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mitch\AppData\Local\Box\Box Edit\Documents\EsNr45jmu0+gJa2j2_XHhg==\"/>
    </mc:Choice>
  </mc:AlternateContent>
  <bookViews>
    <workbookView xWindow="330" yWindow="360" windowWidth="17925" windowHeight="10080" tabRatio="770" activeTab="2"/>
  </bookViews>
  <sheets>
    <sheet name="AGB ALL DATA" sheetId="40" r:id="rId1"/>
    <sheet name="AGB sample dates" sheetId="60" r:id="rId2"/>
    <sheet name="ROOTS ALL DATA" sheetId="55" r:id="rId3"/>
    <sheet name="SM 12-3-07" sheetId="23" r:id="rId4"/>
    <sheet name="SM 6-08" sheetId="24" r:id="rId5"/>
    <sheet name="Soil Harvest 6-08" sheetId="26" r:id="rId6"/>
    <sheet name="ROOTS 6-08" sheetId="11" r:id="rId7"/>
    <sheet name="2009 SOM" sheetId="56" r:id="rId8"/>
    <sheet name="Soil Inc. 6-09" sheetId="27" r:id="rId9"/>
    <sheet name="ROOTS 6-4-09" sheetId="42" r:id="rId10"/>
    <sheet name="Microbial Biomass 1-7-2010" sheetId="31" r:id="rId11"/>
    <sheet name="Microbial Biomass 2-17-10" sheetId="32" r:id="rId12"/>
    <sheet name="Microbial Biomass 3-30-10" sheetId="33" r:id="rId13"/>
    <sheet name="Roots 7-2010" sheetId="52" r:id="rId14"/>
    <sheet name="Bulk Density Summer 2010" sheetId="34" r:id="rId15"/>
    <sheet name="ROOTS 1-4-2011" sheetId="54" r:id="rId16"/>
    <sheet name="ROOTS 4-7-11" sheetId="53" r:id="rId17"/>
    <sheet name="ROOTS 7-3-2012" sheetId="35" r:id="rId18"/>
    <sheet name="Roots 7-8-2013" sheetId="47" r:id="rId19"/>
    <sheet name="Roots 7-11-14" sheetId="51" r:id="rId20"/>
    <sheet name="Add to workbook" sheetId="57" r:id="rId21"/>
    <sheet name="Roots 6-24-2011" sheetId="58" r:id="rId22"/>
    <sheet name="Roots 4-13-2015" sheetId="59" r:id="rId23"/>
  </sheets>
  <definedNames>
    <definedName name="_xlnm._FilterDatabase" localSheetId="0" hidden="1">'AGB ALL DATA'!$A$2:$H$4788</definedName>
    <definedName name="_xlnm._FilterDatabase" localSheetId="14" hidden="1">'Bulk Density Summer 2010'!$H$1:$H$2380</definedName>
    <definedName name="_xlnm._FilterDatabase" localSheetId="16" hidden="1">'ROOTS 4-7-11'!$A$1:$K$1</definedName>
    <definedName name="_xlnm._FilterDatabase" localSheetId="6" hidden="1">'ROOTS 6-08'!$A$1:$E$184</definedName>
    <definedName name="_xlnm._FilterDatabase" localSheetId="2" hidden="1">'ROOTS ALL DATA'!$A$1:$A$1209</definedName>
    <definedName name="_xlnm.Print_Area" localSheetId="13">'Roots 7-2010'!#REF!</definedName>
  </definedNames>
  <calcPr calcId="162913"/>
</workbook>
</file>

<file path=xl/calcChain.xml><?xml version="1.0" encoding="utf-8"?>
<calcChain xmlns="http://schemas.openxmlformats.org/spreadsheetml/2006/main">
  <c r="L1745" i="55" l="1"/>
  <c r="M1745" i="55"/>
  <c r="N1745" i="55"/>
  <c r="L1746" i="55"/>
  <c r="M1746" i="55"/>
  <c r="N1746" i="55"/>
  <c r="L1747" i="55"/>
  <c r="M1747" i="55"/>
  <c r="N1747" i="55"/>
  <c r="L1748" i="55"/>
  <c r="M1748" i="55"/>
  <c r="N1748" i="55"/>
  <c r="L1749" i="55"/>
  <c r="M1749" i="55"/>
  <c r="N1749" i="55"/>
  <c r="L1750" i="55"/>
  <c r="M1750" i="55"/>
  <c r="N1750" i="55"/>
  <c r="L1751" i="55"/>
  <c r="M1751" i="55"/>
  <c r="N1751" i="55"/>
  <c r="L1752" i="55"/>
  <c r="M1752" i="55"/>
  <c r="N1752" i="55"/>
  <c r="L1753" i="55"/>
  <c r="M1753" i="55"/>
  <c r="N1753" i="55"/>
  <c r="L1754" i="55"/>
  <c r="M1754" i="55"/>
  <c r="N1754" i="55"/>
  <c r="L1755" i="55"/>
  <c r="M1755" i="55"/>
  <c r="N1755" i="55"/>
  <c r="L1756" i="55"/>
  <c r="M1756" i="55"/>
  <c r="N1756" i="55"/>
  <c r="L1757" i="55"/>
  <c r="M1757" i="55"/>
  <c r="N1757" i="55"/>
  <c r="L1758" i="55"/>
  <c r="M1758" i="55"/>
  <c r="N1758" i="55"/>
  <c r="L1759" i="55"/>
  <c r="M1759" i="55"/>
  <c r="N1759" i="55"/>
  <c r="L1760" i="55"/>
  <c r="M1760" i="55"/>
  <c r="N1760" i="55"/>
  <c r="L1761" i="55"/>
  <c r="M1761" i="55"/>
  <c r="N1761" i="55"/>
  <c r="L1762" i="55"/>
  <c r="M1762" i="55"/>
  <c r="N1762" i="55"/>
  <c r="L1763" i="55"/>
  <c r="M1763" i="55"/>
  <c r="N1763" i="55"/>
  <c r="L1764" i="55"/>
  <c r="M1764" i="55"/>
  <c r="N1764" i="55"/>
  <c r="L1765" i="55"/>
  <c r="M1765" i="55"/>
  <c r="N1765" i="55"/>
  <c r="L1766" i="55"/>
  <c r="M1766" i="55"/>
  <c r="N1766" i="55"/>
  <c r="L1767" i="55"/>
  <c r="M1767" i="55"/>
  <c r="N1767" i="55"/>
  <c r="L1768" i="55"/>
  <c r="M1768" i="55"/>
  <c r="N1768" i="55"/>
  <c r="L1769" i="55"/>
  <c r="M1769" i="55"/>
  <c r="N1769" i="55"/>
  <c r="L1770" i="55"/>
  <c r="M1770" i="55"/>
  <c r="N1770" i="55"/>
  <c r="L1771" i="55"/>
  <c r="M1771" i="55"/>
  <c r="N1771" i="55"/>
  <c r="L1772" i="55"/>
  <c r="M1772" i="55"/>
  <c r="N1772" i="55"/>
  <c r="L1773" i="55"/>
  <c r="M1773" i="55"/>
  <c r="N1773" i="55"/>
  <c r="L1774" i="55"/>
  <c r="M1774" i="55"/>
  <c r="N1774" i="55"/>
  <c r="L1775" i="55"/>
  <c r="M1775" i="55"/>
  <c r="N1775" i="55"/>
  <c r="L1776" i="55"/>
  <c r="M1776" i="55"/>
  <c r="N1776" i="55"/>
  <c r="L1777" i="55"/>
  <c r="M1777" i="55"/>
  <c r="N1777" i="55"/>
  <c r="L1778" i="55"/>
  <c r="M1778" i="55"/>
  <c r="N1778" i="55"/>
  <c r="L1779" i="55"/>
  <c r="M1779" i="55"/>
  <c r="N1779" i="55"/>
  <c r="L1780" i="55"/>
  <c r="M1780" i="55"/>
  <c r="N1780" i="55"/>
  <c r="L1781" i="55"/>
  <c r="M1781" i="55"/>
  <c r="N1781" i="55"/>
  <c r="L1782" i="55"/>
  <c r="M1782" i="55"/>
  <c r="N1782" i="55"/>
  <c r="L1783" i="55"/>
  <c r="M1783" i="55"/>
  <c r="N1783" i="55"/>
  <c r="L1784" i="55"/>
  <c r="M1784" i="55"/>
  <c r="N1784" i="55"/>
  <c r="L1785" i="55"/>
  <c r="M1785" i="55"/>
  <c r="N1785" i="55"/>
  <c r="L1786" i="55"/>
  <c r="M1786" i="55"/>
  <c r="N1786" i="55"/>
  <c r="L1787" i="55"/>
  <c r="M1787" i="55"/>
  <c r="N1787" i="55"/>
  <c r="L1788" i="55"/>
  <c r="M1788" i="55"/>
  <c r="N1788" i="55"/>
  <c r="L1789" i="55"/>
  <c r="M1789" i="55"/>
  <c r="N1789" i="55"/>
  <c r="L1790" i="55"/>
  <c r="M1790" i="55"/>
  <c r="N1790" i="55"/>
  <c r="L1791" i="55"/>
  <c r="L1792" i="55"/>
  <c r="M1792" i="55"/>
  <c r="N1792" i="55"/>
  <c r="L1793" i="55"/>
  <c r="M1793" i="55"/>
  <c r="N1793" i="55"/>
  <c r="L1794" i="55"/>
  <c r="M1794" i="55"/>
  <c r="N1794" i="55"/>
  <c r="L1795" i="55"/>
  <c r="M1795" i="55"/>
  <c r="N1795" i="55"/>
  <c r="L1796" i="55"/>
  <c r="M1796" i="55"/>
  <c r="N1796" i="55"/>
  <c r="L1797" i="55"/>
  <c r="M1797" i="55"/>
  <c r="N1797" i="55"/>
  <c r="L1798" i="55"/>
  <c r="M1798" i="55"/>
  <c r="N1798" i="55"/>
  <c r="L1799" i="55"/>
  <c r="M1799" i="55"/>
  <c r="N1799" i="55"/>
  <c r="L1800" i="55"/>
  <c r="M1800" i="55"/>
  <c r="N1800" i="55"/>
  <c r="L1801" i="55"/>
  <c r="M1801" i="55"/>
  <c r="N1801" i="55"/>
  <c r="L1802" i="55"/>
  <c r="M1802" i="55"/>
  <c r="N1802" i="55"/>
  <c r="L1803" i="55"/>
  <c r="M1803" i="55"/>
  <c r="N1803" i="55"/>
  <c r="L1804" i="55"/>
  <c r="M1804" i="55"/>
  <c r="N1804" i="55"/>
  <c r="L1805" i="55"/>
  <c r="M1805" i="55"/>
  <c r="N1805" i="55"/>
  <c r="L1806" i="55"/>
  <c r="M1806" i="55"/>
  <c r="N1806" i="55"/>
  <c r="L1807" i="55"/>
  <c r="M1807" i="55"/>
  <c r="N1807" i="55"/>
  <c r="L1808" i="55"/>
  <c r="M1808" i="55"/>
  <c r="N1808" i="55"/>
  <c r="L1809" i="55"/>
  <c r="M1809" i="55"/>
  <c r="N1809" i="55"/>
  <c r="L1810" i="55"/>
  <c r="M1810" i="55"/>
  <c r="N1810" i="55"/>
  <c r="L1811" i="55"/>
  <c r="M1811" i="55"/>
  <c r="N1811" i="55"/>
  <c r="L1812" i="55"/>
  <c r="M1812" i="55"/>
  <c r="N1812" i="55"/>
  <c r="L1813" i="55"/>
  <c r="M1813" i="55"/>
  <c r="N1813" i="55"/>
  <c r="L1814" i="55"/>
  <c r="M1814" i="55"/>
  <c r="N1814" i="55"/>
  <c r="L1815" i="55"/>
  <c r="M1815" i="55"/>
  <c r="N1815" i="55"/>
  <c r="L1816" i="55"/>
  <c r="M1816" i="55"/>
  <c r="N1816" i="55"/>
  <c r="L1817" i="55"/>
  <c r="M1817" i="55"/>
  <c r="N1817" i="55"/>
  <c r="L1818" i="55"/>
  <c r="M1818" i="55"/>
  <c r="N1818" i="55"/>
  <c r="L1819" i="55"/>
  <c r="M1819" i="55"/>
  <c r="N1819" i="55"/>
  <c r="L1820" i="55"/>
  <c r="M1820" i="55"/>
  <c r="N1820" i="55"/>
  <c r="L1821" i="55"/>
  <c r="M1821" i="55"/>
  <c r="N1821" i="55"/>
  <c r="L1822" i="55"/>
  <c r="M1822" i="55"/>
  <c r="N1822" i="55"/>
  <c r="L1823" i="55"/>
  <c r="M1823" i="55"/>
  <c r="N1823" i="55"/>
  <c r="L1824" i="55"/>
  <c r="M1824" i="55"/>
  <c r="N1824" i="55"/>
  <c r="L1825" i="55"/>
  <c r="M1825" i="55"/>
  <c r="N1825" i="55"/>
  <c r="L1826" i="55"/>
  <c r="M1826" i="55"/>
  <c r="N1826" i="55"/>
  <c r="L1827" i="55"/>
  <c r="M1827" i="55"/>
  <c r="N1827" i="55"/>
  <c r="L1828" i="55"/>
  <c r="M1828" i="55"/>
  <c r="N1828" i="55"/>
  <c r="L1829" i="55"/>
  <c r="M1829" i="55"/>
  <c r="N1829" i="55"/>
  <c r="L1830" i="55"/>
  <c r="M1830" i="55"/>
  <c r="N1830" i="55"/>
  <c r="L1831" i="55"/>
  <c r="M1831" i="55"/>
  <c r="N1831" i="55"/>
  <c r="L1832" i="55"/>
  <c r="M1832" i="55"/>
  <c r="N1832" i="55"/>
  <c r="L1833" i="55"/>
  <c r="M1833" i="55"/>
  <c r="N1833" i="55"/>
  <c r="L1834" i="55"/>
  <c r="M1834" i="55"/>
  <c r="N1834" i="55"/>
  <c r="L1835" i="55"/>
  <c r="M1835" i="55"/>
  <c r="N1835" i="55"/>
  <c r="L1836" i="55"/>
  <c r="M1836" i="55"/>
  <c r="N1836" i="55"/>
  <c r="L1837" i="55"/>
  <c r="M1837" i="55"/>
  <c r="N1837" i="55"/>
  <c r="L1838" i="55"/>
  <c r="M1838" i="55"/>
  <c r="N1838" i="55"/>
  <c r="L1839" i="55"/>
  <c r="M1839" i="55"/>
  <c r="N1839" i="55"/>
  <c r="L1840" i="55"/>
  <c r="M1840" i="55"/>
  <c r="N1840" i="55"/>
  <c r="L1841" i="55"/>
  <c r="M1841" i="55"/>
  <c r="N1841" i="55"/>
  <c r="L1842" i="55"/>
  <c r="M1842" i="55"/>
  <c r="N1842" i="55"/>
  <c r="L1843" i="55"/>
  <c r="M1843" i="55"/>
  <c r="N1843" i="55"/>
  <c r="L1844" i="55"/>
  <c r="M1844" i="55"/>
  <c r="N1844" i="55"/>
  <c r="L1845" i="55"/>
  <c r="M1845" i="55"/>
  <c r="N1845" i="55"/>
  <c r="L1846" i="55"/>
  <c r="M1846" i="55"/>
  <c r="N1846" i="55"/>
  <c r="L1847" i="55"/>
  <c r="M1847" i="55"/>
  <c r="N1847" i="55"/>
  <c r="L1848" i="55"/>
  <c r="M1848" i="55"/>
  <c r="N1848" i="55"/>
  <c r="L1849" i="55"/>
  <c r="M1849" i="55"/>
  <c r="N1849" i="55"/>
  <c r="L1850" i="55"/>
  <c r="M1850" i="55"/>
  <c r="N1850" i="55"/>
  <c r="L1851" i="55"/>
  <c r="M1851" i="55"/>
  <c r="N1851" i="55"/>
  <c r="L1852" i="55"/>
  <c r="M1852" i="55"/>
  <c r="N1852" i="55"/>
  <c r="L1853" i="55"/>
  <c r="M1853" i="55"/>
  <c r="N1853" i="55"/>
  <c r="L1854" i="55"/>
  <c r="M1854" i="55"/>
  <c r="N1854" i="55"/>
  <c r="L1855" i="55"/>
  <c r="M1855" i="55"/>
  <c r="N1855" i="55"/>
  <c r="L1856" i="55"/>
  <c r="M1856" i="55"/>
  <c r="N1856" i="55"/>
  <c r="L1857" i="55"/>
  <c r="M1857" i="55"/>
  <c r="N1857" i="55"/>
  <c r="L1858" i="55"/>
  <c r="M1858" i="55"/>
  <c r="N1858" i="55"/>
  <c r="L1859" i="55"/>
  <c r="M1859" i="55"/>
  <c r="N1859" i="55"/>
  <c r="L1860" i="55"/>
  <c r="M1860" i="55"/>
  <c r="N1860" i="55"/>
  <c r="L1861" i="55"/>
  <c r="M1861" i="55"/>
  <c r="N1861" i="55"/>
  <c r="L1862" i="55"/>
  <c r="M1862" i="55"/>
  <c r="N1862" i="55"/>
  <c r="L1863" i="55"/>
  <c r="M1863" i="55"/>
  <c r="N1863" i="55"/>
  <c r="L1864" i="55"/>
  <c r="M1864" i="55"/>
  <c r="N1864" i="55"/>
  <c r="L1865" i="55"/>
  <c r="M1865" i="55"/>
  <c r="N1865" i="55"/>
  <c r="L1866" i="55"/>
  <c r="M1866" i="55"/>
  <c r="N1866" i="55"/>
  <c r="L1867" i="55"/>
  <c r="M1867" i="55"/>
  <c r="N1867" i="55"/>
  <c r="L1868" i="55"/>
  <c r="M1868" i="55"/>
  <c r="N1868" i="55"/>
  <c r="L1869" i="55"/>
  <c r="M1869" i="55"/>
  <c r="N1869" i="55"/>
  <c r="L1870" i="55"/>
  <c r="M1870" i="55"/>
  <c r="N1870" i="55"/>
  <c r="L1871" i="55"/>
  <c r="M1871" i="55"/>
  <c r="N1871" i="55"/>
  <c r="L1872" i="55"/>
  <c r="M1872" i="55"/>
  <c r="N1872" i="55"/>
  <c r="L1873" i="55"/>
  <c r="M1873" i="55"/>
  <c r="N1873" i="55"/>
  <c r="L1874" i="55"/>
  <c r="M1874" i="55"/>
  <c r="N1874" i="55"/>
  <c r="L1875" i="55"/>
  <c r="M1875" i="55"/>
  <c r="N1875" i="55"/>
  <c r="L1876" i="55"/>
  <c r="M1876" i="55"/>
  <c r="N1876" i="55"/>
  <c r="L1877" i="55"/>
  <c r="M1877" i="55"/>
  <c r="N1877" i="55"/>
  <c r="L1878" i="55"/>
  <c r="M1878" i="55"/>
  <c r="N1878" i="55"/>
  <c r="L1879" i="55"/>
  <c r="M1879" i="55"/>
  <c r="N1879" i="55"/>
  <c r="L1880" i="55"/>
  <c r="M1880" i="55"/>
  <c r="N1880" i="55"/>
  <c r="L1881" i="55"/>
  <c r="M1881" i="55"/>
  <c r="N1881" i="55"/>
  <c r="L1882" i="55"/>
  <c r="M1882" i="55"/>
  <c r="N1882" i="55"/>
  <c r="L1883" i="55"/>
  <c r="M1883" i="55"/>
  <c r="N1883" i="55"/>
  <c r="L1884" i="55"/>
  <c r="M1884" i="55"/>
  <c r="N1884" i="55"/>
  <c r="L1885" i="55"/>
  <c r="M1885" i="55"/>
  <c r="N1885" i="55"/>
  <c r="L1886" i="55"/>
  <c r="M1886" i="55"/>
  <c r="N1886" i="55"/>
  <c r="L1887" i="55"/>
  <c r="M1887" i="55"/>
  <c r="N1887" i="55"/>
  <c r="L1888" i="55"/>
  <c r="M1888" i="55"/>
  <c r="N1888" i="55"/>
  <c r="L1889" i="55"/>
  <c r="M1889" i="55"/>
  <c r="N1889" i="55"/>
  <c r="L1890" i="55"/>
  <c r="M1890" i="55"/>
  <c r="N1890" i="55"/>
  <c r="L1891" i="55"/>
  <c r="M1891" i="55"/>
  <c r="N1891" i="55"/>
  <c r="L1892" i="55"/>
  <c r="M1892" i="55"/>
  <c r="N1892" i="55"/>
  <c r="L1893" i="55"/>
  <c r="M1893" i="55"/>
  <c r="N1893" i="55"/>
  <c r="L1894" i="55"/>
  <c r="M1894" i="55"/>
  <c r="N1894" i="55"/>
  <c r="L1895" i="55"/>
  <c r="M1895" i="55"/>
  <c r="N1895" i="55"/>
  <c r="L1896" i="55"/>
  <c r="M1896" i="55"/>
  <c r="N1896" i="55"/>
  <c r="L1897" i="55"/>
  <c r="M1897" i="55"/>
  <c r="N1897" i="55"/>
  <c r="L1898" i="55"/>
  <c r="M1898" i="55"/>
  <c r="N1898" i="55"/>
  <c r="L1899" i="55"/>
  <c r="M1899" i="55"/>
  <c r="N1899" i="55"/>
  <c r="L1900" i="55"/>
  <c r="M1900" i="55"/>
  <c r="N1900" i="55"/>
  <c r="L1901" i="55"/>
  <c r="M1901" i="55"/>
  <c r="N1901" i="55"/>
  <c r="L1902" i="55"/>
  <c r="M1902" i="55"/>
  <c r="N1902" i="55"/>
  <c r="L1903" i="55"/>
  <c r="M1903" i="55"/>
  <c r="N1903" i="55"/>
  <c r="L1904" i="55"/>
  <c r="M1904" i="55"/>
  <c r="N1904" i="55"/>
  <c r="L1905" i="55"/>
  <c r="M1905" i="55"/>
  <c r="N1905" i="55"/>
  <c r="L1906" i="55"/>
  <c r="M1906" i="55"/>
  <c r="N1906" i="55"/>
  <c r="L1907" i="55"/>
  <c r="M1907" i="55"/>
  <c r="N1907" i="55"/>
  <c r="L1908" i="55"/>
  <c r="M1908" i="55"/>
  <c r="N1908" i="55"/>
  <c r="L1909" i="55"/>
  <c r="M1909" i="55"/>
  <c r="N1909" i="55"/>
  <c r="N1744" i="55"/>
  <c r="M1744" i="55"/>
  <c r="L1744" i="55"/>
  <c r="N1743" i="55"/>
  <c r="M1743" i="55"/>
  <c r="L1743" i="55"/>
  <c r="N1742" i="55"/>
  <c r="M1742" i="55"/>
  <c r="L1742" i="55"/>
  <c r="K1909" i="55"/>
  <c r="K1908" i="55"/>
  <c r="K1907" i="55"/>
  <c r="K1906" i="55"/>
  <c r="K1905" i="55"/>
  <c r="K1904" i="55"/>
  <c r="K1903" i="55"/>
  <c r="K1902" i="55"/>
  <c r="K1901" i="55"/>
  <c r="K1900" i="55"/>
  <c r="K1899" i="55"/>
  <c r="K1898" i="55"/>
  <c r="K1897" i="55"/>
  <c r="K1896" i="55"/>
  <c r="K1895" i="55"/>
  <c r="K1894" i="55"/>
  <c r="K1893" i="55"/>
  <c r="K1892" i="55"/>
  <c r="K1891" i="55"/>
  <c r="K1890" i="55"/>
  <c r="K1889" i="55"/>
  <c r="K1888" i="55"/>
  <c r="K1887" i="55"/>
  <c r="K1886" i="55"/>
  <c r="K1885" i="55"/>
  <c r="K1884" i="55"/>
  <c r="K1883" i="55"/>
  <c r="K1882" i="55"/>
  <c r="K1881" i="55"/>
  <c r="K1880" i="55"/>
  <c r="K1879" i="55"/>
  <c r="K1878" i="55"/>
  <c r="K1877" i="55"/>
  <c r="K1876" i="55"/>
  <c r="K1875" i="55"/>
  <c r="K1874" i="55"/>
  <c r="K1873" i="55"/>
  <c r="K1872" i="55"/>
  <c r="K1871" i="55"/>
  <c r="K1870" i="55"/>
  <c r="K1869" i="55"/>
  <c r="K1868" i="55"/>
  <c r="K1867" i="55"/>
  <c r="K1866" i="55"/>
  <c r="K1865" i="55"/>
  <c r="K1864" i="55"/>
  <c r="K1863" i="55"/>
  <c r="K1862" i="55"/>
  <c r="K1861" i="55"/>
  <c r="K1860" i="55"/>
  <c r="K1859" i="55"/>
  <c r="K1858" i="55"/>
  <c r="K1857" i="55"/>
  <c r="K1856" i="55"/>
  <c r="K1855" i="55"/>
  <c r="K1854" i="55"/>
  <c r="K1853" i="55"/>
  <c r="K1852" i="55"/>
  <c r="K1851" i="55"/>
  <c r="K1850" i="55"/>
  <c r="K1849" i="55"/>
  <c r="K1848" i="55"/>
  <c r="K1847" i="55"/>
  <c r="K1846" i="55"/>
  <c r="K1845" i="55"/>
  <c r="K1844" i="55"/>
  <c r="K1843" i="55"/>
  <c r="K1842" i="55"/>
  <c r="K1841" i="55"/>
  <c r="K1840" i="55"/>
  <c r="K1839" i="55"/>
  <c r="K1838" i="55"/>
  <c r="K1837" i="55"/>
  <c r="K1836" i="55"/>
  <c r="K1835" i="55"/>
  <c r="K1834" i="55"/>
  <c r="K1833" i="55"/>
  <c r="K1832" i="55"/>
  <c r="K1831" i="55"/>
  <c r="K1830" i="55"/>
  <c r="K1829" i="55"/>
  <c r="K1828" i="55"/>
  <c r="K1827" i="55"/>
  <c r="K1826" i="55"/>
  <c r="K1825" i="55"/>
  <c r="K1824" i="55"/>
  <c r="K1823" i="55"/>
  <c r="K1822" i="55"/>
  <c r="K1821" i="55"/>
  <c r="K1820" i="55"/>
  <c r="K1819" i="55"/>
  <c r="K1818" i="55"/>
  <c r="K1817" i="55"/>
  <c r="K1816" i="55"/>
  <c r="K1815" i="55"/>
  <c r="K1814" i="55"/>
  <c r="K1813" i="55"/>
  <c r="K1812" i="55"/>
  <c r="K1811" i="55"/>
  <c r="K1810" i="55"/>
  <c r="K1809" i="55"/>
  <c r="K1808" i="55"/>
  <c r="K1807" i="55"/>
  <c r="K1806" i="55"/>
  <c r="K1805" i="55"/>
  <c r="K1804" i="55"/>
  <c r="K1803" i="55"/>
  <c r="K1802" i="55"/>
  <c r="K1801" i="55"/>
  <c r="K1800" i="55"/>
  <c r="K1799" i="55"/>
  <c r="K1798" i="55"/>
  <c r="K1797" i="55"/>
  <c r="K1796" i="55"/>
  <c r="K1795" i="55"/>
  <c r="K1794" i="55"/>
  <c r="K1793" i="55"/>
  <c r="K1792" i="55"/>
  <c r="K1790" i="55"/>
  <c r="K1789" i="55"/>
  <c r="K1788" i="55"/>
  <c r="K1787" i="55"/>
  <c r="K1786" i="55"/>
  <c r="K1785" i="55"/>
  <c r="K1784" i="55"/>
  <c r="K1783" i="55"/>
  <c r="K1782" i="55"/>
  <c r="K1781" i="55"/>
  <c r="K1780" i="55"/>
  <c r="K1779" i="55"/>
  <c r="K1778" i="55"/>
  <c r="K1777" i="55"/>
  <c r="K1776" i="55"/>
  <c r="K1775" i="55"/>
  <c r="K1774" i="55"/>
  <c r="K1773" i="55"/>
  <c r="K1772" i="55"/>
  <c r="K1771" i="55"/>
  <c r="K1770" i="55"/>
  <c r="K1769" i="55"/>
  <c r="K1768" i="55"/>
  <c r="K1767" i="55"/>
  <c r="K1766" i="55"/>
  <c r="K1765" i="55"/>
  <c r="K1764" i="55"/>
  <c r="K1763" i="55"/>
  <c r="K1762" i="55"/>
  <c r="K1761" i="55"/>
  <c r="K1760" i="55"/>
  <c r="K1759" i="55"/>
  <c r="K1758" i="55"/>
  <c r="K1757" i="55"/>
  <c r="K1756" i="55"/>
  <c r="K1755" i="55"/>
  <c r="K1754" i="55"/>
  <c r="K1753" i="55"/>
  <c r="K1752" i="55"/>
  <c r="K1751" i="55"/>
  <c r="K1750" i="55"/>
  <c r="K1749" i="55"/>
  <c r="K1748" i="55"/>
  <c r="K1747" i="55"/>
  <c r="K1746" i="55"/>
  <c r="K1745" i="55"/>
  <c r="K1744" i="55"/>
  <c r="K1743" i="55"/>
  <c r="K1742" i="55"/>
  <c r="K1001" i="55"/>
  <c r="E4628" i="40" l="1"/>
  <c r="H4628" i="40" s="1"/>
  <c r="F4628" i="40"/>
  <c r="G4628" i="40"/>
  <c r="E4629" i="40"/>
  <c r="H4629" i="40" s="1"/>
  <c r="F4629" i="40"/>
  <c r="G4629" i="40"/>
  <c r="E4630" i="40"/>
  <c r="H4630" i="40" s="1"/>
  <c r="F4630" i="40"/>
  <c r="G4630" i="40"/>
  <c r="E4631" i="40"/>
  <c r="H4631" i="40" s="1"/>
  <c r="F4631" i="40"/>
  <c r="G4631" i="40"/>
  <c r="E4632" i="40"/>
  <c r="H4632" i="40" s="1"/>
  <c r="F4632" i="40"/>
  <c r="G4632" i="40"/>
  <c r="E4633" i="40"/>
  <c r="H4633" i="40" s="1"/>
  <c r="F4633" i="40"/>
  <c r="G4633" i="40"/>
  <c r="E4634" i="40"/>
  <c r="H4634" i="40" s="1"/>
  <c r="F4634" i="40"/>
  <c r="G4634" i="40"/>
  <c r="E4635" i="40"/>
  <c r="H4635" i="40" s="1"/>
  <c r="F4635" i="40"/>
  <c r="G4635" i="40"/>
  <c r="E4636" i="40"/>
  <c r="H4636" i="40" s="1"/>
  <c r="F4636" i="40"/>
  <c r="G4636" i="40"/>
  <c r="E4637" i="40"/>
  <c r="H4637" i="40" s="1"/>
  <c r="F4637" i="40"/>
  <c r="G4637" i="40"/>
  <c r="E4638" i="40"/>
  <c r="H4638" i="40" s="1"/>
  <c r="F4638" i="40"/>
  <c r="G4638" i="40"/>
  <c r="E4639" i="40"/>
  <c r="H4639" i="40" s="1"/>
  <c r="F4639" i="40"/>
  <c r="G4639" i="40"/>
  <c r="E4640" i="40"/>
  <c r="H4640" i="40" s="1"/>
  <c r="F4640" i="40"/>
  <c r="G4640" i="40"/>
  <c r="E4641" i="40"/>
  <c r="H4641" i="40" s="1"/>
  <c r="F4641" i="40"/>
  <c r="G4641" i="40"/>
  <c r="E4642" i="40"/>
  <c r="H4642" i="40" s="1"/>
  <c r="F4642" i="40"/>
  <c r="G4642" i="40"/>
  <c r="E4643" i="40"/>
  <c r="H4643" i="40" s="1"/>
  <c r="F4643" i="40"/>
  <c r="G4643" i="40"/>
  <c r="E4644" i="40"/>
  <c r="H4644" i="40" s="1"/>
  <c r="F4644" i="40"/>
  <c r="G4644" i="40"/>
  <c r="E4645" i="40"/>
  <c r="H4645" i="40" s="1"/>
  <c r="F4645" i="40"/>
  <c r="G4645" i="40"/>
  <c r="E4646" i="40"/>
  <c r="H4646" i="40" s="1"/>
  <c r="F4646" i="40"/>
  <c r="G4646" i="40"/>
  <c r="E4647" i="40"/>
  <c r="H4647" i="40" s="1"/>
  <c r="F4647" i="40"/>
  <c r="G4647" i="40"/>
  <c r="E4648" i="40"/>
  <c r="H4648" i="40" s="1"/>
  <c r="F4648" i="40"/>
  <c r="G4648" i="40"/>
  <c r="E4649" i="40"/>
  <c r="H4649" i="40" s="1"/>
  <c r="F4649" i="40"/>
  <c r="G4649" i="40"/>
  <c r="E4650" i="40"/>
  <c r="H4650" i="40" s="1"/>
  <c r="F4650" i="40"/>
  <c r="G4650" i="40"/>
  <c r="E4651" i="40"/>
  <c r="H4651" i="40" s="1"/>
  <c r="F4651" i="40"/>
  <c r="G4651" i="40"/>
  <c r="E4652" i="40"/>
  <c r="H4652" i="40" s="1"/>
  <c r="F4652" i="40"/>
  <c r="G4652" i="40"/>
  <c r="E4653" i="40"/>
  <c r="H4653" i="40" s="1"/>
  <c r="F4653" i="40"/>
  <c r="G4653" i="40"/>
  <c r="E4654" i="40"/>
  <c r="H4654" i="40" s="1"/>
  <c r="F4654" i="40"/>
  <c r="G4654" i="40"/>
  <c r="E4655" i="40"/>
  <c r="H4655" i="40" s="1"/>
  <c r="F4655" i="40"/>
  <c r="G4655" i="40"/>
  <c r="E4656" i="40"/>
  <c r="H4656" i="40" s="1"/>
  <c r="F4656" i="40"/>
  <c r="G4656" i="40"/>
  <c r="E4657" i="40"/>
  <c r="H4657" i="40" s="1"/>
  <c r="F4657" i="40"/>
  <c r="G4657" i="40"/>
  <c r="E4658" i="40"/>
  <c r="H4658" i="40" s="1"/>
  <c r="F4658" i="40"/>
  <c r="G4658" i="40"/>
  <c r="E4659" i="40"/>
  <c r="H4659" i="40" s="1"/>
  <c r="F4659" i="40"/>
  <c r="G4659" i="40"/>
  <c r="E4660" i="40"/>
  <c r="H4660" i="40" s="1"/>
  <c r="F4660" i="40"/>
  <c r="G4660" i="40"/>
  <c r="E4661" i="40"/>
  <c r="H4661" i="40" s="1"/>
  <c r="F4661" i="40"/>
  <c r="G4661" i="40"/>
  <c r="E4662" i="40"/>
  <c r="H4662" i="40" s="1"/>
  <c r="F4662" i="40"/>
  <c r="G4662" i="40"/>
  <c r="E4663" i="40"/>
  <c r="H4663" i="40" s="1"/>
  <c r="F4663" i="40"/>
  <c r="G4663" i="40"/>
  <c r="E4664" i="40"/>
  <c r="H4664" i="40" s="1"/>
  <c r="F4664" i="40"/>
  <c r="G4664" i="40"/>
  <c r="E4665" i="40"/>
  <c r="H4665" i="40" s="1"/>
  <c r="F4665" i="40"/>
  <c r="G4665" i="40"/>
  <c r="E4666" i="40"/>
  <c r="H4666" i="40" s="1"/>
  <c r="F4666" i="40"/>
  <c r="G4666" i="40"/>
  <c r="E4667" i="40"/>
  <c r="H4667" i="40" s="1"/>
  <c r="F4667" i="40"/>
  <c r="G4667" i="40"/>
  <c r="E4668" i="40"/>
  <c r="H4668" i="40" s="1"/>
  <c r="F4668" i="40"/>
  <c r="G4668" i="40"/>
  <c r="E4669" i="40"/>
  <c r="H4669" i="40" s="1"/>
  <c r="F4669" i="40"/>
  <c r="G4669" i="40"/>
  <c r="E4670" i="40"/>
  <c r="H4670" i="40" s="1"/>
  <c r="F4670" i="40"/>
  <c r="G4670" i="40"/>
  <c r="E4671" i="40"/>
  <c r="H4671" i="40" s="1"/>
  <c r="F4671" i="40"/>
  <c r="G4671" i="40"/>
  <c r="E4672" i="40"/>
  <c r="H4672" i="40" s="1"/>
  <c r="F4672" i="40"/>
  <c r="G4672" i="40"/>
  <c r="E4673" i="40"/>
  <c r="H4673" i="40" s="1"/>
  <c r="F4673" i="40"/>
  <c r="G4673" i="40"/>
  <c r="E4674" i="40"/>
  <c r="H4674" i="40" s="1"/>
  <c r="F4674" i="40"/>
  <c r="G4674" i="40"/>
  <c r="E4675" i="40"/>
  <c r="H4675" i="40" s="1"/>
  <c r="F4675" i="40"/>
  <c r="G4675" i="40"/>
  <c r="E4676" i="40"/>
  <c r="H4676" i="40" s="1"/>
  <c r="F4676" i="40"/>
  <c r="G4676" i="40"/>
  <c r="E4677" i="40"/>
  <c r="H4677" i="40" s="1"/>
  <c r="F4677" i="40"/>
  <c r="G4677" i="40"/>
  <c r="E4678" i="40"/>
  <c r="H4678" i="40" s="1"/>
  <c r="F4678" i="40"/>
  <c r="G4678" i="40"/>
  <c r="E4679" i="40"/>
  <c r="H4679" i="40" s="1"/>
  <c r="F4679" i="40"/>
  <c r="G4679" i="40"/>
  <c r="E4680" i="40"/>
  <c r="H4680" i="40" s="1"/>
  <c r="F4680" i="40"/>
  <c r="G4680" i="40"/>
  <c r="E4681" i="40"/>
  <c r="H4681" i="40" s="1"/>
  <c r="F4681" i="40"/>
  <c r="G4681" i="40"/>
  <c r="E4682" i="40"/>
  <c r="H4682" i="40" s="1"/>
  <c r="F4682" i="40"/>
  <c r="G4682" i="40"/>
  <c r="E4683" i="40"/>
  <c r="H4683" i="40" s="1"/>
  <c r="F4683" i="40"/>
  <c r="G4683" i="40"/>
  <c r="E4684" i="40"/>
  <c r="H4684" i="40" s="1"/>
  <c r="F4684" i="40"/>
  <c r="G4684" i="40"/>
  <c r="E4685" i="40"/>
  <c r="H4685" i="40" s="1"/>
  <c r="F4685" i="40"/>
  <c r="G4685" i="40"/>
  <c r="E4686" i="40"/>
  <c r="H4686" i="40" s="1"/>
  <c r="F4686" i="40"/>
  <c r="G4686" i="40"/>
  <c r="E4687" i="40"/>
  <c r="H4687" i="40" s="1"/>
  <c r="F4687" i="40"/>
  <c r="G4687" i="40"/>
  <c r="E4688" i="40"/>
  <c r="H4688" i="40" s="1"/>
  <c r="F4688" i="40"/>
  <c r="G4688" i="40"/>
  <c r="E4689" i="40"/>
  <c r="H4689" i="40" s="1"/>
  <c r="F4689" i="40"/>
  <c r="G4689" i="40"/>
  <c r="E4690" i="40"/>
  <c r="H4690" i="40" s="1"/>
  <c r="F4690" i="40"/>
  <c r="G4690" i="40"/>
  <c r="E4691" i="40"/>
  <c r="H4691" i="40" s="1"/>
  <c r="F4691" i="40"/>
  <c r="G4691" i="40"/>
  <c r="E4692" i="40"/>
  <c r="H4692" i="40" s="1"/>
  <c r="F4692" i="40"/>
  <c r="G4692" i="40"/>
  <c r="E4693" i="40"/>
  <c r="H4693" i="40" s="1"/>
  <c r="F4693" i="40"/>
  <c r="G4693" i="40"/>
  <c r="E4694" i="40"/>
  <c r="H4694" i="40" s="1"/>
  <c r="F4694" i="40"/>
  <c r="G4694" i="40"/>
  <c r="E4695" i="40"/>
  <c r="H4695" i="40" s="1"/>
  <c r="F4695" i="40"/>
  <c r="G4695" i="40"/>
  <c r="E4696" i="40"/>
  <c r="H4696" i="40" s="1"/>
  <c r="F4696" i="40"/>
  <c r="G4696" i="40"/>
  <c r="E4697" i="40"/>
  <c r="H4697" i="40" s="1"/>
  <c r="F4697" i="40"/>
  <c r="G4697" i="40"/>
  <c r="E4698" i="40"/>
  <c r="H4698" i="40" s="1"/>
  <c r="F4698" i="40"/>
  <c r="G4698" i="40"/>
  <c r="E4699" i="40"/>
  <c r="H4699" i="40" s="1"/>
  <c r="F4699" i="40"/>
  <c r="G4699" i="40"/>
  <c r="E4700" i="40"/>
  <c r="H4700" i="40" s="1"/>
  <c r="F4700" i="40"/>
  <c r="G4700" i="40"/>
  <c r="E4701" i="40"/>
  <c r="H4701" i="40" s="1"/>
  <c r="F4701" i="40"/>
  <c r="G4701" i="40"/>
  <c r="E4702" i="40"/>
  <c r="H4702" i="40" s="1"/>
  <c r="F4702" i="40"/>
  <c r="G4702" i="40"/>
  <c r="E4703" i="40"/>
  <c r="H4703" i="40" s="1"/>
  <c r="F4703" i="40"/>
  <c r="G4703" i="40"/>
  <c r="E4704" i="40"/>
  <c r="H4704" i="40" s="1"/>
  <c r="F4704" i="40"/>
  <c r="G4704" i="40"/>
  <c r="E4705" i="40"/>
  <c r="H4705" i="40" s="1"/>
  <c r="F4705" i="40"/>
  <c r="G4705" i="40"/>
  <c r="E4706" i="40"/>
  <c r="H4706" i="40" s="1"/>
  <c r="F4706" i="40"/>
  <c r="G4706" i="40"/>
  <c r="E4707" i="40"/>
  <c r="H4707" i="40" s="1"/>
  <c r="F4707" i="40"/>
  <c r="G4707" i="40"/>
  <c r="E4708" i="40"/>
  <c r="H4708" i="40" s="1"/>
  <c r="F4708" i="40"/>
  <c r="G4708" i="40"/>
  <c r="E4709" i="40"/>
  <c r="H4709" i="40" s="1"/>
  <c r="F4709" i="40"/>
  <c r="G4709" i="40"/>
  <c r="E4710" i="40"/>
  <c r="H4710" i="40" s="1"/>
  <c r="F4710" i="40"/>
  <c r="G4710" i="40"/>
  <c r="E4711" i="40"/>
  <c r="H4711" i="40" s="1"/>
  <c r="F4711" i="40"/>
  <c r="G4711" i="40"/>
  <c r="E4712" i="40"/>
  <c r="H4712" i="40" s="1"/>
  <c r="F4712" i="40"/>
  <c r="G4712" i="40"/>
  <c r="E4713" i="40"/>
  <c r="H4713" i="40" s="1"/>
  <c r="F4713" i="40"/>
  <c r="G4713" i="40"/>
  <c r="E4714" i="40"/>
  <c r="H4714" i="40" s="1"/>
  <c r="F4714" i="40"/>
  <c r="G4714" i="40"/>
  <c r="E4715" i="40"/>
  <c r="H4715" i="40" s="1"/>
  <c r="F4715" i="40"/>
  <c r="G4715" i="40"/>
  <c r="E4716" i="40"/>
  <c r="H4716" i="40" s="1"/>
  <c r="F4716" i="40"/>
  <c r="G4716" i="40"/>
  <c r="E4717" i="40"/>
  <c r="H4717" i="40" s="1"/>
  <c r="F4717" i="40"/>
  <c r="G4717" i="40"/>
  <c r="E4718" i="40"/>
  <c r="H4718" i="40" s="1"/>
  <c r="F4718" i="40"/>
  <c r="G4718" i="40"/>
  <c r="E4719" i="40"/>
  <c r="H4719" i="40" s="1"/>
  <c r="F4719" i="40"/>
  <c r="G4719" i="40"/>
  <c r="E4720" i="40"/>
  <c r="H4720" i="40" s="1"/>
  <c r="F4720" i="40"/>
  <c r="G4720" i="40"/>
  <c r="E4721" i="40"/>
  <c r="H4721" i="40" s="1"/>
  <c r="F4721" i="40"/>
  <c r="G4721" i="40"/>
  <c r="E4722" i="40"/>
  <c r="H4722" i="40" s="1"/>
  <c r="F4722" i="40"/>
  <c r="G4722" i="40"/>
  <c r="E4723" i="40"/>
  <c r="H4723" i="40" s="1"/>
  <c r="F4723" i="40"/>
  <c r="G4723" i="40"/>
  <c r="E4724" i="40"/>
  <c r="H4724" i="40" s="1"/>
  <c r="F4724" i="40"/>
  <c r="G4724" i="40"/>
  <c r="E4725" i="40"/>
  <c r="H4725" i="40" s="1"/>
  <c r="F4725" i="40"/>
  <c r="G4725" i="40"/>
  <c r="E4726" i="40"/>
  <c r="H4726" i="40" s="1"/>
  <c r="F4726" i="40"/>
  <c r="G4726" i="40"/>
  <c r="E4727" i="40"/>
  <c r="H4727" i="40" s="1"/>
  <c r="F4727" i="40"/>
  <c r="G4727" i="40"/>
  <c r="E4728" i="40"/>
  <c r="H4728" i="40" s="1"/>
  <c r="F4728" i="40"/>
  <c r="G4728" i="40"/>
  <c r="E4729" i="40"/>
  <c r="H4729" i="40" s="1"/>
  <c r="F4729" i="40"/>
  <c r="G4729" i="40"/>
  <c r="E4730" i="40"/>
  <c r="H4730" i="40" s="1"/>
  <c r="F4730" i="40"/>
  <c r="G4730" i="40"/>
  <c r="E4731" i="40"/>
  <c r="H4731" i="40" s="1"/>
  <c r="F4731" i="40"/>
  <c r="G4731" i="40"/>
  <c r="E4732" i="40"/>
  <c r="H4732" i="40" s="1"/>
  <c r="F4732" i="40"/>
  <c r="G4732" i="40"/>
  <c r="E4733" i="40"/>
  <c r="H4733" i="40" s="1"/>
  <c r="F4733" i="40"/>
  <c r="G4733" i="40"/>
  <c r="E4734" i="40"/>
  <c r="H4734" i="40" s="1"/>
  <c r="F4734" i="40"/>
  <c r="G4734" i="40"/>
  <c r="E4735" i="40"/>
  <c r="H4735" i="40" s="1"/>
  <c r="F4735" i="40"/>
  <c r="G4735" i="40"/>
  <c r="E4736" i="40"/>
  <c r="H4736" i="40" s="1"/>
  <c r="F4736" i="40"/>
  <c r="G4736" i="40"/>
  <c r="E4737" i="40"/>
  <c r="H4737" i="40" s="1"/>
  <c r="F4737" i="40"/>
  <c r="G4737" i="40"/>
  <c r="E4738" i="40"/>
  <c r="H4738" i="40" s="1"/>
  <c r="F4738" i="40"/>
  <c r="G4738" i="40"/>
  <c r="E4739" i="40"/>
  <c r="H4739" i="40" s="1"/>
  <c r="F4739" i="40"/>
  <c r="G4739" i="40"/>
  <c r="E4740" i="40"/>
  <c r="H4740" i="40" s="1"/>
  <c r="F4740" i="40"/>
  <c r="G4740" i="40"/>
  <c r="E4741" i="40"/>
  <c r="H4741" i="40" s="1"/>
  <c r="F4741" i="40"/>
  <c r="G4741" i="40"/>
  <c r="E4742" i="40"/>
  <c r="H4742" i="40" s="1"/>
  <c r="F4742" i="40"/>
  <c r="G4742" i="40"/>
  <c r="E4743" i="40"/>
  <c r="H4743" i="40" s="1"/>
  <c r="F4743" i="40"/>
  <c r="G4743" i="40"/>
  <c r="E4744" i="40"/>
  <c r="H4744" i="40" s="1"/>
  <c r="F4744" i="40"/>
  <c r="G4744" i="40"/>
  <c r="E4745" i="40"/>
  <c r="H4745" i="40" s="1"/>
  <c r="F4745" i="40"/>
  <c r="G4745" i="40"/>
  <c r="E4746" i="40"/>
  <c r="H4746" i="40" s="1"/>
  <c r="F4746" i="40"/>
  <c r="G4746" i="40"/>
  <c r="E4747" i="40"/>
  <c r="H4747" i="40" s="1"/>
  <c r="F4747" i="40"/>
  <c r="G4747" i="40"/>
  <c r="E4748" i="40"/>
  <c r="H4748" i="40" s="1"/>
  <c r="F4748" i="40"/>
  <c r="G4748" i="40"/>
  <c r="E4749" i="40"/>
  <c r="H4749" i="40" s="1"/>
  <c r="F4749" i="40"/>
  <c r="G4749" i="40"/>
  <c r="E4750" i="40"/>
  <c r="H4750" i="40" s="1"/>
  <c r="F4750" i="40"/>
  <c r="G4750" i="40"/>
  <c r="E4751" i="40"/>
  <c r="H4751" i="40" s="1"/>
  <c r="F4751" i="40"/>
  <c r="G4751" i="40"/>
  <c r="E4752" i="40"/>
  <c r="H4752" i="40" s="1"/>
  <c r="F4752" i="40"/>
  <c r="G4752" i="40"/>
  <c r="E4753" i="40"/>
  <c r="H4753" i="40" s="1"/>
  <c r="F4753" i="40"/>
  <c r="G4753" i="40"/>
  <c r="E4754" i="40"/>
  <c r="H4754" i="40" s="1"/>
  <c r="F4754" i="40"/>
  <c r="G4754" i="40"/>
  <c r="E4755" i="40"/>
  <c r="H4755" i="40" s="1"/>
  <c r="F4755" i="40"/>
  <c r="G4755" i="40"/>
  <c r="E4756" i="40"/>
  <c r="H4756" i="40" s="1"/>
  <c r="F4756" i="40"/>
  <c r="G4756" i="40"/>
  <c r="E4757" i="40"/>
  <c r="H4757" i="40" s="1"/>
  <c r="F4757" i="40"/>
  <c r="G4757" i="40"/>
  <c r="E4758" i="40"/>
  <c r="H4758" i="40" s="1"/>
  <c r="F4758" i="40"/>
  <c r="G4758" i="40"/>
  <c r="E4759" i="40"/>
  <c r="H4759" i="40" s="1"/>
  <c r="F4759" i="40"/>
  <c r="G4759" i="40"/>
  <c r="E4760" i="40"/>
  <c r="H4760" i="40" s="1"/>
  <c r="F4760" i="40"/>
  <c r="G4760" i="40"/>
  <c r="E4761" i="40"/>
  <c r="H4761" i="40" s="1"/>
  <c r="F4761" i="40"/>
  <c r="G4761" i="40"/>
  <c r="E4762" i="40"/>
  <c r="H4762" i="40" s="1"/>
  <c r="F4762" i="40"/>
  <c r="G4762" i="40"/>
  <c r="E4763" i="40"/>
  <c r="H4763" i="40" s="1"/>
  <c r="F4763" i="40"/>
  <c r="G4763" i="40"/>
  <c r="E4764" i="40"/>
  <c r="H4764" i="40" s="1"/>
  <c r="F4764" i="40"/>
  <c r="G4764" i="40"/>
  <c r="E4765" i="40"/>
  <c r="H4765" i="40" s="1"/>
  <c r="F4765" i="40"/>
  <c r="G4765" i="40"/>
  <c r="E4766" i="40"/>
  <c r="H4766" i="40" s="1"/>
  <c r="F4766" i="40"/>
  <c r="G4766" i="40"/>
  <c r="E4767" i="40"/>
  <c r="H4767" i="40" s="1"/>
  <c r="F4767" i="40"/>
  <c r="G4767" i="40"/>
  <c r="E4768" i="40"/>
  <c r="H4768" i="40" s="1"/>
  <c r="F4768" i="40"/>
  <c r="G4768" i="40"/>
  <c r="E4769" i="40"/>
  <c r="H4769" i="40" s="1"/>
  <c r="F4769" i="40"/>
  <c r="G4769" i="40"/>
  <c r="E4770" i="40"/>
  <c r="H4770" i="40" s="1"/>
  <c r="F4770" i="40"/>
  <c r="G4770" i="40"/>
  <c r="E4771" i="40"/>
  <c r="H4771" i="40" s="1"/>
  <c r="F4771" i="40"/>
  <c r="G4771" i="40"/>
  <c r="E4772" i="40"/>
  <c r="H4772" i="40" s="1"/>
  <c r="F4772" i="40"/>
  <c r="G4772" i="40"/>
  <c r="E4773" i="40"/>
  <c r="H4773" i="40" s="1"/>
  <c r="F4773" i="40"/>
  <c r="G4773" i="40"/>
  <c r="E4774" i="40"/>
  <c r="H4774" i="40" s="1"/>
  <c r="F4774" i="40"/>
  <c r="G4774" i="40"/>
  <c r="E4775" i="40"/>
  <c r="H4775" i="40" s="1"/>
  <c r="F4775" i="40"/>
  <c r="G4775" i="40"/>
  <c r="E4776" i="40"/>
  <c r="H4776" i="40" s="1"/>
  <c r="F4776" i="40"/>
  <c r="G4776" i="40"/>
  <c r="E4777" i="40"/>
  <c r="H4777" i="40" s="1"/>
  <c r="F4777" i="40"/>
  <c r="G4777" i="40"/>
  <c r="E4778" i="40"/>
  <c r="H4778" i="40" s="1"/>
  <c r="F4778" i="40"/>
  <c r="G4778" i="40"/>
  <c r="E4779" i="40"/>
  <c r="H4779" i="40" s="1"/>
  <c r="F4779" i="40"/>
  <c r="G4779" i="40"/>
  <c r="E4780" i="40"/>
  <c r="H4780" i="40" s="1"/>
  <c r="F4780" i="40"/>
  <c r="G4780" i="40"/>
  <c r="E4781" i="40"/>
  <c r="H4781" i="40" s="1"/>
  <c r="F4781" i="40"/>
  <c r="G4781" i="40"/>
  <c r="E4782" i="40"/>
  <c r="H4782" i="40" s="1"/>
  <c r="F4782" i="40"/>
  <c r="G4782" i="40"/>
  <c r="E4783" i="40"/>
  <c r="H4783" i="40" s="1"/>
  <c r="F4783" i="40"/>
  <c r="G4783" i="40"/>
  <c r="E4784" i="40"/>
  <c r="H4784" i="40" s="1"/>
  <c r="F4784" i="40"/>
  <c r="G4784" i="40"/>
  <c r="E4785" i="40"/>
  <c r="H4785" i="40" s="1"/>
  <c r="F4785" i="40"/>
  <c r="G4785" i="40"/>
  <c r="E4786" i="40"/>
  <c r="H4786" i="40" s="1"/>
  <c r="F4786" i="40"/>
  <c r="G4786" i="40"/>
  <c r="E4787" i="40"/>
  <c r="H4787" i="40" s="1"/>
  <c r="F4787" i="40"/>
  <c r="G4787" i="40"/>
  <c r="E4788" i="40"/>
  <c r="H4788" i="40" s="1"/>
  <c r="F4788" i="40"/>
  <c r="G4788" i="40"/>
  <c r="E4623" i="40"/>
  <c r="H4623" i="40" s="1"/>
  <c r="F4623" i="40"/>
  <c r="G4623" i="40"/>
  <c r="E4624" i="40"/>
  <c r="H4624" i="40" s="1"/>
  <c r="F4624" i="40"/>
  <c r="G4624" i="40"/>
  <c r="E4625" i="40"/>
  <c r="H4625" i="40" s="1"/>
  <c r="F4625" i="40"/>
  <c r="G4625" i="40"/>
  <c r="E4626" i="40"/>
  <c r="H4626" i="40" s="1"/>
  <c r="F4626" i="40"/>
  <c r="G4626" i="40"/>
  <c r="E4627" i="40"/>
  <c r="H4627" i="40" s="1"/>
  <c r="F4627" i="40"/>
  <c r="G4627" i="40"/>
  <c r="D4783" i="40"/>
  <c r="D4780" i="40"/>
  <c r="D4772" i="40"/>
  <c r="D4751" i="40"/>
  <c r="D4744" i="40"/>
  <c r="D4740" i="40"/>
  <c r="D4738" i="40"/>
  <c r="D4735" i="40"/>
  <c r="D4734" i="40"/>
  <c r="D4723" i="40"/>
  <c r="D4719" i="40"/>
  <c r="D4718" i="40"/>
  <c r="D4714" i="40"/>
  <c r="D4694" i="40"/>
  <c r="D4683" i="40"/>
  <c r="D4672" i="40"/>
  <c r="D4666" i="40"/>
  <c r="D4658" i="40"/>
  <c r="D4654" i="40"/>
  <c r="D4652" i="40"/>
  <c r="D4650" i="40"/>
  <c r="D4647" i="40"/>
  <c r="D4641" i="40"/>
  <c r="D4640" i="40"/>
  <c r="D4639" i="40"/>
  <c r="D4636" i="40"/>
  <c r="D4633" i="40"/>
  <c r="D4631" i="40"/>
  <c r="D4629" i="40"/>
  <c r="D4628" i="40"/>
  <c r="D4622" i="40"/>
  <c r="G4622" i="40" s="1"/>
  <c r="F4622" i="40"/>
  <c r="H4621" i="40"/>
  <c r="G4621" i="40"/>
  <c r="F4621" i="40"/>
  <c r="E4621" i="40"/>
  <c r="E4622" i="40" l="1"/>
  <c r="H4622" i="40" s="1"/>
  <c r="C4772" i="40"/>
  <c r="C4648" i="40"/>
  <c r="C4629" i="40"/>
  <c r="F4454" i="40"/>
  <c r="G4454" i="40"/>
  <c r="F4455" i="40"/>
  <c r="G4455" i="40"/>
  <c r="F4456" i="40"/>
  <c r="G4456" i="40"/>
  <c r="F4457" i="40"/>
  <c r="G4457" i="40"/>
  <c r="F4458" i="40"/>
  <c r="G4458" i="40"/>
  <c r="F4459" i="40"/>
  <c r="G4459" i="40"/>
  <c r="F4460" i="40"/>
  <c r="G4460" i="40"/>
  <c r="F4461" i="40"/>
  <c r="G4461" i="40"/>
  <c r="F4462" i="40"/>
  <c r="G4462" i="40"/>
  <c r="F4463" i="40"/>
  <c r="G4463" i="40"/>
  <c r="F4464" i="40"/>
  <c r="G4464" i="40"/>
  <c r="F4465" i="40"/>
  <c r="G4465" i="40"/>
  <c r="F4466" i="40"/>
  <c r="G4466" i="40"/>
  <c r="F4467" i="40"/>
  <c r="G4467" i="40"/>
  <c r="F4468" i="40"/>
  <c r="G4468" i="40"/>
  <c r="F4469" i="40"/>
  <c r="G4469" i="40"/>
  <c r="F4470" i="40"/>
  <c r="G4470" i="40"/>
  <c r="F4471" i="40"/>
  <c r="G4471" i="40"/>
  <c r="F4472" i="40"/>
  <c r="G4472" i="40"/>
  <c r="F4473" i="40"/>
  <c r="G4473" i="40"/>
  <c r="F4474" i="40"/>
  <c r="G4474" i="40"/>
  <c r="F4475" i="40"/>
  <c r="G4475" i="40"/>
  <c r="F4476" i="40"/>
  <c r="G4476" i="40"/>
  <c r="F4477" i="40"/>
  <c r="G4477" i="40"/>
  <c r="F4478" i="40"/>
  <c r="G4478" i="40"/>
  <c r="F4479" i="40"/>
  <c r="G4479" i="40"/>
  <c r="F4480" i="40"/>
  <c r="G4480" i="40"/>
  <c r="F4481" i="40"/>
  <c r="G4481" i="40"/>
  <c r="F4482" i="40"/>
  <c r="G4482" i="40"/>
  <c r="F4483" i="40"/>
  <c r="G4483" i="40"/>
  <c r="F4484" i="40"/>
  <c r="G4484" i="40"/>
  <c r="F4485" i="40"/>
  <c r="G4485" i="40"/>
  <c r="F4486" i="40"/>
  <c r="G4486" i="40"/>
  <c r="F4487" i="40"/>
  <c r="G4487" i="40"/>
  <c r="F4488" i="40"/>
  <c r="G4488" i="40"/>
  <c r="F4489" i="40"/>
  <c r="G4489" i="40"/>
  <c r="F4490" i="40"/>
  <c r="G4490" i="40"/>
  <c r="F4491" i="40"/>
  <c r="G4491" i="40"/>
  <c r="F4492" i="40"/>
  <c r="G4492" i="40"/>
  <c r="F4493" i="40"/>
  <c r="G4493" i="40"/>
  <c r="F4494" i="40"/>
  <c r="G4494" i="40"/>
  <c r="F4495" i="40"/>
  <c r="G4495" i="40"/>
  <c r="F4496" i="40"/>
  <c r="G4496" i="40"/>
  <c r="F4497" i="40"/>
  <c r="G4497" i="40"/>
  <c r="F4498" i="40"/>
  <c r="G4498" i="40"/>
  <c r="F4499" i="40"/>
  <c r="G4499" i="40"/>
  <c r="F4500" i="40"/>
  <c r="G4500" i="40"/>
  <c r="F4501" i="40"/>
  <c r="G4501" i="40"/>
  <c r="F4502" i="40"/>
  <c r="G4502" i="40"/>
  <c r="F4503" i="40"/>
  <c r="G4503" i="40"/>
  <c r="F4504" i="40"/>
  <c r="G4504" i="40"/>
  <c r="F4505" i="40"/>
  <c r="G4505" i="40"/>
  <c r="F4506" i="40"/>
  <c r="G4506" i="40"/>
  <c r="F4507" i="40"/>
  <c r="G4507" i="40"/>
  <c r="F4508" i="40"/>
  <c r="G4508" i="40"/>
  <c r="F4509" i="40"/>
  <c r="G4509" i="40"/>
  <c r="F4510" i="40"/>
  <c r="G4510" i="40"/>
  <c r="F4511" i="40"/>
  <c r="G4511" i="40"/>
  <c r="F4512" i="40"/>
  <c r="G4512" i="40"/>
  <c r="F4513" i="40"/>
  <c r="G4513" i="40"/>
  <c r="F4514" i="40"/>
  <c r="G4514" i="40"/>
  <c r="F4515" i="40"/>
  <c r="G4515" i="40"/>
  <c r="F4516" i="40"/>
  <c r="G4516" i="40"/>
  <c r="F4517" i="40"/>
  <c r="G4517" i="40"/>
  <c r="F4518" i="40"/>
  <c r="G4518" i="40"/>
  <c r="F4519" i="40"/>
  <c r="G4519" i="40"/>
  <c r="F4520" i="40"/>
  <c r="G4520" i="40"/>
  <c r="F4521" i="40"/>
  <c r="G4521" i="40"/>
  <c r="F4522" i="40"/>
  <c r="G4522" i="40"/>
  <c r="F4523" i="40"/>
  <c r="G4523" i="40"/>
  <c r="F4524" i="40"/>
  <c r="G4524" i="40"/>
  <c r="F4525" i="40"/>
  <c r="G4525" i="40"/>
  <c r="F4526" i="40"/>
  <c r="G4526" i="40"/>
  <c r="F4527" i="40"/>
  <c r="G4527" i="40"/>
  <c r="F4528" i="40"/>
  <c r="G4528" i="40"/>
  <c r="F4529" i="40"/>
  <c r="G4529" i="40"/>
  <c r="F4530" i="40"/>
  <c r="G4530" i="40"/>
  <c r="F4531" i="40"/>
  <c r="G4531" i="40"/>
  <c r="F4532" i="40"/>
  <c r="G4532" i="40"/>
  <c r="F4533" i="40"/>
  <c r="G4533" i="40"/>
  <c r="F4534" i="40"/>
  <c r="G4534" i="40"/>
  <c r="F4535" i="40"/>
  <c r="G4535" i="40"/>
  <c r="F4536" i="40"/>
  <c r="G4536" i="40"/>
  <c r="F4537" i="40"/>
  <c r="G4537" i="40"/>
  <c r="F4538" i="40"/>
  <c r="G4538" i="40"/>
  <c r="F4539" i="40"/>
  <c r="G4539" i="40"/>
  <c r="F4540" i="40"/>
  <c r="G4540" i="40"/>
  <c r="F4541" i="40"/>
  <c r="G4541" i="40"/>
  <c r="F4542" i="40"/>
  <c r="G4542" i="40"/>
  <c r="F4543" i="40"/>
  <c r="G4543" i="40"/>
  <c r="F4544" i="40"/>
  <c r="G4544" i="40"/>
  <c r="F4545" i="40"/>
  <c r="G4545" i="40"/>
  <c r="F4546" i="40"/>
  <c r="G4546" i="40"/>
  <c r="F4547" i="40"/>
  <c r="G4547" i="40"/>
  <c r="F4548" i="40"/>
  <c r="G4548" i="40"/>
  <c r="F4549" i="40"/>
  <c r="G4549" i="40"/>
  <c r="F4550" i="40"/>
  <c r="G4550" i="40"/>
  <c r="F4551" i="40"/>
  <c r="G4551" i="40"/>
  <c r="F4552" i="40"/>
  <c r="G4552" i="40"/>
  <c r="F4553" i="40"/>
  <c r="G4553" i="40"/>
  <c r="F4554" i="40"/>
  <c r="G4554" i="40"/>
  <c r="F4555" i="40"/>
  <c r="G4555" i="40"/>
  <c r="F4556" i="40"/>
  <c r="G4556" i="40"/>
  <c r="F4557" i="40"/>
  <c r="G4557" i="40"/>
  <c r="F4558" i="40"/>
  <c r="G4558" i="40"/>
  <c r="F4559" i="40"/>
  <c r="G4559" i="40"/>
  <c r="F4560" i="40"/>
  <c r="G4560" i="40"/>
  <c r="F4561" i="40"/>
  <c r="G4561" i="40"/>
  <c r="F4562" i="40"/>
  <c r="G4562" i="40"/>
  <c r="F4563" i="40"/>
  <c r="G4563" i="40"/>
  <c r="F4564" i="40"/>
  <c r="G4564" i="40"/>
  <c r="F4565" i="40"/>
  <c r="G4565" i="40"/>
  <c r="F4566" i="40"/>
  <c r="G4566" i="40"/>
  <c r="F4567" i="40"/>
  <c r="G4567" i="40"/>
  <c r="F4568" i="40"/>
  <c r="G4568" i="40"/>
  <c r="F4569" i="40"/>
  <c r="G4569" i="40"/>
  <c r="F4570" i="40"/>
  <c r="G4570" i="40"/>
  <c r="F4571" i="40"/>
  <c r="G4571" i="40"/>
  <c r="F4572" i="40"/>
  <c r="G4572" i="40"/>
  <c r="F4573" i="40"/>
  <c r="G4573" i="40"/>
  <c r="F4574" i="40"/>
  <c r="G4574" i="40"/>
  <c r="F4575" i="40"/>
  <c r="G4575" i="40"/>
  <c r="F4576" i="40"/>
  <c r="G4576" i="40"/>
  <c r="F4577" i="40"/>
  <c r="G4577" i="40"/>
  <c r="F4578" i="40"/>
  <c r="G4578" i="40"/>
  <c r="F4579" i="40"/>
  <c r="G4579" i="40"/>
  <c r="F4580" i="40"/>
  <c r="G4580" i="40"/>
  <c r="F4581" i="40"/>
  <c r="G4581" i="40"/>
  <c r="F4582" i="40"/>
  <c r="G4582" i="40"/>
  <c r="F4583" i="40"/>
  <c r="G4583" i="40"/>
  <c r="F4584" i="40"/>
  <c r="G4584" i="40"/>
  <c r="F4585" i="40"/>
  <c r="G4585" i="40"/>
  <c r="F4586" i="40"/>
  <c r="G4586" i="40"/>
  <c r="F4587" i="40"/>
  <c r="G4587" i="40"/>
  <c r="F4588" i="40"/>
  <c r="G4588" i="40"/>
  <c r="F4589" i="40"/>
  <c r="G4589" i="40"/>
  <c r="F4590" i="40"/>
  <c r="G4590" i="40"/>
  <c r="F4591" i="40"/>
  <c r="F4592" i="40"/>
  <c r="G4592" i="40"/>
  <c r="F4593" i="40"/>
  <c r="G4593" i="40"/>
  <c r="F4594" i="40"/>
  <c r="G4594" i="40"/>
  <c r="F4595" i="40"/>
  <c r="G4595" i="40"/>
  <c r="F4596" i="40"/>
  <c r="G4596" i="40"/>
  <c r="F4597" i="40"/>
  <c r="G4597" i="40"/>
  <c r="F4598" i="40"/>
  <c r="G4598" i="40"/>
  <c r="F4599" i="40"/>
  <c r="G4599" i="40"/>
  <c r="F4600" i="40"/>
  <c r="G4600" i="40"/>
  <c r="F4601" i="40"/>
  <c r="G4601" i="40"/>
  <c r="F4602" i="40"/>
  <c r="G4602" i="40"/>
  <c r="F4603" i="40"/>
  <c r="G4603" i="40"/>
  <c r="F4604" i="40"/>
  <c r="G4604" i="40"/>
  <c r="F4605" i="40"/>
  <c r="G4605" i="40"/>
  <c r="F4606" i="40"/>
  <c r="G4606" i="40"/>
  <c r="F4607" i="40"/>
  <c r="G4607" i="40"/>
  <c r="F4608" i="40"/>
  <c r="G4608" i="40"/>
  <c r="F4609" i="40"/>
  <c r="G4609" i="40"/>
  <c r="F4610" i="40"/>
  <c r="G4610" i="40"/>
  <c r="F4611" i="40"/>
  <c r="G4611" i="40"/>
  <c r="F4612" i="40"/>
  <c r="G4612" i="40"/>
  <c r="F4613" i="40"/>
  <c r="F4614" i="40"/>
  <c r="G4614" i="40"/>
  <c r="F4615" i="40"/>
  <c r="G4615" i="40"/>
  <c r="F4616" i="40"/>
  <c r="G4616" i="40"/>
  <c r="F4617" i="40"/>
  <c r="G4617" i="40"/>
  <c r="F4618" i="40"/>
  <c r="G4618" i="40"/>
  <c r="F4619" i="40"/>
  <c r="G4619" i="40"/>
  <c r="F4620" i="40"/>
  <c r="G4620" i="40"/>
  <c r="G4453" i="40"/>
  <c r="F4453" i="40"/>
  <c r="E4455" i="40"/>
  <c r="H4455" i="40" s="1"/>
  <c r="E4456" i="40"/>
  <c r="H4456" i="40" s="1"/>
  <c r="E4457" i="40"/>
  <c r="H4457" i="40" s="1"/>
  <c r="E4458" i="40"/>
  <c r="H4458" i="40" s="1"/>
  <c r="E4459" i="40"/>
  <c r="H4459" i="40" s="1"/>
  <c r="E4460" i="40"/>
  <c r="H4460" i="40" s="1"/>
  <c r="E4461" i="40"/>
  <c r="H4461" i="40" s="1"/>
  <c r="E4462" i="40"/>
  <c r="H4462" i="40" s="1"/>
  <c r="E4463" i="40"/>
  <c r="H4463" i="40" s="1"/>
  <c r="E4464" i="40"/>
  <c r="H4464" i="40" s="1"/>
  <c r="E4465" i="40"/>
  <c r="H4465" i="40" s="1"/>
  <c r="E4466" i="40"/>
  <c r="H4466" i="40" s="1"/>
  <c r="E4467" i="40"/>
  <c r="H4467" i="40" s="1"/>
  <c r="E4468" i="40"/>
  <c r="H4468" i="40" s="1"/>
  <c r="E4469" i="40"/>
  <c r="H4469" i="40" s="1"/>
  <c r="E4470" i="40"/>
  <c r="H4470" i="40" s="1"/>
  <c r="E4471" i="40"/>
  <c r="H4471" i="40" s="1"/>
  <c r="E4472" i="40"/>
  <c r="H4472" i="40" s="1"/>
  <c r="E4473" i="40"/>
  <c r="H4473" i="40" s="1"/>
  <c r="E4474" i="40"/>
  <c r="H4474" i="40" s="1"/>
  <c r="E4475" i="40"/>
  <c r="H4475" i="40" s="1"/>
  <c r="E4476" i="40"/>
  <c r="H4476" i="40" s="1"/>
  <c r="E4477" i="40"/>
  <c r="H4477" i="40" s="1"/>
  <c r="E4478" i="40"/>
  <c r="H4478" i="40" s="1"/>
  <c r="E4479" i="40"/>
  <c r="H4479" i="40" s="1"/>
  <c r="E4480" i="40"/>
  <c r="H4480" i="40" s="1"/>
  <c r="E4481" i="40"/>
  <c r="H4481" i="40" s="1"/>
  <c r="E4482" i="40"/>
  <c r="H4482" i="40" s="1"/>
  <c r="E4483" i="40"/>
  <c r="H4483" i="40" s="1"/>
  <c r="E4484" i="40"/>
  <c r="H4484" i="40" s="1"/>
  <c r="E4485" i="40"/>
  <c r="H4485" i="40" s="1"/>
  <c r="E4486" i="40"/>
  <c r="H4486" i="40" s="1"/>
  <c r="E4487" i="40"/>
  <c r="H4487" i="40" s="1"/>
  <c r="E4488" i="40"/>
  <c r="H4488" i="40" s="1"/>
  <c r="E4489" i="40"/>
  <c r="H4489" i="40" s="1"/>
  <c r="E4490" i="40"/>
  <c r="H4490" i="40" s="1"/>
  <c r="E4491" i="40"/>
  <c r="H4491" i="40" s="1"/>
  <c r="E4492" i="40"/>
  <c r="H4492" i="40" s="1"/>
  <c r="E4493" i="40"/>
  <c r="H4493" i="40" s="1"/>
  <c r="E4494" i="40"/>
  <c r="H4494" i="40" s="1"/>
  <c r="E4495" i="40"/>
  <c r="H4495" i="40" s="1"/>
  <c r="E4496" i="40"/>
  <c r="H4496" i="40" s="1"/>
  <c r="E4497" i="40"/>
  <c r="H4497" i="40" s="1"/>
  <c r="E4498" i="40"/>
  <c r="H4498" i="40" s="1"/>
  <c r="E4499" i="40"/>
  <c r="H4499" i="40" s="1"/>
  <c r="E4500" i="40"/>
  <c r="H4500" i="40" s="1"/>
  <c r="E4501" i="40"/>
  <c r="H4501" i="40" s="1"/>
  <c r="E4502" i="40"/>
  <c r="H4502" i="40" s="1"/>
  <c r="E4503" i="40"/>
  <c r="H4503" i="40" s="1"/>
  <c r="E4504" i="40"/>
  <c r="H4504" i="40" s="1"/>
  <c r="E4505" i="40"/>
  <c r="H4505" i="40" s="1"/>
  <c r="E4506" i="40"/>
  <c r="H4506" i="40" s="1"/>
  <c r="E4507" i="40"/>
  <c r="H4507" i="40" s="1"/>
  <c r="E4508" i="40"/>
  <c r="H4508" i="40" s="1"/>
  <c r="E4509" i="40"/>
  <c r="H4509" i="40" s="1"/>
  <c r="E4510" i="40"/>
  <c r="H4510" i="40" s="1"/>
  <c r="E4511" i="40"/>
  <c r="H4511" i="40" s="1"/>
  <c r="E4512" i="40"/>
  <c r="H4512" i="40" s="1"/>
  <c r="E4513" i="40"/>
  <c r="H4513" i="40" s="1"/>
  <c r="E4514" i="40"/>
  <c r="H4514" i="40" s="1"/>
  <c r="E4515" i="40"/>
  <c r="H4515" i="40" s="1"/>
  <c r="E4516" i="40"/>
  <c r="H4516" i="40" s="1"/>
  <c r="E4517" i="40"/>
  <c r="H4517" i="40" s="1"/>
  <c r="E4518" i="40"/>
  <c r="H4518" i="40" s="1"/>
  <c r="E4519" i="40"/>
  <c r="H4519" i="40" s="1"/>
  <c r="E4520" i="40"/>
  <c r="H4520" i="40" s="1"/>
  <c r="E4521" i="40"/>
  <c r="H4521" i="40" s="1"/>
  <c r="E4522" i="40"/>
  <c r="H4522" i="40" s="1"/>
  <c r="E4523" i="40"/>
  <c r="H4523" i="40" s="1"/>
  <c r="E4524" i="40"/>
  <c r="H4524" i="40" s="1"/>
  <c r="E4525" i="40"/>
  <c r="H4525" i="40" s="1"/>
  <c r="E4526" i="40"/>
  <c r="H4526" i="40" s="1"/>
  <c r="E4527" i="40"/>
  <c r="H4527" i="40" s="1"/>
  <c r="E4528" i="40"/>
  <c r="H4528" i="40" s="1"/>
  <c r="E4529" i="40"/>
  <c r="H4529" i="40" s="1"/>
  <c r="E4530" i="40"/>
  <c r="H4530" i="40" s="1"/>
  <c r="E4531" i="40"/>
  <c r="H4531" i="40" s="1"/>
  <c r="E4532" i="40"/>
  <c r="H4532" i="40" s="1"/>
  <c r="E4533" i="40"/>
  <c r="H4533" i="40" s="1"/>
  <c r="E4534" i="40"/>
  <c r="H4534" i="40" s="1"/>
  <c r="E4535" i="40"/>
  <c r="H4535" i="40" s="1"/>
  <c r="E4536" i="40"/>
  <c r="H4536" i="40" s="1"/>
  <c r="E4537" i="40"/>
  <c r="H4537" i="40" s="1"/>
  <c r="E4538" i="40"/>
  <c r="H4538" i="40" s="1"/>
  <c r="E4539" i="40"/>
  <c r="H4539" i="40" s="1"/>
  <c r="E4540" i="40"/>
  <c r="H4540" i="40" s="1"/>
  <c r="E4541" i="40"/>
  <c r="H4541" i="40" s="1"/>
  <c r="E4542" i="40"/>
  <c r="H4542" i="40" s="1"/>
  <c r="E4543" i="40"/>
  <c r="H4543" i="40" s="1"/>
  <c r="E4544" i="40"/>
  <c r="H4544" i="40" s="1"/>
  <c r="E4545" i="40"/>
  <c r="H4545" i="40" s="1"/>
  <c r="E4546" i="40"/>
  <c r="H4546" i="40" s="1"/>
  <c r="E4547" i="40"/>
  <c r="H4547" i="40" s="1"/>
  <c r="E4548" i="40"/>
  <c r="H4548" i="40" s="1"/>
  <c r="E4549" i="40"/>
  <c r="H4549" i="40" s="1"/>
  <c r="E4550" i="40"/>
  <c r="H4550" i="40" s="1"/>
  <c r="E4551" i="40"/>
  <c r="H4551" i="40" s="1"/>
  <c r="E4552" i="40"/>
  <c r="H4552" i="40" s="1"/>
  <c r="E4553" i="40"/>
  <c r="H4553" i="40" s="1"/>
  <c r="E4554" i="40"/>
  <c r="H4554" i="40" s="1"/>
  <c r="E4555" i="40"/>
  <c r="H4555" i="40" s="1"/>
  <c r="E4556" i="40"/>
  <c r="H4556" i="40" s="1"/>
  <c r="E4557" i="40"/>
  <c r="H4557" i="40" s="1"/>
  <c r="E4558" i="40"/>
  <c r="H4558" i="40" s="1"/>
  <c r="E4559" i="40"/>
  <c r="H4559" i="40" s="1"/>
  <c r="E4560" i="40"/>
  <c r="H4560" i="40" s="1"/>
  <c r="E4561" i="40"/>
  <c r="H4561" i="40" s="1"/>
  <c r="E4562" i="40"/>
  <c r="H4562" i="40" s="1"/>
  <c r="E4563" i="40"/>
  <c r="H4563" i="40" s="1"/>
  <c r="E4564" i="40"/>
  <c r="H4564" i="40" s="1"/>
  <c r="E4565" i="40"/>
  <c r="H4565" i="40" s="1"/>
  <c r="E4566" i="40"/>
  <c r="H4566" i="40" s="1"/>
  <c r="E4567" i="40"/>
  <c r="H4567" i="40" s="1"/>
  <c r="E4568" i="40"/>
  <c r="H4568" i="40" s="1"/>
  <c r="E4569" i="40"/>
  <c r="H4569" i="40" s="1"/>
  <c r="E4570" i="40"/>
  <c r="H4570" i="40" s="1"/>
  <c r="E4571" i="40"/>
  <c r="H4571" i="40" s="1"/>
  <c r="E4572" i="40"/>
  <c r="H4572" i="40" s="1"/>
  <c r="E4573" i="40"/>
  <c r="H4573" i="40" s="1"/>
  <c r="E4574" i="40"/>
  <c r="H4574" i="40" s="1"/>
  <c r="E4575" i="40"/>
  <c r="H4575" i="40" s="1"/>
  <c r="E4576" i="40"/>
  <c r="H4576" i="40" s="1"/>
  <c r="E4577" i="40"/>
  <c r="H4577" i="40" s="1"/>
  <c r="E4578" i="40"/>
  <c r="H4578" i="40" s="1"/>
  <c r="E4579" i="40"/>
  <c r="H4579" i="40" s="1"/>
  <c r="E4580" i="40"/>
  <c r="H4580" i="40" s="1"/>
  <c r="E4581" i="40"/>
  <c r="H4581" i="40" s="1"/>
  <c r="E4582" i="40"/>
  <c r="H4582" i="40" s="1"/>
  <c r="E4583" i="40"/>
  <c r="H4583" i="40" s="1"/>
  <c r="E4584" i="40"/>
  <c r="H4584" i="40" s="1"/>
  <c r="E4585" i="40"/>
  <c r="H4585" i="40" s="1"/>
  <c r="E4586" i="40"/>
  <c r="H4586" i="40" s="1"/>
  <c r="E4587" i="40"/>
  <c r="H4587" i="40" s="1"/>
  <c r="E4588" i="40"/>
  <c r="H4588" i="40" s="1"/>
  <c r="E4589" i="40"/>
  <c r="H4589" i="40" s="1"/>
  <c r="E4590" i="40"/>
  <c r="H4590" i="40" s="1"/>
  <c r="E4592" i="40"/>
  <c r="H4592" i="40" s="1"/>
  <c r="E4593" i="40"/>
  <c r="H4593" i="40" s="1"/>
  <c r="E4594" i="40"/>
  <c r="H4594" i="40" s="1"/>
  <c r="E4595" i="40"/>
  <c r="H4595" i="40" s="1"/>
  <c r="E4596" i="40"/>
  <c r="H4596" i="40" s="1"/>
  <c r="E4597" i="40"/>
  <c r="H4597" i="40" s="1"/>
  <c r="E4598" i="40"/>
  <c r="H4598" i="40" s="1"/>
  <c r="E4599" i="40"/>
  <c r="H4599" i="40" s="1"/>
  <c r="E4600" i="40"/>
  <c r="H4600" i="40" s="1"/>
  <c r="E4601" i="40"/>
  <c r="H4601" i="40" s="1"/>
  <c r="E4602" i="40"/>
  <c r="H4602" i="40" s="1"/>
  <c r="E4603" i="40"/>
  <c r="H4603" i="40" s="1"/>
  <c r="E4604" i="40"/>
  <c r="H4604" i="40" s="1"/>
  <c r="E4605" i="40"/>
  <c r="H4605" i="40" s="1"/>
  <c r="E4606" i="40"/>
  <c r="H4606" i="40" s="1"/>
  <c r="E4607" i="40"/>
  <c r="H4607" i="40" s="1"/>
  <c r="E4608" i="40"/>
  <c r="H4608" i="40" s="1"/>
  <c r="E4609" i="40"/>
  <c r="H4609" i="40" s="1"/>
  <c r="E4610" i="40"/>
  <c r="H4610" i="40" s="1"/>
  <c r="E4611" i="40"/>
  <c r="H4611" i="40" s="1"/>
  <c r="E4612" i="40"/>
  <c r="H4612" i="40" s="1"/>
  <c r="E4614" i="40"/>
  <c r="H4614" i="40" s="1"/>
  <c r="E4615" i="40"/>
  <c r="H4615" i="40" s="1"/>
  <c r="E4616" i="40"/>
  <c r="H4616" i="40" s="1"/>
  <c r="E4617" i="40"/>
  <c r="H4617" i="40" s="1"/>
  <c r="E4618" i="40"/>
  <c r="H4618" i="40" s="1"/>
  <c r="E4619" i="40"/>
  <c r="H4619" i="40" s="1"/>
  <c r="E4620" i="40"/>
  <c r="H4620" i="40" s="1"/>
  <c r="E4454" i="40"/>
  <c r="H4454" i="40" s="1"/>
  <c r="E4453" i="40"/>
  <c r="H4453" i="40" s="1"/>
  <c r="D4613" i="40"/>
  <c r="G4613" i="40" s="1"/>
  <c r="D4591" i="40"/>
  <c r="G4591" i="40" s="1"/>
  <c r="E4591" i="40" l="1"/>
  <c r="H4591" i="40" s="1"/>
  <c r="E4613" i="40"/>
  <c r="H4613" i="40" s="1"/>
  <c r="L1461" i="55"/>
  <c r="L1462" i="55"/>
  <c r="L1463" i="55"/>
  <c r="L1464" i="55"/>
  <c r="L1465" i="55"/>
  <c r="L1466" i="55"/>
  <c r="L1467" i="55"/>
  <c r="L1468" i="55"/>
  <c r="L1469" i="55"/>
  <c r="L1470" i="55"/>
  <c r="L1471" i="55"/>
  <c r="L1472" i="55"/>
  <c r="L1473" i="55"/>
  <c r="L1474" i="55"/>
  <c r="L1475" i="55"/>
  <c r="L1476" i="55"/>
  <c r="L1477" i="55"/>
  <c r="L1478" i="55"/>
  <c r="L1479" i="55"/>
  <c r="L1480" i="55"/>
  <c r="L1481" i="55"/>
  <c r="L1482" i="55"/>
  <c r="L1483" i="55"/>
  <c r="L1484" i="55"/>
  <c r="L1485" i="55"/>
  <c r="L1486" i="55"/>
  <c r="L1487" i="55"/>
  <c r="L1488" i="55"/>
  <c r="L1490" i="55"/>
  <c r="L1491" i="55"/>
  <c r="L1492" i="55"/>
  <c r="L1493" i="55"/>
  <c r="L1494" i="55"/>
  <c r="L1495" i="55"/>
  <c r="L1496" i="55"/>
  <c r="L1497" i="55"/>
  <c r="L1498" i="55"/>
  <c r="L1499" i="55"/>
  <c r="L1500" i="55"/>
  <c r="L1501" i="55"/>
  <c r="L1502" i="55"/>
  <c r="L1503" i="55"/>
  <c r="L1504" i="55"/>
  <c r="L1505" i="55"/>
  <c r="L1506" i="55"/>
  <c r="L1507" i="55"/>
  <c r="L1508" i="55"/>
  <c r="L1509" i="55"/>
  <c r="L1510" i="55"/>
  <c r="L1511" i="55"/>
  <c r="L1512" i="55"/>
  <c r="L1513" i="55"/>
  <c r="L1514" i="55"/>
  <c r="L1515" i="55"/>
  <c r="L1516" i="55"/>
  <c r="L1518" i="55"/>
  <c r="L1519" i="55"/>
  <c r="L1520" i="55"/>
  <c r="L1521" i="55"/>
  <c r="L1522" i="55"/>
  <c r="L1523" i="55"/>
  <c r="L1524" i="55"/>
  <c r="L1525" i="55"/>
  <c r="L1526" i="55"/>
  <c r="L1527" i="55"/>
  <c r="L1528" i="55"/>
  <c r="L1529" i="55"/>
  <c r="L1530" i="55"/>
  <c r="L1531" i="55"/>
  <c r="L1532" i="55"/>
  <c r="L1533" i="55"/>
  <c r="L1534" i="55"/>
  <c r="L1535" i="55"/>
  <c r="L1536" i="55"/>
  <c r="L1537" i="55"/>
  <c r="L1538" i="55"/>
  <c r="L1539" i="55"/>
  <c r="L1540" i="55"/>
  <c r="L1541" i="55"/>
  <c r="L1542" i="55"/>
  <c r="L1543" i="55"/>
  <c r="L1544" i="55"/>
  <c r="L1545" i="55"/>
  <c r="L1546" i="55"/>
  <c r="L1547" i="55"/>
  <c r="L1548" i="55"/>
  <c r="L1549" i="55"/>
  <c r="L1550" i="55"/>
  <c r="L1551" i="55"/>
  <c r="L1552" i="55"/>
  <c r="L1553" i="55"/>
  <c r="L1554" i="55"/>
  <c r="L1555" i="55"/>
  <c r="L1556" i="55"/>
  <c r="L1557" i="55"/>
  <c r="L1558" i="55"/>
  <c r="L1559" i="55"/>
  <c r="L1560" i="55"/>
  <c r="L1561" i="55"/>
  <c r="L1562" i="55"/>
  <c r="L1563" i="55"/>
  <c r="L1564" i="55"/>
  <c r="L1565" i="55"/>
  <c r="L1566" i="55"/>
  <c r="L1567" i="55"/>
  <c r="L1568" i="55"/>
  <c r="L1569" i="55"/>
  <c r="L1570" i="55"/>
  <c r="L1571" i="55"/>
  <c r="L1572" i="55"/>
  <c r="L1573" i="55"/>
  <c r="L1574" i="55"/>
  <c r="L1575" i="55"/>
  <c r="L1576" i="55"/>
  <c r="L1577" i="55"/>
  <c r="L1578" i="55"/>
  <c r="L1579" i="55"/>
  <c r="L1580" i="55"/>
  <c r="L1581" i="55"/>
  <c r="L1582" i="55"/>
  <c r="L1583" i="55"/>
  <c r="L1584" i="55"/>
  <c r="L1585" i="55"/>
  <c r="L1586" i="55"/>
  <c r="L1587" i="55"/>
  <c r="L1588" i="55"/>
  <c r="L1589" i="55"/>
  <c r="L1590" i="55"/>
  <c r="L1591" i="55"/>
  <c r="L1592" i="55"/>
  <c r="L1593" i="55"/>
  <c r="L1594" i="55"/>
  <c r="L1595" i="55"/>
  <c r="L1596" i="55"/>
  <c r="L1597" i="55"/>
  <c r="L1598" i="55"/>
  <c r="L1599" i="55"/>
  <c r="L1600" i="55"/>
  <c r="L1601" i="55"/>
  <c r="L1602" i="55"/>
  <c r="L1603" i="55"/>
  <c r="L1604" i="55"/>
  <c r="L1605" i="55"/>
  <c r="L1606" i="55"/>
  <c r="L1607" i="55"/>
  <c r="L1608" i="55"/>
  <c r="L1609" i="55"/>
  <c r="L1610" i="55"/>
  <c r="L1611" i="55"/>
  <c r="L1612" i="55"/>
  <c r="L1613" i="55"/>
  <c r="L1614" i="55"/>
  <c r="L1615" i="55"/>
  <c r="L1616" i="55"/>
  <c r="L1617" i="55"/>
  <c r="L1618" i="55"/>
  <c r="L1619" i="55"/>
  <c r="L1620" i="55"/>
  <c r="L1621" i="55"/>
  <c r="L1622" i="55"/>
  <c r="L1623" i="55"/>
  <c r="L1624" i="55"/>
  <c r="L1625" i="55"/>
  <c r="L1626" i="55"/>
  <c r="L1627" i="55"/>
  <c r="L1628" i="55"/>
  <c r="L1629" i="55"/>
  <c r="L1630" i="55"/>
  <c r="L1631" i="55"/>
  <c r="L1632" i="55"/>
  <c r="L1634" i="55"/>
  <c r="L1635" i="55"/>
  <c r="L1636" i="55"/>
  <c r="L1637" i="55"/>
  <c r="L1638" i="55"/>
  <c r="L1639" i="55"/>
  <c r="L1640" i="55"/>
  <c r="L1641" i="55"/>
  <c r="L1642" i="55"/>
  <c r="L1643" i="55"/>
  <c r="L1644" i="55"/>
  <c r="L1645" i="55"/>
  <c r="L1646" i="55"/>
  <c r="L1647" i="55"/>
  <c r="L1648" i="55"/>
  <c r="L1649" i="55"/>
  <c r="L1650" i="55"/>
  <c r="L1651" i="55"/>
  <c r="L1652" i="55"/>
  <c r="L1653" i="55"/>
  <c r="L1654" i="55"/>
  <c r="L1655" i="55"/>
  <c r="L1656" i="55"/>
  <c r="L1657" i="55"/>
  <c r="L1658" i="55"/>
  <c r="L1659" i="55"/>
  <c r="L1660" i="55"/>
  <c r="L1661" i="55"/>
  <c r="L1662" i="55"/>
  <c r="L1663" i="55"/>
  <c r="L1664" i="55"/>
  <c r="L1665" i="55"/>
  <c r="L1666" i="55"/>
  <c r="L1667" i="55"/>
  <c r="L1669" i="55"/>
  <c r="L1670" i="55"/>
  <c r="L1671" i="55"/>
  <c r="L1672" i="55"/>
  <c r="L1673" i="55"/>
  <c r="L1674" i="55"/>
  <c r="L1675" i="55"/>
  <c r="L1676" i="55"/>
  <c r="L1677" i="55"/>
  <c r="L1678" i="55"/>
  <c r="L1679" i="55"/>
  <c r="L1680" i="55"/>
  <c r="L1681" i="55"/>
  <c r="L1682" i="55"/>
  <c r="L1683" i="55"/>
  <c r="L1684" i="55"/>
  <c r="L1685" i="55"/>
  <c r="L1686" i="55"/>
  <c r="L1687" i="55"/>
  <c r="L1688" i="55"/>
  <c r="L1689" i="55"/>
  <c r="L1690" i="55"/>
  <c r="L1691" i="55"/>
  <c r="L1692" i="55"/>
  <c r="L1693" i="55"/>
  <c r="L1694" i="55"/>
  <c r="L1695" i="55"/>
  <c r="L1696" i="55"/>
  <c r="L1697" i="55"/>
  <c r="L1698" i="55"/>
  <c r="L1699" i="55"/>
  <c r="L1700" i="55"/>
  <c r="L1701" i="55"/>
  <c r="L1702" i="55"/>
  <c r="L1703" i="55"/>
  <c r="L1704" i="55"/>
  <c r="L1705" i="55"/>
  <c r="L1706" i="55"/>
  <c r="L1707" i="55"/>
  <c r="L1708" i="55"/>
  <c r="L1709" i="55"/>
  <c r="L1710" i="55"/>
  <c r="L1711" i="55"/>
  <c r="L1712" i="55"/>
  <c r="L1713" i="55"/>
  <c r="L1714" i="55"/>
  <c r="L1715" i="55"/>
  <c r="L1716" i="55"/>
  <c r="L1717" i="55"/>
  <c r="L1718" i="55"/>
  <c r="L1719" i="55"/>
  <c r="L1720" i="55"/>
  <c r="L1721" i="55"/>
  <c r="L1722" i="55"/>
  <c r="L1723" i="55"/>
  <c r="L1724" i="55"/>
  <c r="L1725" i="55"/>
  <c r="L1726" i="55"/>
  <c r="L1727" i="55"/>
  <c r="L1728" i="55"/>
  <c r="L1729" i="55"/>
  <c r="L1730" i="55"/>
  <c r="L1731" i="55"/>
  <c r="L1732" i="55"/>
  <c r="L1733" i="55"/>
  <c r="L1734" i="55"/>
  <c r="L1735" i="55"/>
  <c r="L1736" i="55"/>
  <c r="L1737" i="55"/>
  <c r="L1738" i="55"/>
  <c r="L1739" i="55"/>
  <c r="L1740" i="55"/>
  <c r="L1741" i="55"/>
  <c r="L1460" i="55"/>
  <c r="L1459" i="55"/>
  <c r="L1458" i="55"/>
  <c r="H4113" i="40" l="1"/>
  <c r="H4114" i="40"/>
  <c r="H4115" i="40"/>
  <c r="H4116" i="40"/>
  <c r="H4117" i="40"/>
  <c r="H4118" i="40"/>
  <c r="H4119" i="40"/>
  <c r="H4120" i="40"/>
  <c r="H4121" i="40"/>
  <c r="H4122" i="40"/>
  <c r="H4123" i="40"/>
  <c r="H4124" i="40"/>
  <c r="H4125" i="40"/>
  <c r="H4126" i="40"/>
  <c r="H4127" i="40"/>
  <c r="H4128" i="40"/>
  <c r="H4129" i="40"/>
  <c r="H4130" i="40"/>
  <c r="H4131" i="40"/>
  <c r="H4132" i="40"/>
  <c r="H4133" i="40"/>
  <c r="H4134" i="40"/>
  <c r="H4135" i="40"/>
  <c r="H4136" i="40"/>
  <c r="H4137" i="40"/>
  <c r="H4138" i="40"/>
  <c r="H4139" i="40"/>
  <c r="H4140" i="40"/>
  <c r="H4141" i="40"/>
  <c r="H4142" i="40"/>
  <c r="H4143" i="40"/>
  <c r="H4144" i="40"/>
  <c r="H4145" i="40"/>
  <c r="H4146" i="40"/>
  <c r="H4147" i="40"/>
  <c r="H4148" i="40"/>
  <c r="H4149" i="40"/>
  <c r="H4150" i="40"/>
  <c r="H4151" i="40"/>
  <c r="H4152" i="40"/>
  <c r="H4153" i="40"/>
  <c r="H4154" i="40"/>
  <c r="H4155" i="40"/>
  <c r="H4156" i="40"/>
  <c r="H4157" i="40"/>
  <c r="H4158" i="40"/>
  <c r="H4159" i="40"/>
  <c r="H4160" i="40"/>
  <c r="H4161" i="40"/>
  <c r="H4162" i="40"/>
  <c r="H4163" i="40"/>
  <c r="H4164" i="40"/>
  <c r="H4165" i="40"/>
  <c r="H4166" i="40"/>
  <c r="H4167" i="40"/>
  <c r="H4168" i="40"/>
  <c r="H4169" i="40"/>
  <c r="H4170" i="40"/>
  <c r="H4171" i="40"/>
  <c r="H4172" i="40"/>
  <c r="H4173" i="40"/>
  <c r="H4174" i="40"/>
  <c r="H4175" i="40"/>
  <c r="H4176" i="40"/>
  <c r="H4177" i="40"/>
  <c r="H4178" i="40"/>
  <c r="H4179" i="40"/>
  <c r="H4180" i="40"/>
  <c r="H4181" i="40"/>
  <c r="H4182" i="40"/>
  <c r="H4183" i="40"/>
  <c r="H4184" i="40"/>
  <c r="H4185" i="40"/>
  <c r="H4186" i="40"/>
  <c r="H4187" i="40"/>
  <c r="H4188" i="40"/>
  <c r="H4189" i="40"/>
  <c r="H4190" i="40"/>
  <c r="H4191" i="40"/>
  <c r="H4192" i="40"/>
  <c r="H4193" i="40"/>
  <c r="H4194" i="40"/>
  <c r="H4195" i="40"/>
  <c r="H4196" i="40"/>
  <c r="H4197" i="40"/>
  <c r="H4198" i="40"/>
  <c r="H4199" i="40"/>
  <c r="H4200" i="40"/>
  <c r="H4201" i="40"/>
  <c r="H4202" i="40"/>
  <c r="H4203" i="40"/>
  <c r="H4204" i="40"/>
  <c r="H4205" i="40"/>
  <c r="H4206" i="40"/>
  <c r="H4207" i="40"/>
  <c r="H4208" i="40"/>
  <c r="H4209" i="40"/>
  <c r="H4210" i="40"/>
  <c r="H4211" i="40"/>
  <c r="H4212" i="40"/>
  <c r="H4213" i="40"/>
  <c r="H4214" i="40"/>
  <c r="H4215" i="40"/>
  <c r="H4216" i="40"/>
  <c r="H4217" i="40"/>
  <c r="H4218" i="40"/>
  <c r="H4219" i="40"/>
  <c r="H4220" i="40"/>
  <c r="H4221" i="40"/>
  <c r="H4222" i="40"/>
  <c r="H4223" i="40"/>
  <c r="H4224" i="40"/>
  <c r="H4225" i="40"/>
  <c r="H4226" i="40"/>
  <c r="H4227" i="40"/>
  <c r="H4228" i="40"/>
  <c r="H4229" i="40"/>
  <c r="H4230" i="40"/>
  <c r="H4231" i="40"/>
  <c r="H4232" i="40"/>
  <c r="H4233" i="40"/>
  <c r="H4234" i="40"/>
  <c r="H4235" i="40"/>
  <c r="H4236" i="40"/>
  <c r="H4237" i="40"/>
  <c r="H4238" i="40"/>
  <c r="H4239" i="40"/>
  <c r="H4240" i="40"/>
  <c r="H4241" i="40"/>
  <c r="H4242" i="40"/>
  <c r="H4243" i="40"/>
  <c r="H4244" i="40"/>
  <c r="H4245" i="40"/>
  <c r="H4246" i="40"/>
  <c r="H4247" i="40"/>
  <c r="H4248" i="40"/>
  <c r="H4249" i="40"/>
  <c r="H4250" i="40"/>
  <c r="H4251" i="40"/>
  <c r="H4252" i="40"/>
  <c r="H4253" i="40"/>
  <c r="H4254" i="40"/>
  <c r="H4255" i="40"/>
  <c r="H4256" i="40"/>
  <c r="H4257" i="40"/>
  <c r="H4258" i="40"/>
  <c r="H4259" i="40"/>
  <c r="H4260" i="40"/>
  <c r="H4261" i="40"/>
  <c r="H4262" i="40"/>
  <c r="H4263" i="40"/>
  <c r="H4264" i="40"/>
  <c r="H4265" i="40"/>
  <c r="H4266" i="40"/>
  <c r="H4267" i="40"/>
  <c r="H4268" i="40"/>
  <c r="H4269" i="40"/>
  <c r="H4270" i="40"/>
  <c r="H4271" i="40"/>
  <c r="H4272" i="40"/>
  <c r="H4273" i="40"/>
  <c r="H4274" i="40"/>
  <c r="H4275" i="40"/>
  <c r="H4276" i="40"/>
  <c r="H4277" i="40"/>
  <c r="H4278" i="40"/>
  <c r="H4279" i="40"/>
  <c r="H4280" i="40"/>
  <c r="H4281" i="40"/>
  <c r="H4282" i="40"/>
  <c r="H4283" i="40"/>
  <c r="H4284" i="40"/>
  <c r="H4285" i="40"/>
  <c r="H4286" i="40"/>
  <c r="H4287" i="40"/>
  <c r="H4288" i="40"/>
  <c r="H4289" i="40"/>
  <c r="H4290" i="40"/>
  <c r="H4291" i="40"/>
  <c r="H4292" i="40"/>
  <c r="H4293" i="40"/>
  <c r="H4294" i="40"/>
  <c r="H4295" i="40"/>
  <c r="H4296" i="40"/>
  <c r="H4297" i="40"/>
  <c r="H4298" i="40"/>
  <c r="H4299" i="40"/>
  <c r="H4300" i="40"/>
  <c r="H4301" i="40"/>
  <c r="H4302" i="40"/>
  <c r="H4303" i="40"/>
  <c r="H4304" i="40"/>
  <c r="H4305" i="40"/>
  <c r="H4306" i="40"/>
  <c r="H4307" i="40"/>
  <c r="H4308" i="40"/>
  <c r="H4309" i="40"/>
  <c r="H4310" i="40"/>
  <c r="H4311" i="40"/>
  <c r="H4312" i="40"/>
  <c r="H4313" i="40"/>
  <c r="H4314" i="40"/>
  <c r="H4315" i="40"/>
  <c r="H4316" i="40"/>
  <c r="H4317" i="40"/>
  <c r="H4318" i="40"/>
  <c r="H4319" i="40"/>
  <c r="H4320" i="40"/>
  <c r="H4321" i="40"/>
  <c r="H4322" i="40"/>
  <c r="H4323" i="40"/>
  <c r="H4324" i="40"/>
  <c r="H4325" i="40"/>
  <c r="H4326" i="40"/>
  <c r="H4327" i="40"/>
  <c r="H4328" i="40"/>
  <c r="H4329" i="40"/>
  <c r="H4330" i="40"/>
  <c r="H4331" i="40"/>
  <c r="H4332" i="40"/>
  <c r="H4333" i="40"/>
  <c r="H4334" i="40"/>
  <c r="H4335" i="40"/>
  <c r="H4336" i="40"/>
  <c r="H4337" i="40"/>
  <c r="H4338" i="40"/>
  <c r="H4339" i="40"/>
  <c r="H4340" i="40"/>
  <c r="H4341" i="40"/>
  <c r="H4342" i="40"/>
  <c r="H4343" i="40"/>
  <c r="H4344" i="40"/>
  <c r="H4345" i="40"/>
  <c r="H4346" i="40"/>
  <c r="H4347" i="40"/>
  <c r="H4348" i="40"/>
  <c r="H4349" i="40"/>
  <c r="H4350" i="40"/>
  <c r="H4351" i="40"/>
  <c r="H4352" i="40"/>
  <c r="H4353" i="40"/>
  <c r="H4354" i="40"/>
  <c r="H4355" i="40"/>
  <c r="H4356" i="40"/>
  <c r="H4357" i="40"/>
  <c r="H4358" i="40"/>
  <c r="H4359" i="40"/>
  <c r="H4360" i="40"/>
  <c r="H4361" i="40"/>
  <c r="H4362" i="40"/>
  <c r="H4363" i="40"/>
  <c r="H4364" i="40"/>
  <c r="H4365" i="40"/>
  <c r="H4366" i="40"/>
  <c r="H4367" i="40"/>
  <c r="H4368" i="40"/>
  <c r="H4369" i="40"/>
  <c r="H4370" i="40"/>
  <c r="H4371" i="40"/>
  <c r="H4372" i="40"/>
  <c r="H4374" i="40"/>
  <c r="H4375" i="40"/>
  <c r="H4376" i="40"/>
  <c r="H4377" i="40"/>
  <c r="H4378" i="40"/>
  <c r="H4379" i="40"/>
  <c r="H4380" i="40"/>
  <c r="H4381" i="40"/>
  <c r="H4382" i="40"/>
  <c r="H4383" i="40"/>
  <c r="H4384" i="40"/>
  <c r="H4385" i="40"/>
  <c r="H4386" i="40"/>
  <c r="H4387" i="40"/>
  <c r="H4388" i="40"/>
  <c r="H4389" i="40"/>
  <c r="H4390" i="40"/>
  <c r="H4391" i="40"/>
  <c r="H4392" i="40"/>
  <c r="H4393" i="40"/>
  <c r="H4394" i="40"/>
  <c r="H4395" i="40"/>
  <c r="H4396" i="40"/>
  <c r="G4447" i="40"/>
  <c r="G4448" i="40"/>
  <c r="G4449" i="40"/>
  <c r="G4450" i="40"/>
  <c r="G4451" i="40"/>
  <c r="G4114" i="40"/>
  <c r="G4115" i="40"/>
  <c r="G4116" i="40"/>
  <c r="G4117" i="40"/>
  <c r="G4118" i="40"/>
  <c r="G4119" i="40"/>
  <c r="G4120" i="40"/>
  <c r="G4121" i="40"/>
  <c r="G4122" i="40"/>
  <c r="G4123" i="40"/>
  <c r="G4124" i="40"/>
  <c r="G4125" i="40"/>
  <c r="G4126" i="40"/>
  <c r="G4127" i="40"/>
  <c r="G4128" i="40"/>
  <c r="G4129" i="40"/>
  <c r="G4130" i="40"/>
  <c r="G4131" i="40"/>
  <c r="G4132" i="40"/>
  <c r="G4133" i="40"/>
  <c r="G4134" i="40"/>
  <c r="G4135" i="40"/>
  <c r="G4136" i="40"/>
  <c r="G4137" i="40"/>
  <c r="G4138" i="40"/>
  <c r="G4139" i="40"/>
  <c r="G4140" i="40"/>
  <c r="G4141" i="40"/>
  <c r="G4142" i="40"/>
  <c r="G4143" i="40"/>
  <c r="G4144" i="40"/>
  <c r="G4145" i="40"/>
  <c r="G4146" i="40"/>
  <c r="G4147" i="40"/>
  <c r="G4148" i="40"/>
  <c r="G4149" i="40"/>
  <c r="G4150" i="40"/>
  <c r="G4151" i="40"/>
  <c r="G4152" i="40"/>
  <c r="G4153" i="40"/>
  <c r="G4154" i="40"/>
  <c r="G4155" i="40"/>
  <c r="G4156" i="40"/>
  <c r="G4157" i="40"/>
  <c r="G4158" i="40"/>
  <c r="G4159" i="40"/>
  <c r="G4160" i="40"/>
  <c r="G4161" i="40"/>
  <c r="G4162" i="40"/>
  <c r="G4163" i="40"/>
  <c r="G4164" i="40"/>
  <c r="G4165" i="40"/>
  <c r="G4166" i="40"/>
  <c r="G4167" i="40"/>
  <c r="G4168" i="40"/>
  <c r="G4169" i="40"/>
  <c r="G4170" i="40"/>
  <c r="G4171" i="40"/>
  <c r="G4172" i="40"/>
  <c r="G4173" i="40"/>
  <c r="G4174" i="40"/>
  <c r="G4175" i="40"/>
  <c r="G4176" i="40"/>
  <c r="G4177" i="40"/>
  <c r="G4178" i="40"/>
  <c r="G4179" i="40"/>
  <c r="G4180" i="40"/>
  <c r="G4181" i="40"/>
  <c r="G4182" i="40"/>
  <c r="G4183" i="40"/>
  <c r="G4184" i="40"/>
  <c r="G4185" i="40"/>
  <c r="G4186" i="40"/>
  <c r="G4187" i="40"/>
  <c r="G4188" i="40"/>
  <c r="G4189" i="40"/>
  <c r="G4190" i="40"/>
  <c r="G4191" i="40"/>
  <c r="G4192" i="40"/>
  <c r="G4193" i="40"/>
  <c r="G4194" i="40"/>
  <c r="G4195" i="40"/>
  <c r="G4196" i="40"/>
  <c r="G4197" i="40"/>
  <c r="G4198" i="40"/>
  <c r="G4199" i="40"/>
  <c r="G4200" i="40"/>
  <c r="G4201" i="40"/>
  <c r="G4202" i="40"/>
  <c r="G4203" i="40"/>
  <c r="G4204" i="40"/>
  <c r="G4205" i="40"/>
  <c r="G4206" i="40"/>
  <c r="G4207" i="40"/>
  <c r="G4208" i="40"/>
  <c r="G4209" i="40"/>
  <c r="G4210" i="40"/>
  <c r="G4211" i="40"/>
  <c r="G4212" i="40"/>
  <c r="G4213" i="40"/>
  <c r="G4214" i="40"/>
  <c r="G4215" i="40"/>
  <c r="G4216" i="40"/>
  <c r="G4217" i="40"/>
  <c r="G4218" i="40"/>
  <c r="G4219" i="40"/>
  <c r="G4220" i="40"/>
  <c r="G4221" i="40"/>
  <c r="G4222" i="40"/>
  <c r="G4223" i="40"/>
  <c r="G4224" i="40"/>
  <c r="G4225" i="40"/>
  <c r="G4226" i="40"/>
  <c r="G4227" i="40"/>
  <c r="G4228" i="40"/>
  <c r="G4229" i="40"/>
  <c r="G4230" i="40"/>
  <c r="G4231" i="40"/>
  <c r="G4232" i="40"/>
  <c r="G4233" i="40"/>
  <c r="G4234" i="40"/>
  <c r="G4235" i="40"/>
  <c r="G4236" i="40"/>
  <c r="G4237" i="40"/>
  <c r="G4238" i="40"/>
  <c r="G4239" i="40"/>
  <c r="G4240" i="40"/>
  <c r="G4241" i="40"/>
  <c r="G4242" i="40"/>
  <c r="G4243" i="40"/>
  <c r="G4244" i="40"/>
  <c r="G4245" i="40"/>
  <c r="G4246" i="40"/>
  <c r="G4247" i="40"/>
  <c r="G4248" i="40"/>
  <c r="G4249" i="40"/>
  <c r="G4250" i="40"/>
  <c r="G4251" i="40"/>
  <c r="G4252" i="40"/>
  <c r="G4253" i="40"/>
  <c r="G4254" i="40"/>
  <c r="G4255" i="40"/>
  <c r="G4256" i="40"/>
  <c r="G4257" i="40"/>
  <c r="G4258" i="40"/>
  <c r="G4259" i="40"/>
  <c r="G4260" i="40"/>
  <c r="G4261" i="40"/>
  <c r="G4262" i="40"/>
  <c r="G4263" i="40"/>
  <c r="G4264" i="40"/>
  <c r="G4265" i="40"/>
  <c r="G4266" i="40"/>
  <c r="G4267" i="40"/>
  <c r="G4268" i="40"/>
  <c r="G4269" i="40"/>
  <c r="G4270" i="40"/>
  <c r="G4271" i="40"/>
  <c r="G4272" i="40"/>
  <c r="G4273" i="40"/>
  <c r="G4274" i="40"/>
  <c r="G4275" i="40"/>
  <c r="G4276" i="40"/>
  <c r="G4277" i="40"/>
  <c r="G4278" i="40"/>
  <c r="G4279" i="40"/>
  <c r="G4280" i="40"/>
  <c r="G4281" i="40"/>
  <c r="G4282" i="40"/>
  <c r="G4283" i="40"/>
  <c r="G4284" i="40"/>
  <c r="G4285" i="40"/>
  <c r="G4286" i="40"/>
  <c r="G4287" i="40"/>
  <c r="G4288" i="40"/>
  <c r="G4289" i="40"/>
  <c r="G4290" i="40"/>
  <c r="G4291" i="40"/>
  <c r="G4292" i="40"/>
  <c r="G4293" i="40"/>
  <c r="G4294" i="40"/>
  <c r="G4295" i="40"/>
  <c r="G4296" i="40"/>
  <c r="G4297" i="40"/>
  <c r="G4298" i="40"/>
  <c r="G4299" i="40"/>
  <c r="G4300" i="40"/>
  <c r="G4301" i="40"/>
  <c r="G4302" i="40"/>
  <c r="G4303" i="40"/>
  <c r="G4304" i="40"/>
  <c r="G4305" i="40"/>
  <c r="G4306" i="40"/>
  <c r="G4307" i="40"/>
  <c r="G4308" i="40"/>
  <c r="G4309" i="40"/>
  <c r="G4310" i="40"/>
  <c r="G4311" i="40"/>
  <c r="G4312" i="40"/>
  <c r="G4313" i="40"/>
  <c r="G4314" i="40"/>
  <c r="G4315" i="40"/>
  <c r="G4316" i="40"/>
  <c r="G4317" i="40"/>
  <c r="G4318" i="40"/>
  <c r="G4319" i="40"/>
  <c r="G4320" i="40"/>
  <c r="G4321" i="40"/>
  <c r="G4322" i="40"/>
  <c r="G4323" i="40"/>
  <c r="G4324" i="40"/>
  <c r="G4325" i="40"/>
  <c r="G4326" i="40"/>
  <c r="G4327" i="40"/>
  <c r="G4328" i="40"/>
  <c r="G4329" i="40"/>
  <c r="G4330" i="40"/>
  <c r="G4331" i="40"/>
  <c r="G4332" i="40"/>
  <c r="G4333" i="40"/>
  <c r="G4334" i="40"/>
  <c r="G4335" i="40"/>
  <c r="G4336" i="40"/>
  <c r="G4337" i="40"/>
  <c r="G4338" i="40"/>
  <c r="G4339" i="40"/>
  <c r="G4340" i="40"/>
  <c r="G4341" i="40"/>
  <c r="G4342" i="40"/>
  <c r="G4343" i="40"/>
  <c r="G4344" i="40"/>
  <c r="G4345" i="40"/>
  <c r="G4346" i="40"/>
  <c r="G4347" i="40"/>
  <c r="G4348" i="40"/>
  <c r="G4349" i="40"/>
  <c r="G4350" i="40"/>
  <c r="G4351" i="40"/>
  <c r="G4352" i="40"/>
  <c r="G4353" i="40"/>
  <c r="G4354" i="40"/>
  <c r="G4355" i="40"/>
  <c r="G4356" i="40"/>
  <c r="G4357" i="40"/>
  <c r="G4358" i="40"/>
  <c r="G4359" i="40"/>
  <c r="G4360" i="40"/>
  <c r="G4361" i="40"/>
  <c r="G4362" i="40"/>
  <c r="G4363" i="40"/>
  <c r="G4364" i="40"/>
  <c r="G4365" i="40"/>
  <c r="G4366" i="40"/>
  <c r="G4367" i="40"/>
  <c r="G4368" i="40"/>
  <c r="G4369" i="40"/>
  <c r="G4370" i="40"/>
  <c r="G4371" i="40"/>
  <c r="G4372" i="40"/>
  <c r="G4373" i="40"/>
  <c r="G4374" i="40"/>
  <c r="G4375" i="40"/>
  <c r="G4376" i="40"/>
  <c r="G4377" i="40"/>
  <c r="G4378" i="40"/>
  <c r="G4379" i="40"/>
  <c r="G4380" i="40"/>
  <c r="G4381" i="40"/>
  <c r="G4382" i="40"/>
  <c r="G4383" i="40"/>
  <c r="G4384" i="40"/>
  <c r="G4385" i="40"/>
  <c r="G4386" i="40"/>
  <c r="G4387" i="40"/>
  <c r="G4388" i="40"/>
  <c r="G4389" i="40"/>
  <c r="G4390" i="40"/>
  <c r="G4391" i="40"/>
  <c r="G4392" i="40"/>
  <c r="G4393" i="40"/>
  <c r="G4394" i="40"/>
  <c r="G4395" i="40"/>
  <c r="G4396" i="40"/>
  <c r="G4397" i="40"/>
  <c r="G4398" i="40"/>
  <c r="G4399" i="40"/>
  <c r="G4400" i="40"/>
  <c r="G4401" i="40"/>
  <c r="G4402" i="40"/>
  <c r="G4403" i="40"/>
  <c r="G4404" i="40"/>
  <c r="G4406" i="40"/>
  <c r="G4407" i="40"/>
  <c r="G4408" i="40"/>
  <c r="G4409" i="40"/>
  <c r="G4410" i="40"/>
  <c r="G4411" i="40"/>
  <c r="G4412" i="40"/>
  <c r="G4413" i="40"/>
  <c r="G4414" i="40"/>
  <c r="G4415" i="40"/>
  <c r="G4416" i="40"/>
  <c r="G4417" i="40"/>
  <c r="G4418" i="40"/>
  <c r="G4419" i="40"/>
  <c r="G4420" i="40"/>
  <c r="G4421" i="40"/>
  <c r="G4422" i="40"/>
  <c r="G4423" i="40"/>
  <c r="G4424" i="40"/>
  <c r="G4425" i="40"/>
  <c r="G4426" i="40"/>
  <c r="G4427" i="40"/>
  <c r="G4428" i="40"/>
  <c r="G4429" i="40"/>
  <c r="G4430" i="40"/>
  <c r="G4431" i="40"/>
  <c r="G4432" i="40"/>
  <c r="G4433" i="40"/>
  <c r="G4434" i="40"/>
  <c r="G4435" i="40"/>
  <c r="G4436" i="40"/>
  <c r="G4438" i="40"/>
  <c r="G4439" i="40"/>
  <c r="G4441" i="40"/>
  <c r="G4442" i="40"/>
  <c r="G4443" i="40"/>
  <c r="G4444" i="40"/>
  <c r="G4445" i="40"/>
  <c r="G4446" i="40"/>
  <c r="G4113" i="40"/>
  <c r="F4113" i="40"/>
  <c r="F4114" i="40"/>
  <c r="F4115" i="40"/>
  <c r="F4116" i="40"/>
  <c r="F4117" i="40"/>
  <c r="F4118" i="40"/>
  <c r="F4119" i="40"/>
  <c r="F4120" i="40"/>
  <c r="F4121" i="40"/>
  <c r="F4122" i="40"/>
  <c r="F4123" i="40"/>
  <c r="F4124" i="40"/>
  <c r="F4125" i="40"/>
  <c r="F4126" i="40"/>
  <c r="F4127" i="40"/>
  <c r="F4128" i="40"/>
  <c r="F4129" i="40"/>
  <c r="F4130" i="40"/>
  <c r="F4131" i="40"/>
  <c r="F4132" i="40"/>
  <c r="F4133" i="40"/>
  <c r="F4134" i="40"/>
  <c r="F4135" i="40"/>
  <c r="F4136" i="40"/>
  <c r="F4137" i="40"/>
  <c r="F4138" i="40"/>
  <c r="F4139" i="40"/>
  <c r="F4140" i="40"/>
  <c r="F4141" i="40"/>
  <c r="F4142" i="40"/>
  <c r="F4143" i="40"/>
  <c r="F4144" i="40"/>
  <c r="F4145" i="40"/>
  <c r="F4146" i="40"/>
  <c r="F4147" i="40"/>
  <c r="F4148" i="40"/>
  <c r="F4149" i="40"/>
  <c r="F4150" i="40"/>
  <c r="F4151" i="40"/>
  <c r="F4152" i="40"/>
  <c r="F4153" i="40"/>
  <c r="F4154" i="40"/>
  <c r="F4155" i="40"/>
  <c r="F4156" i="40"/>
  <c r="F4157" i="40"/>
  <c r="F4158" i="40"/>
  <c r="F4159" i="40"/>
  <c r="F4160" i="40"/>
  <c r="F4161" i="40"/>
  <c r="F4162" i="40"/>
  <c r="F4163" i="40"/>
  <c r="F4164" i="40"/>
  <c r="F4165" i="40"/>
  <c r="F4166" i="40"/>
  <c r="F4167" i="40"/>
  <c r="F4168" i="40"/>
  <c r="F4169" i="40"/>
  <c r="F4170" i="40"/>
  <c r="F4171" i="40"/>
  <c r="F4172" i="40"/>
  <c r="F4173" i="40"/>
  <c r="F4174" i="40"/>
  <c r="F4175" i="40"/>
  <c r="F4176" i="40"/>
  <c r="F4177" i="40"/>
  <c r="F4178" i="40"/>
  <c r="F4179" i="40"/>
  <c r="F4180" i="40"/>
  <c r="F4181" i="40"/>
  <c r="F4182" i="40"/>
  <c r="F4183" i="40"/>
  <c r="F4184" i="40"/>
  <c r="F4185" i="40"/>
  <c r="F4186" i="40"/>
  <c r="F4187" i="40"/>
  <c r="F4188" i="40"/>
  <c r="F4189" i="40"/>
  <c r="F4190" i="40"/>
  <c r="F4191" i="40"/>
  <c r="F4192" i="40"/>
  <c r="F4193" i="40"/>
  <c r="F4194" i="40"/>
  <c r="F4195" i="40"/>
  <c r="F4196" i="40"/>
  <c r="F4197" i="40"/>
  <c r="F4198" i="40"/>
  <c r="F4199" i="40"/>
  <c r="F4200" i="40"/>
  <c r="F4201" i="40"/>
  <c r="F4202" i="40"/>
  <c r="F4203" i="40"/>
  <c r="F4204" i="40"/>
  <c r="F4205" i="40"/>
  <c r="F4206" i="40"/>
  <c r="F4207" i="40"/>
  <c r="F4208" i="40"/>
  <c r="F4209" i="40"/>
  <c r="F4210" i="40"/>
  <c r="F4211" i="40"/>
  <c r="F4212" i="40"/>
  <c r="F4213" i="40"/>
  <c r="F4214" i="40"/>
  <c r="F4215" i="40"/>
  <c r="F4216" i="40"/>
  <c r="F4217" i="40"/>
  <c r="F4218" i="40"/>
  <c r="F4219" i="40"/>
  <c r="F4220" i="40"/>
  <c r="F4221" i="40"/>
  <c r="F4222" i="40"/>
  <c r="F4223" i="40"/>
  <c r="F4224" i="40"/>
  <c r="F4225" i="40"/>
  <c r="F4226" i="40"/>
  <c r="F4227" i="40"/>
  <c r="F4228" i="40"/>
  <c r="F4229" i="40"/>
  <c r="F4230" i="40"/>
  <c r="F4231" i="40"/>
  <c r="F4232" i="40"/>
  <c r="F4233" i="40"/>
  <c r="F4234" i="40"/>
  <c r="F4235" i="40"/>
  <c r="F4236" i="40"/>
  <c r="F4237" i="40"/>
  <c r="F4238" i="40"/>
  <c r="F4239" i="40"/>
  <c r="F4240" i="40"/>
  <c r="F4241" i="40"/>
  <c r="F4242" i="40"/>
  <c r="F4243" i="40"/>
  <c r="F4244" i="40"/>
  <c r="F4245" i="40"/>
  <c r="F4246" i="40"/>
  <c r="F4247" i="40"/>
  <c r="F4248" i="40"/>
  <c r="F4249" i="40"/>
  <c r="F4250" i="40"/>
  <c r="F4251" i="40"/>
  <c r="F4252" i="40"/>
  <c r="F4253" i="40"/>
  <c r="F4254" i="40"/>
  <c r="F4255" i="40"/>
  <c r="F4256" i="40"/>
  <c r="F4257" i="40"/>
  <c r="F4258" i="40"/>
  <c r="F4259" i="40"/>
  <c r="F4260" i="40"/>
  <c r="F4261" i="40"/>
  <c r="F4262" i="40"/>
  <c r="F4263" i="40"/>
  <c r="F4264" i="40"/>
  <c r="F4265" i="40"/>
  <c r="F4266" i="40"/>
  <c r="F4267" i="40"/>
  <c r="F4268" i="40"/>
  <c r="F4269" i="40"/>
  <c r="F4270" i="40"/>
  <c r="F4271" i="40"/>
  <c r="F4272" i="40"/>
  <c r="F4273" i="40"/>
  <c r="F4274" i="40"/>
  <c r="F4275" i="40"/>
  <c r="F4276" i="40"/>
  <c r="F4277" i="40"/>
  <c r="F4278" i="40"/>
  <c r="F4279" i="40"/>
  <c r="F4280" i="40"/>
  <c r="F4281" i="40"/>
  <c r="F4282" i="40"/>
  <c r="F4283" i="40"/>
  <c r="F4284" i="40"/>
  <c r="F4285" i="40"/>
  <c r="F4286" i="40"/>
  <c r="F4287" i="40"/>
  <c r="F4288" i="40"/>
  <c r="F4289" i="40"/>
  <c r="F4290" i="40"/>
  <c r="F4291" i="40"/>
  <c r="F4292" i="40"/>
  <c r="F4293" i="40"/>
  <c r="F4294" i="40"/>
  <c r="F4295" i="40"/>
  <c r="F4296" i="40"/>
  <c r="F4297" i="40"/>
  <c r="F4298" i="40"/>
  <c r="F4299" i="40"/>
  <c r="F4300" i="40"/>
  <c r="F4301" i="40"/>
  <c r="F4302" i="40"/>
  <c r="F4303" i="40"/>
  <c r="F4304" i="40"/>
  <c r="F4305" i="40"/>
  <c r="F4306" i="40"/>
  <c r="F4307" i="40"/>
  <c r="F4308" i="40"/>
  <c r="F4309" i="40"/>
  <c r="F4310" i="40"/>
  <c r="F4311" i="40"/>
  <c r="F4312" i="40"/>
  <c r="F4313" i="40"/>
  <c r="F4314" i="40"/>
  <c r="F4315" i="40"/>
  <c r="F4316" i="40"/>
  <c r="F4317" i="40"/>
  <c r="F4318" i="40"/>
  <c r="F4319" i="40"/>
  <c r="F4320" i="40"/>
  <c r="F4321" i="40"/>
  <c r="F4322" i="40"/>
  <c r="F4323" i="40"/>
  <c r="F4324" i="40"/>
  <c r="F4325" i="40"/>
  <c r="F4326" i="40"/>
  <c r="F4327" i="40"/>
  <c r="F4328" i="40"/>
  <c r="F4329" i="40"/>
  <c r="F4330" i="40"/>
  <c r="F4331" i="40"/>
  <c r="F4332" i="40"/>
  <c r="F4333" i="40"/>
  <c r="F4334" i="40"/>
  <c r="F4335" i="40"/>
  <c r="F4336" i="40"/>
  <c r="F4337" i="40"/>
  <c r="F4338" i="40"/>
  <c r="F4339" i="40"/>
  <c r="F4340" i="40"/>
  <c r="F4341" i="40"/>
  <c r="F4342" i="40"/>
  <c r="F4343" i="40"/>
  <c r="F4344" i="40"/>
  <c r="F4345" i="40"/>
  <c r="F4346" i="40"/>
  <c r="F4347" i="40"/>
  <c r="F4348" i="40"/>
  <c r="F4349" i="40"/>
  <c r="F4350" i="40"/>
  <c r="F4351" i="40"/>
  <c r="F4352" i="40"/>
  <c r="F4353" i="40"/>
  <c r="F4354" i="40"/>
  <c r="F4355" i="40"/>
  <c r="F4356" i="40"/>
  <c r="F4357" i="40"/>
  <c r="F4358" i="40"/>
  <c r="F4359" i="40"/>
  <c r="F4360" i="40"/>
  <c r="F4361" i="40"/>
  <c r="F4362" i="40"/>
  <c r="F4363" i="40"/>
  <c r="F4364" i="40"/>
  <c r="F4365" i="40"/>
  <c r="F4366" i="40"/>
  <c r="F4367" i="40"/>
  <c r="F4368" i="40"/>
  <c r="F4369" i="40"/>
  <c r="F4370" i="40"/>
  <c r="F4371" i="40"/>
  <c r="F4372" i="40"/>
  <c r="F4373" i="40"/>
  <c r="F4374" i="40"/>
  <c r="F4375" i="40"/>
  <c r="F4376" i="40"/>
  <c r="F4377" i="40"/>
  <c r="F4378" i="40"/>
  <c r="F4379" i="40"/>
  <c r="F4380" i="40"/>
  <c r="F4381" i="40"/>
  <c r="F4382" i="40"/>
  <c r="F4383" i="40"/>
  <c r="F4384" i="40"/>
  <c r="F4385" i="40"/>
  <c r="F4386" i="40"/>
  <c r="F4387" i="40"/>
  <c r="F4388" i="40"/>
  <c r="F4389" i="40"/>
  <c r="F4390" i="40"/>
  <c r="F4391" i="40"/>
  <c r="F4392" i="40"/>
  <c r="F4393" i="40"/>
  <c r="F4394" i="40"/>
  <c r="F4395" i="40"/>
  <c r="F4396" i="40"/>
  <c r="F4397" i="40"/>
  <c r="F4398" i="40"/>
  <c r="F4399" i="40"/>
  <c r="F4400" i="40"/>
  <c r="F4401" i="40"/>
  <c r="F4402" i="40"/>
  <c r="F4403" i="40"/>
  <c r="F4404" i="40"/>
  <c r="F4405" i="40"/>
  <c r="F4406" i="40"/>
  <c r="F4407" i="40"/>
  <c r="F4408" i="40"/>
  <c r="F4409" i="40"/>
  <c r="F4410" i="40"/>
  <c r="F4411" i="40"/>
  <c r="F4412" i="40"/>
  <c r="F4413" i="40"/>
  <c r="F4414" i="40"/>
  <c r="F4415" i="40"/>
  <c r="F4416" i="40"/>
  <c r="F4417" i="40"/>
  <c r="F4418" i="40"/>
  <c r="F4419" i="40"/>
  <c r="F4420" i="40"/>
  <c r="F4421" i="40"/>
  <c r="F4422" i="40"/>
  <c r="F4423" i="40"/>
  <c r="F4424" i="40"/>
  <c r="F4425" i="40"/>
  <c r="F4426" i="40"/>
  <c r="F4427" i="40"/>
  <c r="F4428" i="40"/>
  <c r="F4429" i="40"/>
  <c r="F4430" i="40"/>
  <c r="F4431" i="40"/>
  <c r="F4432" i="40"/>
  <c r="F4433" i="40"/>
  <c r="F4434" i="40"/>
  <c r="F4435" i="40"/>
  <c r="F4436" i="40"/>
  <c r="F4437" i="40"/>
  <c r="F4438" i="40"/>
  <c r="F4439" i="40"/>
  <c r="F4440" i="40"/>
  <c r="F4441" i="40"/>
  <c r="F4442" i="40"/>
  <c r="F4443" i="40"/>
  <c r="F4444" i="40"/>
  <c r="F4445" i="40"/>
  <c r="F4446" i="40"/>
  <c r="F4447" i="40"/>
  <c r="F4448" i="40"/>
  <c r="F4449" i="40"/>
  <c r="F4450" i="40"/>
  <c r="F4451" i="40"/>
  <c r="F4452" i="40"/>
  <c r="E4398" i="40"/>
  <c r="H4398" i="40" s="1"/>
  <c r="E4399" i="40"/>
  <c r="H4399" i="40" s="1"/>
  <c r="E4400" i="40"/>
  <c r="H4400" i="40" s="1"/>
  <c r="E4401" i="40"/>
  <c r="H4401" i="40" s="1"/>
  <c r="E4402" i="40"/>
  <c r="H4402" i="40" s="1"/>
  <c r="E4403" i="40"/>
  <c r="H4403" i="40" s="1"/>
  <c r="E4404" i="40"/>
  <c r="H4404" i="40" s="1"/>
  <c r="E4406" i="40"/>
  <c r="H4406" i="40" s="1"/>
  <c r="E4407" i="40"/>
  <c r="H4407" i="40" s="1"/>
  <c r="E4408" i="40"/>
  <c r="H4408" i="40" s="1"/>
  <c r="E4409" i="40"/>
  <c r="H4409" i="40" s="1"/>
  <c r="E4410" i="40"/>
  <c r="H4410" i="40" s="1"/>
  <c r="E4411" i="40"/>
  <c r="H4411" i="40" s="1"/>
  <c r="E4412" i="40"/>
  <c r="H4412" i="40" s="1"/>
  <c r="E4413" i="40"/>
  <c r="H4413" i="40" s="1"/>
  <c r="E4414" i="40"/>
  <c r="H4414" i="40" s="1"/>
  <c r="E4415" i="40"/>
  <c r="H4415" i="40" s="1"/>
  <c r="E4416" i="40"/>
  <c r="H4416" i="40" s="1"/>
  <c r="E4417" i="40"/>
  <c r="H4417" i="40" s="1"/>
  <c r="E4418" i="40"/>
  <c r="H4418" i="40" s="1"/>
  <c r="E4419" i="40"/>
  <c r="H4419" i="40" s="1"/>
  <c r="E4420" i="40"/>
  <c r="H4420" i="40" s="1"/>
  <c r="E4421" i="40"/>
  <c r="H4421" i="40" s="1"/>
  <c r="E4422" i="40"/>
  <c r="H4422" i="40" s="1"/>
  <c r="E4423" i="40"/>
  <c r="H4423" i="40" s="1"/>
  <c r="E4424" i="40"/>
  <c r="H4424" i="40" s="1"/>
  <c r="E4425" i="40"/>
  <c r="H4425" i="40" s="1"/>
  <c r="E4426" i="40"/>
  <c r="H4426" i="40" s="1"/>
  <c r="E4427" i="40"/>
  <c r="H4427" i="40" s="1"/>
  <c r="E4428" i="40"/>
  <c r="H4428" i="40" s="1"/>
  <c r="E4429" i="40"/>
  <c r="H4429" i="40" s="1"/>
  <c r="E4430" i="40"/>
  <c r="H4430" i="40" s="1"/>
  <c r="E4431" i="40"/>
  <c r="H4431" i="40" s="1"/>
  <c r="E4432" i="40"/>
  <c r="H4432" i="40" s="1"/>
  <c r="E4433" i="40"/>
  <c r="H4433" i="40" s="1"/>
  <c r="E4434" i="40"/>
  <c r="H4434" i="40" s="1"/>
  <c r="E4435" i="40"/>
  <c r="H4435" i="40" s="1"/>
  <c r="E4436" i="40"/>
  <c r="H4436" i="40" s="1"/>
  <c r="E4438" i="40"/>
  <c r="H4438" i="40" s="1"/>
  <c r="E4439" i="40"/>
  <c r="H4439" i="40" s="1"/>
  <c r="E4441" i="40"/>
  <c r="H4441" i="40" s="1"/>
  <c r="E4442" i="40"/>
  <c r="H4442" i="40" s="1"/>
  <c r="E4443" i="40"/>
  <c r="H4443" i="40" s="1"/>
  <c r="E4444" i="40"/>
  <c r="H4444" i="40" s="1"/>
  <c r="E4445" i="40"/>
  <c r="H4445" i="40" s="1"/>
  <c r="E4446" i="40"/>
  <c r="H4446" i="40" s="1"/>
  <c r="E4447" i="40"/>
  <c r="H4447" i="40" s="1"/>
  <c r="E4448" i="40"/>
  <c r="H4448" i="40" s="1"/>
  <c r="E4449" i="40"/>
  <c r="H4449" i="40" s="1"/>
  <c r="E4450" i="40"/>
  <c r="H4450" i="40" s="1"/>
  <c r="E4451" i="40"/>
  <c r="H4451" i="40" s="1"/>
  <c r="E4397" i="40"/>
  <c r="H4397" i="40" s="1"/>
  <c r="D4452" i="40"/>
  <c r="E4452" i="40" s="1"/>
  <c r="H4452" i="40" s="1"/>
  <c r="D4440" i="40"/>
  <c r="G4440" i="40" s="1"/>
  <c r="D4437" i="40"/>
  <c r="G4437" i="40" s="1"/>
  <c r="D4405" i="40"/>
  <c r="G4405" i="40" s="1"/>
  <c r="E4373" i="40"/>
  <c r="H4373" i="40" s="1"/>
  <c r="G4452" i="40" l="1"/>
  <c r="E4437" i="40"/>
  <c r="H4437" i="40" s="1"/>
  <c r="E4405" i="40"/>
  <c r="H4405" i="40" s="1"/>
  <c r="E4440" i="40"/>
  <c r="H4440" i="40" s="1"/>
  <c r="L777" i="55"/>
  <c r="M777" i="55"/>
  <c r="L778" i="55"/>
  <c r="M778" i="55"/>
  <c r="L779" i="55"/>
  <c r="M779" i="55"/>
  <c r="L780" i="55"/>
  <c r="M780" i="55"/>
  <c r="L781" i="55"/>
  <c r="M781" i="55"/>
  <c r="L782" i="55"/>
  <c r="M782" i="55"/>
  <c r="L783" i="55"/>
  <c r="M783" i="55"/>
  <c r="L784" i="55"/>
  <c r="M784" i="55"/>
  <c r="L785" i="55"/>
  <c r="M785" i="55"/>
  <c r="L786" i="55"/>
  <c r="M786" i="55"/>
  <c r="L787" i="55"/>
  <c r="M787" i="55"/>
  <c r="L788" i="55"/>
  <c r="M788" i="55"/>
  <c r="L789" i="55"/>
  <c r="M789" i="55"/>
  <c r="L790" i="55"/>
  <c r="M790" i="55"/>
  <c r="L791" i="55"/>
  <c r="M791" i="55"/>
  <c r="L792" i="55"/>
  <c r="M792" i="55"/>
  <c r="L793" i="55"/>
  <c r="M793" i="55"/>
  <c r="L794" i="55"/>
  <c r="M794" i="55"/>
  <c r="L795" i="55"/>
  <c r="M795" i="55"/>
  <c r="L796" i="55"/>
  <c r="M796" i="55"/>
  <c r="L797" i="55"/>
  <c r="M797" i="55"/>
  <c r="L798" i="55"/>
  <c r="M798" i="55"/>
  <c r="L799" i="55"/>
  <c r="M799" i="55"/>
  <c r="L800" i="55"/>
  <c r="M800" i="55"/>
  <c r="L801" i="55"/>
  <c r="M801" i="55"/>
  <c r="L802" i="55"/>
  <c r="M802" i="55"/>
  <c r="L803" i="55"/>
  <c r="M803" i="55"/>
  <c r="L804" i="55"/>
  <c r="M804" i="55"/>
  <c r="L805" i="55"/>
  <c r="M805" i="55"/>
  <c r="M776" i="55"/>
  <c r="L776" i="55"/>
  <c r="M775" i="55"/>
  <c r="L775" i="55"/>
  <c r="L765" i="55"/>
  <c r="L769" i="55"/>
  <c r="M769" i="55"/>
  <c r="L770" i="55"/>
  <c r="M770" i="55"/>
  <c r="L771" i="55"/>
  <c r="M771" i="55"/>
  <c r="L772" i="55"/>
  <c r="M772" i="55"/>
  <c r="M768" i="55"/>
  <c r="L768" i="55"/>
  <c r="N767" i="55"/>
  <c r="M767" i="55"/>
  <c r="L767" i="55"/>
  <c r="M766" i="55"/>
  <c r="L766" i="55"/>
  <c r="N765" i="55"/>
  <c r="M765" i="55"/>
  <c r="L810" i="55"/>
  <c r="M810" i="55"/>
  <c r="N810" i="55"/>
  <c r="L811" i="55"/>
  <c r="M811" i="55"/>
  <c r="M809" i="55"/>
  <c r="L809" i="55"/>
  <c r="M808" i="55"/>
  <c r="L808" i="55"/>
  <c r="L814" i="55"/>
  <c r="M814" i="55"/>
  <c r="N814" i="55"/>
  <c r="L815" i="55"/>
  <c r="M815" i="55"/>
  <c r="L816" i="55"/>
  <c r="M816" i="55"/>
  <c r="N816" i="55"/>
  <c r="L817" i="55"/>
  <c r="M817" i="55"/>
  <c r="L818" i="55"/>
  <c r="M818" i="55"/>
  <c r="N818" i="55"/>
  <c r="L819" i="55"/>
  <c r="M819" i="55"/>
  <c r="L820" i="55"/>
  <c r="M820" i="55"/>
  <c r="N820" i="55"/>
  <c r="L821" i="55"/>
  <c r="M821" i="55"/>
  <c r="L822" i="55"/>
  <c r="M822" i="55"/>
  <c r="N822" i="55"/>
  <c r="L823" i="55"/>
  <c r="M823" i="55"/>
  <c r="L824" i="55"/>
  <c r="M824" i="55"/>
  <c r="N824" i="55"/>
  <c r="L825" i="55"/>
  <c r="M825" i="55"/>
  <c r="L826" i="55"/>
  <c r="M826" i="55"/>
  <c r="N826" i="55"/>
  <c r="L827" i="55"/>
  <c r="M827" i="55"/>
  <c r="L828" i="55"/>
  <c r="M828" i="55"/>
  <c r="N828" i="55"/>
  <c r="L829" i="55"/>
  <c r="M829" i="55"/>
  <c r="L830" i="55"/>
  <c r="M830" i="55"/>
  <c r="N830" i="55"/>
  <c r="L831" i="55"/>
  <c r="M831" i="55"/>
  <c r="L832" i="55"/>
  <c r="M832" i="55"/>
  <c r="N832" i="55"/>
  <c r="L833" i="55"/>
  <c r="M833" i="55"/>
  <c r="L834" i="55"/>
  <c r="M834" i="55"/>
  <c r="N834" i="55"/>
  <c r="L835" i="55"/>
  <c r="M835" i="55"/>
  <c r="L836" i="55"/>
  <c r="M836" i="55"/>
  <c r="N836" i="55"/>
  <c r="L837" i="55"/>
  <c r="M837" i="55"/>
  <c r="L838" i="55"/>
  <c r="M838" i="55"/>
  <c r="N838" i="55"/>
  <c r="L839" i="55"/>
  <c r="M839" i="55"/>
  <c r="L840" i="55"/>
  <c r="M840" i="55"/>
  <c r="N840" i="55"/>
  <c r="L841" i="55"/>
  <c r="M841" i="55"/>
  <c r="L842" i="55"/>
  <c r="M842" i="55"/>
  <c r="N842" i="55"/>
  <c r="L843" i="55"/>
  <c r="M843" i="55"/>
  <c r="L844" i="55"/>
  <c r="M844" i="55"/>
  <c r="N844" i="55"/>
  <c r="L845" i="55"/>
  <c r="M845" i="55"/>
  <c r="L846" i="55"/>
  <c r="M846" i="55"/>
  <c r="N846" i="55"/>
  <c r="L847" i="55"/>
  <c r="M847" i="55"/>
  <c r="L848" i="55"/>
  <c r="M848" i="55"/>
  <c r="N848" i="55"/>
  <c r="L849" i="55"/>
  <c r="M849" i="55"/>
  <c r="L850" i="55"/>
  <c r="M850" i="55"/>
  <c r="N850" i="55"/>
  <c r="L851" i="55"/>
  <c r="M851" i="55"/>
  <c r="K817" i="55"/>
  <c r="N817" i="55" s="1"/>
  <c r="K818" i="55"/>
  <c r="K819" i="55"/>
  <c r="N819" i="55" s="1"/>
  <c r="K820" i="55"/>
  <c r="K821" i="55"/>
  <c r="N821" i="55" s="1"/>
  <c r="K822" i="55"/>
  <c r="K823" i="55"/>
  <c r="N823" i="55" s="1"/>
  <c r="K824" i="55"/>
  <c r="K825" i="55"/>
  <c r="N825" i="55" s="1"/>
  <c r="K826" i="55"/>
  <c r="K827" i="55"/>
  <c r="N827" i="55" s="1"/>
  <c r="K828" i="55"/>
  <c r="K829" i="55"/>
  <c r="N829" i="55" s="1"/>
  <c r="K830" i="55"/>
  <c r="K831" i="55"/>
  <c r="N831" i="55" s="1"/>
  <c r="K832" i="55"/>
  <c r="K833" i="55"/>
  <c r="N833" i="55" s="1"/>
  <c r="K834" i="55"/>
  <c r="K835" i="55"/>
  <c r="N835" i="55" s="1"/>
  <c r="K836" i="55"/>
  <c r="K837" i="55"/>
  <c r="N837" i="55" s="1"/>
  <c r="K838" i="55"/>
  <c r="K839" i="55"/>
  <c r="N839" i="55" s="1"/>
  <c r="K840" i="55"/>
  <c r="K841" i="55"/>
  <c r="N841" i="55" s="1"/>
  <c r="K842" i="55"/>
  <c r="K843" i="55"/>
  <c r="N843" i="55" s="1"/>
  <c r="K844" i="55"/>
  <c r="K845" i="55"/>
  <c r="N845" i="55" s="1"/>
  <c r="K846" i="55"/>
  <c r="K847" i="55"/>
  <c r="N847" i="55" s="1"/>
  <c r="K848" i="55"/>
  <c r="K849" i="55"/>
  <c r="N849" i="55" s="1"/>
  <c r="K850" i="55"/>
  <c r="K851" i="55"/>
  <c r="N851" i="55" s="1"/>
  <c r="K816" i="55"/>
  <c r="K815" i="55"/>
  <c r="N815" i="55" s="1"/>
  <c r="K814" i="55"/>
  <c r="K811" i="55"/>
  <c r="N811" i="55" s="1"/>
  <c r="K810" i="55"/>
  <c r="K809" i="55"/>
  <c r="N809" i="55" s="1"/>
  <c r="K808" i="55"/>
  <c r="N808" i="55" s="1"/>
  <c r="K776" i="55"/>
  <c r="N776" i="55" s="1"/>
  <c r="K777" i="55"/>
  <c r="N777" i="55" s="1"/>
  <c r="K778" i="55"/>
  <c r="N778" i="55" s="1"/>
  <c r="K779" i="55"/>
  <c r="N779" i="55" s="1"/>
  <c r="K780" i="55"/>
  <c r="N780" i="55" s="1"/>
  <c r="K781" i="55"/>
  <c r="N781" i="55" s="1"/>
  <c r="K782" i="55"/>
  <c r="N782" i="55" s="1"/>
  <c r="K783" i="55"/>
  <c r="N783" i="55" s="1"/>
  <c r="K784" i="55"/>
  <c r="N784" i="55" s="1"/>
  <c r="K785" i="55"/>
  <c r="N785" i="55" s="1"/>
  <c r="K786" i="55"/>
  <c r="N786" i="55" s="1"/>
  <c r="K787" i="55"/>
  <c r="N787" i="55" s="1"/>
  <c r="K788" i="55"/>
  <c r="N788" i="55" s="1"/>
  <c r="K789" i="55"/>
  <c r="N789" i="55" s="1"/>
  <c r="K790" i="55"/>
  <c r="N790" i="55" s="1"/>
  <c r="K791" i="55"/>
  <c r="N791" i="55" s="1"/>
  <c r="K792" i="55"/>
  <c r="N792" i="55" s="1"/>
  <c r="K793" i="55"/>
  <c r="N793" i="55" s="1"/>
  <c r="K794" i="55"/>
  <c r="N794" i="55" s="1"/>
  <c r="K795" i="55"/>
  <c r="N795" i="55" s="1"/>
  <c r="K796" i="55"/>
  <c r="N796" i="55" s="1"/>
  <c r="K797" i="55"/>
  <c r="N797" i="55" s="1"/>
  <c r="K798" i="55"/>
  <c r="N798" i="55" s="1"/>
  <c r="K799" i="55"/>
  <c r="N799" i="55" s="1"/>
  <c r="K800" i="55"/>
  <c r="N800" i="55" s="1"/>
  <c r="K801" i="55"/>
  <c r="N801" i="55" s="1"/>
  <c r="K802" i="55"/>
  <c r="N802" i="55" s="1"/>
  <c r="K803" i="55"/>
  <c r="N803" i="55" s="1"/>
  <c r="K804" i="55"/>
  <c r="N804" i="55" s="1"/>
  <c r="K805" i="55"/>
  <c r="N805" i="55" s="1"/>
  <c r="K775" i="55"/>
  <c r="N775" i="55" s="1"/>
  <c r="K765" i="55"/>
  <c r="K766" i="55"/>
  <c r="N766" i="55" s="1"/>
  <c r="K767" i="55"/>
  <c r="K768" i="55"/>
  <c r="N768" i="55" s="1"/>
  <c r="K769" i="55"/>
  <c r="N769" i="55" s="1"/>
  <c r="K770" i="55"/>
  <c r="N770" i="55" s="1"/>
  <c r="K771" i="55"/>
  <c r="N771" i="55" s="1"/>
  <c r="K772" i="55"/>
  <c r="N772" i="55" s="1"/>
  <c r="G1130" i="40" l="1"/>
  <c r="F1130" i="40"/>
  <c r="G1129" i="40"/>
  <c r="F1129" i="40"/>
  <c r="G1128" i="40"/>
  <c r="F1128" i="40"/>
  <c r="G1127" i="40"/>
  <c r="F1127" i="40"/>
  <c r="G1126" i="40"/>
  <c r="F1126" i="40"/>
  <c r="G1125" i="40"/>
  <c r="F1125" i="40"/>
  <c r="G1124" i="40"/>
  <c r="F1124" i="40"/>
  <c r="G1123" i="40"/>
  <c r="F1123" i="40"/>
  <c r="G1122" i="40"/>
  <c r="F1122" i="40"/>
  <c r="G1121" i="40"/>
  <c r="F1121" i="40"/>
  <c r="G1120" i="40"/>
  <c r="F1120" i="40"/>
  <c r="G1119" i="40"/>
  <c r="F1119" i="40"/>
  <c r="G1118" i="40"/>
  <c r="F1118" i="40"/>
  <c r="G1117" i="40"/>
  <c r="F1117" i="40"/>
  <c r="G1116" i="40"/>
  <c r="F1116" i="40"/>
  <c r="G1115" i="40"/>
  <c r="F1115" i="40"/>
  <c r="G1114" i="40"/>
  <c r="F1114" i="40"/>
  <c r="G1113" i="40"/>
  <c r="F1113" i="40"/>
  <c r="G1112" i="40"/>
  <c r="F1112" i="40"/>
  <c r="G1111" i="40"/>
  <c r="F1111" i="40"/>
  <c r="G1110" i="40"/>
  <c r="F1110" i="40"/>
  <c r="G1109" i="40"/>
  <c r="F1109" i="40"/>
  <c r="G1108" i="40"/>
  <c r="F1108" i="40"/>
  <c r="G1107" i="40"/>
  <c r="F1107" i="40"/>
  <c r="G1106" i="40"/>
  <c r="F1106" i="40"/>
  <c r="G1105" i="40"/>
  <c r="F1105" i="40"/>
  <c r="G1104" i="40"/>
  <c r="F1104" i="40"/>
  <c r="G1103" i="40"/>
  <c r="F1103" i="40"/>
  <c r="G1102" i="40"/>
  <c r="F1102" i="40"/>
  <c r="G1101" i="40"/>
  <c r="F1101" i="40"/>
  <c r="G1100" i="40"/>
  <c r="F1100" i="40"/>
  <c r="G1099" i="40"/>
  <c r="F1099" i="40"/>
  <c r="G1098" i="40"/>
  <c r="F1098" i="40"/>
  <c r="G1097" i="40"/>
  <c r="F1097" i="40"/>
  <c r="G1096" i="40"/>
  <c r="F1096" i="40"/>
  <c r="G1095" i="40"/>
  <c r="F1095" i="40"/>
  <c r="G1094" i="40"/>
  <c r="F1094" i="40"/>
  <c r="G1093" i="40"/>
  <c r="F1093" i="40"/>
  <c r="G1092" i="40"/>
  <c r="F1092" i="40"/>
  <c r="G1091" i="40"/>
  <c r="F1091" i="40"/>
  <c r="G1090" i="40"/>
  <c r="F1090" i="40"/>
  <c r="G1089" i="40"/>
  <c r="F1089" i="40"/>
  <c r="G1088" i="40"/>
  <c r="F1088" i="40"/>
  <c r="G1087" i="40"/>
  <c r="F1087" i="40"/>
  <c r="G1086" i="40"/>
  <c r="F1086" i="40"/>
  <c r="G1085" i="40"/>
  <c r="F1085" i="40"/>
  <c r="G1084" i="40"/>
  <c r="F1084" i="40"/>
  <c r="G1083" i="40"/>
  <c r="F1083" i="40"/>
  <c r="G1082" i="40"/>
  <c r="F1082" i="40"/>
  <c r="G1081" i="40"/>
  <c r="F1081" i="40"/>
  <c r="G1080" i="40"/>
  <c r="F1080" i="40"/>
  <c r="G1079" i="40"/>
  <c r="F1079" i="40"/>
  <c r="G1078" i="40"/>
  <c r="F1078" i="40"/>
  <c r="G1077" i="40"/>
  <c r="F1077" i="40"/>
  <c r="G1076" i="40"/>
  <c r="F1076" i="40"/>
  <c r="G1075" i="40"/>
  <c r="F1075" i="40"/>
  <c r="G1074" i="40"/>
  <c r="F1074" i="40"/>
  <c r="G1073" i="40"/>
  <c r="F1073" i="40"/>
  <c r="F1072" i="40"/>
  <c r="G1071" i="40"/>
  <c r="F1071" i="40"/>
  <c r="G1070" i="40"/>
  <c r="F1070" i="40"/>
  <c r="G1069" i="40"/>
  <c r="F1069" i="40"/>
  <c r="G1068" i="40"/>
  <c r="F1068" i="40"/>
  <c r="G1067" i="40"/>
  <c r="F1067" i="40"/>
  <c r="G1066" i="40"/>
  <c r="F1066" i="40"/>
  <c r="G1065" i="40"/>
  <c r="F1065" i="40"/>
  <c r="G1064" i="40"/>
  <c r="F1064" i="40"/>
  <c r="G1063" i="40"/>
  <c r="F1063" i="40"/>
  <c r="G1062" i="40"/>
  <c r="F1062" i="40"/>
  <c r="G1061" i="40"/>
  <c r="F1061" i="40"/>
  <c r="G1060" i="40"/>
  <c r="F1060" i="40"/>
  <c r="G1059" i="40"/>
  <c r="F1059" i="40"/>
  <c r="G1058" i="40"/>
  <c r="F1058" i="40"/>
  <c r="G1057" i="40"/>
  <c r="F1057" i="40"/>
  <c r="G1056" i="40"/>
  <c r="F1056" i="40"/>
  <c r="G1055" i="40"/>
  <c r="F1055" i="40"/>
  <c r="G1054" i="40"/>
  <c r="F1054" i="40"/>
  <c r="G1053" i="40"/>
  <c r="F1053" i="40"/>
  <c r="G1052" i="40"/>
  <c r="F1052" i="40"/>
  <c r="G1051" i="40"/>
  <c r="F1051" i="40"/>
  <c r="G1050" i="40"/>
  <c r="F1050" i="40"/>
  <c r="G1049" i="40"/>
  <c r="F1049" i="40"/>
  <c r="G1048" i="40"/>
  <c r="F1048" i="40"/>
  <c r="G1047" i="40"/>
  <c r="F1047" i="40"/>
  <c r="G1046" i="40"/>
  <c r="F1046" i="40"/>
  <c r="G1045" i="40"/>
  <c r="F1045" i="40"/>
  <c r="G1044" i="40"/>
  <c r="F1044" i="40"/>
  <c r="G1043" i="40"/>
  <c r="F1043" i="40"/>
  <c r="G1042" i="40"/>
  <c r="F1042" i="40"/>
  <c r="G1041" i="40"/>
  <c r="F1041" i="40"/>
  <c r="G1040" i="40"/>
  <c r="F1040" i="40"/>
  <c r="G1039" i="40"/>
  <c r="F1039" i="40"/>
  <c r="G1038" i="40"/>
  <c r="F1038" i="40"/>
  <c r="G1037" i="40"/>
  <c r="F1037" i="40"/>
  <c r="G1036" i="40"/>
  <c r="F1036" i="40"/>
  <c r="G1035" i="40"/>
  <c r="F1035" i="40"/>
  <c r="G1034" i="40"/>
  <c r="F1034" i="40"/>
  <c r="G1033" i="40"/>
  <c r="F1033" i="40"/>
  <c r="G1032" i="40"/>
  <c r="F1032" i="40"/>
  <c r="G1031" i="40"/>
  <c r="F1031" i="40"/>
  <c r="G1030" i="40"/>
  <c r="F1030" i="40"/>
  <c r="G1029" i="40"/>
  <c r="F1029" i="40"/>
  <c r="G1028" i="40"/>
  <c r="F1028" i="40"/>
  <c r="G1027" i="40"/>
  <c r="F1027" i="40"/>
  <c r="G1026" i="40"/>
  <c r="F1026" i="40"/>
  <c r="G1025" i="40"/>
  <c r="F1025" i="40"/>
  <c r="G1024" i="40"/>
  <c r="F1024" i="40"/>
  <c r="G1023" i="40"/>
  <c r="F1023" i="40"/>
  <c r="G1022" i="40"/>
  <c r="F1022" i="40"/>
  <c r="G1021" i="40"/>
  <c r="F1021" i="40"/>
  <c r="G1020" i="40"/>
  <c r="F1020" i="40"/>
  <c r="G1019" i="40"/>
  <c r="F1019" i="40"/>
  <c r="G1018" i="40"/>
  <c r="F1018" i="40"/>
  <c r="G1017" i="40"/>
  <c r="F1017" i="40"/>
  <c r="G1016" i="40"/>
  <c r="F1016" i="40"/>
  <c r="G1015" i="40"/>
  <c r="F1015" i="40"/>
  <c r="G1014" i="40"/>
  <c r="F1014" i="40"/>
  <c r="G1013" i="40"/>
  <c r="F1013" i="40"/>
  <c r="G1012" i="40"/>
  <c r="F1012" i="40"/>
  <c r="G1011" i="40"/>
  <c r="F1011" i="40"/>
  <c r="G1010" i="40"/>
  <c r="F1010" i="40"/>
  <c r="G1009" i="40"/>
  <c r="F1009" i="40"/>
  <c r="G1008" i="40"/>
  <c r="F1008" i="40"/>
  <c r="G1007" i="40"/>
  <c r="F1007" i="40"/>
  <c r="G1006" i="40"/>
  <c r="F1006" i="40"/>
  <c r="G1005" i="40"/>
  <c r="F1005" i="40"/>
  <c r="G1004" i="40"/>
  <c r="F1004" i="40"/>
  <c r="G1003" i="40"/>
  <c r="F1003" i="40"/>
  <c r="G1002" i="40"/>
  <c r="F1002" i="40"/>
  <c r="G1001" i="40"/>
  <c r="F1001" i="40"/>
  <c r="G1000" i="40"/>
  <c r="F1000" i="40"/>
  <c r="G999" i="40"/>
  <c r="F999" i="40"/>
  <c r="G998" i="40"/>
  <c r="F998" i="40"/>
  <c r="G997" i="40"/>
  <c r="F997" i="40"/>
  <c r="G996" i="40"/>
  <c r="F996" i="40"/>
  <c r="G995" i="40"/>
  <c r="F995" i="40"/>
  <c r="G994" i="40"/>
  <c r="F994" i="40"/>
  <c r="G993" i="40"/>
  <c r="F993" i="40"/>
  <c r="G992" i="40"/>
  <c r="F992" i="40"/>
  <c r="G991" i="40"/>
  <c r="F991" i="40"/>
  <c r="G990" i="40"/>
  <c r="F990" i="40"/>
  <c r="G989" i="40"/>
  <c r="F989" i="40"/>
  <c r="G988" i="40"/>
  <c r="F988" i="40"/>
  <c r="G987" i="40"/>
  <c r="F987" i="40"/>
  <c r="G986" i="40"/>
  <c r="F986" i="40"/>
  <c r="G985" i="40"/>
  <c r="F985" i="40"/>
  <c r="G984" i="40"/>
  <c r="F984" i="40"/>
  <c r="G983" i="40"/>
  <c r="F983" i="40"/>
  <c r="G982" i="40"/>
  <c r="F982" i="40"/>
  <c r="G981" i="40"/>
  <c r="F981" i="40"/>
  <c r="G980" i="40"/>
  <c r="F980" i="40"/>
  <c r="G979" i="40"/>
  <c r="F979" i="40"/>
  <c r="G978" i="40"/>
  <c r="F978" i="40"/>
  <c r="G977" i="40"/>
  <c r="F977" i="40"/>
  <c r="G976" i="40"/>
  <c r="F976" i="40"/>
  <c r="G975" i="40"/>
  <c r="F975" i="40"/>
  <c r="G974" i="40"/>
  <c r="F974" i="40"/>
  <c r="G973" i="40"/>
  <c r="F973" i="40"/>
  <c r="G972" i="40"/>
  <c r="F972" i="40"/>
  <c r="G971" i="40"/>
  <c r="F971" i="40"/>
  <c r="G970" i="40"/>
  <c r="F970" i="40"/>
  <c r="G969" i="40"/>
  <c r="F969" i="40"/>
  <c r="G968" i="40"/>
  <c r="F968" i="40"/>
  <c r="G967" i="40"/>
  <c r="F967" i="40"/>
  <c r="G966" i="40"/>
  <c r="F966" i="40"/>
  <c r="G965" i="40"/>
  <c r="F965" i="40"/>
  <c r="G964" i="40"/>
  <c r="F964" i="40"/>
  <c r="G963" i="40"/>
  <c r="F963" i="40"/>
  <c r="G962" i="40"/>
  <c r="F962" i="40"/>
  <c r="G961" i="40"/>
  <c r="F961" i="40"/>
  <c r="G960" i="40"/>
  <c r="F960" i="40"/>
  <c r="G959" i="40"/>
  <c r="F959" i="40"/>
  <c r="G958" i="40"/>
  <c r="F958" i="40"/>
  <c r="G957" i="40"/>
  <c r="F957" i="40"/>
  <c r="G956" i="40"/>
  <c r="F956" i="40"/>
  <c r="G955" i="40"/>
  <c r="F955" i="40"/>
  <c r="G954" i="40"/>
  <c r="F954" i="40"/>
  <c r="G953" i="40"/>
  <c r="F953" i="40"/>
  <c r="G952" i="40"/>
  <c r="F952" i="40"/>
  <c r="G951" i="40"/>
  <c r="F951" i="40"/>
  <c r="G950" i="40"/>
  <c r="F950" i="40"/>
  <c r="G949" i="40"/>
  <c r="F949" i="40"/>
  <c r="G948" i="40"/>
  <c r="F948" i="40"/>
  <c r="G947" i="40"/>
  <c r="F947" i="40"/>
  <c r="G946" i="40"/>
  <c r="F946" i="40"/>
  <c r="G945" i="40"/>
  <c r="F945" i="40"/>
  <c r="G944" i="40"/>
  <c r="F944" i="40"/>
  <c r="G943" i="40"/>
  <c r="F943" i="40"/>
  <c r="G942" i="40"/>
  <c r="F942" i="40"/>
  <c r="G941" i="40"/>
  <c r="F941" i="40"/>
  <c r="G940" i="40"/>
  <c r="F940" i="40"/>
  <c r="G939" i="40"/>
  <c r="F939" i="40"/>
  <c r="G938" i="40"/>
  <c r="F938" i="40"/>
  <c r="F937" i="40"/>
  <c r="G936" i="40"/>
  <c r="F936" i="40"/>
  <c r="G935" i="40"/>
  <c r="F935" i="40"/>
  <c r="G934" i="40"/>
  <c r="F934" i="40"/>
  <c r="G933" i="40"/>
  <c r="F933" i="40"/>
  <c r="G932" i="40"/>
  <c r="F932" i="40"/>
  <c r="G931" i="40"/>
  <c r="F931" i="40"/>
  <c r="G930" i="40"/>
  <c r="F930" i="40"/>
  <c r="F929" i="40"/>
  <c r="G928" i="40"/>
  <c r="F928" i="40"/>
  <c r="G927" i="40"/>
  <c r="F927" i="40"/>
  <c r="G926" i="40"/>
  <c r="F926" i="40"/>
  <c r="G925" i="40"/>
  <c r="F925" i="40"/>
  <c r="G924" i="40"/>
  <c r="G923" i="40"/>
  <c r="F923" i="40"/>
  <c r="G922" i="40"/>
  <c r="F922" i="40"/>
  <c r="F921" i="40"/>
  <c r="G920" i="40"/>
  <c r="F920" i="40"/>
  <c r="G919" i="40"/>
  <c r="F919" i="40"/>
  <c r="G918" i="40"/>
  <c r="F918" i="40"/>
  <c r="G917" i="40"/>
  <c r="F917" i="40"/>
  <c r="G916" i="40"/>
  <c r="F916" i="40"/>
  <c r="G915" i="40"/>
  <c r="F915" i="40"/>
  <c r="G914" i="40"/>
  <c r="F914" i="40"/>
  <c r="G913" i="40"/>
  <c r="F913" i="40"/>
  <c r="G912" i="40"/>
  <c r="F912" i="40"/>
  <c r="G911" i="40"/>
  <c r="F911" i="40"/>
  <c r="G910" i="40"/>
  <c r="F910" i="40"/>
  <c r="G909" i="40"/>
  <c r="F909" i="40"/>
  <c r="G908" i="40"/>
  <c r="F908" i="40"/>
  <c r="G907" i="40"/>
  <c r="F907" i="40"/>
  <c r="G906" i="40"/>
  <c r="F906" i="40"/>
  <c r="G905" i="40"/>
  <c r="F905" i="40"/>
  <c r="G904" i="40"/>
  <c r="F904" i="40"/>
  <c r="G903" i="40"/>
  <c r="F903" i="40"/>
  <c r="G902" i="40"/>
  <c r="F902" i="40"/>
  <c r="G901" i="40"/>
  <c r="F901" i="40"/>
  <c r="G900" i="40"/>
  <c r="F900" i="40"/>
  <c r="G899" i="40"/>
  <c r="F899" i="40"/>
  <c r="G898" i="40"/>
  <c r="F898" i="40"/>
  <c r="G897" i="40"/>
  <c r="F897" i="40"/>
  <c r="G896" i="40"/>
  <c r="F896" i="40"/>
  <c r="G895" i="40"/>
  <c r="F895" i="40"/>
  <c r="G894" i="40"/>
  <c r="F894" i="40"/>
  <c r="G893" i="40"/>
  <c r="F893" i="40"/>
  <c r="G892" i="40"/>
  <c r="F892" i="40"/>
  <c r="G891" i="40"/>
  <c r="F891" i="40"/>
  <c r="G890" i="40"/>
  <c r="F890" i="40"/>
  <c r="G889" i="40"/>
  <c r="F889" i="40"/>
  <c r="G888" i="40"/>
  <c r="F888" i="40"/>
  <c r="G887" i="40"/>
  <c r="F887" i="40"/>
  <c r="G886" i="40"/>
  <c r="F886" i="40"/>
  <c r="G885" i="40"/>
  <c r="F885" i="40"/>
  <c r="G884" i="40"/>
  <c r="F884" i="40"/>
  <c r="G883" i="40"/>
  <c r="F883" i="40"/>
  <c r="G882" i="40"/>
  <c r="F882" i="40"/>
  <c r="G881" i="40"/>
  <c r="F881" i="40"/>
  <c r="G880" i="40"/>
  <c r="F880" i="40"/>
  <c r="G879" i="40"/>
  <c r="F879" i="40"/>
  <c r="G878" i="40"/>
  <c r="F878" i="40"/>
  <c r="G877" i="40"/>
  <c r="F877" i="40"/>
  <c r="G876" i="40"/>
  <c r="F876" i="40"/>
  <c r="G875" i="40"/>
  <c r="F875" i="40"/>
  <c r="G874" i="40"/>
  <c r="F874" i="40"/>
  <c r="G873" i="40"/>
  <c r="F873" i="40"/>
  <c r="G872" i="40"/>
  <c r="F872" i="40"/>
  <c r="G871" i="40"/>
  <c r="F871" i="40"/>
  <c r="G870" i="40"/>
  <c r="F870" i="40"/>
  <c r="G869" i="40"/>
  <c r="F869" i="40"/>
  <c r="G868" i="40"/>
  <c r="F868" i="40"/>
  <c r="G867" i="40"/>
  <c r="F867" i="40"/>
  <c r="G866" i="40"/>
  <c r="F866" i="40"/>
  <c r="G865" i="40"/>
  <c r="F865" i="40"/>
  <c r="G864" i="40"/>
  <c r="F864" i="40"/>
  <c r="G863" i="40"/>
  <c r="F863" i="40"/>
  <c r="G862" i="40"/>
  <c r="F862" i="40"/>
  <c r="G861" i="40"/>
  <c r="F861" i="40"/>
  <c r="G860" i="40"/>
  <c r="F860" i="40"/>
  <c r="G859" i="40"/>
  <c r="F859" i="40"/>
  <c r="G858" i="40"/>
  <c r="F858" i="40"/>
  <c r="G857" i="40"/>
  <c r="F857" i="40"/>
  <c r="G856" i="40"/>
  <c r="F856" i="40"/>
  <c r="G855" i="40"/>
  <c r="F855" i="40"/>
  <c r="G854" i="40"/>
  <c r="F854" i="40"/>
  <c r="G853" i="40"/>
  <c r="F853" i="40"/>
  <c r="G852" i="40"/>
  <c r="F852" i="40"/>
  <c r="G851" i="40"/>
  <c r="F851" i="40"/>
  <c r="G850" i="40"/>
  <c r="F850" i="40"/>
  <c r="G849" i="40"/>
  <c r="F849" i="40"/>
  <c r="G848" i="40"/>
  <c r="F848" i="40"/>
  <c r="G847" i="40"/>
  <c r="F847" i="40"/>
  <c r="G846" i="40"/>
  <c r="F846" i="40"/>
  <c r="G845" i="40"/>
  <c r="F845" i="40"/>
  <c r="G844" i="40"/>
  <c r="F844" i="40"/>
  <c r="G843" i="40"/>
  <c r="F843" i="40"/>
  <c r="G842" i="40"/>
  <c r="F842" i="40"/>
  <c r="G841" i="40"/>
  <c r="F841" i="40"/>
  <c r="G840" i="40"/>
  <c r="F840" i="40"/>
  <c r="G839" i="40"/>
  <c r="F839" i="40"/>
  <c r="G838" i="40"/>
  <c r="F838" i="40"/>
  <c r="G837" i="40"/>
  <c r="F837" i="40"/>
  <c r="G836" i="40"/>
  <c r="F836" i="40"/>
  <c r="G835" i="40"/>
  <c r="F835" i="40"/>
  <c r="G834" i="40"/>
  <c r="F834" i="40"/>
  <c r="G833" i="40"/>
  <c r="F833" i="40"/>
  <c r="G832" i="40"/>
  <c r="F832" i="40"/>
  <c r="G831" i="40"/>
  <c r="F831" i="40"/>
  <c r="G830" i="40"/>
  <c r="F830" i="40"/>
  <c r="G829" i="40"/>
  <c r="F829" i="40"/>
  <c r="G828" i="40"/>
  <c r="F828" i="40"/>
  <c r="G827" i="40"/>
  <c r="F827" i="40"/>
  <c r="G826" i="40"/>
  <c r="F826" i="40"/>
  <c r="G825" i="40"/>
  <c r="F825" i="40"/>
  <c r="G824" i="40"/>
  <c r="F824" i="40"/>
  <c r="G823" i="40"/>
  <c r="F823" i="40"/>
  <c r="G822" i="40"/>
  <c r="F822" i="40"/>
  <c r="G821" i="40"/>
  <c r="F821" i="40"/>
  <c r="G820" i="40"/>
  <c r="F820" i="40"/>
  <c r="G819" i="40"/>
  <c r="F819" i="40"/>
  <c r="G818" i="40"/>
  <c r="F818" i="40"/>
  <c r="G817" i="40"/>
  <c r="F817" i="40"/>
  <c r="G816" i="40"/>
  <c r="F816" i="40"/>
  <c r="G815" i="40"/>
  <c r="F815" i="40"/>
  <c r="G814" i="40"/>
  <c r="F814" i="40"/>
  <c r="G813" i="40"/>
  <c r="F813" i="40"/>
  <c r="G812" i="40"/>
  <c r="F812" i="40"/>
  <c r="G811" i="40"/>
  <c r="F811" i="40"/>
  <c r="G810" i="40"/>
  <c r="F810" i="40"/>
  <c r="G809" i="40"/>
  <c r="F809" i="40"/>
  <c r="G808" i="40"/>
  <c r="F808" i="40"/>
  <c r="G807" i="40"/>
  <c r="F807" i="40"/>
  <c r="G806" i="40"/>
  <c r="F806" i="40"/>
  <c r="G805" i="40"/>
  <c r="F805" i="40"/>
  <c r="G804" i="40"/>
  <c r="F804" i="40"/>
  <c r="G803" i="40"/>
  <c r="F803" i="40"/>
  <c r="G802" i="40"/>
  <c r="F802" i="40"/>
  <c r="G801" i="40"/>
  <c r="F801" i="40"/>
  <c r="G800" i="40"/>
  <c r="F800" i="40"/>
  <c r="G799" i="40"/>
  <c r="F799" i="40"/>
  <c r="G798" i="40"/>
  <c r="F798" i="40"/>
  <c r="G797" i="40"/>
  <c r="F797" i="40"/>
  <c r="G796" i="40"/>
  <c r="F796" i="40"/>
  <c r="G795" i="40"/>
  <c r="F795" i="40"/>
  <c r="G794" i="40"/>
  <c r="F794" i="40"/>
  <c r="G793" i="40"/>
  <c r="F793" i="40"/>
  <c r="G792" i="40"/>
  <c r="F792" i="40"/>
  <c r="G791" i="40"/>
  <c r="F791" i="40"/>
  <c r="G790" i="40"/>
  <c r="F790" i="40"/>
  <c r="G789" i="40"/>
  <c r="F789" i="40"/>
  <c r="G788" i="40"/>
  <c r="F788" i="40"/>
  <c r="G787" i="40"/>
  <c r="F787" i="40"/>
  <c r="G786" i="40"/>
  <c r="F786" i="40"/>
  <c r="G785" i="40"/>
  <c r="F785" i="40"/>
  <c r="G784" i="40"/>
  <c r="F784" i="40"/>
  <c r="G783" i="40"/>
  <c r="F783" i="40"/>
  <c r="G782" i="40"/>
  <c r="F782" i="40"/>
  <c r="G781" i="40"/>
  <c r="F781" i="40"/>
  <c r="G780" i="40"/>
  <c r="F780" i="40"/>
  <c r="G779" i="40"/>
  <c r="F779" i="40"/>
  <c r="G778" i="40"/>
  <c r="F778" i="40"/>
  <c r="G777" i="40"/>
  <c r="F777" i="40"/>
  <c r="G776" i="40"/>
  <c r="F776" i="40"/>
  <c r="G775" i="40"/>
  <c r="F775" i="40"/>
  <c r="G774" i="40"/>
  <c r="F774" i="40"/>
  <c r="G773" i="40"/>
  <c r="F773" i="40"/>
  <c r="G772" i="40"/>
  <c r="F772" i="40"/>
  <c r="G771" i="40"/>
  <c r="F771" i="40"/>
  <c r="G770" i="40"/>
  <c r="F770" i="40"/>
  <c r="G769" i="40"/>
  <c r="F769" i="40"/>
  <c r="G768" i="40"/>
  <c r="F768" i="40"/>
  <c r="G767" i="40"/>
  <c r="F767" i="40"/>
  <c r="G766" i="40"/>
  <c r="F766" i="40"/>
  <c r="G765" i="40"/>
  <c r="G764" i="40"/>
  <c r="F764" i="40"/>
  <c r="G763" i="40"/>
  <c r="F763" i="40"/>
  <c r="G762" i="40"/>
  <c r="F762" i="40"/>
  <c r="G761" i="40"/>
  <c r="F761" i="40"/>
  <c r="G760" i="40"/>
  <c r="F760" i="40"/>
  <c r="G759" i="40"/>
  <c r="F759" i="40"/>
  <c r="G758" i="40"/>
  <c r="F758" i="40"/>
  <c r="G757" i="40"/>
  <c r="F757" i="40"/>
  <c r="G756" i="40"/>
  <c r="F756" i="40"/>
  <c r="G755" i="40"/>
  <c r="F755" i="40"/>
  <c r="G754" i="40"/>
  <c r="F754" i="40"/>
  <c r="G753" i="40"/>
  <c r="F753" i="40"/>
  <c r="G752" i="40"/>
  <c r="F752" i="40"/>
  <c r="G751" i="40"/>
  <c r="F751" i="40"/>
  <c r="G750" i="40"/>
  <c r="F750" i="40"/>
  <c r="G749" i="40"/>
  <c r="F749" i="40"/>
  <c r="G748" i="40"/>
  <c r="F748" i="40"/>
  <c r="G747" i="40"/>
  <c r="F747" i="40"/>
  <c r="G746" i="40"/>
  <c r="F746" i="40"/>
  <c r="G745" i="40"/>
  <c r="F745" i="40"/>
  <c r="G744" i="40"/>
  <c r="F744" i="40"/>
  <c r="G743" i="40"/>
  <c r="F743" i="40"/>
  <c r="G742" i="40"/>
  <c r="F742" i="40"/>
  <c r="G741" i="40"/>
  <c r="F741" i="40"/>
  <c r="G740" i="40"/>
  <c r="F740" i="40"/>
  <c r="G739" i="40"/>
  <c r="F739" i="40"/>
  <c r="G738" i="40"/>
  <c r="F738" i="40"/>
  <c r="G737" i="40"/>
  <c r="F737" i="40"/>
  <c r="G736" i="40"/>
  <c r="F736" i="40"/>
  <c r="G735" i="40"/>
  <c r="F735" i="40"/>
  <c r="G734" i="40"/>
  <c r="F734" i="40"/>
  <c r="G733" i="40"/>
  <c r="F733" i="40"/>
  <c r="G732" i="40"/>
  <c r="F732" i="40"/>
  <c r="G731" i="40"/>
  <c r="F731" i="40"/>
  <c r="G730" i="40"/>
  <c r="F730" i="40"/>
  <c r="G729" i="40"/>
  <c r="F729" i="40"/>
  <c r="G728" i="40"/>
  <c r="F728" i="40"/>
  <c r="G727" i="40"/>
  <c r="F727" i="40"/>
  <c r="G726" i="40"/>
  <c r="F726" i="40"/>
  <c r="G725" i="40"/>
  <c r="F725" i="40"/>
  <c r="G724" i="40"/>
  <c r="F724" i="40"/>
  <c r="G723" i="40"/>
  <c r="F723" i="40"/>
  <c r="G722" i="40"/>
  <c r="F722" i="40"/>
  <c r="G721" i="40"/>
  <c r="F721" i="40"/>
  <c r="G720" i="40"/>
  <c r="F720" i="40"/>
  <c r="G719" i="40"/>
  <c r="F719" i="40"/>
  <c r="G718" i="40"/>
  <c r="F718" i="40"/>
  <c r="G717" i="40"/>
  <c r="F717" i="40"/>
  <c r="G716" i="40"/>
  <c r="F716" i="40"/>
  <c r="G715" i="40"/>
  <c r="F715" i="40"/>
  <c r="G714" i="40"/>
  <c r="F714" i="40"/>
  <c r="G713" i="40"/>
  <c r="F713" i="40"/>
  <c r="G712" i="40"/>
  <c r="F712" i="40"/>
  <c r="G711" i="40"/>
  <c r="F711" i="40"/>
  <c r="G710" i="40"/>
  <c r="F710" i="40"/>
  <c r="G709" i="40"/>
  <c r="F709" i="40"/>
  <c r="G708" i="40"/>
  <c r="F708" i="40"/>
  <c r="G707" i="40"/>
  <c r="F707" i="40"/>
  <c r="G706" i="40"/>
  <c r="F706" i="40"/>
  <c r="G705" i="40"/>
  <c r="F705" i="40"/>
  <c r="G704" i="40"/>
  <c r="F704" i="40"/>
  <c r="G703" i="40"/>
  <c r="F703" i="40"/>
  <c r="G702" i="40"/>
  <c r="F702" i="40"/>
  <c r="G701" i="40"/>
  <c r="F701" i="40"/>
  <c r="G700" i="40"/>
  <c r="F700" i="40"/>
  <c r="G699" i="40"/>
  <c r="F699" i="40"/>
  <c r="G698" i="40"/>
  <c r="F698" i="40"/>
  <c r="G697" i="40"/>
  <c r="F697" i="40"/>
  <c r="G696" i="40"/>
  <c r="F696" i="40"/>
  <c r="G695" i="40"/>
  <c r="F695" i="40"/>
  <c r="G694" i="40"/>
  <c r="F694" i="40"/>
  <c r="G693" i="40"/>
  <c r="F693" i="40"/>
  <c r="G692" i="40"/>
  <c r="F692" i="40"/>
  <c r="G691" i="40"/>
  <c r="F691" i="40"/>
  <c r="G690" i="40"/>
  <c r="F690" i="40"/>
  <c r="G689" i="40"/>
  <c r="F689" i="40"/>
  <c r="G688" i="40"/>
  <c r="F688" i="40"/>
  <c r="G687" i="40"/>
  <c r="F687" i="40"/>
  <c r="G686" i="40"/>
  <c r="F686" i="40"/>
  <c r="G685" i="40"/>
  <c r="F685" i="40"/>
  <c r="G684" i="40"/>
  <c r="F684" i="40"/>
  <c r="G683" i="40"/>
  <c r="F683" i="40"/>
  <c r="G682" i="40"/>
  <c r="F682" i="40"/>
  <c r="G681" i="40"/>
  <c r="F681" i="40"/>
  <c r="G680" i="40"/>
  <c r="F680" i="40"/>
  <c r="G679" i="40"/>
  <c r="F679" i="40"/>
  <c r="G678" i="40"/>
  <c r="F678" i="40"/>
  <c r="G677" i="40"/>
  <c r="F677" i="40"/>
  <c r="G676" i="40"/>
  <c r="F676" i="40"/>
  <c r="G675" i="40"/>
  <c r="F675" i="40"/>
  <c r="G674" i="40"/>
  <c r="F674" i="40"/>
  <c r="G673" i="40"/>
  <c r="F673" i="40"/>
  <c r="G672" i="40"/>
  <c r="F672" i="40"/>
  <c r="G671" i="40"/>
  <c r="F671" i="40"/>
  <c r="G670" i="40"/>
  <c r="F670" i="40"/>
  <c r="G669" i="40"/>
  <c r="F669" i="40"/>
  <c r="G668" i="40"/>
  <c r="F668" i="40"/>
  <c r="G667" i="40"/>
  <c r="F667" i="40"/>
  <c r="G666" i="40"/>
  <c r="F666" i="40"/>
  <c r="G665" i="40"/>
  <c r="F665" i="40"/>
  <c r="G664" i="40"/>
  <c r="F664" i="40"/>
  <c r="G663" i="40"/>
  <c r="F663" i="40"/>
  <c r="G662" i="40"/>
  <c r="F662" i="40"/>
  <c r="G661" i="40"/>
  <c r="F661" i="40"/>
  <c r="G660" i="40"/>
  <c r="F660" i="40"/>
  <c r="G659" i="40"/>
  <c r="F659" i="40"/>
  <c r="G658" i="40"/>
  <c r="F658" i="40"/>
  <c r="G657" i="40"/>
  <c r="F657" i="40"/>
  <c r="G656" i="40"/>
  <c r="F656" i="40"/>
  <c r="G655" i="40"/>
  <c r="F655" i="40"/>
  <c r="G654" i="40"/>
  <c r="F654" i="40"/>
  <c r="G653" i="40"/>
  <c r="F653" i="40"/>
  <c r="G652" i="40"/>
  <c r="F652" i="40"/>
  <c r="G651" i="40"/>
  <c r="F651" i="40"/>
  <c r="G650" i="40"/>
  <c r="F650" i="40"/>
  <c r="G649" i="40"/>
  <c r="F649" i="40"/>
  <c r="G648" i="40"/>
  <c r="F648" i="40"/>
  <c r="G647" i="40"/>
  <c r="F647" i="40"/>
  <c r="G646" i="40"/>
  <c r="F646" i="40"/>
  <c r="G645" i="40"/>
  <c r="F645" i="40"/>
  <c r="G644" i="40"/>
  <c r="F644" i="40"/>
  <c r="G643" i="40"/>
  <c r="F643" i="40"/>
  <c r="G642" i="40"/>
  <c r="F642" i="40"/>
  <c r="G641" i="40"/>
  <c r="F641" i="40"/>
  <c r="G640" i="40"/>
  <c r="F640" i="40"/>
  <c r="G639" i="40"/>
  <c r="F639" i="40"/>
  <c r="G638" i="40"/>
  <c r="F638" i="40"/>
  <c r="G637" i="40"/>
  <c r="F637" i="40"/>
  <c r="G636" i="40"/>
  <c r="F636" i="40"/>
  <c r="G635" i="40"/>
  <c r="F635" i="40"/>
  <c r="G634" i="40"/>
  <c r="F634" i="40"/>
  <c r="G633" i="40"/>
  <c r="F633" i="40"/>
  <c r="G632" i="40"/>
  <c r="F632" i="40"/>
  <c r="G631" i="40"/>
  <c r="F631" i="40"/>
  <c r="G630" i="40"/>
  <c r="F630" i="40"/>
  <c r="G629" i="40"/>
  <c r="F629" i="40"/>
  <c r="G628" i="40"/>
  <c r="F628" i="40"/>
  <c r="G627" i="40"/>
  <c r="F627" i="40"/>
  <c r="G626" i="40"/>
  <c r="F626" i="40"/>
  <c r="G625" i="40"/>
  <c r="F625" i="40"/>
  <c r="G624" i="40"/>
  <c r="F624" i="40"/>
  <c r="G623" i="40"/>
  <c r="F623" i="40"/>
  <c r="G622" i="40"/>
  <c r="F622" i="40"/>
  <c r="G621" i="40"/>
  <c r="F621" i="40"/>
  <c r="G620" i="40"/>
  <c r="F620" i="40"/>
  <c r="G619" i="40"/>
  <c r="F619" i="40"/>
  <c r="G618" i="40"/>
  <c r="F618" i="40"/>
  <c r="G617" i="40"/>
  <c r="F617" i="40"/>
  <c r="G616" i="40"/>
  <c r="F616" i="40"/>
  <c r="G615" i="40"/>
  <c r="F615" i="40"/>
  <c r="G614" i="40"/>
  <c r="F614" i="40"/>
  <c r="G613" i="40"/>
  <c r="F613" i="40"/>
  <c r="G612" i="40"/>
  <c r="F612" i="40"/>
  <c r="G611" i="40"/>
  <c r="F611" i="40"/>
  <c r="G610" i="40"/>
  <c r="F610" i="40"/>
  <c r="G609" i="40"/>
  <c r="F609" i="40"/>
  <c r="F608" i="40"/>
  <c r="G607" i="40"/>
  <c r="F607" i="40"/>
  <c r="G606" i="40"/>
  <c r="F606" i="40"/>
  <c r="G605" i="40"/>
  <c r="F605" i="40"/>
  <c r="G604" i="40"/>
  <c r="F604" i="40"/>
  <c r="G603" i="40"/>
  <c r="F603" i="40"/>
  <c r="G602" i="40"/>
  <c r="F602" i="40"/>
  <c r="G601" i="40"/>
  <c r="F601" i="40"/>
  <c r="G600" i="40"/>
  <c r="F600" i="40"/>
  <c r="G599" i="40"/>
  <c r="F599" i="40"/>
  <c r="G598" i="40"/>
  <c r="F598" i="40"/>
  <c r="G597" i="40"/>
  <c r="F597" i="40"/>
  <c r="G596" i="40"/>
  <c r="F596" i="40"/>
  <c r="G595" i="40"/>
  <c r="F595" i="40"/>
  <c r="G594" i="40"/>
  <c r="F594" i="40"/>
  <c r="G593" i="40"/>
  <c r="F593" i="40"/>
  <c r="G592" i="40"/>
  <c r="F592" i="40"/>
  <c r="G591" i="40"/>
  <c r="F591" i="40"/>
  <c r="G590" i="40"/>
  <c r="F590" i="40"/>
  <c r="G589" i="40"/>
  <c r="F589" i="40"/>
  <c r="G588" i="40"/>
  <c r="F588" i="40"/>
  <c r="G587" i="40"/>
  <c r="F587" i="40"/>
  <c r="G586" i="40"/>
  <c r="F586" i="40"/>
  <c r="G585" i="40"/>
  <c r="F585" i="40"/>
  <c r="G584" i="40"/>
  <c r="F584" i="40"/>
  <c r="G583" i="40"/>
  <c r="F583" i="40"/>
  <c r="G582" i="40"/>
  <c r="F582" i="40"/>
  <c r="G581" i="40"/>
  <c r="F581" i="40"/>
  <c r="G580" i="40"/>
  <c r="F580" i="40"/>
  <c r="G579" i="40"/>
  <c r="F579" i="40"/>
  <c r="G578" i="40"/>
  <c r="F578" i="40"/>
  <c r="G577" i="40"/>
  <c r="F577" i="40"/>
  <c r="G576" i="40"/>
  <c r="F576" i="40"/>
  <c r="G575" i="40"/>
  <c r="F575" i="40"/>
  <c r="G574" i="40"/>
  <c r="F574" i="40"/>
  <c r="G573" i="40"/>
  <c r="F573" i="40"/>
  <c r="G572" i="40"/>
  <c r="F572" i="40"/>
  <c r="G571" i="40"/>
  <c r="F571" i="40"/>
  <c r="F570" i="40"/>
  <c r="G569" i="40"/>
  <c r="F569" i="40"/>
  <c r="G568" i="40"/>
  <c r="F568" i="40"/>
  <c r="G567" i="40"/>
  <c r="F567" i="40"/>
  <c r="G566" i="40"/>
  <c r="F566" i="40"/>
  <c r="G565" i="40"/>
  <c r="F565" i="40"/>
  <c r="G564" i="40"/>
  <c r="F564" i="40"/>
  <c r="G563" i="40"/>
  <c r="F563" i="40"/>
  <c r="F562" i="40"/>
  <c r="F561" i="40"/>
  <c r="G560" i="40"/>
  <c r="F560" i="40"/>
  <c r="G559" i="40"/>
  <c r="F559" i="40"/>
  <c r="G558" i="40"/>
  <c r="F558" i="40"/>
  <c r="G557" i="40"/>
  <c r="F557" i="40"/>
  <c r="F556" i="40"/>
  <c r="F555" i="40"/>
  <c r="G554" i="40"/>
  <c r="F554" i="40"/>
  <c r="G553" i="40"/>
  <c r="F553" i="40"/>
  <c r="G552" i="40"/>
  <c r="F552" i="40"/>
  <c r="G551" i="40"/>
  <c r="F551" i="40"/>
  <c r="G550" i="40"/>
  <c r="F550" i="40"/>
  <c r="G549" i="40"/>
  <c r="F549" i="40"/>
  <c r="G548" i="40"/>
  <c r="F548" i="40"/>
  <c r="G547" i="40"/>
  <c r="F547" i="40"/>
  <c r="G546" i="40"/>
  <c r="F546" i="40"/>
  <c r="G545" i="40"/>
  <c r="F545" i="40"/>
  <c r="G544" i="40"/>
  <c r="F544" i="40"/>
  <c r="G543" i="40"/>
  <c r="F543" i="40"/>
  <c r="G542" i="40"/>
  <c r="F542" i="40"/>
  <c r="G541" i="40"/>
  <c r="F541" i="40"/>
  <c r="G540" i="40"/>
  <c r="F540" i="40"/>
  <c r="G539" i="40"/>
  <c r="F539" i="40"/>
  <c r="G538" i="40"/>
  <c r="F538" i="40"/>
  <c r="G537" i="40"/>
  <c r="F537" i="40"/>
  <c r="G536" i="40"/>
  <c r="F536" i="40"/>
  <c r="G535" i="40"/>
  <c r="F535" i="40"/>
  <c r="G534" i="40"/>
  <c r="F534" i="40"/>
  <c r="G533" i="40"/>
  <c r="F533" i="40"/>
  <c r="G532" i="40"/>
  <c r="F532" i="40"/>
  <c r="G531" i="40"/>
  <c r="F531" i="40"/>
  <c r="G530" i="40"/>
  <c r="F530" i="40"/>
  <c r="G529" i="40"/>
  <c r="F529" i="40"/>
  <c r="G528" i="40"/>
  <c r="F528" i="40"/>
  <c r="G527" i="40"/>
  <c r="F527" i="40"/>
  <c r="G526" i="40"/>
  <c r="F526" i="40"/>
  <c r="G525" i="40"/>
  <c r="F525" i="40"/>
  <c r="G524" i="40"/>
  <c r="F524" i="40"/>
  <c r="G523" i="40"/>
  <c r="F523" i="40"/>
  <c r="G522" i="40"/>
  <c r="F522" i="40"/>
  <c r="G521" i="40"/>
  <c r="F521" i="40"/>
  <c r="G520" i="40"/>
  <c r="F520" i="40"/>
  <c r="G519" i="40"/>
  <c r="F519" i="40"/>
  <c r="G518" i="40"/>
  <c r="F518" i="40"/>
  <c r="G517" i="40"/>
  <c r="F517" i="40"/>
  <c r="G516" i="40"/>
  <c r="F516" i="40"/>
  <c r="G515" i="40"/>
  <c r="F515" i="40"/>
  <c r="G514" i="40"/>
  <c r="F514" i="40"/>
  <c r="G513" i="40"/>
  <c r="F513" i="40"/>
  <c r="G512" i="40"/>
  <c r="F512" i="40"/>
  <c r="G511" i="40"/>
  <c r="F511" i="40"/>
  <c r="G510" i="40"/>
  <c r="F510" i="40"/>
  <c r="G509" i="40"/>
  <c r="F509" i="40"/>
  <c r="G508" i="40"/>
  <c r="F508" i="40"/>
  <c r="G507" i="40"/>
  <c r="F507" i="40"/>
  <c r="G506" i="40"/>
  <c r="F506" i="40"/>
  <c r="G505" i="40"/>
  <c r="F505" i="40"/>
  <c r="G504" i="40"/>
  <c r="F504" i="40"/>
  <c r="G503" i="40"/>
  <c r="F503" i="40"/>
  <c r="G502" i="40"/>
  <c r="F502" i="40"/>
  <c r="G501" i="40"/>
  <c r="F501" i="40"/>
  <c r="G500" i="40"/>
  <c r="F500" i="40"/>
  <c r="G499" i="40"/>
  <c r="F499" i="40"/>
  <c r="G498" i="40"/>
  <c r="F498" i="40"/>
  <c r="G497" i="40"/>
  <c r="F497" i="40"/>
  <c r="G496" i="40"/>
  <c r="F496" i="40"/>
  <c r="G495" i="40"/>
  <c r="F495" i="40"/>
  <c r="G494" i="40"/>
  <c r="F494" i="40"/>
  <c r="G493" i="40"/>
  <c r="F493" i="40"/>
  <c r="G492" i="40"/>
  <c r="F492" i="40"/>
  <c r="G491" i="40"/>
  <c r="F491" i="40"/>
  <c r="G490" i="40"/>
  <c r="F490" i="40"/>
  <c r="G489" i="40"/>
  <c r="F489" i="40"/>
  <c r="G488" i="40"/>
  <c r="F488" i="40"/>
  <c r="G487" i="40"/>
  <c r="F487" i="40"/>
  <c r="G486" i="40"/>
  <c r="F486" i="40"/>
  <c r="G485" i="40"/>
  <c r="F485" i="40"/>
  <c r="G484" i="40"/>
  <c r="F484" i="40"/>
  <c r="G483" i="40"/>
  <c r="F483" i="40"/>
  <c r="G482" i="40"/>
  <c r="F482" i="40"/>
  <c r="G481" i="40"/>
  <c r="F481" i="40"/>
  <c r="G480" i="40"/>
  <c r="F480" i="40"/>
  <c r="G479" i="40"/>
  <c r="F479" i="40"/>
  <c r="G478" i="40"/>
  <c r="F478" i="40"/>
  <c r="G477" i="40"/>
  <c r="F477" i="40"/>
  <c r="G476" i="40"/>
  <c r="F476" i="40"/>
  <c r="G475" i="40"/>
  <c r="F475" i="40"/>
  <c r="G474" i="40"/>
  <c r="F474" i="40"/>
  <c r="G473" i="40"/>
  <c r="F473" i="40"/>
  <c r="G472" i="40"/>
  <c r="F472" i="40"/>
  <c r="G471" i="40"/>
  <c r="F471" i="40"/>
  <c r="G470" i="40"/>
  <c r="F470" i="40"/>
  <c r="G469" i="40"/>
  <c r="F469" i="40"/>
  <c r="G468" i="40"/>
  <c r="F468" i="40"/>
  <c r="G467" i="40"/>
  <c r="F467" i="40"/>
  <c r="G466" i="40"/>
  <c r="F466" i="40"/>
  <c r="G465" i="40"/>
  <c r="F465" i="40"/>
  <c r="G464" i="40"/>
  <c r="F464" i="40"/>
  <c r="G463" i="40"/>
  <c r="F463" i="40"/>
  <c r="G462" i="40"/>
  <c r="F462" i="40"/>
  <c r="G461" i="40"/>
  <c r="F461" i="40"/>
  <c r="G460" i="40"/>
  <c r="F460" i="40"/>
  <c r="G459" i="40"/>
  <c r="F459" i="40"/>
  <c r="G458" i="40"/>
  <c r="F458" i="40"/>
  <c r="G457" i="40"/>
  <c r="F457" i="40"/>
  <c r="G456" i="40"/>
  <c r="F456" i="40"/>
  <c r="G455" i="40"/>
  <c r="F455" i="40"/>
  <c r="G454" i="40"/>
  <c r="F454" i="40"/>
  <c r="G453" i="40"/>
  <c r="F453" i="40"/>
  <c r="G452" i="40"/>
  <c r="F452" i="40"/>
  <c r="G451" i="40"/>
  <c r="F451" i="40"/>
  <c r="G450" i="40"/>
  <c r="F450" i="40"/>
  <c r="G449" i="40"/>
  <c r="F449" i="40"/>
  <c r="G448" i="40"/>
  <c r="F448" i="40"/>
  <c r="G447" i="40"/>
  <c r="F447" i="40"/>
  <c r="G446" i="40"/>
  <c r="F446" i="40"/>
  <c r="G445" i="40"/>
  <c r="F445" i="40"/>
  <c r="G444" i="40"/>
  <c r="F444" i="40"/>
  <c r="G443" i="40"/>
  <c r="F443" i="40"/>
  <c r="G442" i="40"/>
  <c r="F442" i="40"/>
  <c r="G441" i="40"/>
  <c r="F441" i="40"/>
  <c r="G440" i="40"/>
  <c r="F440" i="40"/>
  <c r="G439" i="40"/>
  <c r="F439" i="40"/>
  <c r="G438" i="40"/>
  <c r="F438" i="40"/>
  <c r="G437" i="40"/>
  <c r="F437" i="40"/>
  <c r="G436" i="40"/>
  <c r="F436" i="40"/>
  <c r="G435" i="40"/>
  <c r="F435" i="40"/>
  <c r="G434" i="40"/>
  <c r="F434" i="40"/>
  <c r="G433" i="40"/>
  <c r="F433" i="40"/>
  <c r="G432" i="40"/>
  <c r="F432" i="40"/>
  <c r="G431" i="40"/>
  <c r="F431" i="40"/>
  <c r="G430" i="40"/>
  <c r="F430" i="40"/>
  <c r="G429" i="40"/>
  <c r="F429" i="40"/>
  <c r="G428" i="40"/>
  <c r="F428" i="40"/>
  <c r="G427" i="40"/>
  <c r="F427" i="40"/>
  <c r="G426" i="40"/>
  <c r="F426" i="40"/>
  <c r="G425" i="40"/>
  <c r="F425" i="40"/>
  <c r="G424" i="40"/>
  <c r="F424" i="40"/>
  <c r="G423" i="40"/>
  <c r="F423" i="40"/>
  <c r="G422" i="40"/>
  <c r="F422" i="40"/>
  <c r="G421" i="40"/>
  <c r="F421" i="40"/>
  <c r="G420" i="40"/>
  <c r="F420" i="40"/>
  <c r="G419" i="40"/>
  <c r="F419" i="40"/>
  <c r="G418" i="40"/>
  <c r="F418" i="40"/>
  <c r="G417" i="40"/>
  <c r="F417" i="40"/>
  <c r="G416" i="40"/>
  <c r="F416" i="40"/>
  <c r="G415" i="40"/>
  <c r="F415" i="40"/>
  <c r="G414" i="40"/>
  <c r="F414" i="40"/>
  <c r="G413" i="40"/>
  <c r="F413" i="40"/>
  <c r="G412" i="40"/>
  <c r="F412" i="40"/>
  <c r="G411" i="40"/>
  <c r="F411" i="40"/>
  <c r="G410" i="40"/>
  <c r="F410" i="40"/>
  <c r="G409" i="40"/>
  <c r="F409" i="40"/>
  <c r="G408" i="40"/>
  <c r="F408" i="40"/>
  <c r="G407" i="40"/>
  <c r="F407" i="40"/>
  <c r="G406" i="40"/>
  <c r="F406" i="40"/>
  <c r="G405" i="40"/>
  <c r="F405" i="40"/>
  <c r="G404" i="40"/>
  <c r="F404" i="40"/>
  <c r="G403" i="40"/>
  <c r="F403" i="40"/>
  <c r="G402" i="40"/>
  <c r="F402" i="40"/>
  <c r="G401" i="40"/>
  <c r="F401" i="40"/>
  <c r="G400" i="40"/>
  <c r="F400" i="40"/>
  <c r="G399" i="40"/>
  <c r="F399" i="40"/>
  <c r="G398" i="40"/>
  <c r="F398" i="40"/>
  <c r="G397" i="40"/>
  <c r="F397" i="40"/>
  <c r="G396" i="40"/>
  <c r="F396" i="40"/>
  <c r="G395" i="40"/>
  <c r="F395" i="40"/>
  <c r="G394" i="40"/>
  <c r="F394" i="40"/>
  <c r="G393" i="40"/>
  <c r="F393" i="40"/>
  <c r="G392" i="40"/>
  <c r="F392" i="40"/>
  <c r="G391" i="40"/>
  <c r="F391" i="40"/>
  <c r="G390" i="40"/>
  <c r="F390" i="40"/>
  <c r="G389" i="40"/>
  <c r="F389" i="40"/>
  <c r="G388" i="40"/>
  <c r="F388" i="40"/>
  <c r="G387" i="40"/>
  <c r="F387" i="40"/>
  <c r="G386" i="40"/>
  <c r="F386" i="40"/>
  <c r="G385" i="40"/>
  <c r="F385" i="40"/>
  <c r="G384" i="40"/>
  <c r="F384" i="40"/>
  <c r="G383" i="40"/>
  <c r="F383" i="40"/>
  <c r="G382" i="40"/>
  <c r="F382" i="40"/>
  <c r="G381" i="40"/>
  <c r="F381" i="40"/>
  <c r="G380" i="40"/>
  <c r="F380" i="40"/>
  <c r="G379" i="40"/>
  <c r="F379" i="40"/>
  <c r="G378" i="40"/>
  <c r="F378" i="40"/>
  <c r="G377" i="40"/>
  <c r="F377" i="40"/>
  <c r="G376" i="40"/>
  <c r="F376" i="40"/>
  <c r="G375" i="40"/>
  <c r="F375" i="40"/>
  <c r="G374" i="40"/>
  <c r="F374" i="40"/>
  <c r="G373" i="40"/>
  <c r="F373" i="40"/>
  <c r="G372" i="40"/>
  <c r="F372" i="40"/>
  <c r="G371" i="40"/>
  <c r="F371" i="40"/>
  <c r="G370" i="40"/>
  <c r="F370" i="40"/>
  <c r="G369" i="40"/>
  <c r="F369" i="40"/>
  <c r="G368" i="40"/>
  <c r="F368" i="40"/>
  <c r="G367" i="40"/>
  <c r="F367" i="40"/>
  <c r="G366" i="40"/>
  <c r="F366" i="40"/>
  <c r="G365" i="40"/>
  <c r="F365" i="40"/>
  <c r="G364" i="40"/>
  <c r="F364" i="40"/>
  <c r="G363" i="40"/>
  <c r="F363" i="40"/>
  <c r="G362" i="40"/>
  <c r="F362" i="40"/>
  <c r="G361" i="40"/>
  <c r="F361" i="40"/>
  <c r="G360" i="40"/>
  <c r="F360" i="40"/>
  <c r="G359" i="40"/>
  <c r="F359" i="40"/>
  <c r="G358" i="40"/>
  <c r="F358" i="40"/>
  <c r="G357" i="40"/>
  <c r="F357" i="40"/>
  <c r="G356" i="40"/>
  <c r="F356" i="40"/>
  <c r="G355" i="40"/>
  <c r="F355" i="40"/>
  <c r="G354" i="40"/>
  <c r="F354" i="40"/>
  <c r="G353" i="40"/>
  <c r="F353" i="40"/>
  <c r="G352" i="40"/>
  <c r="F352" i="40"/>
  <c r="G351" i="40"/>
  <c r="F351" i="40"/>
  <c r="G350" i="40"/>
  <c r="F350" i="40"/>
  <c r="G349" i="40"/>
  <c r="F349" i="40"/>
  <c r="G348" i="40"/>
  <c r="F348" i="40"/>
  <c r="G347" i="40"/>
  <c r="F347" i="40"/>
  <c r="G346" i="40"/>
  <c r="F346" i="40"/>
  <c r="G345" i="40"/>
  <c r="F345" i="40"/>
  <c r="G344" i="40"/>
  <c r="F344" i="40"/>
  <c r="G343" i="40"/>
  <c r="F343" i="40"/>
  <c r="G342" i="40"/>
  <c r="F342" i="40"/>
  <c r="G341" i="40"/>
  <c r="F341" i="40"/>
  <c r="G340" i="40"/>
  <c r="F340" i="40"/>
  <c r="G339" i="40"/>
  <c r="F339" i="40"/>
  <c r="G338" i="40"/>
  <c r="F338" i="40"/>
  <c r="G337" i="40"/>
  <c r="F337" i="40"/>
  <c r="G336" i="40"/>
  <c r="F336" i="40"/>
  <c r="G335" i="40"/>
  <c r="F335" i="40"/>
  <c r="G334" i="40"/>
  <c r="F334" i="40"/>
  <c r="G333" i="40"/>
  <c r="F333" i="40"/>
  <c r="G332" i="40"/>
  <c r="F332" i="40"/>
  <c r="G331" i="40"/>
  <c r="F331" i="40"/>
  <c r="G330" i="40"/>
  <c r="F330" i="40"/>
  <c r="G329" i="40"/>
  <c r="F329" i="40"/>
  <c r="G328" i="40"/>
  <c r="F328" i="40"/>
  <c r="G327" i="40"/>
  <c r="F327" i="40"/>
  <c r="G326" i="40"/>
  <c r="F326" i="40"/>
  <c r="G325" i="40"/>
  <c r="F325" i="40"/>
  <c r="G324" i="40"/>
  <c r="F324" i="40"/>
  <c r="G323" i="40"/>
  <c r="F323" i="40"/>
  <c r="G322" i="40"/>
  <c r="F322" i="40"/>
  <c r="G321" i="40"/>
  <c r="F321" i="40"/>
  <c r="G320" i="40"/>
  <c r="F320" i="40"/>
  <c r="G319" i="40"/>
  <c r="F319" i="40"/>
  <c r="G318" i="40"/>
  <c r="F318" i="40"/>
  <c r="G317" i="40"/>
  <c r="F317" i="40"/>
  <c r="G316" i="40"/>
  <c r="F316" i="40"/>
  <c r="G315" i="40"/>
  <c r="F315" i="40"/>
  <c r="G314" i="40"/>
  <c r="F314" i="40"/>
  <c r="G313" i="40"/>
  <c r="F313" i="40"/>
  <c r="G312" i="40"/>
  <c r="F312" i="40"/>
  <c r="G311" i="40"/>
  <c r="F311" i="40"/>
  <c r="G310" i="40"/>
  <c r="F310" i="40"/>
  <c r="G309" i="40"/>
  <c r="F309" i="40"/>
  <c r="G308" i="40"/>
  <c r="F308" i="40"/>
  <c r="G307" i="40"/>
  <c r="F307" i="40"/>
  <c r="G306" i="40"/>
  <c r="F306" i="40"/>
  <c r="G305" i="40"/>
  <c r="F305" i="40"/>
  <c r="G304" i="40"/>
  <c r="F304" i="40"/>
  <c r="G303" i="40"/>
  <c r="F303" i="40"/>
  <c r="G302" i="40"/>
  <c r="F302" i="40"/>
  <c r="G301" i="40"/>
  <c r="F301" i="40"/>
  <c r="G300" i="40"/>
  <c r="F300" i="40"/>
  <c r="G299" i="40"/>
  <c r="F299" i="40"/>
  <c r="G298" i="40"/>
  <c r="F298" i="40"/>
  <c r="G297" i="40"/>
  <c r="F297" i="40"/>
  <c r="G296" i="40"/>
  <c r="F296" i="40"/>
  <c r="G295" i="40"/>
  <c r="F295" i="40"/>
  <c r="G294" i="40"/>
  <c r="F294" i="40"/>
  <c r="G293" i="40"/>
  <c r="F293" i="40"/>
  <c r="G292" i="40"/>
  <c r="F292" i="40"/>
  <c r="G291" i="40"/>
  <c r="F291" i="40"/>
  <c r="G4112" i="40" l="1"/>
  <c r="F4112" i="40"/>
  <c r="E4112" i="40"/>
  <c r="H4112" i="40" s="1"/>
  <c r="G4111" i="40"/>
  <c r="F4111" i="40"/>
  <c r="E4111" i="40"/>
  <c r="H4111" i="40" s="1"/>
  <c r="G4110" i="40"/>
  <c r="F4110" i="40"/>
  <c r="E4110" i="40"/>
  <c r="H4110" i="40" s="1"/>
  <c r="G4109" i="40"/>
  <c r="F4109" i="40"/>
  <c r="E4109" i="40"/>
  <c r="H4109" i="40" s="1"/>
  <c r="G4108" i="40"/>
  <c r="F4108" i="40"/>
  <c r="E4108" i="40"/>
  <c r="H4108" i="40" s="1"/>
  <c r="G4107" i="40"/>
  <c r="F4107" i="40"/>
  <c r="E4107" i="40"/>
  <c r="H4107" i="40" s="1"/>
  <c r="G4106" i="40"/>
  <c r="F4106" i="40"/>
  <c r="E4106" i="40"/>
  <c r="H4106" i="40" s="1"/>
  <c r="G4105" i="40"/>
  <c r="F4105" i="40"/>
  <c r="E4105" i="40"/>
  <c r="H4105" i="40" s="1"/>
  <c r="G4104" i="40"/>
  <c r="F4104" i="40"/>
  <c r="E4104" i="40"/>
  <c r="H4104" i="40" s="1"/>
  <c r="G4103" i="40"/>
  <c r="F4103" i="40"/>
  <c r="E4103" i="40"/>
  <c r="H4103" i="40" s="1"/>
  <c r="G4102" i="40"/>
  <c r="F4102" i="40"/>
  <c r="E4102" i="40"/>
  <c r="H4102" i="40" s="1"/>
  <c r="G4101" i="40"/>
  <c r="F4101" i="40"/>
  <c r="E4101" i="40"/>
  <c r="H4101" i="40" s="1"/>
  <c r="G4100" i="40"/>
  <c r="F4100" i="40"/>
  <c r="E4100" i="40"/>
  <c r="H4100" i="40" s="1"/>
  <c r="G4099" i="40"/>
  <c r="F4099" i="40"/>
  <c r="E4099" i="40"/>
  <c r="H4099" i="40" s="1"/>
  <c r="G4098" i="40"/>
  <c r="F4098" i="40"/>
  <c r="E4098" i="40"/>
  <c r="H4098" i="40" s="1"/>
  <c r="G4097" i="40"/>
  <c r="F4097" i="40"/>
  <c r="E4097" i="40"/>
  <c r="H4097" i="40" s="1"/>
  <c r="G4096" i="40"/>
  <c r="F4096" i="40"/>
  <c r="E4096" i="40"/>
  <c r="H4096" i="40" s="1"/>
  <c r="G4095" i="40"/>
  <c r="F4095" i="40"/>
  <c r="E4095" i="40"/>
  <c r="H4095" i="40" s="1"/>
  <c r="G4094" i="40"/>
  <c r="F4094" i="40"/>
  <c r="E4094" i="40"/>
  <c r="H4094" i="40" s="1"/>
  <c r="G4093" i="40"/>
  <c r="F4093" i="40"/>
  <c r="E4093" i="40"/>
  <c r="H4093" i="40" s="1"/>
  <c r="G4092" i="40"/>
  <c r="F4092" i="40"/>
  <c r="E4092" i="40"/>
  <c r="H4092" i="40" s="1"/>
  <c r="G4091" i="40"/>
  <c r="F4091" i="40"/>
  <c r="E4091" i="40"/>
  <c r="H4091" i="40" s="1"/>
  <c r="G4090" i="40"/>
  <c r="F4090" i="40"/>
  <c r="E4090" i="40"/>
  <c r="H4090" i="40" s="1"/>
  <c r="G4089" i="40"/>
  <c r="F4089" i="40"/>
  <c r="E4089" i="40"/>
  <c r="H4089" i="40" s="1"/>
  <c r="G4088" i="40"/>
  <c r="F4088" i="40"/>
  <c r="E4088" i="40"/>
  <c r="H4088" i="40" s="1"/>
  <c r="G4087" i="40"/>
  <c r="F4087" i="40"/>
  <c r="E4087" i="40"/>
  <c r="H4087" i="40" s="1"/>
  <c r="G4086" i="40"/>
  <c r="F4086" i="40"/>
  <c r="E4086" i="40"/>
  <c r="H4086" i="40" s="1"/>
  <c r="G4085" i="40"/>
  <c r="F4085" i="40"/>
  <c r="E4085" i="40"/>
  <c r="H4085" i="40" s="1"/>
  <c r="G4084" i="40"/>
  <c r="F4084" i="40"/>
  <c r="E4084" i="40"/>
  <c r="H4084" i="40" s="1"/>
  <c r="G4083" i="40"/>
  <c r="F4083" i="40"/>
  <c r="E4083" i="40"/>
  <c r="H4083" i="40" s="1"/>
  <c r="G4082" i="40"/>
  <c r="F4082" i="40"/>
  <c r="E4082" i="40"/>
  <c r="H4082" i="40" s="1"/>
  <c r="G4081" i="40"/>
  <c r="F4081" i="40"/>
  <c r="E4081" i="40"/>
  <c r="H4081" i="40" s="1"/>
  <c r="G4080" i="40"/>
  <c r="F4080" i="40"/>
  <c r="E4080" i="40"/>
  <c r="H4080" i="40" s="1"/>
  <c r="G4079" i="40"/>
  <c r="F4079" i="40"/>
  <c r="E4079" i="40"/>
  <c r="H4079" i="40" s="1"/>
  <c r="G4078" i="40"/>
  <c r="F4078" i="40"/>
  <c r="E4078" i="40"/>
  <c r="H4078" i="40" s="1"/>
  <c r="G4077" i="40"/>
  <c r="F4077" i="40"/>
  <c r="E4077" i="40"/>
  <c r="H4077" i="40" s="1"/>
  <c r="G4076" i="40"/>
  <c r="F4076" i="40"/>
  <c r="E4076" i="40"/>
  <c r="H4076" i="40" s="1"/>
  <c r="G4075" i="40"/>
  <c r="F4075" i="40"/>
  <c r="E4075" i="40"/>
  <c r="H4075" i="40" s="1"/>
  <c r="G4074" i="40"/>
  <c r="F4074" i="40"/>
  <c r="E4074" i="40"/>
  <c r="H4074" i="40" s="1"/>
  <c r="G4073" i="40"/>
  <c r="F4073" i="40"/>
  <c r="E4073" i="40"/>
  <c r="H4073" i="40" s="1"/>
  <c r="G4072" i="40"/>
  <c r="F4072" i="40"/>
  <c r="E4072" i="40"/>
  <c r="H4072" i="40" s="1"/>
  <c r="G4071" i="40"/>
  <c r="F4071" i="40"/>
  <c r="E4071" i="40"/>
  <c r="H4071" i="40" s="1"/>
  <c r="G4070" i="40"/>
  <c r="F4070" i="40"/>
  <c r="E4070" i="40"/>
  <c r="H4070" i="40" s="1"/>
  <c r="G4069" i="40"/>
  <c r="F4069" i="40"/>
  <c r="E4069" i="40"/>
  <c r="H4069" i="40" s="1"/>
  <c r="G4068" i="40"/>
  <c r="F4068" i="40"/>
  <c r="E4068" i="40"/>
  <c r="H4068" i="40" s="1"/>
  <c r="G4067" i="40"/>
  <c r="F4067" i="40"/>
  <c r="E4067" i="40"/>
  <c r="H4067" i="40" s="1"/>
  <c r="G4066" i="40"/>
  <c r="F4066" i="40"/>
  <c r="E4066" i="40"/>
  <c r="H4066" i="40" s="1"/>
  <c r="G4065" i="40"/>
  <c r="F4065" i="40"/>
  <c r="E4065" i="40"/>
  <c r="H4065" i="40" s="1"/>
  <c r="G4064" i="40"/>
  <c r="F4064" i="40"/>
  <c r="E4064" i="40"/>
  <c r="H4064" i="40" s="1"/>
  <c r="G4063" i="40"/>
  <c r="F4063" i="40"/>
  <c r="E4063" i="40"/>
  <c r="H4063" i="40" s="1"/>
  <c r="G4062" i="40"/>
  <c r="F4062" i="40"/>
  <c r="E4062" i="40"/>
  <c r="H4062" i="40" s="1"/>
  <c r="G4061" i="40"/>
  <c r="F4061" i="40"/>
  <c r="E4061" i="40"/>
  <c r="H4061" i="40" s="1"/>
  <c r="G4060" i="40"/>
  <c r="F4060" i="40"/>
  <c r="E4060" i="40"/>
  <c r="H4060" i="40" s="1"/>
  <c r="G4059" i="40"/>
  <c r="F4059" i="40"/>
  <c r="E4059" i="40"/>
  <c r="H4059" i="40" s="1"/>
  <c r="G4058" i="40"/>
  <c r="F4058" i="40"/>
  <c r="E4058" i="40"/>
  <c r="H4058" i="40" s="1"/>
  <c r="G4057" i="40"/>
  <c r="F4057" i="40"/>
  <c r="E4057" i="40"/>
  <c r="H4057" i="40" s="1"/>
  <c r="M1306" i="55" l="1"/>
  <c r="L1174" i="55"/>
  <c r="L1175" i="55"/>
  <c r="L1176" i="55"/>
  <c r="L1177" i="55"/>
  <c r="L1178" i="55"/>
  <c r="L1179" i="55"/>
  <c r="L1180" i="55"/>
  <c r="L1181" i="55"/>
  <c r="L1182" i="55"/>
  <c r="L1183" i="55"/>
  <c r="L1184" i="55"/>
  <c r="L1185" i="55"/>
  <c r="L1186" i="55"/>
  <c r="L1187" i="55"/>
  <c r="L1188" i="55"/>
  <c r="L1189" i="55"/>
  <c r="L1190" i="55"/>
  <c r="L1191" i="55"/>
  <c r="L1192" i="55"/>
  <c r="L1193" i="55"/>
  <c r="L1194" i="55"/>
  <c r="L1195" i="55"/>
  <c r="L1196" i="55"/>
  <c r="L1197" i="55"/>
  <c r="L1198" i="55"/>
  <c r="L1199" i="55"/>
  <c r="L1200" i="55"/>
  <c r="L1201" i="55"/>
  <c r="L1202" i="55"/>
  <c r="L1203" i="55"/>
  <c r="L1204" i="55"/>
  <c r="L1205" i="55"/>
  <c r="L1206" i="55"/>
  <c r="L1207" i="55"/>
  <c r="L1208" i="55"/>
  <c r="L1209" i="55"/>
  <c r="L1210" i="55"/>
  <c r="L1211" i="55"/>
  <c r="L1212" i="55"/>
  <c r="L1213" i="55"/>
  <c r="L1214" i="55"/>
  <c r="L1215" i="55"/>
  <c r="L1216" i="55"/>
  <c r="L1217" i="55"/>
  <c r="L1218" i="55"/>
  <c r="L1219" i="55"/>
  <c r="L1220" i="55"/>
  <c r="L1221" i="55"/>
  <c r="L1222" i="55"/>
  <c r="L1223" i="55"/>
  <c r="L1224" i="55"/>
  <c r="L1225" i="55"/>
  <c r="L1226" i="55"/>
  <c r="L1227" i="55"/>
  <c r="L1228" i="55"/>
  <c r="L1229" i="55"/>
  <c r="L1230" i="55"/>
  <c r="L1231" i="55"/>
  <c r="L1232" i="55"/>
  <c r="L1233" i="55"/>
  <c r="L1234" i="55"/>
  <c r="L1235" i="55"/>
  <c r="L1236" i="55"/>
  <c r="L1237" i="55"/>
  <c r="L1238" i="55"/>
  <c r="L1239" i="55"/>
  <c r="L1240" i="55"/>
  <c r="L1241" i="55"/>
  <c r="L1242" i="55"/>
  <c r="L1243" i="55"/>
  <c r="L1244" i="55"/>
  <c r="L1245" i="55"/>
  <c r="L1246" i="55"/>
  <c r="L1247" i="55"/>
  <c r="L1248" i="55"/>
  <c r="L1249" i="55"/>
  <c r="L1250" i="55"/>
  <c r="L1251" i="55"/>
  <c r="L1252" i="55"/>
  <c r="L1253" i="55"/>
  <c r="L1254" i="55"/>
  <c r="L1255" i="55"/>
  <c r="L1256" i="55"/>
  <c r="L1257" i="55"/>
  <c r="L1258" i="55"/>
  <c r="L1259" i="55"/>
  <c r="L1260" i="55"/>
  <c r="L1261" i="55"/>
  <c r="L1262" i="55"/>
  <c r="L1263" i="55"/>
  <c r="L1264" i="55"/>
  <c r="L1265" i="55"/>
  <c r="L1266" i="55"/>
  <c r="L1267" i="55"/>
  <c r="L1268" i="55"/>
  <c r="L1269" i="55"/>
  <c r="L1270" i="55"/>
  <c r="L1271" i="55"/>
  <c r="L1272" i="55"/>
  <c r="L1273" i="55"/>
  <c r="L1274" i="55"/>
  <c r="L1275" i="55"/>
  <c r="L1276" i="55"/>
  <c r="L1277" i="55"/>
  <c r="L1278" i="55"/>
  <c r="L1279" i="55"/>
  <c r="L1280" i="55"/>
  <c r="L1281" i="55"/>
  <c r="L1282" i="55"/>
  <c r="L1283" i="55"/>
  <c r="L1284" i="55"/>
  <c r="L1285" i="55"/>
  <c r="L1286" i="55"/>
  <c r="L1287" i="55"/>
  <c r="L1288" i="55"/>
  <c r="L1289" i="55"/>
  <c r="L1290" i="55"/>
  <c r="L1291" i="55"/>
  <c r="L1292" i="55"/>
  <c r="L1293" i="55"/>
  <c r="L1294" i="55"/>
  <c r="L1295" i="55"/>
  <c r="L1296" i="55"/>
  <c r="L1297" i="55"/>
  <c r="L1298" i="55"/>
  <c r="L1299" i="55"/>
  <c r="L1300" i="55"/>
  <c r="L1301" i="55"/>
  <c r="L1302" i="55"/>
  <c r="L1303" i="55"/>
  <c r="L1304" i="55"/>
  <c r="L1305" i="55"/>
  <c r="L1306" i="55"/>
  <c r="L1307" i="55"/>
  <c r="L1308" i="55"/>
  <c r="L1309" i="55"/>
  <c r="L1310" i="55"/>
  <c r="L1311" i="55"/>
  <c r="L1312" i="55"/>
  <c r="L1313" i="55"/>
  <c r="L1314" i="55"/>
  <c r="L1315" i="55"/>
  <c r="L1316" i="55"/>
  <c r="L1317" i="55"/>
  <c r="L1318" i="55"/>
  <c r="L1319" i="55"/>
  <c r="L1320" i="55"/>
  <c r="L1321" i="55"/>
  <c r="L1322" i="55"/>
  <c r="L1323" i="55"/>
  <c r="L1324" i="55"/>
  <c r="L1325" i="55"/>
  <c r="L1326" i="55"/>
  <c r="L1327" i="55"/>
  <c r="L1328" i="55"/>
  <c r="L1329" i="55"/>
  <c r="L1330" i="55"/>
  <c r="L1331" i="55"/>
  <c r="L1332" i="55"/>
  <c r="L1333" i="55"/>
  <c r="L1334" i="55"/>
  <c r="L1335" i="55"/>
  <c r="L1336" i="55"/>
  <c r="L1337" i="55"/>
  <c r="L1338" i="55"/>
  <c r="L1339" i="55"/>
  <c r="L1340" i="55"/>
  <c r="L1341" i="55"/>
  <c r="L1342" i="55"/>
  <c r="L1343" i="55"/>
  <c r="L1344" i="55"/>
  <c r="L1345" i="55"/>
  <c r="L1346" i="55"/>
  <c r="L1347" i="55"/>
  <c r="L1348" i="55"/>
  <c r="L1349" i="55"/>
  <c r="L1350" i="55"/>
  <c r="L1351" i="55"/>
  <c r="L1352" i="55"/>
  <c r="L1353" i="55"/>
  <c r="L1354" i="55"/>
  <c r="L1355" i="55"/>
  <c r="L1356" i="55"/>
  <c r="L1357" i="55"/>
  <c r="L1358" i="55"/>
  <c r="L1359" i="55"/>
  <c r="L1360" i="55"/>
  <c r="L1361" i="55"/>
  <c r="L1362" i="55"/>
  <c r="L1363" i="55"/>
  <c r="L1364" i="55"/>
  <c r="L1365" i="55"/>
  <c r="L1366" i="55"/>
  <c r="L1367" i="55"/>
  <c r="L1368" i="55"/>
  <c r="L1369" i="55"/>
  <c r="L1370" i="55"/>
  <c r="L1371" i="55"/>
  <c r="L1372" i="55"/>
  <c r="L1373" i="55"/>
  <c r="L1374" i="55"/>
  <c r="L1375" i="55"/>
  <c r="L1376" i="55"/>
  <c r="L1377" i="55"/>
  <c r="L1378" i="55"/>
  <c r="L1379" i="55"/>
  <c r="L1380" i="55"/>
  <c r="L1381" i="55"/>
  <c r="L1382" i="55"/>
  <c r="L1383" i="55"/>
  <c r="L1384" i="55"/>
  <c r="L1385" i="55"/>
  <c r="L1386" i="55"/>
  <c r="L1387" i="55"/>
  <c r="L1388" i="55"/>
  <c r="L1389" i="55"/>
  <c r="L1390" i="55"/>
  <c r="L1391" i="55"/>
  <c r="L1392" i="55"/>
  <c r="L1393" i="55"/>
  <c r="L1394" i="55"/>
  <c r="L1395" i="55"/>
  <c r="L1396" i="55"/>
  <c r="L1397" i="55"/>
  <c r="L1398" i="55"/>
  <c r="L1399" i="55"/>
  <c r="L1400" i="55"/>
  <c r="L1401" i="55"/>
  <c r="L1402" i="55"/>
  <c r="L1403" i="55"/>
  <c r="L1404" i="55"/>
  <c r="L1405" i="55"/>
  <c r="L1406" i="55"/>
  <c r="L1407" i="55"/>
  <c r="L1408" i="55"/>
  <c r="L1409" i="55"/>
  <c r="L1410" i="55"/>
  <c r="L1411" i="55"/>
  <c r="L1412" i="55"/>
  <c r="L1413" i="55"/>
  <c r="L1414" i="55"/>
  <c r="L1415" i="55"/>
  <c r="L1416" i="55"/>
  <c r="L1417" i="55"/>
  <c r="L1418" i="55"/>
  <c r="L1419" i="55"/>
  <c r="L1420" i="55"/>
  <c r="L1421" i="55"/>
  <c r="L1422" i="55"/>
  <c r="L1423" i="55"/>
  <c r="L1424" i="55"/>
  <c r="L1425" i="55"/>
  <c r="L1426" i="55"/>
  <c r="L1427" i="55"/>
  <c r="L1428" i="55"/>
  <c r="L1429" i="55"/>
  <c r="L1430" i="55"/>
  <c r="L1431" i="55"/>
  <c r="L1432" i="55"/>
  <c r="L1433" i="55"/>
  <c r="L1434" i="55"/>
  <c r="L1435" i="55"/>
  <c r="L1436" i="55"/>
  <c r="L1437" i="55"/>
  <c r="L1438" i="55"/>
  <c r="L1439" i="55"/>
  <c r="L1440" i="55"/>
  <c r="L1441" i="55"/>
  <c r="L1442" i="55"/>
  <c r="L1443" i="55"/>
  <c r="L1444" i="55"/>
  <c r="L1445" i="55"/>
  <c r="L1446" i="55"/>
  <c r="L1447" i="55"/>
  <c r="L1448" i="55"/>
  <c r="L1449" i="55"/>
  <c r="L1450" i="55"/>
  <c r="L1451" i="55"/>
  <c r="L1452" i="55"/>
  <c r="L1453" i="55"/>
  <c r="L1454" i="55"/>
  <c r="L1455" i="55"/>
  <c r="L1456" i="55"/>
  <c r="L1457" i="55"/>
  <c r="N1174" i="55"/>
  <c r="N1175" i="55"/>
  <c r="N1176" i="55"/>
  <c r="N1177" i="55"/>
  <c r="N1178" i="55"/>
  <c r="N1179" i="55"/>
  <c r="N1180" i="55"/>
  <c r="N1181" i="55"/>
  <c r="N1182" i="55"/>
  <c r="N1183" i="55"/>
  <c r="N1184" i="55"/>
  <c r="N1185" i="55"/>
  <c r="N1186" i="55"/>
  <c r="N1187" i="55"/>
  <c r="N1188" i="55"/>
  <c r="N1189" i="55"/>
  <c r="N1190" i="55"/>
  <c r="N1191" i="55"/>
  <c r="N1192" i="55"/>
  <c r="N1193" i="55"/>
  <c r="N1194" i="55"/>
  <c r="N1195" i="55"/>
  <c r="N1196" i="55"/>
  <c r="N1197" i="55"/>
  <c r="N1198" i="55"/>
  <c r="N1199" i="55"/>
  <c r="N1200" i="55"/>
  <c r="N1201" i="55"/>
  <c r="N1202" i="55"/>
  <c r="N1203" i="55"/>
  <c r="N1204" i="55"/>
  <c r="N1205" i="55"/>
  <c r="N1206" i="55"/>
  <c r="N1207" i="55"/>
  <c r="N1208" i="55"/>
  <c r="N1209" i="55"/>
  <c r="N1210" i="55"/>
  <c r="N1211" i="55"/>
  <c r="N1212" i="55"/>
  <c r="N1213" i="55"/>
  <c r="N1214" i="55"/>
  <c r="N1215" i="55"/>
  <c r="N1216" i="55"/>
  <c r="N1217" i="55"/>
  <c r="N1218" i="55"/>
  <c r="N1219" i="55"/>
  <c r="N1220" i="55"/>
  <c r="N1221" i="55"/>
  <c r="N1222" i="55"/>
  <c r="N1223" i="55"/>
  <c r="N1224" i="55"/>
  <c r="N1225" i="55"/>
  <c r="N1226" i="55"/>
  <c r="N1227" i="55"/>
  <c r="N1228" i="55"/>
  <c r="N1229" i="55"/>
  <c r="N1230" i="55"/>
  <c r="N1231" i="55"/>
  <c r="N1232" i="55"/>
  <c r="N1233" i="55"/>
  <c r="N1234" i="55"/>
  <c r="N1235" i="55"/>
  <c r="N1236" i="55"/>
  <c r="N1237" i="55"/>
  <c r="N1238" i="55"/>
  <c r="N1239" i="55"/>
  <c r="N1240" i="55"/>
  <c r="N1241" i="55"/>
  <c r="N1242" i="55"/>
  <c r="N1243" i="55"/>
  <c r="N1244" i="55"/>
  <c r="N1245" i="55"/>
  <c r="N1246" i="55"/>
  <c r="N1247" i="55"/>
  <c r="N1248" i="55"/>
  <c r="N1249" i="55"/>
  <c r="N1250" i="55"/>
  <c r="N1251" i="55"/>
  <c r="N1252" i="55"/>
  <c r="N1253" i="55"/>
  <c r="N1254" i="55"/>
  <c r="N1255" i="55"/>
  <c r="N1256" i="55"/>
  <c r="N1257" i="55"/>
  <c r="N1258" i="55"/>
  <c r="N1259" i="55"/>
  <c r="N1260" i="55"/>
  <c r="N1261" i="55"/>
  <c r="N1262" i="55"/>
  <c r="N1263" i="55"/>
  <c r="N1264" i="55"/>
  <c r="N1265" i="55"/>
  <c r="N1266" i="55"/>
  <c r="N1267" i="55"/>
  <c r="N1268" i="55"/>
  <c r="N1269" i="55"/>
  <c r="N1270" i="55"/>
  <c r="N1271" i="55"/>
  <c r="N1272" i="55"/>
  <c r="N1273" i="55"/>
  <c r="N1274" i="55"/>
  <c r="N1275" i="55"/>
  <c r="N1276" i="55"/>
  <c r="N1277" i="55"/>
  <c r="N1278" i="55"/>
  <c r="N1279" i="55"/>
  <c r="N1280" i="55"/>
  <c r="N1281" i="55"/>
  <c r="N1282" i="55"/>
  <c r="N1283" i="55"/>
  <c r="N1284" i="55"/>
  <c r="N1285" i="55"/>
  <c r="N1286" i="55"/>
  <c r="N1287" i="55"/>
  <c r="N1288" i="55"/>
  <c r="N1289" i="55"/>
  <c r="N1290" i="55"/>
  <c r="N1291" i="55"/>
  <c r="N1292" i="55"/>
  <c r="N1293" i="55"/>
  <c r="N1294" i="55"/>
  <c r="N1295" i="55"/>
  <c r="N1296" i="55"/>
  <c r="N1297" i="55"/>
  <c r="N1298" i="55"/>
  <c r="N1299" i="55"/>
  <c r="N1300" i="55"/>
  <c r="N1301" i="55"/>
  <c r="N1302" i="55"/>
  <c r="N1303" i="55"/>
  <c r="N1304" i="55"/>
  <c r="N1305" i="55"/>
  <c r="K1306" i="55"/>
  <c r="N1306" i="55" s="1"/>
  <c r="N1307" i="55"/>
  <c r="N1308" i="55"/>
  <c r="N1309" i="55"/>
  <c r="N1310" i="55"/>
  <c r="N1311" i="55"/>
  <c r="N1312" i="55"/>
  <c r="N1313" i="55"/>
  <c r="N1314" i="55"/>
  <c r="N1315" i="55"/>
  <c r="N1316" i="55"/>
  <c r="N1317" i="55"/>
  <c r="N1318" i="55"/>
  <c r="N1319" i="55"/>
  <c r="N1320" i="55"/>
  <c r="N1321" i="55"/>
  <c r="N1322" i="55"/>
  <c r="N1323" i="55"/>
  <c r="N1324" i="55"/>
  <c r="N1325" i="55"/>
  <c r="N1326" i="55"/>
  <c r="N1327" i="55"/>
  <c r="N1328" i="55"/>
  <c r="N1329" i="55"/>
  <c r="N1330" i="55"/>
  <c r="N1331" i="55"/>
  <c r="N1332" i="55"/>
  <c r="N1333" i="55"/>
  <c r="N1334" i="55"/>
  <c r="N1335" i="55"/>
  <c r="N1336" i="55"/>
  <c r="N1337" i="55"/>
  <c r="N1338" i="55"/>
  <c r="N1339" i="55"/>
  <c r="N1340" i="55"/>
  <c r="N1341" i="55"/>
  <c r="N1342" i="55"/>
  <c r="N1343" i="55"/>
  <c r="N1344" i="55"/>
  <c r="N1345" i="55"/>
  <c r="N1346" i="55"/>
  <c r="N1347" i="55"/>
  <c r="N1348" i="55"/>
  <c r="N1349" i="55"/>
  <c r="N1350" i="55"/>
  <c r="N1351" i="55"/>
  <c r="N1352" i="55"/>
  <c r="N1353" i="55"/>
  <c r="N1354" i="55"/>
  <c r="N1355" i="55"/>
  <c r="N1356" i="55"/>
  <c r="N1357" i="55"/>
  <c r="N1358" i="55"/>
  <c r="N1359" i="55"/>
  <c r="N1360" i="55"/>
  <c r="N1361" i="55"/>
  <c r="N1362" i="55"/>
  <c r="N1363" i="55"/>
  <c r="N1364" i="55"/>
  <c r="N1365" i="55"/>
  <c r="N1366" i="55"/>
  <c r="N1367" i="55"/>
  <c r="N1368" i="55"/>
  <c r="N1369" i="55"/>
  <c r="N1370" i="55"/>
  <c r="N1371" i="55"/>
  <c r="N1372" i="55"/>
  <c r="N1373" i="55"/>
  <c r="N1374" i="55"/>
  <c r="N1375" i="55"/>
  <c r="N1376" i="55"/>
  <c r="N1377" i="55"/>
  <c r="N1378" i="55"/>
  <c r="N1379" i="55"/>
  <c r="N1380" i="55"/>
  <c r="N1381" i="55"/>
  <c r="N1382" i="55"/>
  <c r="N1383" i="55"/>
  <c r="N1384" i="55"/>
  <c r="N1385" i="55"/>
  <c r="N1386" i="55"/>
  <c r="N1387" i="55"/>
  <c r="N1388" i="55"/>
  <c r="N1389" i="55"/>
  <c r="N1390" i="55"/>
  <c r="N1391" i="55"/>
  <c r="N1392" i="55"/>
  <c r="N1393" i="55"/>
  <c r="N1394" i="55"/>
  <c r="N1395" i="55"/>
  <c r="N1396" i="55"/>
  <c r="N1397" i="55"/>
  <c r="N1398" i="55"/>
  <c r="N1399" i="55"/>
  <c r="N1400" i="55"/>
  <c r="N1401" i="55"/>
  <c r="N1402" i="55"/>
  <c r="N1403" i="55"/>
  <c r="N1404" i="55"/>
  <c r="N1405" i="55"/>
  <c r="N1406" i="55"/>
  <c r="N1407" i="55"/>
  <c r="N1408" i="55"/>
  <c r="N1409" i="55"/>
  <c r="N1410" i="55"/>
  <c r="N1411" i="55"/>
  <c r="N1412" i="55"/>
  <c r="N1413" i="55"/>
  <c r="N1414" i="55"/>
  <c r="N1415" i="55"/>
  <c r="N1416" i="55"/>
  <c r="N1417" i="55"/>
  <c r="N1418" i="55"/>
  <c r="N1419" i="55"/>
  <c r="N1420" i="55"/>
  <c r="N1421" i="55"/>
  <c r="N1422" i="55"/>
  <c r="N1423" i="55"/>
  <c r="N1424" i="55"/>
  <c r="N1425" i="55"/>
  <c r="N1426" i="55"/>
  <c r="N1427" i="55"/>
  <c r="N1428" i="55"/>
  <c r="N1429" i="55"/>
  <c r="N1430" i="55"/>
  <c r="N1431" i="55"/>
  <c r="N1432" i="55"/>
  <c r="N1433" i="55"/>
  <c r="N1434" i="55"/>
  <c r="N1435" i="55"/>
  <c r="N1436" i="55"/>
  <c r="N1437" i="55"/>
  <c r="N1438" i="55"/>
  <c r="N1439" i="55"/>
  <c r="N1440" i="55"/>
  <c r="N1441" i="55"/>
  <c r="N1442" i="55"/>
  <c r="N1443" i="55"/>
  <c r="N1444" i="55"/>
  <c r="N1445" i="55"/>
  <c r="N1446" i="55"/>
  <c r="N1447" i="55"/>
  <c r="N1448" i="55"/>
  <c r="N1449" i="55"/>
  <c r="N1450" i="55"/>
  <c r="N1451" i="55"/>
  <c r="N1452" i="55"/>
  <c r="N1453" i="55"/>
  <c r="N1454" i="55"/>
  <c r="N1455" i="55"/>
  <c r="N1456" i="55"/>
  <c r="N1457" i="55"/>
  <c r="M728" i="55"/>
  <c r="M731" i="55"/>
  <c r="M732" i="55"/>
  <c r="M734" i="55"/>
  <c r="M737" i="55"/>
  <c r="M738" i="55"/>
  <c r="M739" i="55"/>
  <c r="M740" i="55"/>
  <c r="M742" i="55"/>
  <c r="M744" i="55"/>
  <c r="M746" i="55"/>
  <c r="M747" i="55"/>
  <c r="M748" i="55"/>
  <c r="M749" i="55"/>
  <c r="M750" i="55"/>
  <c r="M752" i="55"/>
  <c r="M753" i="55"/>
  <c r="M754" i="55"/>
  <c r="M755" i="55"/>
  <c r="M756" i="55"/>
  <c r="M757" i="55"/>
  <c r="M758" i="55"/>
  <c r="M759" i="55"/>
  <c r="M760" i="55"/>
  <c r="M761" i="55"/>
  <c r="M762" i="55"/>
  <c r="M763" i="55"/>
  <c r="M764" i="55"/>
  <c r="L727" i="55"/>
  <c r="L729" i="55"/>
  <c r="L730" i="55"/>
  <c r="L731" i="55"/>
  <c r="L733" i="55"/>
  <c r="L734" i="55"/>
  <c r="L738" i="55"/>
  <c r="L739" i="55"/>
  <c r="L740" i="55"/>
  <c r="L741" i="55"/>
  <c r="L743" i="55"/>
  <c r="L744" i="55"/>
  <c r="L745" i="55"/>
  <c r="L746" i="55"/>
  <c r="L747" i="55"/>
  <c r="L748" i="55"/>
  <c r="L749" i="55"/>
  <c r="L750" i="55"/>
  <c r="L752" i="55"/>
  <c r="L753" i="55"/>
  <c r="L754" i="55"/>
  <c r="L755" i="55"/>
  <c r="L756" i="55"/>
  <c r="L757" i="55"/>
  <c r="L758" i="55"/>
  <c r="L759" i="55"/>
  <c r="L760" i="55"/>
  <c r="L761" i="55"/>
  <c r="L762" i="55"/>
  <c r="L763" i="55"/>
  <c r="L764" i="55"/>
  <c r="K682" i="55"/>
  <c r="K683" i="55"/>
  <c r="K684" i="55"/>
  <c r="K685" i="55"/>
  <c r="K686" i="55"/>
  <c r="K687" i="55"/>
  <c r="K688" i="55"/>
  <c r="K689" i="55"/>
  <c r="K690" i="55"/>
  <c r="K691" i="55"/>
  <c r="K692" i="55"/>
  <c r="K693" i="55"/>
  <c r="K694" i="55"/>
  <c r="K695" i="55"/>
  <c r="K696" i="55"/>
  <c r="K697" i="55"/>
  <c r="K698" i="55"/>
  <c r="K699" i="55"/>
  <c r="K700" i="55"/>
  <c r="K701" i="55"/>
  <c r="K702" i="55"/>
  <c r="K703" i="55"/>
  <c r="K704" i="55"/>
  <c r="K705" i="55"/>
  <c r="K706" i="55"/>
  <c r="K707" i="55"/>
  <c r="K708" i="55"/>
  <c r="K709" i="55"/>
  <c r="K710" i="55"/>
  <c r="K711" i="55"/>
  <c r="K712" i="55"/>
  <c r="K713" i="55"/>
  <c r="K714" i="55"/>
  <c r="K715" i="55"/>
  <c r="K716" i="55"/>
  <c r="K717" i="55"/>
  <c r="K718" i="55"/>
  <c r="K719" i="55"/>
  <c r="K720" i="55"/>
  <c r="K721" i="55"/>
  <c r="K722" i="55"/>
  <c r="K723" i="55"/>
  <c r="K724" i="55"/>
  <c r="K725" i="55"/>
  <c r="K727" i="55"/>
  <c r="N727" i="55" s="1"/>
  <c r="K731" i="55"/>
  <c r="N731" i="55" s="1"/>
  <c r="K734" i="55"/>
  <c r="N734" i="55" s="1"/>
  <c r="K738" i="55"/>
  <c r="N738" i="55" s="1"/>
  <c r="K739" i="55"/>
  <c r="N739" i="55" s="1"/>
  <c r="K740" i="55"/>
  <c r="N740" i="55" s="1"/>
  <c r="K744" i="55"/>
  <c r="N744" i="55" s="1"/>
  <c r="K746" i="55"/>
  <c r="N746" i="55" s="1"/>
  <c r="K747" i="55"/>
  <c r="N747" i="55" s="1"/>
  <c r="K748" i="55"/>
  <c r="N748" i="55" s="1"/>
  <c r="K749" i="55"/>
  <c r="N749" i="55" s="1"/>
  <c r="K750" i="55"/>
  <c r="N750" i="55" s="1"/>
  <c r="K752" i="55"/>
  <c r="N752" i="55" s="1"/>
  <c r="K753" i="55"/>
  <c r="N753" i="55" s="1"/>
  <c r="K754" i="55"/>
  <c r="N754" i="55" s="1"/>
  <c r="K755" i="55"/>
  <c r="N755" i="55" s="1"/>
  <c r="K756" i="55"/>
  <c r="N756" i="55" s="1"/>
  <c r="K757" i="55"/>
  <c r="N757" i="55" s="1"/>
  <c r="K758" i="55"/>
  <c r="N758" i="55" s="1"/>
  <c r="K759" i="55"/>
  <c r="N759" i="55" s="1"/>
  <c r="K760" i="55"/>
  <c r="N760" i="55" s="1"/>
  <c r="K761" i="55"/>
  <c r="N761" i="55" s="1"/>
  <c r="K762" i="55"/>
  <c r="N762" i="55" s="1"/>
  <c r="K763" i="55"/>
  <c r="N763" i="55" s="1"/>
  <c r="K764" i="55"/>
  <c r="N764" i="55" s="1"/>
  <c r="E60" i="11" l="1"/>
  <c r="E168" i="11"/>
  <c r="E167" i="11"/>
  <c r="E177" i="11"/>
  <c r="E166" i="11"/>
  <c r="E165" i="11"/>
  <c r="E182" i="11"/>
  <c r="E162" i="11"/>
  <c r="L37" i="55"/>
  <c r="K37" i="55"/>
  <c r="L91" i="55" l="1"/>
  <c r="L104" i="55"/>
  <c r="M93" i="55"/>
  <c r="K94" i="55"/>
  <c r="N94" i="55" s="1"/>
  <c r="L94" i="55"/>
  <c r="L100" i="55"/>
  <c r="M94" i="55"/>
  <c r="M95" i="55"/>
  <c r="M727" i="55" l="1"/>
  <c r="M726" i="55"/>
  <c r="G4002" i="40" l="1"/>
  <c r="G4003" i="40"/>
  <c r="G4004" i="40"/>
  <c r="G4005" i="40"/>
  <c r="G4006" i="40"/>
  <c r="G4007" i="40"/>
  <c r="G4008" i="40"/>
  <c r="G4009" i="40"/>
  <c r="G4010" i="40"/>
  <c r="G4011" i="40"/>
  <c r="G4012" i="40"/>
  <c r="G4013" i="40"/>
  <c r="G4014" i="40"/>
  <c r="G4015" i="40"/>
  <c r="G4016" i="40"/>
  <c r="G4017" i="40"/>
  <c r="G4018" i="40"/>
  <c r="G4019" i="40"/>
  <c r="G4020" i="40"/>
  <c r="G4021" i="40"/>
  <c r="G4022" i="40"/>
  <c r="G4023" i="40"/>
  <c r="G4024" i="40"/>
  <c r="G4025" i="40"/>
  <c r="G4026" i="40"/>
  <c r="G4027" i="40"/>
  <c r="G4028" i="40"/>
  <c r="G4029" i="40"/>
  <c r="G4030" i="40"/>
  <c r="G4031" i="40"/>
  <c r="G4032" i="40"/>
  <c r="G4033" i="40"/>
  <c r="G4034" i="40"/>
  <c r="G4035" i="40"/>
  <c r="G4036" i="40"/>
  <c r="G4037" i="40"/>
  <c r="G4038" i="40"/>
  <c r="G4039" i="40"/>
  <c r="G4040" i="40"/>
  <c r="G4041" i="40"/>
  <c r="G4042" i="40"/>
  <c r="G4043" i="40"/>
  <c r="G4044" i="40"/>
  <c r="G4045" i="40"/>
  <c r="G4046" i="40"/>
  <c r="G4047" i="40"/>
  <c r="G4048" i="40"/>
  <c r="G4049" i="40"/>
  <c r="G4050" i="40"/>
  <c r="G4051" i="40"/>
  <c r="G4052" i="40"/>
  <c r="G4053" i="40"/>
  <c r="G4054" i="40"/>
  <c r="G4055" i="40"/>
  <c r="G4056" i="40"/>
  <c r="F4003" i="40"/>
  <c r="F4004" i="40"/>
  <c r="F4005" i="40"/>
  <c r="F4006" i="40"/>
  <c r="F4007" i="40"/>
  <c r="F4008" i="40"/>
  <c r="F4009" i="40"/>
  <c r="F4010" i="40"/>
  <c r="F4011" i="40"/>
  <c r="F4012" i="40"/>
  <c r="F4013" i="40"/>
  <c r="F4014" i="40"/>
  <c r="F4015" i="40"/>
  <c r="F4016" i="40"/>
  <c r="F4017" i="40"/>
  <c r="F4018" i="40"/>
  <c r="F4019" i="40"/>
  <c r="F4020" i="40"/>
  <c r="F4021" i="40"/>
  <c r="F4022" i="40"/>
  <c r="F4023" i="40"/>
  <c r="F4024" i="40"/>
  <c r="F4025" i="40"/>
  <c r="F4026" i="40"/>
  <c r="F4027" i="40"/>
  <c r="F4028" i="40"/>
  <c r="F4029" i="40"/>
  <c r="F4030" i="40"/>
  <c r="F4031" i="40"/>
  <c r="F4032" i="40"/>
  <c r="F4033" i="40"/>
  <c r="F4034" i="40"/>
  <c r="F4035" i="40"/>
  <c r="F4036" i="40"/>
  <c r="F4037" i="40"/>
  <c r="F4038" i="40"/>
  <c r="F4039" i="40"/>
  <c r="F4040" i="40"/>
  <c r="F4041" i="40"/>
  <c r="F4042" i="40"/>
  <c r="F4043" i="40"/>
  <c r="F4044" i="40"/>
  <c r="F4045" i="40"/>
  <c r="F4046" i="40"/>
  <c r="F4047" i="40"/>
  <c r="F4048" i="40"/>
  <c r="F4049" i="40"/>
  <c r="F4050" i="40"/>
  <c r="F4051" i="40"/>
  <c r="F4052" i="40"/>
  <c r="F4053" i="40"/>
  <c r="F4054" i="40"/>
  <c r="F4055" i="40"/>
  <c r="F4056" i="40"/>
  <c r="E4003" i="40"/>
  <c r="H4003" i="40" s="1"/>
  <c r="E4004" i="40"/>
  <c r="H4004" i="40" s="1"/>
  <c r="E4005" i="40"/>
  <c r="H4005" i="40" s="1"/>
  <c r="E4006" i="40"/>
  <c r="H4006" i="40" s="1"/>
  <c r="E4007" i="40"/>
  <c r="H4007" i="40" s="1"/>
  <c r="E4008" i="40"/>
  <c r="H4008" i="40" s="1"/>
  <c r="E4009" i="40"/>
  <c r="H4009" i="40" s="1"/>
  <c r="E4010" i="40"/>
  <c r="H4010" i="40" s="1"/>
  <c r="E4011" i="40"/>
  <c r="H4011" i="40" s="1"/>
  <c r="E4012" i="40"/>
  <c r="H4012" i="40" s="1"/>
  <c r="E4013" i="40"/>
  <c r="H4013" i="40" s="1"/>
  <c r="E4014" i="40"/>
  <c r="H4014" i="40" s="1"/>
  <c r="E4015" i="40"/>
  <c r="H4015" i="40" s="1"/>
  <c r="E4016" i="40"/>
  <c r="H4016" i="40" s="1"/>
  <c r="E4017" i="40"/>
  <c r="H4017" i="40" s="1"/>
  <c r="E4018" i="40"/>
  <c r="H4018" i="40" s="1"/>
  <c r="E4019" i="40"/>
  <c r="H4019" i="40" s="1"/>
  <c r="E4020" i="40"/>
  <c r="H4020" i="40" s="1"/>
  <c r="E4021" i="40"/>
  <c r="H4021" i="40" s="1"/>
  <c r="E4022" i="40"/>
  <c r="H4022" i="40" s="1"/>
  <c r="E4023" i="40"/>
  <c r="H4023" i="40" s="1"/>
  <c r="E4024" i="40"/>
  <c r="H4024" i="40" s="1"/>
  <c r="E4025" i="40"/>
  <c r="H4025" i="40" s="1"/>
  <c r="E4026" i="40"/>
  <c r="H4026" i="40" s="1"/>
  <c r="E4027" i="40"/>
  <c r="H4027" i="40" s="1"/>
  <c r="E4028" i="40"/>
  <c r="H4028" i="40" s="1"/>
  <c r="E4029" i="40"/>
  <c r="H4029" i="40" s="1"/>
  <c r="E4030" i="40"/>
  <c r="H4030" i="40" s="1"/>
  <c r="E4031" i="40"/>
  <c r="H4031" i="40" s="1"/>
  <c r="E4032" i="40"/>
  <c r="H4032" i="40" s="1"/>
  <c r="E4033" i="40"/>
  <c r="H4033" i="40" s="1"/>
  <c r="E4034" i="40"/>
  <c r="H4034" i="40" s="1"/>
  <c r="E4035" i="40"/>
  <c r="H4035" i="40" s="1"/>
  <c r="E4036" i="40"/>
  <c r="H4036" i="40" s="1"/>
  <c r="E4037" i="40"/>
  <c r="H4037" i="40" s="1"/>
  <c r="E4038" i="40"/>
  <c r="H4038" i="40" s="1"/>
  <c r="E4039" i="40"/>
  <c r="H4039" i="40" s="1"/>
  <c r="E4040" i="40"/>
  <c r="H4040" i="40" s="1"/>
  <c r="E4041" i="40"/>
  <c r="H4041" i="40" s="1"/>
  <c r="E4042" i="40"/>
  <c r="H4042" i="40" s="1"/>
  <c r="E4043" i="40"/>
  <c r="H4043" i="40" s="1"/>
  <c r="E4044" i="40"/>
  <c r="H4044" i="40" s="1"/>
  <c r="E4045" i="40"/>
  <c r="H4045" i="40" s="1"/>
  <c r="E4046" i="40"/>
  <c r="H4046" i="40" s="1"/>
  <c r="E4047" i="40"/>
  <c r="H4047" i="40" s="1"/>
  <c r="E4048" i="40"/>
  <c r="H4048" i="40" s="1"/>
  <c r="E4049" i="40"/>
  <c r="H4049" i="40" s="1"/>
  <c r="E4050" i="40"/>
  <c r="H4050" i="40" s="1"/>
  <c r="E4051" i="40"/>
  <c r="H4051" i="40" s="1"/>
  <c r="E4052" i="40"/>
  <c r="H4052" i="40" s="1"/>
  <c r="E4053" i="40"/>
  <c r="H4053" i="40" s="1"/>
  <c r="E4054" i="40"/>
  <c r="H4054" i="40" s="1"/>
  <c r="E4055" i="40"/>
  <c r="H4055" i="40" s="1"/>
  <c r="E4056" i="40"/>
  <c r="H4056" i="40" s="1"/>
  <c r="E4002" i="40"/>
  <c r="H4002" i="40" s="1"/>
  <c r="F4002" i="40"/>
  <c r="E4001" i="40"/>
  <c r="H4001" i="40" s="1"/>
  <c r="G4001" i="40"/>
  <c r="F4001" i="40"/>
  <c r="F3717" i="40" l="1"/>
  <c r="G3717" i="40"/>
  <c r="F3718" i="40"/>
  <c r="G3718" i="40"/>
  <c r="F3719" i="40"/>
  <c r="G3719" i="40"/>
  <c r="F3720" i="40"/>
  <c r="G3720" i="40"/>
  <c r="F3721" i="40"/>
  <c r="G3721" i="40"/>
  <c r="F3722" i="40"/>
  <c r="G3722" i="40"/>
  <c r="F3723" i="40"/>
  <c r="G3723" i="40"/>
  <c r="F3724" i="40"/>
  <c r="G3724" i="40"/>
  <c r="F3725" i="40"/>
  <c r="G3725" i="40"/>
  <c r="F3726" i="40"/>
  <c r="G3726" i="40"/>
  <c r="F3727" i="40"/>
  <c r="G3727" i="40"/>
  <c r="F3728" i="40"/>
  <c r="G3728" i="40"/>
  <c r="F3729" i="40"/>
  <c r="G3729" i="40"/>
  <c r="F3730" i="40"/>
  <c r="G3730" i="40"/>
  <c r="F3731" i="40"/>
  <c r="G3731" i="40"/>
  <c r="F3732" i="40"/>
  <c r="G3732" i="40"/>
  <c r="F3733" i="40"/>
  <c r="G3733" i="40"/>
  <c r="F3734" i="40"/>
  <c r="G3734" i="40"/>
  <c r="F3735" i="40"/>
  <c r="G3735" i="40"/>
  <c r="F3736" i="40"/>
  <c r="G3736" i="40"/>
  <c r="F3737" i="40"/>
  <c r="G3737" i="40"/>
  <c r="F3738" i="40"/>
  <c r="G3738" i="40"/>
  <c r="F3739" i="40"/>
  <c r="G3739" i="40"/>
  <c r="F3740" i="40"/>
  <c r="G3740" i="40"/>
  <c r="F3741" i="40"/>
  <c r="G3741" i="40"/>
  <c r="F3742" i="40"/>
  <c r="G3742" i="40"/>
  <c r="F3743" i="40"/>
  <c r="G3743" i="40"/>
  <c r="F3744" i="40"/>
  <c r="G3744" i="40"/>
  <c r="F3745" i="40"/>
  <c r="G3745" i="40"/>
  <c r="F3746" i="40"/>
  <c r="G3746" i="40"/>
  <c r="F3747" i="40"/>
  <c r="G3747" i="40"/>
  <c r="F3748" i="40"/>
  <c r="G3748" i="40"/>
  <c r="F3749" i="40"/>
  <c r="G3749" i="40"/>
  <c r="F3750" i="40"/>
  <c r="G3750" i="40"/>
  <c r="F3751" i="40"/>
  <c r="G3751" i="40"/>
  <c r="F3752" i="40"/>
  <c r="G3752" i="40"/>
  <c r="F3753" i="40"/>
  <c r="G3753" i="40"/>
  <c r="F3754" i="40"/>
  <c r="G3754" i="40"/>
  <c r="F3755" i="40"/>
  <c r="G3755" i="40"/>
  <c r="F3756" i="40"/>
  <c r="G3756" i="40"/>
  <c r="F3757" i="40"/>
  <c r="G3757" i="40"/>
  <c r="F3758" i="40"/>
  <c r="G3758" i="40"/>
  <c r="F3759" i="40"/>
  <c r="G3759" i="40"/>
  <c r="F3760" i="40"/>
  <c r="G3760" i="40"/>
  <c r="F3761" i="40"/>
  <c r="G3761" i="40"/>
  <c r="F3762" i="40"/>
  <c r="G3762" i="40"/>
  <c r="F3763" i="40"/>
  <c r="G3763" i="40"/>
  <c r="F3764" i="40"/>
  <c r="G3764" i="40"/>
  <c r="F3765" i="40"/>
  <c r="G3765" i="40"/>
  <c r="F3766" i="40"/>
  <c r="G3766" i="40"/>
  <c r="F3767" i="40"/>
  <c r="G3767" i="40"/>
  <c r="F3768" i="40"/>
  <c r="G3768" i="40"/>
  <c r="F3769" i="40"/>
  <c r="G3769" i="40"/>
  <c r="F3770" i="40"/>
  <c r="G3770" i="40"/>
  <c r="F3771" i="40"/>
  <c r="G3771" i="40"/>
  <c r="F3772" i="40"/>
  <c r="G3772" i="40"/>
  <c r="F3773" i="40"/>
  <c r="G3773" i="40"/>
  <c r="F3774" i="40"/>
  <c r="G3774" i="40"/>
  <c r="F3775" i="40"/>
  <c r="G3775" i="40"/>
  <c r="F3776" i="40"/>
  <c r="G3776" i="40"/>
  <c r="F3777" i="40"/>
  <c r="G3777" i="40"/>
  <c r="F3778" i="40"/>
  <c r="G3778" i="40"/>
  <c r="F3779" i="40"/>
  <c r="G3779" i="40"/>
  <c r="F3780" i="40"/>
  <c r="G3780" i="40"/>
  <c r="F3781" i="40"/>
  <c r="G3781" i="40"/>
  <c r="F3782" i="40"/>
  <c r="G3782" i="40"/>
  <c r="F3783" i="40"/>
  <c r="G3783" i="40"/>
  <c r="F3784" i="40"/>
  <c r="G3784" i="40"/>
  <c r="F3785" i="40"/>
  <c r="G3785" i="40"/>
  <c r="F3786" i="40"/>
  <c r="G3786" i="40"/>
  <c r="F3787" i="40"/>
  <c r="G3787" i="40"/>
  <c r="F3788" i="40"/>
  <c r="G3788" i="40"/>
  <c r="F3789" i="40"/>
  <c r="G3789" i="40"/>
  <c r="F3790" i="40"/>
  <c r="G3790" i="40"/>
  <c r="F3791" i="40"/>
  <c r="G3791" i="40"/>
  <c r="F3792" i="40"/>
  <c r="G3792" i="40"/>
  <c r="F3793" i="40"/>
  <c r="G3793" i="40"/>
  <c r="F3794" i="40"/>
  <c r="G3794" i="40"/>
  <c r="F3795" i="40"/>
  <c r="G3795" i="40"/>
  <c r="F3796" i="40"/>
  <c r="G3796" i="40"/>
  <c r="F3797" i="40"/>
  <c r="G3797" i="40"/>
  <c r="F3798" i="40"/>
  <c r="G3798" i="40"/>
  <c r="F3799" i="40"/>
  <c r="G3799" i="40"/>
  <c r="F3800" i="40"/>
  <c r="G3800" i="40"/>
  <c r="F3801" i="40"/>
  <c r="G3801" i="40"/>
  <c r="F3802" i="40"/>
  <c r="G3802" i="40"/>
  <c r="F3803" i="40"/>
  <c r="G3803" i="40"/>
  <c r="F3804" i="40"/>
  <c r="G3804" i="40"/>
  <c r="F3805" i="40"/>
  <c r="G3805" i="40"/>
  <c r="F3806" i="40"/>
  <c r="G3806" i="40"/>
  <c r="F3807" i="40"/>
  <c r="G3807" i="40"/>
  <c r="F3808" i="40"/>
  <c r="G3808" i="40"/>
  <c r="F3809" i="40"/>
  <c r="G3809" i="40"/>
  <c r="F3810" i="40"/>
  <c r="G3810" i="40"/>
  <c r="F3811" i="40"/>
  <c r="G3811" i="40"/>
  <c r="F3812" i="40"/>
  <c r="G3812" i="40"/>
  <c r="F3813" i="40"/>
  <c r="G3813" i="40"/>
  <c r="F3814" i="40"/>
  <c r="G3814" i="40"/>
  <c r="F3815" i="40"/>
  <c r="G3815" i="40"/>
  <c r="F3816" i="40"/>
  <c r="G3816" i="40"/>
  <c r="F3817" i="40"/>
  <c r="G3817" i="40"/>
  <c r="F3818" i="40"/>
  <c r="G3818" i="40"/>
  <c r="F3819" i="40"/>
  <c r="G3819" i="40"/>
  <c r="F3820" i="40"/>
  <c r="G3820" i="40"/>
  <c r="F3821" i="40"/>
  <c r="G3821" i="40"/>
  <c r="F3822" i="40"/>
  <c r="G3822" i="40"/>
  <c r="F3823" i="40"/>
  <c r="G3823" i="40"/>
  <c r="F3824" i="40"/>
  <c r="G3824" i="40"/>
  <c r="F3825" i="40"/>
  <c r="G3825" i="40"/>
  <c r="F3826" i="40"/>
  <c r="G3826" i="40"/>
  <c r="F3827" i="40"/>
  <c r="G3827" i="40"/>
  <c r="F3828" i="40"/>
  <c r="G3828" i="40"/>
  <c r="F3829" i="40"/>
  <c r="G3829" i="40"/>
  <c r="F3830" i="40"/>
  <c r="G3830" i="40"/>
  <c r="F3831" i="40"/>
  <c r="G3831" i="40"/>
  <c r="F3832" i="40"/>
  <c r="G3832" i="40"/>
  <c r="F3833" i="40"/>
  <c r="G3833" i="40"/>
  <c r="F3834" i="40"/>
  <c r="G3834" i="40"/>
  <c r="F3835" i="40"/>
  <c r="G3835" i="40"/>
  <c r="F3836" i="40"/>
  <c r="G3836" i="40"/>
  <c r="F3837" i="40"/>
  <c r="G3837" i="40"/>
  <c r="F3838" i="40"/>
  <c r="G3838" i="40"/>
  <c r="F3839" i="40"/>
  <c r="G3839" i="40"/>
  <c r="F3840" i="40"/>
  <c r="G3840" i="40"/>
  <c r="F3841" i="40"/>
  <c r="G3841" i="40"/>
  <c r="F3842" i="40"/>
  <c r="G3842" i="40"/>
  <c r="F3843" i="40"/>
  <c r="G3843" i="40"/>
  <c r="F3844" i="40"/>
  <c r="G3844" i="40"/>
  <c r="F3845" i="40"/>
  <c r="G3845" i="40"/>
  <c r="F3846" i="40"/>
  <c r="G3846" i="40"/>
  <c r="F3847" i="40"/>
  <c r="G3847" i="40"/>
  <c r="F3848" i="40"/>
  <c r="G3848" i="40"/>
  <c r="F3849" i="40"/>
  <c r="G3849" i="40"/>
  <c r="F3850" i="40"/>
  <c r="G3850" i="40"/>
  <c r="F3851" i="40"/>
  <c r="G3851" i="40"/>
  <c r="F3852" i="40"/>
  <c r="G3852" i="40"/>
  <c r="F3853" i="40"/>
  <c r="G3853" i="40"/>
  <c r="F3854" i="40"/>
  <c r="G3854" i="40"/>
  <c r="F3855" i="40"/>
  <c r="G3855" i="40"/>
  <c r="F3856" i="40"/>
  <c r="G3856" i="40"/>
  <c r="F3857" i="40"/>
  <c r="G3857" i="40"/>
  <c r="F3858" i="40"/>
  <c r="G3858" i="40"/>
  <c r="F3859" i="40"/>
  <c r="G3859" i="40"/>
  <c r="F3860" i="40"/>
  <c r="G3860" i="40"/>
  <c r="F3861" i="40"/>
  <c r="G3861" i="40"/>
  <c r="F3862" i="40"/>
  <c r="G3862" i="40"/>
  <c r="F3863" i="40"/>
  <c r="G3863" i="40"/>
  <c r="F3864" i="40"/>
  <c r="G3864" i="40"/>
  <c r="F3865" i="40"/>
  <c r="G3865" i="40"/>
  <c r="F3866" i="40"/>
  <c r="G3866" i="40"/>
  <c r="F3867" i="40"/>
  <c r="G3867" i="40"/>
  <c r="F3868" i="40"/>
  <c r="G3868" i="40"/>
  <c r="F3869" i="40"/>
  <c r="G3869" i="40"/>
  <c r="F3870" i="40"/>
  <c r="G3870" i="40"/>
  <c r="F3871" i="40"/>
  <c r="G3871" i="40"/>
  <c r="F3872" i="40"/>
  <c r="G3872" i="40"/>
  <c r="F3873" i="40"/>
  <c r="G3873" i="40"/>
  <c r="F3874" i="40"/>
  <c r="G3874" i="40"/>
  <c r="F3875" i="40"/>
  <c r="G3875" i="40"/>
  <c r="F3876" i="40"/>
  <c r="G3876" i="40"/>
  <c r="F3877" i="40"/>
  <c r="G3877" i="40"/>
  <c r="F3878" i="40"/>
  <c r="G3878" i="40"/>
  <c r="F3879" i="40"/>
  <c r="G3879" i="40"/>
  <c r="F3880" i="40"/>
  <c r="G3880" i="40"/>
  <c r="F3881" i="40"/>
  <c r="G3881" i="40"/>
  <c r="F3882" i="40"/>
  <c r="G3882" i="40"/>
  <c r="F3883" i="40"/>
  <c r="G3883" i="40"/>
  <c r="F3884" i="40"/>
  <c r="G3884" i="40"/>
  <c r="F3885" i="40"/>
  <c r="G3885" i="40"/>
  <c r="F3886" i="40"/>
  <c r="G3886" i="40"/>
  <c r="F3887" i="40"/>
  <c r="G3887" i="40"/>
  <c r="F3888" i="40"/>
  <c r="G3888" i="40"/>
  <c r="F3889" i="40"/>
  <c r="G3889" i="40"/>
  <c r="F3890" i="40"/>
  <c r="G3890" i="40"/>
  <c r="F3891" i="40"/>
  <c r="G3891" i="40"/>
  <c r="F3892" i="40"/>
  <c r="G3892" i="40"/>
  <c r="F3893" i="40"/>
  <c r="G3893" i="40"/>
  <c r="F3894" i="40"/>
  <c r="G3894" i="40"/>
  <c r="F3895" i="40"/>
  <c r="G3895" i="40"/>
  <c r="F3896" i="40"/>
  <c r="G3896" i="40"/>
  <c r="F3897" i="40"/>
  <c r="G3897" i="40"/>
  <c r="F3898" i="40"/>
  <c r="G3898" i="40"/>
  <c r="F3899" i="40"/>
  <c r="G3899" i="40"/>
  <c r="F3900" i="40"/>
  <c r="G3900" i="40"/>
  <c r="F3901" i="40"/>
  <c r="G3901" i="40"/>
  <c r="F3902" i="40"/>
  <c r="G3902" i="40"/>
  <c r="F3903" i="40"/>
  <c r="G3903" i="40"/>
  <c r="F3904" i="40"/>
  <c r="G3904" i="40"/>
  <c r="F3905" i="40"/>
  <c r="G3905" i="40"/>
  <c r="F3906" i="40"/>
  <c r="G3906" i="40"/>
  <c r="F3907" i="40"/>
  <c r="G3907" i="40"/>
  <c r="F3908" i="40"/>
  <c r="G3908" i="40"/>
  <c r="F3909" i="40"/>
  <c r="G3909" i="40"/>
  <c r="F3910" i="40"/>
  <c r="G3910" i="40"/>
  <c r="F3911" i="40"/>
  <c r="G3911" i="40"/>
  <c r="F3912" i="40"/>
  <c r="G3912" i="40"/>
  <c r="F3913" i="40"/>
  <c r="G3913" i="40"/>
  <c r="F3914" i="40"/>
  <c r="G3914" i="40"/>
  <c r="F3915" i="40"/>
  <c r="G3915" i="40"/>
  <c r="F3916" i="40"/>
  <c r="G3916" i="40"/>
  <c r="F3917" i="40"/>
  <c r="G3917" i="40"/>
  <c r="F3918" i="40"/>
  <c r="G3918" i="40"/>
  <c r="F3919" i="40"/>
  <c r="G3919" i="40"/>
  <c r="F3920" i="40"/>
  <c r="G3920" i="40"/>
  <c r="F3921" i="40"/>
  <c r="G3921" i="40"/>
  <c r="F3922" i="40"/>
  <c r="G3922" i="40"/>
  <c r="F3923" i="40"/>
  <c r="G3923" i="40"/>
  <c r="F3924" i="40"/>
  <c r="G3924" i="40"/>
  <c r="F3925" i="40"/>
  <c r="G3925" i="40"/>
  <c r="F3926" i="40"/>
  <c r="G3926" i="40"/>
  <c r="F3927" i="40"/>
  <c r="G3927" i="40"/>
  <c r="F3928" i="40"/>
  <c r="G3928" i="40"/>
  <c r="F3929" i="40"/>
  <c r="G3929" i="40"/>
  <c r="F3930" i="40"/>
  <c r="G3930" i="40"/>
  <c r="F3931" i="40"/>
  <c r="G3931" i="40"/>
  <c r="F3932" i="40"/>
  <c r="G3932" i="40"/>
  <c r="F3933" i="40"/>
  <c r="G3933" i="40"/>
  <c r="F3934" i="40"/>
  <c r="G3934" i="40"/>
  <c r="F3935" i="40"/>
  <c r="G3935" i="40"/>
  <c r="F3936" i="40"/>
  <c r="G3936" i="40"/>
  <c r="F3937" i="40"/>
  <c r="G3937" i="40"/>
  <c r="F3938" i="40"/>
  <c r="G3938" i="40"/>
  <c r="F3939" i="40"/>
  <c r="G3939" i="40"/>
  <c r="F3940" i="40"/>
  <c r="G3940" i="40"/>
  <c r="F3941" i="40"/>
  <c r="G3941" i="40"/>
  <c r="F3942" i="40"/>
  <c r="G3942" i="40"/>
  <c r="F3943" i="40"/>
  <c r="G3943" i="40"/>
  <c r="F3944" i="40"/>
  <c r="G3944" i="40"/>
  <c r="F3945" i="40"/>
  <c r="G3945" i="40"/>
  <c r="F3946" i="40"/>
  <c r="G3946" i="40"/>
  <c r="F3947" i="40"/>
  <c r="G3947" i="40"/>
  <c r="F3948" i="40"/>
  <c r="G3948" i="40"/>
  <c r="F3949" i="40"/>
  <c r="G3949" i="40"/>
  <c r="F3950" i="40"/>
  <c r="G3950" i="40"/>
  <c r="F3951" i="40"/>
  <c r="G3951" i="40"/>
  <c r="F3952" i="40"/>
  <c r="G3952" i="40"/>
  <c r="F3953" i="40"/>
  <c r="G3953" i="40"/>
  <c r="F3954" i="40"/>
  <c r="G3954" i="40"/>
  <c r="F3955" i="40"/>
  <c r="G3955" i="40"/>
  <c r="F3956" i="40"/>
  <c r="G3956" i="40"/>
  <c r="F3957" i="40"/>
  <c r="G3957" i="40"/>
  <c r="F3958" i="40"/>
  <c r="G3958" i="40"/>
  <c r="F3959" i="40"/>
  <c r="G3959" i="40"/>
  <c r="F3960" i="40"/>
  <c r="G3960" i="40"/>
  <c r="F3961" i="40"/>
  <c r="G3961" i="40"/>
  <c r="F3962" i="40"/>
  <c r="G3962" i="40"/>
  <c r="F3963" i="40"/>
  <c r="G3963" i="40"/>
  <c r="F3964" i="40"/>
  <c r="G3964" i="40"/>
  <c r="F3965" i="40"/>
  <c r="G3965" i="40"/>
  <c r="F3966" i="40"/>
  <c r="G3966" i="40"/>
  <c r="F3967" i="40"/>
  <c r="G3967" i="40"/>
  <c r="F3968" i="40"/>
  <c r="G3968" i="40"/>
  <c r="F3969" i="40"/>
  <c r="G3969" i="40"/>
  <c r="F3970" i="40"/>
  <c r="G3970" i="40"/>
  <c r="F3971" i="40"/>
  <c r="G3971" i="40"/>
  <c r="F3972" i="40"/>
  <c r="G3972" i="40"/>
  <c r="F3973" i="40"/>
  <c r="G3973" i="40"/>
  <c r="F3974" i="40"/>
  <c r="G3974" i="40"/>
  <c r="F3975" i="40"/>
  <c r="G3975" i="40"/>
  <c r="F3976" i="40"/>
  <c r="G3976" i="40"/>
  <c r="F3977" i="40"/>
  <c r="G3977" i="40"/>
  <c r="F3978" i="40"/>
  <c r="G3978" i="40"/>
  <c r="F3979" i="40"/>
  <c r="G3979" i="40"/>
  <c r="F3980" i="40"/>
  <c r="G3980" i="40"/>
  <c r="F3981" i="40"/>
  <c r="G3981" i="40"/>
  <c r="F3982" i="40"/>
  <c r="G3982" i="40"/>
  <c r="F3983" i="40"/>
  <c r="G3983" i="40"/>
  <c r="F3984" i="40"/>
  <c r="G3984" i="40"/>
  <c r="F3985" i="40"/>
  <c r="G3985" i="40"/>
  <c r="F3986" i="40"/>
  <c r="G3986" i="40"/>
  <c r="F3987" i="40"/>
  <c r="G3987" i="40"/>
  <c r="F3988" i="40"/>
  <c r="G3988" i="40"/>
  <c r="F3989" i="40"/>
  <c r="G3989" i="40"/>
  <c r="F3990" i="40"/>
  <c r="G3990" i="40"/>
  <c r="F3991" i="40"/>
  <c r="G3991" i="40"/>
  <c r="F3992" i="40"/>
  <c r="G3992" i="40"/>
  <c r="F3993" i="40"/>
  <c r="G3993" i="40"/>
  <c r="F3994" i="40"/>
  <c r="G3994" i="40"/>
  <c r="F3995" i="40"/>
  <c r="G3995" i="40"/>
  <c r="F3996" i="40"/>
  <c r="G3996" i="40"/>
  <c r="F3997" i="40"/>
  <c r="G3997" i="40"/>
  <c r="F3998" i="40"/>
  <c r="G3998" i="40"/>
  <c r="F3999" i="40"/>
  <c r="G3999" i="40"/>
  <c r="F4000" i="40"/>
  <c r="G4000" i="40"/>
  <c r="E3717" i="40"/>
  <c r="H3717" i="40" s="1"/>
  <c r="E3718" i="40"/>
  <c r="H3718" i="40" s="1"/>
  <c r="E3719" i="40"/>
  <c r="H3719" i="40" s="1"/>
  <c r="E3720" i="40"/>
  <c r="H3720" i="40" s="1"/>
  <c r="E3721" i="40"/>
  <c r="H3721" i="40" s="1"/>
  <c r="E3722" i="40"/>
  <c r="H3722" i="40" s="1"/>
  <c r="E3723" i="40"/>
  <c r="H3723" i="40" s="1"/>
  <c r="E3724" i="40"/>
  <c r="H3724" i="40" s="1"/>
  <c r="E3725" i="40"/>
  <c r="H3725" i="40" s="1"/>
  <c r="E3726" i="40"/>
  <c r="H3726" i="40" s="1"/>
  <c r="E3727" i="40"/>
  <c r="H3727" i="40" s="1"/>
  <c r="E3728" i="40"/>
  <c r="H3728" i="40" s="1"/>
  <c r="E3729" i="40"/>
  <c r="H3729" i="40" s="1"/>
  <c r="E3730" i="40"/>
  <c r="H3730" i="40" s="1"/>
  <c r="E3731" i="40"/>
  <c r="H3731" i="40" s="1"/>
  <c r="E3732" i="40"/>
  <c r="H3732" i="40" s="1"/>
  <c r="E3733" i="40"/>
  <c r="H3733" i="40" s="1"/>
  <c r="E3734" i="40"/>
  <c r="H3734" i="40" s="1"/>
  <c r="E3735" i="40"/>
  <c r="H3735" i="40" s="1"/>
  <c r="E3736" i="40"/>
  <c r="H3736" i="40" s="1"/>
  <c r="E3737" i="40"/>
  <c r="H3737" i="40" s="1"/>
  <c r="E3738" i="40"/>
  <c r="H3738" i="40" s="1"/>
  <c r="E3739" i="40"/>
  <c r="H3739" i="40" s="1"/>
  <c r="E3740" i="40"/>
  <c r="H3740" i="40" s="1"/>
  <c r="E3741" i="40"/>
  <c r="H3741" i="40" s="1"/>
  <c r="E3742" i="40"/>
  <c r="H3742" i="40" s="1"/>
  <c r="E3743" i="40"/>
  <c r="H3743" i="40" s="1"/>
  <c r="E3744" i="40"/>
  <c r="H3744" i="40" s="1"/>
  <c r="E3745" i="40"/>
  <c r="H3745" i="40" s="1"/>
  <c r="E3746" i="40"/>
  <c r="H3746" i="40" s="1"/>
  <c r="E3747" i="40"/>
  <c r="H3747" i="40" s="1"/>
  <c r="E3748" i="40"/>
  <c r="H3748" i="40" s="1"/>
  <c r="E3749" i="40"/>
  <c r="H3749" i="40" s="1"/>
  <c r="E3750" i="40"/>
  <c r="H3750" i="40" s="1"/>
  <c r="E3751" i="40"/>
  <c r="H3751" i="40" s="1"/>
  <c r="E3752" i="40"/>
  <c r="H3752" i="40" s="1"/>
  <c r="E3753" i="40"/>
  <c r="H3753" i="40" s="1"/>
  <c r="E3754" i="40"/>
  <c r="H3754" i="40" s="1"/>
  <c r="E3755" i="40"/>
  <c r="H3755" i="40" s="1"/>
  <c r="E3756" i="40"/>
  <c r="H3756" i="40" s="1"/>
  <c r="E3757" i="40"/>
  <c r="H3757" i="40" s="1"/>
  <c r="E3758" i="40"/>
  <c r="H3758" i="40" s="1"/>
  <c r="E3759" i="40"/>
  <c r="H3759" i="40" s="1"/>
  <c r="E3760" i="40"/>
  <c r="H3760" i="40" s="1"/>
  <c r="E3761" i="40"/>
  <c r="H3761" i="40" s="1"/>
  <c r="E3762" i="40"/>
  <c r="H3762" i="40" s="1"/>
  <c r="E3763" i="40"/>
  <c r="H3763" i="40" s="1"/>
  <c r="E3764" i="40"/>
  <c r="H3764" i="40" s="1"/>
  <c r="E3765" i="40"/>
  <c r="H3765" i="40" s="1"/>
  <c r="E3766" i="40"/>
  <c r="H3766" i="40" s="1"/>
  <c r="E3767" i="40"/>
  <c r="H3767" i="40" s="1"/>
  <c r="E3768" i="40"/>
  <c r="H3768" i="40" s="1"/>
  <c r="E3769" i="40"/>
  <c r="H3769" i="40" s="1"/>
  <c r="E3770" i="40"/>
  <c r="H3770" i="40" s="1"/>
  <c r="E3771" i="40"/>
  <c r="H3771" i="40" s="1"/>
  <c r="E3772" i="40"/>
  <c r="H3772" i="40" s="1"/>
  <c r="E3773" i="40"/>
  <c r="H3773" i="40" s="1"/>
  <c r="E3774" i="40"/>
  <c r="H3774" i="40" s="1"/>
  <c r="E3775" i="40"/>
  <c r="H3775" i="40" s="1"/>
  <c r="E3776" i="40"/>
  <c r="H3776" i="40" s="1"/>
  <c r="E3777" i="40"/>
  <c r="H3777" i="40" s="1"/>
  <c r="E3778" i="40"/>
  <c r="H3778" i="40" s="1"/>
  <c r="E3779" i="40"/>
  <c r="H3779" i="40" s="1"/>
  <c r="E3780" i="40"/>
  <c r="H3780" i="40" s="1"/>
  <c r="E3781" i="40"/>
  <c r="H3781" i="40" s="1"/>
  <c r="E3782" i="40"/>
  <c r="H3782" i="40" s="1"/>
  <c r="E3783" i="40"/>
  <c r="H3783" i="40" s="1"/>
  <c r="E3784" i="40"/>
  <c r="H3784" i="40" s="1"/>
  <c r="E3785" i="40"/>
  <c r="H3785" i="40" s="1"/>
  <c r="E3786" i="40"/>
  <c r="H3786" i="40" s="1"/>
  <c r="E3787" i="40"/>
  <c r="H3787" i="40" s="1"/>
  <c r="E3788" i="40"/>
  <c r="H3788" i="40" s="1"/>
  <c r="E3789" i="40"/>
  <c r="H3789" i="40" s="1"/>
  <c r="E3790" i="40"/>
  <c r="H3790" i="40" s="1"/>
  <c r="E3791" i="40"/>
  <c r="H3791" i="40" s="1"/>
  <c r="E3792" i="40"/>
  <c r="H3792" i="40" s="1"/>
  <c r="E3793" i="40"/>
  <c r="H3793" i="40" s="1"/>
  <c r="E3794" i="40"/>
  <c r="H3794" i="40" s="1"/>
  <c r="E3795" i="40"/>
  <c r="H3795" i="40" s="1"/>
  <c r="E3796" i="40"/>
  <c r="H3796" i="40" s="1"/>
  <c r="E3797" i="40"/>
  <c r="H3797" i="40" s="1"/>
  <c r="E3798" i="40"/>
  <c r="H3798" i="40" s="1"/>
  <c r="E3799" i="40"/>
  <c r="H3799" i="40" s="1"/>
  <c r="E3800" i="40"/>
  <c r="H3800" i="40" s="1"/>
  <c r="E3801" i="40"/>
  <c r="H3801" i="40" s="1"/>
  <c r="E3802" i="40"/>
  <c r="H3802" i="40" s="1"/>
  <c r="E3803" i="40"/>
  <c r="H3803" i="40" s="1"/>
  <c r="E3804" i="40"/>
  <c r="H3804" i="40" s="1"/>
  <c r="E3805" i="40"/>
  <c r="H3805" i="40" s="1"/>
  <c r="E3806" i="40"/>
  <c r="H3806" i="40" s="1"/>
  <c r="E3807" i="40"/>
  <c r="H3807" i="40" s="1"/>
  <c r="E3808" i="40"/>
  <c r="H3808" i="40" s="1"/>
  <c r="E3809" i="40"/>
  <c r="H3809" i="40" s="1"/>
  <c r="E3810" i="40"/>
  <c r="H3810" i="40" s="1"/>
  <c r="E3811" i="40"/>
  <c r="H3811" i="40" s="1"/>
  <c r="E3812" i="40"/>
  <c r="H3812" i="40" s="1"/>
  <c r="E3813" i="40"/>
  <c r="H3813" i="40" s="1"/>
  <c r="E3814" i="40"/>
  <c r="H3814" i="40" s="1"/>
  <c r="E3815" i="40"/>
  <c r="H3815" i="40" s="1"/>
  <c r="E3816" i="40"/>
  <c r="H3816" i="40" s="1"/>
  <c r="E3817" i="40"/>
  <c r="H3817" i="40" s="1"/>
  <c r="E3818" i="40"/>
  <c r="H3818" i="40" s="1"/>
  <c r="E3819" i="40"/>
  <c r="H3819" i="40" s="1"/>
  <c r="E3820" i="40"/>
  <c r="H3820" i="40" s="1"/>
  <c r="E3821" i="40"/>
  <c r="H3821" i="40" s="1"/>
  <c r="E3822" i="40"/>
  <c r="H3822" i="40" s="1"/>
  <c r="E3823" i="40"/>
  <c r="H3823" i="40" s="1"/>
  <c r="E3824" i="40"/>
  <c r="H3824" i="40" s="1"/>
  <c r="E3825" i="40"/>
  <c r="H3825" i="40" s="1"/>
  <c r="E3826" i="40"/>
  <c r="H3826" i="40" s="1"/>
  <c r="E3827" i="40"/>
  <c r="H3827" i="40" s="1"/>
  <c r="E3828" i="40"/>
  <c r="H3828" i="40" s="1"/>
  <c r="E3829" i="40"/>
  <c r="H3829" i="40" s="1"/>
  <c r="E3830" i="40"/>
  <c r="H3830" i="40" s="1"/>
  <c r="E3831" i="40"/>
  <c r="H3831" i="40" s="1"/>
  <c r="E3832" i="40"/>
  <c r="H3832" i="40" s="1"/>
  <c r="E3833" i="40"/>
  <c r="H3833" i="40" s="1"/>
  <c r="E3834" i="40"/>
  <c r="H3834" i="40" s="1"/>
  <c r="E3835" i="40"/>
  <c r="H3835" i="40" s="1"/>
  <c r="E3836" i="40"/>
  <c r="H3836" i="40" s="1"/>
  <c r="E3837" i="40"/>
  <c r="H3837" i="40" s="1"/>
  <c r="E3838" i="40"/>
  <c r="H3838" i="40" s="1"/>
  <c r="E3839" i="40"/>
  <c r="H3839" i="40" s="1"/>
  <c r="E3840" i="40"/>
  <c r="H3840" i="40" s="1"/>
  <c r="E3841" i="40"/>
  <c r="H3841" i="40" s="1"/>
  <c r="E3842" i="40"/>
  <c r="H3842" i="40" s="1"/>
  <c r="E3843" i="40"/>
  <c r="H3843" i="40" s="1"/>
  <c r="E3844" i="40"/>
  <c r="H3844" i="40" s="1"/>
  <c r="E3845" i="40"/>
  <c r="H3845" i="40" s="1"/>
  <c r="E3846" i="40"/>
  <c r="H3846" i="40" s="1"/>
  <c r="E3847" i="40"/>
  <c r="H3847" i="40" s="1"/>
  <c r="E3848" i="40"/>
  <c r="H3848" i="40" s="1"/>
  <c r="E3849" i="40"/>
  <c r="H3849" i="40" s="1"/>
  <c r="E3850" i="40"/>
  <c r="H3850" i="40" s="1"/>
  <c r="E3851" i="40"/>
  <c r="H3851" i="40" s="1"/>
  <c r="E3852" i="40"/>
  <c r="H3852" i="40" s="1"/>
  <c r="E3853" i="40"/>
  <c r="H3853" i="40" s="1"/>
  <c r="E3854" i="40"/>
  <c r="H3854" i="40" s="1"/>
  <c r="E3855" i="40"/>
  <c r="H3855" i="40" s="1"/>
  <c r="E3856" i="40"/>
  <c r="H3856" i="40" s="1"/>
  <c r="E3857" i="40"/>
  <c r="H3857" i="40" s="1"/>
  <c r="E3858" i="40"/>
  <c r="H3858" i="40" s="1"/>
  <c r="E3859" i="40"/>
  <c r="H3859" i="40" s="1"/>
  <c r="E3860" i="40"/>
  <c r="H3860" i="40" s="1"/>
  <c r="E3861" i="40"/>
  <c r="H3861" i="40" s="1"/>
  <c r="E3862" i="40"/>
  <c r="H3862" i="40" s="1"/>
  <c r="E3863" i="40"/>
  <c r="H3863" i="40" s="1"/>
  <c r="E3864" i="40"/>
  <c r="H3864" i="40" s="1"/>
  <c r="E3865" i="40"/>
  <c r="H3865" i="40" s="1"/>
  <c r="E3866" i="40"/>
  <c r="H3866" i="40" s="1"/>
  <c r="E3867" i="40"/>
  <c r="H3867" i="40" s="1"/>
  <c r="E3868" i="40"/>
  <c r="H3868" i="40" s="1"/>
  <c r="E3869" i="40"/>
  <c r="H3869" i="40" s="1"/>
  <c r="E3870" i="40"/>
  <c r="H3870" i="40" s="1"/>
  <c r="E3871" i="40"/>
  <c r="H3871" i="40" s="1"/>
  <c r="E3872" i="40"/>
  <c r="H3872" i="40" s="1"/>
  <c r="E3873" i="40"/>
  <c r="H3873" i="40" s="1"/>
  <c r="E3874" i="40"/>
  <c r="H3874" i="40" s="1"/>
  <c r="E3875" i="40"/>
  <c r="H3875" i="40" s="1"/>
  <c r="E3876" i="40"/>
  <c r="H3876" i="40" s="1"/>
  <c r="E3877" i="40"/>
  <c r="H3877" i="40" s="1"/>
  <c r="E3878" i="40"/>
  <c r="H3878" i="40" s="1"/>
  <c r="E3879" i="40"/>
  <c r="H3879" i="40" s="1"/>
  <c r="E3880" i="40"/>
  <c r="H3880" i="40" s="1"/>
  <c r="E3881" i="40"/>
  <c r="H3881" i="40" s="1"/>
  <c r="E3882" i="40"/>
  <c r="H3882" i="40" s="1"/>
  <c r="E3883" i="40"/>
  <c r="H3883" i="40" s="1"/>
  <c r="E3884" i="40"/>
  <c r="H3884" i="40" s="1"/>
  <c r="E3885" i="40"/>
  <c r="H3885" i="40" s="1"/>
  <c r="E3886" i="40"/>
  <c r="H3886" i="40" s="1"/>
  <c r="E3887" i="40"/>
  <c r="H3887" i="40" s="1"/>
  <c r="E3888" i="40"/>
  <c r="H3888" i="40" s="1"/>
  <c r="E3889" i="40"/>
  <c r="H3889" i="40" s="1"/>
  <c r="E3890" i="40"/>
  <c r="H3890" i="40" s="1"/>
  <c r="E3891" i="40"/>
  <c r="H3891" i="40" s="1"/>
  <c r="E3892" i="40"/>
  <c r="H3892" i="40" s="1"/>
  <c r="E3893" i="40"/>
  <c r="H3893" i="40" s="1"/>
  <c r="E3894" i="40"/>
  <c r="H3894" i="40" s="1"/>
  <c r="E3895" i="40"/>
  <c r="H3895" i="40" s="1"/>
  <c r="E3896" i="40"/>
  <c r="H3896" i="40" s="1"/>
  <c r="E3897" i="40"/>
  <c r="H3897" i="40" s="1"/>
  <c r="E3898" i="40"/>
  <c r="H3898" i="40" s="1"/>
  <c r="E3899" i="40"/>
  <c r="H3899" i="40" s="1"/>
  <c r="E3900" i="40"/>
  <c r="H3900" i="40" s="1"/>
  <c r="E3901" i="40"/>
  <c r="H3901" i="40" s="1"/>
  <c r="E3902" i="40"/>
  <c r="H3902" i="40" s="1"/>
  <c r="E3903" i="40"/>
  <c r="H3903" i="40" s="1"/>
  <c r="E3904" i="40"/>
  <c r="H3904" i="40" s="1"/>
  <c r="E3905" i="40"/>
  <c r="H3905" i="40" s="1"/>
  <c r="E3906" i="40"/>
  <c r="H3906" i="40" s="1"/>
  <c r="E3907" i="40"/>
  <c r="H3907" i="40" s="1"/>
  <c r="E3908" i="40"/>
  <c r="H3908" i="40" s="1"/>
  <c r="E3909" i="40"/>
  <c r="H3909" i="40" s="1"/>
  <c r="E3910" i="40"/>
  <c r="H3910" i="40" s="1"/>
  <c r="E3911" i="40"/>
  <c r="H3911" i="40" s="1"/>
  <c r="E3912" i="40"/>
  <c r="H3912" i="40" s="1"/>
  <c r="E3913" i="40"/>
  <c r="H3913" i="40" s="1"/>
  <c r="E3914" i="40"/>
  <c r="H3914" i="40" s="1"/>
  <c r="E3915" i="40"/>
  <c r="H3915" i="40" s="1"/>
  <c r="E3916" i="40"/>
  <c r="H3916" i="40" s="1"/>
  <c r="E3917" i="40"/>
  <c r="H3917" i="40" s="1"/>
  <c r="E3918" i="40"/>
  <c r="H3918" i="40" s="1"/>
  <c r="E3919" i="40"/>
  <c r="H3919" i="40" s="1"/>
  <c r="E3920" i="40"/>
  <c r="H3920" i="40" s="1"/>
  <c r="E3921" i="40"/>
  <c r="H3921" i="40" s="1"/>
  <c r="E3922" i="40"/>
  <c r="H3922" i="40" s="1"/>
  <c r="E3923" i="40"/>
  <c r="H3923" i="40" s="1"/>
  <c r="E3924" i="40"/>
  <c r="H3924" i="40" s="1"/>
  <c r="E3925" i="40"/>
  <c r="H3925" i="40" s="1"/>
  <c r="E3926" i="40"/>
  <c r="H3926" i="40" s="1"/>
  <c r="E3927" i="40"/>
  <c r="H3927" i="40" s="1"/>
  <c r="E3928" i="40"/>
  <c r="H3928" i="40" s="1"/>
  <c r="E3929" i="40"/>
  <c r="H3929" i="40" s="1"/>
  <c r="E3930" i="40"/>
  <c r="H3930" i="40" s="1"/>
  <c r="E3931" i="40"/>
  <c r="H3931" i="40" s="1"/>
  <c r="E3932" i="40"/>
  <c r="H3932" i="40" s="1"/>
  <c r="E3933" i="40"/>
  <c r="H3933" i="40" s="1"/>
  <c r="E3934" i="40"/>
  <c r="H3934" i="40" s="1"/>
  <c r="E3935" i="40"/>
  <c r="H3935" i="40" s="1"/>
  <c r="E3936" i="40"/>
  <c r="H3936" i="40" s="1"/>
  <c r="E3937" i="40"/>
  <c r="H3937" i="40" s="1"/>
  <c r="E3938" i="40"/>
  <c r="H3938" i="40" s="1"/>
  <c r="E3939" i="40"/>
  <c r="H3939" i="40" s="1"/>
  <c r="E3940" i="40"/>
  <c r="H3940" i="40" s="1"/>
  <c r="E3941" i="40"/>
  <c r="H3941" i="40" s="1"/>
  <c r="E3942" i="40"/>
  <c r="H3942" i="40" s="1"/>
  <c r="E3943" i="40"/>
  <c r="H3943" i="40" s="1"/>
  <c r="E3944" i="40"/>
  <c r="H3944" i="40" s="1"/>
  <c r="E3945" i="40"/>
  <c r="H3945" i="40" s="1"/>
  <c r="E3946" i="40"/>
  <c r="H3946" i="40" s="1"/>
  <c r="E3947" i="40"/>
  <c r="H3947" i="40" s="1"/>
  <c r="E3948" i="40"/>
  <c r="H3948" i="40" s="1"/>
  <c r="E3949" i="40"/>
  <c r="H3949" i="40" s="1"/>
  <c r="E3950" i="40"/>
  <c r="H3950" i="40" s="1"/>
  <c r="E3951" i="40"/>
  <c r="H3951" i="40" s="1"/>
  <c r="E3952" i="40"/>
  <c r="H3952" i="40" s="1"/>
  <c r="E3953" i="40"/>
  <c r="H3953" i="40" s="1"/>
  <c r="E3954" i="40"/>
  <c r="H3954" i="40" s="1"/>
  <c r="E3955" i="40"/>
  <c r="H3955" i="40" s="1"/>
  <c r="E3956" i="40"/>
  <c r="H3956" i="40" s="1"/>
  <c r="E3957" i="40"/>
  <c r="H3957" i="40" s="1"/>
  <c r="E3958" i="40"/>
  <c r="H3958" i="40" s="1"/>
  <c r="E3959" i="40"/>
  <c r="H3959" i="40" s="1"/>
  <c r="E3960" i="40"/>
  <c r="H3960" i="40" s="1"/>
  <c r="E3961" i="40"/>
  <c r="H3961" i="40" s="1"/>
  <c r="E3962" i="40"/>
  <c r="H3962" i="40" s="1"/>
  <c r="E3963" i="40"/>
  <c r="H3963" i="40" s="1"/>
  <c r="E3964" i="40"/>
  <c r="H3964" i="40" s="1"/>
  <c r="E3965" i="40"/>
  <c r="H3965" i="40" s="1"/>
  <c r="E3966" i="40"/>
  <c r="H3966" i="40" s="1"/>
  <c r="E3967" i="40"/>
  <c r="H3967" i="40" s="1"/>
  <c r="E3968" i="40"/>
  <c r="H3968" i="40" s="1"/>
  <c r="E3969" i="40"/>
  <c r="H3969" i="40" s="1"/>
  <c r="E3970" i="40"/>
  <c r="H3970" i="40" s="1"/>
  <c r="E3971" i="40"/>
  <c r="H3971" i="40" s="1"/>
  <c r="E3972" i="40"/>
  <c r="H3972" i="40" s="1"/>
  <c r="E3973" i="40"/>
  <c r="H3973" i="40" s="1"/>
  <c r="E3974" i="40"/>
  <c r="H3974" i="40" s="1"/>
  <c r="E3975" i="40"/>
  <c r="H3975" i="40" s="1"/>
  <c r="E3976" i="40"/>
  <c r="H3976" i="40" s="1"/>
  <c r="E3977" i="40"/>
  <c r="H3977" i="40" s="1"/>
  <c r="E3978" i="40"/>
  <c r="H3978" i="40" s="1"/>
  <c r="E3979" i="40"/>
  <c r="H3979" i="40" s="1"/>
  <c r="E3980" i="40"/>
  <c r="H3980" i="40" s="1"/>
  <c r="E3981" i="40"/>
  <c r="H3981" i="40" s="1"/>
  <c r="E3982" i="40"/>
  <c r="H3982" i="40" s="1"/>
  <c r="E3983" i="40"/>
  <c r="H3983" i="40" s="1"/>
  <c r="E3984" i="40"/>
  <c r="H3984" i="40" s="1"/>
  <c r="E3985" i="40"/>
  <c r="H3985" i="40" s="1"/>
  <c r="E3986" i="40"/>
  <c r="H3986" i="40" s="1"/>
  <c r="E3987" i="40"/>
  <c r="H3987" i="40" s="1"/>
  <c r="E3988" i="40"/>
  <c r="H3988" i="40" s="1"/>
  <c r="E3989" i="40"/>
  <c r="H3989" i="40" s="1"/>
  <c r="E3990" i="40"/>
  <c r="H3990" i="40" s="1"/>
  <c r="E3991" i="40"/>
  <c r="H3991" i="40" s="1"/>
  <c r="E3992" i="40"/>
  <c r="H3992" i="40" s="1"/>
  <c r="E3993" i="40"/>
  <c r="H3993" i="40" s="1"/>
  <c r="E3994" i="40"/>
  <c r="H3994" i="40" s="1"/>
  <c r="E3995" i="40"/>
  <c r="H3995" i="40" s="1"/>
  <c r="E3996" i="40"/>
  <c r="H3996" i="40" s="1"/>
  <c r="E3997" i="40"/>
  <c r="H3997" i="40" s="1"/>
  <c r="E3998" i="40"/>
  <c r="H3998" i="40" s="1"/>
  <c r="E3999" i="40"/>
  <c r="H3999" i="40" s="1"/>
  <c r="E4000" i="40"/>
  <c r="H4000" i="40" s="1"/>
  <c r="G3605" i="40" l="1"/>
  <c r="G3606" i="40"/>
  <c r="G3607" i="40"/>
  <c r="G3608" i="40"/>
  <c r="G3609" i="40"/>
  <c r="G3610" i="40"/>
  <c r="G3611" i="40"/>
  <c r="G3612" i="40"/>
  <c r="G3613" i="40"/>
  <c r="G3614" i="40"/>
  <c r="G3615" i="40"/>
  <c r="G3616" i="40"/>
  <c r="G3617" i="40"/>
  <c r="G3618" i="40"/>
  <c r="G3619" i="40"/>
  <c r="G3620" i="40"/>
  <c r="G3621" i="40"/>
  <c r="G3622" i="40"/>
  <c r="G3623" i="40"/>
  <c r="G3624" i="40"/>
  <c r="G3625" i="40"/>
  <c r="G3626" i="40"/>
  <c r="G3627" i="40"/>
  <c r="G3628" i="40"/>
  <c r="G3629" i="40"/>
  <c r="G3631" i="40"/>
  <c r="G3632" i="40"/>
  <c r="G3633" i="40"/>
  <c r="G3634" i="40"/>
  <c r="G3635" i="40"/>
  <c r="G3636" i="40"/>
  <c r="G3637" i="40"/>
  <c r="G3638" i="40"/>
  <c r="G3639" i="40"/>
  <c r="G3640" i="40"/>
  <c r="G3641" i="40"/>
  <c r="G3642" i="40"/>
  <c r="G3643" i="40"/>
  <c r="G3644" i="40"/>
  <c r="G3645" i="40"/>
  <c r="G3646" i="40"/>
  <c r="G3647" i="40"/>
  <c r="G3648" i="40"/>
  <c r="G3649" i="40"/>
  <c r="G3650" i="40"/>
  <c r="G3651" i="40"/>
  <c r="G3652" i="40"/>
  <c r="G3653" i="40"/>
  <c r="G3654" i="40"/>
  <c r="G3655" i="40"/>
  <c r="G3656" i="40"/>
  <c r="G3657" i="40"/>
  <c r="G3658" i="40"/>
  <c r="G3659" i="40"/>
  <c r="G3660" i="40"/>
  <c r="G3661" i="40"/>
  <c r="G3662" i="40"/>
  <c r="G3663" i="40"/>
  <c r="G3664" i="40"/>
  <c r="G3665" i="40"/>
  <c r="G3666" i="40"/>
  <c r="G3667" i="40"/>
  <c r="G3668" i="40"/>
  <c r="G3669" i="40"/>
  <c r="G3670" i="40"/>
  <c r="G3671" i="40"/>
  <c r="G3672" i="40"/>
  <c r="G3673" i="40"/>
  <c r="G3674" i="40"/>
  <c r="G3675" i="40"/>
  <c r="G3676" i="40"/>
  <c r="G3677" i="40"/>
  <c r="G3678" i="40"/>
  <c r="G3679" i="40"/>
  <c r="G3680" i="40"/>
  <c r="G3681" i="40"/>
  <c r="G3682" i="40"/>
  <c r="G3683" i="40"/>
  <c r="G3684" i="40"/>
  <c r="G3685" i="40"/>
  <c r="G3686" i="40"/>
  <c r="G3687" i="40"/>
  <c r="G3688" i="40"/>
  <c r="G3689" i="40"/>
  <c r="G3690" i="40"/>
  <c r="G3691" i="40"/>
  <c r="G3692" i="40"/>
  <c r="G3693" i="40"/>
  <c r="G3694" i="40"/>
  <c r="G3695" i="40"/>
  <c r="G3696" i="40"/>
  <c r="G3697" i="40"/>
  <c r="G3698" i="40"/>
  <c r="G3699" i="40"/>
  <c r="G3700" i="40"/>
  <c r="G3701" i="40"/>
  <c r="G3702" i="40"/>
  <c r="G3703" i="40"/>
  <c r="G3704" i="40"/>
  <c r="G3705" i="40"/>
  <c r="G3706" i="40"/>
  <c r="G3707" i="40"/>
  <c r="G3708" i="40"/>
  <c r="G3709" i="40"/>
  <c r="G3710" i="40"/>
  <c r="G3711" i="40"/>
  <c r="G3712" i="40"/>
  <c r="G3713" i="40"/>
  <c r="G3714" i="40"/>
  <c r="G3715" i="40"/>
  <c r="G3716" i="40"/>
  <c r="F3605" i="40"/>
  <c r="F3606" i="40"/>
  <c r="F3607" i="40"/>
  <c r="F3608" i="40"/>
  <c r="F3609" i="40"/>
  <c r="F3610" i="40"/>
  <c r="F3611" i="40"/>
  <c r="F3612" i="40"/>
  <c r="F3613" i="40"/>
  <c r="F3614" i="40"/>
  <c r="F3615" i="40"/>
  <c r="F3616" i="40"/>
  <c r="F3617" i="40"/>
  <c r="F3618" i="40"/>
  <c r="F3619" i="40"/>
  <c r="F3620" i="40"/>
  <c r="F3621" i="40"/>
  <c r="F3622" i="40"/>
  <c r="F3623" i="40"/>
  <c r="F3624" i="40"/>
  <c r="F3625" i="40"/>
  <c r="F3626" i="40"/>
  <c r="F3627" i="40"/>
  <c r="F3628" i="40"/>
  <c r="F3629" i="40"/>
  <c r="F3631" i="40"/>
  <c r="F3632" i="40"/>
  <c r="F3633" i="40"/>
  <c r="F3634" i="40"/>
  <c r="F3635" i="40"/>
  <c r="F3636" i="40"/>
  <c r="F3637" i="40"/>
  <c r="F3638" i="40"/>
  <c r="F3639" i="40"/>
  <c r="F3640" i="40"/>
  <c r="F3641" i="40"/>
  <c r="F3642" i="40"/>
  <c r="F3643" i="40"/>
  <c r="F3644" i="40"/>
  <c r="F3645" i="40"/>
  <c r="F3646" i="40"/>
  <c r="F3647" i="40"/>
  <c r="F3648" i="40"/>
  <c r="F3649" i="40"/>
  <c r="F3650" i="40"/>
  <c r="F3651" i="40"/>
  <c r="F3652" i="40"/>
  <c r="F3653" i="40"/>
  <c r="F3654" i="40"/>
  <c r="F3655" i="40"/>
  <c r="F3656" i="40"/>
  <c r="F3657" i="40"/>
  <c r="F3658" i="40"/>
  <c r="F3659" i="40"/>
  <c r="F3660" i="40"/>
  <c r="F3661" i="40"/>
  <c r="F3662" i="40"/>
  <c r="F3663" i="40"/>
  <c r="F3664" i="40"/>
  <c r="F3665" i="40"/>
  <c r="F3666" i="40"/>
  <c r="F3667" i="40"/>
  <c r="F3668" i="40"/>
  <c r="F3669" i="40"/>
  <c r="F3670" i="40"/>
  <c r="F3671" i="40"/>
  <c r="F3672" i="40"/>
  <c r="F3673" i="40"/>
  <c r="F3674" i="40"/>
  <c r="F3675" i="40"/>
  <c r="F3676" i="40"/>
  <c r="F3677" i="40"/>
  <c r="F3678" i="40"/>
  <c r="F3679" i="40"/>
  <c r="F3680" i="40"/>
  <c r="F3681" i="40"/>
  <c r="F3682" i="40"/>
  <c r="F3683" i="40"/>
  <c r="F3684" i="40"/>
  <c r="F3685" i="40"/>
  <c r="F3686" i="40"/>
  <c r="F3687" i="40"/>
  <c r="F3688" i="40"/>
  <c r="F3689" i="40"/>
  <c r="F3690" i="40"/>
  <c r="F3691" i="40"/>
  <c r="F3692" i="40"/>
  <c r="F3693" i="40"/>
  <c r="F3694" i="40"/>
  <c r="F3695" i="40"/>
  <c r="F3696" i="40"/>
  <c r="F3697" i="40"/>
  <c r="F3698" i="40"/>
  <c r="F3699" i="40"/>
  <c r="F3700" i="40"/>
  <c r="F3701" i="40"/>
  <c r="F3702" i="40"/>
  <c r="F3703" i="40"/>
  <c r="F3704" i="40"/>
  <c r="F3705" i="40"/>
  <c r="F3706" i="40"/>
  <c r="F3707" i="40"/>
  <c r="F3708" i="40"/>
  <c r="F3709" i="40"/>
  <c r="F3710" i="40"/>
  <c r="F3711" i="40"/>
  <c r="F3712" i="40"/>
  <c r="F3713" i="40"/>
  <c r="F3714" i="40"/>
  <c r="F3715" i="40"/>
  <c r="F3716" i="40"/>
  <c r="E3663" i="40"/>
  <c r="H3663" i="40" s="1"/>
  <c r="E3664" i="40"/>
  <c r="H3664" i="40" s="1"/>
  <c r="E3665" i="40"/>
  <c r="H3665" i="40" s="1"/>
  <c r="E3666" i="40"/>
  <c r="H3666" i="40" s="1"/>
  <c r="E3667" i="40"/>
  <c r="H3667" i="40" s="1"/>
  <c r="E3668" i="40"/>
  <c r="H3668" i="40" s="1"/>
  <c r="E3669" i="40"/>
  <c r="H3669" i="40" s="1"/>
  <c r="E3670" i="40"/>
  <c r="H3670" i="40" s="1"/>
  <c r="E3671" i="40"/>
  <c r="H3671" i="40" s="1"/>
  <c r="E3672" i="40"/>
  <c r="H3672" i="40" s="1"/>
  <c r="E3673" i="40"/>
  <c r="H3673" i="40" s="1"/>
  <c r="E3674" i="40"/>
  <c r="H3674" i="40" s="1"/>
  <c r="E3675" i="40"/>
  <c r="H3675" i="40" s="1"/>
  <c r="E3676" i="40"/>
  <c r="H3676" i="40" s="1"/>
  <c r="E3677" i="40"/>
  <c r="H3677" i="40" s="1"/>
  <c r="E3678" i="40"/>
  <c r="H3678" i="40" s="1"/>
  <c r="E3679" i="40"/>
  <c r="H3679" i="40" s="1"/>
  <c r="E3680" i="40"/>
  <c r="H3680" i="40" s="1"/>
  <c r="E3681" i="40"/>
  <c r="H3681" i="40" s="1"/>
  <c r="E3682" i="40"/>
  <c r="H3682" i="40" s="1"/>
  <c r="E3683" i="40"/>
  <c r="H3683" i="40" s="1"/>
  <c r="E3684" i="40"/>
  <c r="H3684" i="40" s="1"/>
  <c r="E3685" i="40"/>
  <c r="H3685" i="40" s="1"/>
  <c r="E3686" i="40"/>
  <c r="H3686" i="40" s="1"/>
  <c r="E3687" i="40"/>
  <c r="H3687" i="40" s="1"/>
  <c r="E3688" i="40"/>
  <c r="H3688" i="40" s="1"/>
  <c r="E3689" i="40"/>
  <c r="H3689" i="40" s="1"/>
  <c r="E3690" i="40"/>
  <c r="H3690" i="40" s="1"/>
  <c r="E3691" i="40"/>
  <c r="H3691" i="40" s="1"/>
  <c r="E3692" i="40"/>
  <c r="H3692" i="40" s="1"/>
  <c r="E3693" i="40"/>
  <c r="H3693" i="40" s="1"/>
  <c r="E3694" i="40"/>
  <c r="H3694" i="40" s="1"/>
  <c r="E3695" i="40"/>
  <c r="H3695" i="40" s="1"/>
  <c r="E3696" i="40"/>
  <c r="H3696" i="40" s="1"/>
  <c r="E3697" i="40"/>
  <c r="H3697" i="40" s="1"/>
  <c r="E3698" i="40"/>
  <c r="H3698" i="40" s="1"/>
  <c r="E3699" i="40"/>
  <c r="H3699" i="40" s="1"/>
  <c r="E3700" i="40"/>
  <c r="H3700" i="40" s="1"/>
  <c r="E3701" i="40"/>
  <c r="H3701" i="40" s="1"/>
  <c r="E3702" i="40"/>
  <c r="H3702" i="40" s="1"/>
  <c r="E3703" i="40"/>
  <c r="H3703" i="40" s="1"/>
  <c r="E3704" i="40"/>
  <c r="H3704" i="40" s="1"/>
  <c r="E3705" i="40"/>
  <c r="H3705" i="40" s="1"/>
  <c r="E3706" i="40"/>
  <c r="H3706" i="40" s="1"/>
  <c r="E3707" i="40"/>
  <c r="H3707" i="40" s="1"/>
  <c r="E3708" i="40"/>
  <c r="H3708" i="40" s="1"/>
  <c r="E3709" i="40"/>
  <c r="H3709" i="40" s="1"/>
  <c r="E3710" i="40"/>
  <c r="H3710" i="40" s="1"/>
  <c r="E3711" i="40"/>
  <c r="H3711" i="40" s="1"/>
  <c r="E3712" i="40"/>
  <c r="H3712" i="40" s="1"/>
  <c r="E3713" i="40"/>
  <c r="H3713" i="40" s="1"/>
  <c r="E3714" i="40"/>
  <c r="H3714" i="40" s="1"/>
  <c r="E3715" i="40"/>
  <c r="H3715" i="40" s="1"/>
  <c r="E3716" i="40"/>
  <c r="H3716" i="40" s="1"/>
  <c r="E3662" i="40"/>
  <c r="H3662" i="40" s="1"/>
  <c r="E3661" i="40"/>
  <c r="H3661" i="40" s="1"/>
  <c r="E3606" i="40" l="1"/>
  <c r="H3606" i="40" s="1"/>
  <c r="E3607" i="40"/>
  <c r="H3607" i="40" s="1"/>
  <c r="E3608" i="40"/>
  <c r="H3608" i="40" s="1"/>
  <c r="E3609" i="40"/>
  <c r="H3609" i="40" s="1"/>
  <c r="E3610" i="40"/>
  <c r="H3610" i="40" s="1"/>
  <c r="E3611" i="40"/>
  <c r="H3611" i="40" s="1"/>
  <c r="E3612" i="40"/>
  <c r="H3612" i="40" s="1"/>
  <c r="E3613" i="40"/>
  <c r="H3613" i="40" s="1"/>
  <c r="E3614" i="40"/>
  <c r="H3614" i="40" s="1"/>
  <c r="E3615" i="40"/>
  <c r="H3615" i="40" s="1"/>
  <c r="E3616" i="40"/>
  <c r="H3616" i="40" s="1"/>
  <c r="E3617" i="40"/>
  <c r="H3617" i="40" s="1"/>
  <c r="E3618" i="40"/>
  <c r="H3618" i="40" s="1"/>
  <c r="E3619" i="40"/>
  <c r="H3619" i="40" s="1"/>
  <c r="E3620" i="40"/>
  <c r="H3620" i="40" s="1"/>
  <c r="E3621" i="40"/>
  <c r="H3621" i="40" s="1"/>
  <c r="E3622" i="40"/>
  <c r="H3622" i="40" s="1"/>
  <c r="E3623" i="40"/>
  <c r="H3623" i="40" s="1"/>
  <c r="E3624" i="40"/>
  <c r="H3624" i="40" s="1"/>
  <c r="E3625" i="40"/>
  <c r="H3625" i="40" s="1"/>
  <c r="E3626" i="40"/>
  <c r="H3626" i="40" s="1"/>
  <c r="E3627" i="40"/>
  <c r="H3627" i="40" s="1"/>
  <c r="E3628" i="40"/>
  <c r="H3628" i="40" s="1"/>
  <c r="E3629" i="40"/>
  <c r="H3629" i="40" s="1"/>
  <c r="E3630" i="40"/>
  <c r="H3630" i="40" s="1"/>
  <c r="E3631" i="40"/>
  <c r="H3631" i="40" s="1"/>
  <c r="E3632" i="40"/>
  <c r="H3632" i="40" s="1"/>
  <c r="E3633" i="40"/>
  <c r="H3633" i="40" s="1"/>
  <c r="E3634" i="40"/>
  <c r="H3634" i="40" s="1"/>
  <c r="E3635" i="40"/>
  <c r="H3635" i="40" s="1"/>
  <c r="E3636" i="40"/>
  <c r="H3636" i="40" s="1"/>
  <c r="E3637" i="40"/>
  <c r="H3637" i="40" s="1"/>
  <c r="E3638" i="40"/>
  <c r="H3638" i="40" s="1"/>
  <c r="E3639" i="40"/>
  <c r="H3639" i="40" s="1"/>
  <c r="E3640" i="40"/>
  <c r="H3640" i="40" s="1"/>
  <c r="E3641" i="40"/>
  <c r="H3641" i="40" s="1"/>
  <c r="E3642" i="40"/>
  <c r="H3642" i="40" s="1"/>
  <c r="E3643" i="40"/>
  <c r="H3643" i="40" s="1"/>
  <c r="E3644" i="40"/>
  <c r="H3644" i="40" s="1"/>
  <c r="E3645" i="40"/>
  <c r="H3645" i="40" s="1"/>
  <c r="E3646" i="40"/>
  <c r="H3646" i="40" s="1"/>
  <c r="E3647" i="40"/>
  <c r="H3647" i="40" s="1"/>
  <c r="E3648" i="40"/>
  <c r="H3648" i="40" s="1"/>
  <c r="E3649" i="40"/>
  <c r="H3649" i="40" s="1"/>
  <c r="E3650" i="40"/>
  <c r="H3650" i="40" s="1"/>
  <c r="E3651" i="40"/>
  <c r="H3651" i="40" s="1"/>
  <c r="E3652" i="40"/>
  <c r="H3652" i="40" s="1"/>
  <c r="E3653" i="40"/>
  <c r="H3653" i="40" s="1"/>
  <c r="E3654" i="40"/>
  <c r="H3654" i="40" s="1"/>
  <c r="E3655" i="40"/>
  <c r="H3655" i="40" s="1"/>
  <c r="E3656" i="40"/>
  <c r="H3656" i="40" s="1"/>
  <c r="E3657" i="40"/>
  <c r="H3657" i="40" s="1"/>
  <c r="E3658" i="40"/>
  <c r="H3658" i="40" s="1"/>
  <c r="E3659" i="40"/>
  <c r="H3659" i="40" s="1"/>
  <c r="E3660" i="40"/>
  <c r="H3660" i="40" s="1"/>
  <c r="E3605" i="40"/>
  <c r="H3605" i="40" s="1"/>
  <c r="L4" i="55" l="1"/>
  <c r="M4" i="55"/>
  <c r="L5" i="55"/>
  <c r="M6" i="55"/>
  <c r="L7" i="55"/>
  <c r="M7" i="55"/>
  <c r="L8" i="55"/>
  <c r="M9" i="55"/>
  <c r="L10" i="55"/>
  <c r="M10" i="55"/>
  <c r="L11" i="55"/>
  <c r="M11" i="55"/>
  <c r="L12" i="55"/>
  <c r="M12" i="55"/>
  <c r="L13" i="55"/>
  <c r="M13" i="55"/>
  <c r="L14" i="55"/>
  <c r="M14" i="55"/>
  <c r="L15" i="55"/>
  <c r="M15" i="55"/>
  <c r="L16" i="55"/>
  <c r="L17" i="55"/>
  <c r="M17" i="55"/>
  <c r="L18" i="55"/>
  <c r="M18" i="55"/>
  <c r="L19" i="55"/>
  <c r="L20" i="55"/>
  <c r="M20" i="55"/>
  <c r="L21" i="55"/>
  <c r="M21" i="55"/>
  <c r="L22" i="55"/>
  <c r="L23" i="55"/>
  <c r="M23" i="55"/>
  <c r="L24" i="55"/>
  <c r="M24" i="55"/>
  <c r="L25" i="55"/>
  <c r="M25" i="55"/>
  <c r="L26" i="55"/>
  <c r="M26" i="55"/>
  <c r="L27" i="55"/>
  <c r="M27" i="55"/>
  <c r="L28" i="55"/>
  <c r="M28" i="55"/>
  <c r="L29" i="55"/>
  <c r="M29" i="55"/>
  <c r="L30" i="55"/>
  <c r="L31" i="55"/>
  <c r="M31" i="55"/>
  <c r="M32" i="55"/>
  <c r="L33" i="55"/>
  <c r="M33" i="55"/>
  <c r="L34" i="55"/>
  <c r="L35" i="55"/>
  <c r="M35" i="55"/>
  <c r="M36" i="55"/>
  <c r="M37" i="55"/>
  <c r="L38" i="55"/>
  <c r="M39" i="55"/>
  <c r="L40" i="55"/>
  <c r="L41" i="55"/>
  <c r="M42" i="55"/>
  <c r="L43" i="55"/>
  <c r="M43" i="55"/>
  <c r="L44" i="55"/>
  <c r="M44" i="55"/>
  <c r="L45" i="55"/>
  <c r="M45" i="55"/>
  <c r="L46" i="55"/>
  <c r="M46" i="55"/>
  <c r="L47" i="55"/>
  <c r="M47" i="55"/>
  <c r="L48" i="55"/>
  <c r="M48" i="55"/>
  <c r="L49" i="55"/>
  <c r="M49" i="55"/>
  <c r="L50" i="55"/>
  <c r="M50" i="55"/>
  <c r="L51" i="55"/>
  <c r="M51" i="55"/>
  <c r="L52" i="55"/>
  <c r="M52" i="55"/>
  <c r="L53" i="55"/>
  <c r="M53" i="55"/>
  <c r="L54" i="55"/>
  <c r="M54" i="55"/>
  <c r="L55" i="55"/>
  <c r="M55" i="55"/>
  <c r="L56" i="55"/>
  <c r="L57" i="55"/>
  <c r="M57" i="55"/>
  <c r="L58" i="55"/>
  <c r="M58" i="55"/>
  <c r="L59" i="55"/>
  <c r="M59" i="55"/>
  <c r="L60" i="55"/>
  <c r="M60" i="55"/>
  <c r="L61" i="55"/>
  <c r="M61" i="55"/>
  <c r="L62" i="55"/>
  <c r="M62" i="55"/>
  <c r="L63" i="55"/>
  <c r="M63" i="55"/>
  <c r="L64" i="55"/>
  <c r="M64" i="55"/>
  <c r="L65" i="55"/>
  <c r="M65" i="55"/>
  <c r="L66" i="55"/>
  <c r="M66" i="55"/>
  <c r="L67" i="55"/>
  <c r="M67" i="55"/>
  <c r="L68" i="55"/>
  <c r="M68" i="55"/>
  <c r="L69" i="55"/>
  <c r="M69" i="55"/>
  <c r="L70" i="55"/>
  <c r="M70" i="55"/>
  <c r="L71" i="55"/>
  <c r="M71" i="55"/>
  <c r="L72" i="55"/>
  <c r="M72" i="55"/>
  <c r="L73" i="55"/>
  <c r="M73" i="55"/>
  <c r="L74" i="55"/>
  <c r="M74" i="55"/>
  <c r="L75" i="55"/>
  <c r="M75" i="55"/>
  <c r="L76" i="55"/>
  <c r="M76" i="55"/>
  <c r="L77" i="55"/>
  <c r="M77" i="55"/>
  <c r="L78" i="55"/>
  <c r="M78" i="55"/>
  <c r="L79" i="55"/>
  <c r="M79" i="55"/>
  <c r="L80" i="55"/>
  <c r="M80" i="55"/>
  <c r="L81" i="55"/>
  <c r="M81" i="55"/>
  <c r="L82" i="55"/>
  <c r="M82" i="55"/>
  <c r="L83" i="55"/>
  <c r="M83" i="55"/>
  <c r="L84" i="55"/>
  <c r="M84" i="55"/>
  <c r="L85" i="55"/>
  <c r="M85" i="55"/>
  <c r="M86" i="55"/>
  <c r="L87" i="55"/>
  <c r="M87" i="55"/>
  <c r="L88" i="55"/>
  <c r="M88" i="55"/>
  <c r="L89" i="55"/>
  <c r="M89" i="55"/>
  <c r="L90" i="55"/>
  <c r="M90" i="55"/>
  <c r="L92" i="55"/>
  <c r="M92" i="55"/>
  <c r="L96" i="55"/>
  <c r="M96" i="55"/>
  <c r="L97" i="55"/>
  <c r="M97" i="55"/>
  <c r="L98" i="55"/>
  <c r="M98" i="55"/>
  <c r="L99" i="55"/>
  <c r="M99" i="55"/>
  <c r="M101" i="55"/>
  <c r="L102" i="55"/>
  <c r="M102" i="55"/>
  <c r="L103" i="55"/>
  <c r="L105" i="55"/>
  <c r="M105" i="55"/>
  <c r="L106" i="55"/>
  <c r="M106" i="55"/>
  <c r="L107" i="55"/>
  <c r="M107" i="55"/>
  <c r="L108" i="55"/>
  <c r="M108" i="55"/>
  <c r="L110" i="55"/>
  <c r="M110" i="55"/>
  <c r="L111" i="55"/>
  <c r="M111" i="55"/>
  <c r="L112" i="55"/>
  <c r="M112" i="55"/>
  <c r="L113" i="55"/>
  <c r="M113" i="55"/>
  <c r="L114" i="55"/>
  <c r="M114" i="55"/>
  <c r="L115" i="55"/>
  <c r="M115" i="55"/>
  <c r="L116" i="55"/>
  <c r="M116" i="55"/>
  <c r="L117" i="55"/>
  <c r="M117" i="55"/>
  <c r="L118" i="55"/>
  <c r="M118" i="55"/>
  <c r="L119" i="55"/>
  <c r="M119" i="55"/>
  <c r="L120" i="55"/>
  <c r="M120" i="55"/>
  <c r="L121" i="55"/>
  <c r="M121" i="55"/>
  <c r="L122" i="55"/>
  <c r="M122" i="55"/>
  <c r="L123" i="55"/>
  <c r="M123" i="55"/>
  <c r="L124" i="55"/>
  <c r="M124" i="55"/>
  <c r="L125" i="55"/>
  <c r="M125" i="55"/>
  <c r="L126" i="55"/>
  <c r="M126" i="55"/>
  <c r="L127" i="55"/>
  <c r="M127" i="55"/>
  <c r="L128" i="55"/>
  <c r="M128" i="55"/>
  <c r="L129" i="55"/>
  <c r="M129" i="55"/>
  <c r="L130" i="55"/>
  <c r="M130" i="55"/>
  <c r="L131" i="55"/>
  <c r="M131" i="55"/>
  <c r="L132" i="55"/>
  <c r="M132" i="55"/>
  <c r="L133" i="55"/>
  <c r="M133" i="55"/>
  <c r="L134" i="55"/>
  <c r="M134" i="55"/>
  <c r="L135" i="55"/>
  <c r="M135" i="55"/>
  <c r="L136" i="55"/>
  <c r="M136" i="55"/>
  <c r="L137" i="55"/>
  <c r="M137" i="55"/>
  <c r="L138" i="55"/>
  <c r="M138" i="55"/>
  <c r="L139" i="55"/>
  <c r="M139" i="55"/>
  <c r="L140" i="55"/>
  <c r="M140" i="55"/>
  <c r="L141" i="55"/>
  <c r="M141" i="55"/>
  <c r="L142" i="55"/>
  <c r="M142" i="55"/>
  <c r="L143" i="55"/>
  <c r="M143" i="55"/>
  <c r="L144" i="55"/>
  <c r="M144" i="55"/>
  <c r="L145" i="55"/>
  <c r="M145" i="55"/>
  <c r="L146" i="55"/>
  <c r="M146" i="55"/>
  <c r="L147" i="55"/>
  <c r="M147" i="55"/>
  <c r="L148" i="55"/>
  <c r="M148" i="55"/>
  <c r="L149" i="55"/>
  <c r="M149" i="55"/>
  <c r="L150" i="55"/>
  <c r="M150" i="55"/>
  <c r="L151" i="55"/>
  <c r="M151" i="55"/>
  <c r="L152" i="55"/>
  <c r="M152" i="55"/>
  <c r="L153" i="55"/>
  <c r="M153" i="55"/>
  <c r="L154" i="55"/>
  <c r="M154" i="55"/>
  <c r="L155" i="55"/>
  <c r="M155" i="55"/>
  <c r="L156" i="55"/>
  <c r="M156" i="55"/>
  <c r="L157" i="55"/>
  <c r="M157" i="55"/>
  <c r="L158" i="55"/>
  <c r="M158" i="55"/>
  <c r="L159" i="55"/>
  <c r="M159" i="55"/>
  <c r="L160" i="55"/>
  <c r="M160" i="55"/>
  <c r="L161" i="55"/>
  <c r="M161" i="55"/>
  <c r="L162" i="55"/>
  <c r="M162" i="55"/>
  <c r="L163" i="55"/>
  <c r="M163" i="55"/>
  <c r="L164" i="55"/>
  <c r="M164" i="55"/>
  <c r="L165" i="55"/>
  <c r="M165" i="55"/>
  <c r="L166" i="55"/>
  <c r="M166" i="55"/>
  <c r="L167" i="55"/>
  <c r="M167" i="55"/>
  <c r="L168" i="55"/>
  <c r="M168" i="55"/>
  <c r="L169" i="55"/>
  <c r="M169" i="55"/>
  <c r="L170" i="55"/>
  <c r="M170" i="55"/>
  <c r="L171" i="55"/>
  <c r="M171" i="55"/>
  <c r="L172" i="55"/>
  <c r="M172" i="55"/>
  <c r="L173" i="55"/>
  <c r="M173" i="55"/>
  <c r="L174" i="55"/>
  <c r="L175" i="55"/>
  <c r="M175" i="55"/>
  <c r="L176" i="55"/>
  <c r="M176" i="55"/>
  <c r="L177" i="55"/>
  <c r="M177" i="55"/>
  <c r="L178" i="55"/>
  <c r="M178" i="55"/>
  <c r="L179" i="55"/>
  <c r="M179" i="55"/>
  <c r="L180" i="55"/>
  <c r="M180" i="55"/>
  <c r="L181" i="55"/>
  <c r="M181" i="55"/>
  <c r="L182" i="55"/>
  <c r="M182" i="55"/>
  <c r="L183" i="55"/>
  <c r="M183" i="55"/>
  <c r="L184" i="55"/>
  <c r="M184" i="55"/>
  <c r="L185" i="55"/>
  <c r="M185" i="55"/>
  <c r="L186" i="55"/>
  <c r="M186" i="55"/>
  <c r="L187" i="55"/>
  <c r="M187" i="55"/>
  <c r="L188" i="55"/>
  <c r="M188" i="55"/>
  <c r="L189" i="55"/>
  <c r="M189" i="55"/>
  <c r="M190" i="55"/>
  <c r="L191" i="55"/>
  <c r="M191" i="55"/>
  <c r="L192" i="55"/>
  <c r="M192" i="55"/>
  <c r="L193" i="55"/>
  <c r="M193" i="55"/>
  <c r="L194" i="55"/>
  <c r="M194" i="55"/>
  <c r="L195" i="55"/>
  <c r="M195" i="55"/>
  <c r="L196" i="55"/>
  <c r="M196" i="55"/>
  <c r="L197" i="55"/>
  <c r="M197" i="55"/>
  <c r="L198" i="55"/>
  <c r="M198" i="55"/>
  <c r="L199" i="55"/>
  <c r="M199" i="55"/>
  <c r="L200" i="55"/>
  <c r="M200" i="55"/>
  <c r="L201" i="55"/>
  <c r="M201" i="55"/>
  <c r="M202" i="55"/>
  <c r="L203" i="55"/>
  <c r="M203" i="55"/>
  <c r="L204" i="55"/>
  <c r="M204" i="55"/>
  <c r="L205" i="55"/>
  <c r="M205" i="55"/>
  <c r="L206" i="55"/>
  <c r="M206" i="55"/>
  <c r="L207" i="55"/>
  <c r="M207" i="55"/>
  <c r="L208" i="55"/>
  <c r="M208" i="55"/>
  <c r="L209" i="55"/>
  <c r="M209" i="55"/>
  <c r="L210" i="55"/>
  <c r="M210" i="55"/>
  <c r="L211" i="55"/>
  <c r="M211" i="55"/>
  <c r="L212" i="55"/>
  <c r="M212" i="55"/>
  <c r="L213" i="55"/>
  <c r="M213" i="55"/>
  <c r="L214" i="55"/>
  <c r="M214" i="55"/>
  <c r="L215" i="55"/>
  <c r="M215" i="55"/>
  <c r="L216" i="55"/>
  <c r="M216" i="55"/>
  <c r="L217" i="55"/>
  <c r="M217" i="55"/>
  <c r="L218" i="55"/>
  <c r="M218" i="55"/>
  <c r="L219" i="55"/>
  <c r="M219" i="55"/>
  <c r="L220" i="55"/>
  <c r="M220" i="55"/>
  <c r="L221" i="55"/>
  <c r="L222" i="55"/>
  <c r="M222" i="55"/>
  <c r="L223" i="55"/>
  <c r="M223" i="55"/>
  <c r="L224" i="55"/>
  <c r="M224" i="55"/>
  <c r="L225" i="55"/>
  <c r="M225" i="55"/>
  <c r="L226" i="55"/>
  <c r="M226" i="55"/>
  <c r="L227" i="55"/>
  <c r="M227" i="55"/>
  <c r="L228" i="55"/>
  <c r="M228" i="55"/>
  <c r="L229" i="55"/>
  <c r="M229" i="55"/>
  <c r="L230" i="55"/>
  <c r="M230" i="55"/>
  <c r="L231" i="55"/>
  <c r="M231" i="55"/>
  <c r="L232" i="55"/>
  <c r="M232" i="55"/>
  <c r="L233" i="55"/>
  <c r="M233" i="55"/>
  <c r="L234" i="55"/>
  <c r="M234" i="55"/>
  <c r="L235" i="55"/>
  <c r="M235" i="55"/>
  <c r="L236" i="55"/>
  <c r="M236" i="55"/>
  <c r="L237" i="55"/>
  <c r="M237" i="55"/>
  <c r="L238" i="55"/>
  <c r="M238" i="55"/>
  <c r="L239" i="55"/>
  <c r="M239" i="55"/>
  <c r="L240" i="55"/>
  <c r="M240" i="55"/>
  <c r="L241" i="55"/>
  <c r="M241" i="55"/>
  <c r="L242" i="55"/>
  <c r="M242" i="55"/>
  <c r="L243" i="55"/>
  <c r="M243" i="55"/>
  <c r="L244" i="55"/>
  <c r="M244" i="55"/>
  <c r="L245" i="55"/>
  <c r="M245" i="55"/>
  <c r="L246" i="55"/>
  <c r="M246" i="55"/>
  <c r="L247" i="55"/>
  <c r="M247" i="55"/>
  <c r="L248" i="55"/>
  <c r="M248" i="55"/>
  <c r="L249" i="55"/>
  <c r="M249" i="55"/>
  <c r="L250" i="55"/>
  <c r="M250" i="55"/>
  <c r="L251" i="55"/>
  <c r="M251" i="55"/>
  <c r="L252" i="55"/>
  <c r="M252" i="55"/>
  <c r="L253" i="55"/>
  <c r="M253" i="55"/>
  <c r="L254" i="55"/>
  <c r="M254" i="55"/>
  <c r="L255" i="55"/>
  <c r="M255" i="55"/>
  <c r="L256" i="55"/>
  <c r="M256" i="55"/>
  <c r="L257" i="55"/>
  <c r="M257" i="55"/>
  <c r="L258" i="55"/>
  <c r="M258" i="55"/>
  <c r="L259" i="55"/>
  <c r="M259" i="55"/>
  <c r="L260" i="55"/>
  <c r="M260" i="55"/>
  <c r="L261" i="55"/>
  <c r="M261" i="55"/>
  <c r="L262" i="55"/>
  <c r="M262" i="55"/>
  <c r="L263" i="55"/>
  <c r="M263" i="55"/>
  <c r="L264" i="55"/>
  <c r="M264" i="55"/>
  <c r="L265" i="55"/>
  <c r="M265" i="55"/>
  <c r="L266" i="55"/>
  <c r="M266" i="55"/>
  <c r="L267" i="55"/>
  <c r="M267" i="55"/>
  <c r="L268" i="55"/>
  <c r="M268" i="55"/>
  <c r="L269" i="55"/>
  <c r="M269" i="55"/>
  <c r="L270" i="55"/>
  <c r="M270" i="55"/>
  <c r="L271" i="55"/>
  <c r="M271" i="55"/>
  <c r="L272" i="55"/>
  <c r="M272" i="55"/>
  <c r="L273" i="55"/>
  <c r="M273" i="55"/>
  <c r="L274" i="55"/>
  <c r="M274" i="55"/>
  <c r="L275" i="55"/>
  <c r="M275" i="55"/>
  <c r="L276" i="55"/>
  <c r="M276" i="55"/>
  <c r="L277" i="55"/>
  <c r="M277" i="55"/>
  <c r="L278" i="55"/>
  <c r="M278" i="55"/>
  <c r="L279" i="55"/>
  <c r="M279" i="55"/>
  <c r="L280" i="55"/>
  <c r="M280" i="55"/>
  <c r="L281" i="55"/>
  <c r="M281" i="55"/>
  <c r="L282" i="55"/>
  <c r="M282" i="55"/>
  <c r="L283" i="55"/>
  <c r="M283" i="55"/>
  <c r="L284" i="55"/>
  <c r="M284" i="55"/>
  <c r="L285" i="55"/>
  <c r="M285" i="55"/>
  <c r="L286" i="55"/>
  <c r="M286" i="55"/>
  <c r="L287" i="55"/>
  <c r="M287" i="55"/>
  <c r="L288" i="55"/>
  <c r="M288" i="55"/>
  <c r="L289" i="55"/>
  <c r="M289" i="55"/>
  <c r="L290" i="55"/>
  <c r="M290" i="55"/>
  <c r="L291" i="55"/>
  <c r="M291" i="55"/>
  <c r="L292" i="55"/>
  <c r="M292" i="55"/>
  <c r="L293" i="55"/>
  <c r="M293" i="55"/>
  <c r="L294" i="55"/>
  <c r="M294" i="55"/>
  <c r="L295" i="55"/>
  <c r="M295" i="55"/>
  <c r="L296" i="55"/>
  <c r="M296" i="55"/>
  <c r="L297" i="55"/>
  <c r="M297" i="55"/>
  <c r="L298" i="55"/>
  <c r="M298" i="55"/>
  <c r="L299" i="55"/>
  <c r="M299" i="55"/>
  <c r="L300" i="55"/>
  <c r="M300" i="55"/>
  <c r="L301" i="55"/>
  <c r="M301" i="55"/>
  <c r="L302" i="55"/>
  <c r="M302" i="55"/>
  <c r="L303" i="55"/>
  <c r="M303" i="55"/>
  <c r="L304" i="55"/>
  <c r="M304" i="55"/>
  <c r="L305" i="55"/>
  <c r="M305" i="55"/>
  <c r="L306" i="55"/>
  <c r="M306" i="55"/>
  <c r="L307" i="55"/>
  <c r="M307" i="55"/>
  <c r="L308" i="55"/>
  <c r="M308" i="55"/>
  <c r="L309" i="55"/>
  <c r="M309" i="55"/>
  <c r="L310" i="55"/>
  <c r="M310" i="55"/>
  <c r="L311" i="55"/>
  <c r="M311" i="55"/>
  <c r="L312" i="55"/>
  <c r="L313" i="55"/>
  <c r="M313" i="55"/>
  <c r="L314" i="55"/>
  <c r="M314" i="55"/>
  <c r="L315" i="55"/>
  <c r="M315" i="55"/>
  <c r="L316" i="55"/>
  <c r="M316" i="55"/>
  <c r="L317" i="55"/>
  <c r="M317" i="55"/>
  <c r="L318" i="55"/>
  <c r="M318" i="55"/>
  <c r="L319" i="55"/>
  <c r="M319" i="55"/>
  <c r="L320" i="55"/>
  <c r="M320" i="55"/>
  <c r="L321" i="55"/>
  <c r="M321" i="55"/>
  <c r="L322" i="55"/>
  <c r="M322" i="55"/>
  <c r="L323" i="55"/>
  <c r="M323" i="55"/>
  <c r="L324" i="55"/>
  <c r="M324" i="55"/>
  <c r="L325" i="55"/>
  <c r="M325" i="55"/>
  <c r="L326" i="55"/>
  <c r="M326" i="55"/>
  <c r="L327" i="55"/>
  <c r="M327" i="55"/>
  <c r="L328" i="55"/>
  <c r="M328" i="55"/>
  <c r="L329" i="55"/>
  <c r="M329" i="55"/>
  <c r="M330" i="55"/>
  <c r="L331" i="55"/>
  <c r="M331" i="55"/>
  <c r="L332" i="55"/>
  <c r="L333" i="55"/>
  <c r="M333" i="55"/>
  <c r="L334" i="55"/>
  <c r="M334" i="55"/>
  <c r="L335" i="55"/>
  <c r="M335" i="55"/>
  <c r="L336" i="55"/>
  <c r="M336" i="55"/>
  <c r="L337" i="55"/>
  <c r="M337" i="55"/>
  <c r="L338" i="55"/>
  <c r="M338" i="55"/>
  <c r="L339" i="55"/>
  <c r="M339" i="55"/>
  <c r="L340" i="55"/>
  <c r="M340" i="55"/>
  <c r="L341" i="55"/>
  <c r="M341" i="55"/>
  <c r="L342" i="55"/>
  <c r="M342" i="55"/>
  <c r="L343" i="55"/>
  <c r="M343" i="55"/>
  <c r="L344" i="55"/>
  <c r="M344" i="55"/>
  <c r="L345" i="55"/>
  <c r="M345" i="55"/>
  <c r="L346" i="55"/>
  <c r="M346" i="55"/>
  <c r="L347" i="55"/>
  <c r="M347" i="55"/>
  <c r="L348" i="55"/>
  <c r="M348" i="55"/>
  <c r="L349" i="55"/>
  <c r="L350" i="55"/>
  <c r="M350" i="55"/>
  <c r="L351" i="55"/>
  <c r="M351" i="55"/>
  <c r="L352" i="55"/>
  <c r="M352" i="55"/>
  <c r="L353" i="55"/>
  <c r="M353" i="55"/>
  <c r="L354" i="55"/>
  <c r="M354" i="55"/>
  <c r="L355" i="55"/>
  <c r="M355" i="55"/>
  <c r="L356" i="55"/>
  <c r="M356" i="55"/>
  <c r="L357" i="55"/>
  <c r="M357" i="55"/>
  <c r="L358" i="55"/>
  <c r="M358" i="55"/>
  <c r="L359" i="55"/>
  <c r="M359" i="55"/>
  <c r="L360" i="55"/>
  <c r="M360" i="55"/>
  <c r="L361" i="55"/>
  <c r="M361" i="55"/>
  <c r="L362" i="55"/>
  <c r="M362" i="55"/>
  <c r="L363" i="55"/>
  <c r="M363" i="55"/>
  <c r="L364" i="55"/>
  <c r="M364" i="55"/>
  <c r="L365" i="55"/>
  <c r="M365" i="55"/>
  <c r="L366" i="55"/>
  <c r="M366" i="55"/>
  <c r="L367" i="55"/>
  <c r="M367" i="55"/>
  <c r="L368" i="55"/>
  <c r="M368" i="55"/>
  <c r="L369" i="55"/>
  <c r="M369" i="55"/>
  <c r="L370" i="55"/>
  <c r="M370" i="55"/>
  <c r="L371" i="55"/>
  <c r="M371" i="55"/>
  <c r="L372" i="55"/>
  <c r="M372" i="55"/>
  <c r="L373" i="55"/>
  <c r="L374" i="55"/>
  <c r="M374" i="55"/>
  <c r="L375" i="55"/>
  <c r="M375" i="55"/>
  <c r="L376" i="55"/>
  <c r="M376" i="55"/>
  <c r="L377" i="55"/>
  <c r="M377" i="55"/>
  <c r="L378" i="55"/>
  <c r="M378" i="55"/>
  <c r="L379" i="55"/>
  <c r="M379" i="55"/>
  <c r="L380" i="55"/>
  <c r="M380" i="55"/>
  <c r="L381" i="55"/>
  <c r="M381" i="55"/>
  <c r="L382" i="55"/>
  <c r="M382" i="55"/>
  <c r="L383" i="55"/>
  <c r="M383" i="55"/>
  <c r="L384" i="55"/>
  <c r="M384" i="55"/>
  <c r="L385" i="55"/>
  <c r="M385" i="55"/>
  <c r="L386" i="55"/>
  <c r="M386" i="55"/>
  <c r="L387" i="55"/>
  <c r="M387" i="55"/>
  <c r="L388" i="55"/>
  <c r="M388" i="55"/>
  <c r="L389" i="55"/>
  <c r="M389" i="55"/>
  <c r="L390" i="55"/>
  <c r="M390" i="55"/>
  <c r="L391" i="55"/>
  <c r="M391" i="55"/>
  <c r="L392" i="55"/>
  <c r="M392" i="55"/>
  <c r="L393" i="55"/>
  <c r="M393" i="55"/>
  <c r="L394" i="55"/>
  <c r="M394" i="55"/>
  <c r="L395" i="55"/>
  <c r="M395" i="55"/>
  <c r="L396" i="55"/>
  <c r="M396" i="55"/>
  <c r="L397" i="55"/>
  <c r="M397" i="55"/>
  <c r="L398" i="55"/>
  <c r="M398" i="55"/>
  <c r="L399" i="55"/>
  <c r="M399" i="55"/>
  <c r="L400" i="55"/>
  <c r="M400" i="55"/>
  <c r="L401" i="55"/>
  <c r="M401" i="55"/>
  <c r="L402" i="55"/>
  <c r="M402" i="55"/>
  <c r="L403" i="55"/>
  <c r="M403" i="55"/>
  <c r="L404" i="55"/>
  <c r="M404" i="55"/>
  <c r="L405" i="55"/>
  <c r="M405" i="55"/>
  <c r="L406" i="55"/>
  <c r="M406" i="55"/>
  <c r="L407" i="55"/>
  <c r="M407" i="55"/>
  <c r="L408" i="55"/>
  <c r="M408" i="55"/>
  <c r="L409" i="55"/>
  <c r="M409" i="55"/>
  <c r="L410" i="55"/>
  <c r="M410" i="55"/>
  <c r="L411" i="55"/>
  <c r="M411" i="55"/>
  <c r="L412" i="55"/>
  <c r="M412" i="55"/>
  <c r="L413" i="55"/>
  <c r="M413" i="55"/>
  <c r="L414" i="55"/>
  <c r="M414" i="55"/>
  <c r="L415" i="55"/>
  <c r="M415" i="55"/>
  <c r="L416" i="55"/>
  <c r="M416" i="55"/>
  <c r="L417" i="55"/>
  <c r="M417" i="55"/>
  <c r="L418" i="55"/>
  <c r="M418" i="55"/>
  <c r="L419" i="55"/>
  <c r="M419" i="55"/>
  <c r="L420" i="55"/>
  <c r="M420" i="55"/>
  <c r="L421" i="55"/>
  <c r="M421" i="55"/>
  <c r="L422" i="55"/>
  <c r="M422" i="55"/>
  <c r="L423" i="55"/>
  <c r="M423" i="55"/>
  <c r="L424" i="55"/>
  <c r="M424" i="55"/>
  <c r="L425" i="55"/>
  <c r="M425" i="55"/>
  <c r="L426" i="55"/>
  <c r="M426" i="55"/>
  <c r="L427" i="55"/>
  <c r="M427" i="55"/>
  <c r="L428" i="55"/>
  <c r="M428" i="55"/>
  <c r="L429" i="55"/>
  <c r="M429" i="55"/>
  <c r="L430" i="55"/>
  <c r="M430" i="55"/>
  <c r="L431" i="55"/>
  <c r="M431" i="55"/>
  <c r="L432" i="55"/>
  <c r="M432" i="55"/>
  <c r="L433" i="55"/>
  <c r="M433" i="55"/>
  <c r="L434" i="55"/>
  <c r="M434" i="55"/>
  <c r="L435" i="55"/>
  <c r="M435" i="55"/>
  <c r="L436" i="55"/>
  <c r="M436" i="55"/>
  <c r="L437" i="55"/>
  <c r="M437" i="55"/>
  <c r="L438" i="55"/>
  <c r="M438" i="55"/>
  <c r="L439" i="55"/>
  <c r="M439" i="55"/>
  <c r="L440" i="55"/>
  <c r="M440" i="55"/>
  <c r="L441" i="55"/>
  <c r="M441" i="55"/>
  <c r="L442" i="55"/>
  <c r="M442" i="55"/>
  <c r="L443" i="55"/>
  <c r="M443" i="55"/>
  <c r="L444" i="55"/>
  <c r="M444" i="55"/>
  <c r="L445" i="55"/>
  <c r="M445" i="55"/>
  <c r="L446" i="55"/>
  <c r="M446" i="55"/>
  <c r="L447" i="55"/>
  <c r="M447" i="55"/>
  <c r="L448" i="55"/>
  <c r="M448" i="55"/>
  <c r="L449" i="55"/>
  <c r="M449" i="55"/>
  <c r="L450" i="55"/>
  <c r="M450" i="55"/>
  <c r="L451" i="55"/>
  <c r="M451" i="55"/>
  <c r="L452" i="55"/>
  <c r="M452" i="55"/>
  <c r="L453" i="55"/>
  <c r="M453" i="55"/>
  <c r="L455" i="55"/>
  <c r="M455" i="55"/>
  <c r="L456" i="55"/>
  <c r="M456" i="55"/>
  <c r="L457" i="55"/>
  <c r="M457" i="55"/>
  <c r="L458" i="55"/>
  <c r="M458" i="55"/>
  <c r="L459" i="55"/>
  <c r="M459" i="55"/>
  <c r="L460" i="55"/>
  <c r="L461" i="55"/>
  <c r="M461" i="55"/>
  <c r="L462" i="55"/>
  <c r="M462" i="55"/>
  <c r="L463" i="55"/>
  <c r="M463" i="55"/>
  <c r="L464" i="55"/>
  <c r="M464" i="55"/>
  <c r="L465" i="55"/>
  <c r="M465" i="55"/>
  <c r="L466" i="55"/>
  <c r="M466" i="55"/>
  <c r="L467" i="55"/>
  <c r="M467" i="55"/>
  <c r="L468" i="55"/>
  <c r="M468" i="55"/>
  <c r="L469" i="55"/>
  <c r="M469" i="55"/>
  <c r="L470" i="55"/>
  <c r="M470" i="55"/>
  <c r="L471" i="55"/>
  <c r="M471" i="55"/>
  <c r="L472" i="55"/>
  <c r="M472" i="55"/>
  <c r="L473" i="55"/>
  <c r="M473" i="55"/>
  <c r="L474" i="55"/>
  <c r="M474" i="55"/>
  <c r="L475" i="55"/>
  <c r="M475" i="55"/>
  <c r="L476" i="55"/>
  <c r="M476" i="55"/>
  <c r="L477" i="55"/>
  <c r="M477" i="55"/>
  <c r="L478" i="55"/>
  <c r="M478" i="55"/>
  <c r="L479" i="55"/>
  <c r="M479" i="55"/>
  <c r="L480" i="55"/>
  <c r="M480" i="55"/>
  <c r="L481" i="55"/>
  <c r="M481" i="55"/>
  <c r="L482" i="55"/>
  <c r="M482" i="55"/>
  <c r="L483" i="55"/>
  <c r="M483" i="55"/>
  <c r="L484" i="55"/>
  <c r="M484" i="55"/>
  <c r="L485" i="55"/>
  <c r="M485" i="55"/>
  <c r="L486" i="55"/>
  <c r="M486" i="55"/>
  <c r="L487" i="55"/>
  <c r="M487" i="55"/>
  <c r="L488" i="55"/>
  <c r="M488" i="55"/>
  <c r="L489" i="55"/>
  <c r="M489" i="55"/>
  <c r="L490" i="55"/>
  <c r="M490" i="55"/>
  <c r="L491" i="55"/>
  <c r="M491" i="55"/>
  <c r="L492" i="55"/>
  <c r="M492" i="55"/>
  <c r="L493" i="55"/>
  <c r="M493" i="55"/>
  <c r="L494" i="55"/>
  <c r="M494" i="55"/>
  <c r="L495" i="55"/>
  <c r="M495" i="55"/>
  <c r="L496" i="55"/>
  <c r="M496" i="55"/>
  <c r="L497" i="55"/>
  <c r="M497" i="55"/>
  <c r="L498" i="55"/>
  <c r="M498" i="55"/>
  <c r="L499" i="55"/>
  <c r="M499" i="55"/>
  <c r="L510" i="55"/>
  <c r="M510" i="55"/>
  <c r="L511" i="55"/>
  <c r="M511" i="55"/>
  <c r="L512" i="55"/>
  <c r="M512" i="55"/>
  <c r="L513" i="55"/>
  <c r="M513" i="55"/>
  <c r="L514" i="55"/>
  <c r="M514" i="55"/>
  <c r="L515" i="55"/>
  <c r="M515" i="55"/>
  <c r="L516" i="55"/>
  <c r="M516" i="55"/>
  <c r="L517" i="55"/>
  <c r="M517" i="55"/>
  <c r="L518" i="55"/>
  <c r="M518" i="55"/>
  <c r="L519" i="55"/>
  <c r="M519" i="55"/>
  <c r="L520" i="55"/>
  <c r="M520" i="55"/>
  <c r="L521" i="55"/>
  <c r="M521" i="55"/>
  <c r="L522" i="55"/>
  <c r="M522" i="55"/>
  <c r="L523" i="55"/>
  <c r="M523" i="55"/>
  <c r="L524" i="55"/>
  <c r="M524" i="55"/>
  <c r="L525" i="55"/>
  <c r="M525" i="55"/>
  <c r="L526" i="55"/>
  <c r="M526" i="55"/>
  <c r="L527" i="55"/>
  <c r="M527" i="55"/>
  <c r="L528" i="55"/>
  <c r="M528" i="55"/>
  <c r="L529" i="55"/>
  <c r="M529" i="55"/>
  <c r="L530" i="55"/>
  <c r="M530" i="55"/>
  <c r="L531" i="55"/>
  <c r="M531" i="55"/>
  <c r="L532" i="55"/>
  <c r="M532" i="55"/>
  <c r="L533" i="55"/>
  <c r="M533" i="55"/>
  <c r="L534" i="55"/>
  <c r="M534" i="55"/>
  <c r="L535" i="55"/>
  <c r="M535" i="55"/>
  <c r="L536" i="55"/>
  <c r="M536" i="55"/>
  <c r="L537" i="55"/>
  <c r="M537" i="55"/>
  <c r="L538" i="55"/>
  <c r="M538" i="55"/>
  <c r="L539" i="55"/>
  <c r="M539" i="55"/>
  <c r="L540" i="55"/>
  <c r="M540" i="55"/>
  <c r="L541" i="55"/>
  <c r="M541" i="55"/>
  <c r="L542" i="55"/>
  <c r="M542" i="55"/>
  <c r="L543" i="55"/>
  <c r="M543" i="55"/>
  <c r="L544" i="55"/>
  <c r="M544" i="55"/>
  <c r="L545" i="55"/>
  <c r="M545" i="55"/>
  <c r="L546" i="55"/>
  <c r="M546" i="55"/>
  <c r="L547" i="55"/>
  <c r="M547" i="55"/>
  <c r="L548" i="55"/>
  <c r="M548" i="55"/>
  <c r="L549" i="55"/>
  <c r="M549" i="55"/>
  <c r="L550" i="55"/>
  <c r="M550" i="55"/>
  <c r="L551" i="55"/>
  <c r="M551" i="55"/>
  <c r="L552" i="55"/>
  <c r="M552" i="55"/>
  <c r="L553" i="55"/>
  <c r="M553" i="55"/>
  <c r="L554" i="55"/>
  <c r="M554" i="55"/>
  <c r="L555" i="55"/>
  <c r="M555" i="55"/>
  <c r="L556" i="55"/>
  <c r="M556" i="55"/>
  <c r="L557" i="55"/>
  <c r="M557" i="55"/>
  <c r="L558" i="55"/>
  <c r="M558" i="55"/>
  <c r="L559" i="55"/>
  <c r="M559" i="55"/>
  <c r="L560" i="55"/>
  <c r="M560" i="55"/>
  <c r="L561" i="55"/>
  <c r="M561" i="55"/>
  <c r="L562" i="55"/>
  <c r="M562" i="55"/>
  <c r="L563" i="55"/>
  <c r="M563" i="55"/>
  <c r="L564" i="55"/>
  <c r="M564" i="55"/>
  <c r="L565" i="55"/>
  <c r="M565" i="55"/>
  <c r="L566" i="55"/>
  <c r="M566" i="55"/>
  <c r="L567" i="55"/>
  <c r="M567" i="55"/>
  <c r="L568" i="55"/>
  <c r="M568" i="55"/>
  <c r="L569" i="55"/>
  <c r="M569" i="55"/>
  <c r="L570" i="55"/>
  <c r="M570" i="55"/>
  <c r="L571" i="55"/>
  <c r="M571" i="55"/>
  <c r="L572" i="55"/>
  <c r="M572" i="55"/>
  <c r="L573" i="55"/>
  <c r="M573" i="55"/>
  <c r="L574" i="55"/>
  <c r="M574" i="55"/>
  <c r="L575" i="55"/>
  <c r="M575" i="55"/>
  <c r="L576" i="55"/>
  <c r="M576" i="55"/>
  <c r="L577" i="55"/>
  <c r="M577" i="55"/>
  <c r="L578" i="55"/>
  <c r="M578" i="55"/>
  <c r="L579" i="55"/>
  <c r="M579" i="55"/>
  <c r="L580" i="55"/>
  <c r="M580" i="55"/>
  <c r="L581" i="55"/>
  <c r="M581" i="55"/>
  <c r="L582" i="55"/>
  <c r="M582" i="55"/>
  <c r="L583" i="55"/>
  <c r="M583" i="55"/>
  <c r="L584" i="55"/>
  <c r="M584" i="55"/>
  <c r="L585" i="55"/>
  <c r="M585" i="55"/>
  <c r="L586" i="55"/>
  <c r="M586" i="55"/>
  <c r="L587" i="55"/>
  <c r="M587" i="55"/>
  <c r="L588" i="55"/>
  <c r="M588" i="55"/>
  <c r="L589" i="55"/>
  <c r="M589" i="55"/>
  <c r="L590" i="55"/>
  <c r="M590" i="55"/>
  <c r="L591" i="55"/>
  <c r="M591" i="55"/>
  <c r="L592" i="55"/>
  <c r="M592" i="55"/>
  <c r="L593" i="55"/>
  <c r="M593" i="55"/>
  <c r="L594" i="55"/>
  <c r="M594" i="55"/>
  <c r="L595" i="55"/>
  <c r="M595" i="55"/>
  <c r="L596" i="55"/>
  <c r="M596" i="55"/>
  <c r="L597" i="55"/>
  <c r="M597" i="55"/>
  <c r="L598" i="55"/>
  <c r="M598" i="55"/>
  <c r="L599" i="55"/>
  <c r="M599" i="55"/>
  <c r="L600" i="55"/>
  <c r="M600" i="55"/>
  <c r="L601" i="55"/>
  <c r="M601" i="55"/>
  <c r="L602" i="55"/>
  <c r="M602" i="55"/>
  <c r="L603" i="55"/>
  <c r="M603" i="55"/>
  <c r="L604" i="55"/>
  <c r="M604" i="55"/>
  <c r="L605" i="55"/>
  <c r="M605" i="55"/>
  <c r="L606" i="55"/>
  <c r="M606" i="55"/>
  <c r="L607" i="55"/>
  <c r="M607" i="55"/>
  <c r="L608" i="55"/>
  <c r="M608" i="55"/>
  <c r="L610" i="55"/>
  <c r="M610" i="55"/>
  <c r="L611" i="55"/>
  <c r="M611" i="55"/>
  <c r="L612" i="55"/>
  <c r="M612" i="55"/>
  <c r="L613" i="55"/>
  <c r="M613" i="55"/>
  <c r="L614" i="55"/>
  <c r="M614" i="55"/>
  <c r="L615" i="55"/>
  <c r="M615" i="55"/>
  <c r="L616" i="55"/>
  <c r="M616" i="55"/>
  <c r="L617" i="55"/>
  <c r="M617" i="55"/>
  <c r="L618" i="55"/>
  <c r="M618" i="55"/>
  <c r="L619" i="55"/>
  <c r="M619" i="55"/>
  <c r="L620" i="55"/>
  <c r="M620" i="55"/>
  <c r="L621" i="55"/>
  <c r="M621" i="55"/>
  <c r="L622" i="55"/>
  <c r="M622" i="55"/>
  <c r="L623" i="55"/>
  <c r="M623" i="55"/>
  <c r="L624" i="55"/>
  <c r="M624" i="55"/>
  <c r="L625" i="55"/>
  <c r="M625" i="55"/>
  <c r="L626" i="55"/>
  <c r="M626" i="55"/>
  <c r="L627" i="55"/>
  <c r="M627" i="55"/>
  <c r="L628" i="55"/>
  <c r="M628" i="55"/>
  <c r="L629" i="55"/>
  <c r="M629" i="55"/>
  <c r="L630" i="55"/>
  <c r="M630" i="55"/>
  <c r="L631" i="55"/>
  <c r="M631" i="55"/>
  <c r="L632" i="55"/>
  <c r="M632" i="55"/>
  <c r="L633" i="55"/>
  <c r="M633" i="55"/>
  <c r="L634" i="55"/>
  <c r="M634" i="55"/>
  <c r="L635" i="55"/>
  <c r="M635" i="55"/>
  <c r="L636" i="55"/>
  <c r="M636" i="55"/>
  <c r="L637" i="55"/>
  <c r="M637" i="55"/>
  <c r="L638" i="55"/>
  <c r="M638" i="55"/>
  <c r="L639" i="55"/>
  <c r="M639" i="55"/>
  <c r="L640" i="55"/>
  <c r="M640" i="55"/>
  <c r="L641" i="55"/>
  <c r="M641" i="55"/>
  <c r="L642" i="55"/>
  <c r="M642" i="55"/>
  <c r="L643" i="55"/>
  <c r="M643" i="55"/>
  <c r="L644" i="55"/>
  <c r="M644" i="55"/>
  <c r="L645" i="55"/>
  <c r="M645" i="55"/>
  <c r="L646" i="55"/>
  <c r="M646" i="55"/>
  <c r="L647" i="55"/>
  <c r="M647" i="55"/>
  <c r="L648" i="55"/>
  <c r="M648" i="55"/>
  <c r="L649" i="55"/>
  <c r="M649" i="55"/>
  <c r="L650" i="55"/>
  <c r="M650" i="55"/>
  <c r="L651" i="55"/>
  <c r="M651" i="55"/>
  <c r="L652" i="55"/>
  <c r="M652" i="55"/>
  <c r="L653" i="55"/>
  <c r="M653" i="55"/>
  <c r="L654" i="55"/>
  <c r="M654" i="55"/>
  <c r="L655" i="55"/>
  <c r="M655" i="55"/>
  <c r="L656" i="55"/>
  <c r="M656" i="55"/>
  <c r="L657" i="55"/>
  <c r="M657" i="55"/>
  <c r="L658" i="55"/>
  <c r="M658" i="55"/>
  <c r="L659" i="55"/>
  <c r="M659" i="55"/>
  <c r="L660" i="55"/>
  <c r="L664" i="55"/>
  <c r="L671" i="55"/>
  <c r="L679" i="55"/>
  <c r="L681" i="55"/>
  <c r="M681" i="55"/>
  <c r="L682" i="55"/>
  <c r="M682" i="55"/>
  <c r="L683" i="55"/>
  <c r="L684" i="55"/>
  <c r="L685" i="55"/>
  <c r="M685" i="55"/>
  <c r="L686" i="55"/>
  <c r="M686" i="55"/>
  <c r="M687" i="55"/>
  <c r="M688" i="55"/>
  <c r="L689" i="55"/>
  <c r="M689" i="55"/>
  <c r="L690" i="55"/>
  <c r="M690" i="55"/>
  <c r="L691" i="55"/>
  <c r="M691" i="55"/>
  <c r="L692" i="55"/>
  <c r="M692" i="55"/>
  <c r="L693" i="55"/>
  <c r="M693" i="55"/>
  <c r="M694" i="55"/>
  <c r="L695" i="55"/>
  <c r="M695" i="55"/>
  <c r="L696" i="55"/>
  <c r="M696" i="55"/>
  <c r="L697" i="55"/>
  <c r="M697" i="55"/>
  <c r="L698" i="55"/>
  <c r="L699" i="55"/>
  <c r="M699" i="55"/>
  <c r="L700" i="55"/>
  <c r="M700" i="55"/>
  <c r="L701" i="55"/>
  <c r="M701" i="55"/>
  <c r="L702" i="55"/>
  <c r="M702" i="55"/>
  <c r="L703" i="55"/>
  <c r="M703" i="55"/>
  <c r="L704" i="55"/>
  <c r="M704" i="55"/>
  <c r="L705" i="55"/>
  <c r="M705" i="55"/>
  <c r="L706" i="55"/>
  <c r="M706" i="55"/>
  <c r="L707" i="55"/>
  <c r="M707" i="55"/>
  <c r="L708" i="55"/>
  <c r="L709" i="55"/>
  <c r="M709" i="55"/>
  <c r="L710" i="55"/>
  <c r="L711" i="55"/>
  <c r="M711" i="55"/>
  <c r="L712" i="55"/>
  <c r="M712" i="55"/>
  <c r="L713" i="55"/>
  <c r="L714" i="55"/>
  <c r="M714" i="55"/>
  <c r="L715" i="55"/>
  <c r="L716" i="55"/>
  <c r="M716" i="55"/>
  <c r="L717" i="55"/>
  <c r="M717" i="55"/>
  <c r="L718" i="55"/>
  <c r="M718" i="55"/>
  <c r="L719" i="55"/>
  <c r="L720" i="55"/>
  <c r="M720" i="55"/>
  <c r="L721" i="55"/>
  <c r="M721" i="55"/>
  <c r="L722" i="55"/>
  <c r="M722" i="55"/>
  <c r="L723" i="55"/>
  <c r="M723" i="55"/>
  <c r="L724" i="55"/>
  <c r="M724" i="55"/>
  <c r="L725" i="55"/>
  <c r="M725" i="55"/>
  <c r="L852" i="55"/>
  <c r="M852" i="55"/>
  <c r="L853" i="55"/>
  <c r="M853" i="55"/>
  <c r="L854" i="55"/>
  <c r="M854" i="55"/>
  <c r="L855" i="55"/>
  <c r="M855" i="55"/>
  <c r="L856" i="55"/>
  <c r="M856" i="55"/>
  <c r="L857" i="55"/>
  <c r="M857" i="55"/>
  <c r="L858" i="55"/>
  <c r="M858" i="55"/>
  <c r="L859" i="55"/>
  <c r="M859" i="55"/>
  <c r="L860" i="55"/>
  <c r="M860" i="55"/>
  <c r="L861" i="55"/>
  <c r="M861" i="55"/>
  <c r="L862" i="55"/>
  <c r="M862" i="55"/>
  <c r="L863" i="55"/>
  <c r="M863" i="55"/>
  <c r="L864" i="55"/>
  <c r="M864" i="55"/>
  <c r="L865" i="55"/>
  <c r="M865" i="55"/>
  <c r="L866" i="55"/>
  <c r="M866" i="55"/>
  <c r="L867" i="55"/>
  <c r="M867" i="55"/>
  <c r="L868" i="55"/>
  <c r="M868" i="55"/>
  <c r="L869" i="55"/>
  <c r="M869" i="55"/>
  <c r="L870" i="55"/>
  <c r="M870" i="55"/>
  <c r="L871" i="55"/>
  <c r="M871" i="55"/>
  <c r="L872" i="55"/>
  <c r="M872" i="55"/>
  <c r="L873" i="55"/>
  <c r="M873" i="55"/>
  <c r="L874" i="55"/>
  <c r="M874" i="55"/>
  <c r="L875" i="55"/>
  <c r="M875" i="55"/>
  <c r="L876" i="55"/>
  <c r="M876" i="55"/>
  <c r="L877" i="55"/>
  <c r="M877" i="55"/>
  <c r="L878" i="55"/>
  <c r="M878" i="55"/>
  <c r="L879" i="55"/>
  <c r="M879" i="55"/>
  <c r="L880" i="55"/>
  <c r="M880" i="55"/>
  <c r="L881" i="55"/>
  <c r="M881" i="55"/>
  <c r="L882" i="55"/>
  <c r="M882" i="55"/>
  <c r="L883" i="55"/>
  <c r="M883" i="55"/>
  <c r="L884" i="55"/>
  <c r="M884" i="55"/>
  <c r="L885" i="55"/>
  <c r="M885" i="55"/>
  <c r="L886" i="55"/>
  <c r="M886" i="55"/>
  <c r="L887" i="55"/>
  <c r="M887" i="55"/>
  <c r="L888" i="55"/>
  <c r="M888" i="55"/>
  <c r="L889" i="55"/>
  <c r="M889" i="55"/>
  <c r="L890" i="55"/>
  <c r="M890" i="55"/>
  <c r="L891" i="55"/>
  <c r="M891" i="55"/>
  <c r="L892" i="55"/>
  <c r="M892" i="55"/>
  <c r="L893" i="55"/>
  <c r="M893" i="55"/>
  <c r="L894" i="55"/>
  <c r="M894" i="55"/>
  <c r="L895" i="55"/>
  <c r="M895" i="55"/>
  <c r="L896" i="55"/>
  <c r="M896" i="55"/>
  <c r="L897" i="55"/>
  <c r="M897" i="55"/>
  <c r="L898" i="55"/>
  <c r="M898" i="55"/>
  <c r="L899" i="55"/>
  <c r="M899" i="55"/>
  <c r="L900" i="55"/>
  <c r="M900" i="55"/>
  <c r="L901" i="55"/>
  <c r="L902" i="55"/>
  <c r="M902" i="55"/>
  <c r="L903" i="55"/>
  <c r="M903" i="55"/>
  <c r="L904" i="55"/>
  <c r="M904" i="55"/>
  <c r="L905" i="55"/>
  <c r="M905" i="55"/>
  <c r="L906" i="55"/>
  <c r="M906" i="55"/>
  <c r="L907" i="55"/>
  <c r="M907" i="55"/>
  <c r="L908" i="55"/>
  <c r="M908" i="55"/>
  <c r="L909" i="55"/>
  <c r="M909" i="55"/>
  <c r="L910" i="55"/>
  <c r="M910" i="55"/>
  <c r="L911" i="55"/>
  <c r="M911" i="55"/>
  <c r="L912" i="55"/>
  <c r="M912" i="55"/>
  <c r="L913" i="55"/>
  <c r="M913" i="55"/>
  <c r="L914" i="55"/>
  <c r="M914" i="55"/>
  <c r="L915" i="55"/>
  <c r="M915" i="55"/>
  <c r="L916" i="55"/>
  <c r="M916" i="55"/>
  <c r="L917" i="55"/>
  <c r="M917" i="55"/>
  <c r="L918" i="55"/>
  <c r="M918" i="55"/>
  <c r="L919" i="55"/>
  <c r="M919" i="55"/>
  <c r="L920" i="55"/>
  <c r="M920" i="55"/>
  <c r="L921" i="55"/>
  <c r="M921" i="55"/>
  <c r="L922" i="55"/>
  <c r="M922" i="55"/>
  <c r="L923" i="55"/>
  <c r="M923" i="55"/>
  <c r="L924" i="55"/>
  <c r="M924" i="55"/>
  <c r="L925" i="55"/>
  <c r="M925" i="55"/>
  <c r="L928" i="55"/>
  <c r="M928" i="55"/>
  <c r="L929" i="55"/>
  <c r="M929" i="55"/>
  <c r="L930" i="55"/>
  <c r="M930" i="55"/>
  <c r="L931" i="55"/>
  <c r="M931" i="55"/>
  <c r="L932" i="55"/>
  <c r="M932" i="55"/>
  <c r="L933" i="55"/>
  <c r="M933" i="55"/>
  <c r="L934" i="55"/>
  <c r="M934" i="55"/>
  <c r="L935" i="55"/>
  <c r="M935" i="55"/>
  <c r="L936" i="55"/>
  <c r="M936" i="55"/>
  <c r="L937" i="55"/>
  <c r="M937" i="55"/>
  <c r="L938" i="55"/>
  <c r="M938" i="55"/>
  <c r="L939" i="55"/>
  <c r="M939" i="55"/>
  <c r="L940" i="55"/>
  <c r="M940" i="55"/>
  <c r="L941" i="55"/>
  <c r="M941" i="55"/>
  <c r="L942" i="55"/>
  <c r="M942" i="55"/>
  <c r="L943" i="55"/>
  <c r="M943" i="55"/>
  <c r="L944" i="55"/>
  <c r="M944" i="55"/>
  <c r="L945" i="55"/>
  <c r="M945" i="55"/>
  <c r="L946" i="55"/>
  <c r="M946" i="55"/>
  <c r="L947" i="55"/>
  <c r="M947" i="55"/>
  <c r="L948" i="55"/>
  <c r="M948" i="55"/>
  <c r="L949" i="55"/>
  <c r="M949" i="55"/>
  <c r="L950" i="55"/>
  <c r="M950" i="55"/>
  <c r="L951" i="55"/>
  <c r="M951" i="55"/>
  <c r="L952" i="55"/>
  <c r="M952" i="55"/>
  <c r="L953" i="55"/>
  <c r="M953" i="55"/>
  <c r="L954" i="55"/>
  <c r="M954" i="55"/>
  <c r="L955" i="55"/>
  <c r="M955" i="55"/>
  <c r="L956" i="55"/>
  <c r="M956" i="55"/>
  <c r="L957" i="55"/>
  <c r="M957" i="55"/>
  <c r="L958" i="55"/>
  <c r="M958" i="55"/>
  <c r="L959" i="55"/>
  <c r="M959" i="55"/>
  <c r="L960" i="55"/>
  <c r="M960" i="55"/>
  <c r="L961" i="55"/>
  <c r="M961" i="55"/>
  <c r="L962" i="55"/>
  <c r="M962" i="55"/>
  <c r="L963" i="55"/>
  <c r="M963" i="55"/>
  <c r="L964" i="55"/>
  <c r="M964" i="55"/>
  <c r="L965" i="55"/>
  <c r="M965" i="55"/>
  <c r="L966" i="55"/>
  <c r="M966" i="55"/>
  <c r="L967" i="55"/>
  <c r="M967" i="55"/>
  <c r="L968" i="55"/>
  <c r="M968" i="55"/>
  <c r="L969" i="55"/>
  <c r="M969" i="55"/>
  <c r="L970" i="55"/>
  <c r="M970" i="55"/>
  <c r="L971" i="55"/>
  <c r="M971" i="55"/>
  <c r="L972" i="55"/>
  <c r="M972" i="55"/>
  <c r="L973" i="55"/>
  <c r="M973" i="55"/>
  <c r="L974" i="55"/>
  <c r="M974" i="55"/>
  <c r="L975" i="55"/>
  <c r="M975" i="55"/>
  <c r="L976" i="55"/>
  <c r="M976" i="55"/>
  <c r="L977" i="55"/>
  <c r="M977" i="55"/>
  <c r="L978" i="55"/>
  <c r="M978" i="55"/>
  <c r="L979" i="55"/>
  <c r="M979" i="55"/>
  <c r="L980" i="55"/>
  <c r="M980" i="55"/>
  <c r="L981" i="55"/>
  <c r="M981" i="55"/>
  <c r="L982" i="55"/>
  <c r="M982" i="55"/>
  <c r="L983" i="55"/>
  <c r="M983" i="55"/>
  <c r="L984" i="55"/>
  <c r="M984" i="55"/>
  <c r="L985" i="55"/>
  <c r="M985" i="55"/>
  <c r="L986" i="55"/>
  <c r="M986" i="55"/>
  <c r="L987" i="55"/>
  <c r="M987" i="55"/>
  <c r="L988" i="55"/>
  <c r="M988" i="55"/>
  <c r="L989" i="55"/>
  <c r="M989" i="55"/>
  <c r="L990" i="55"/>
  <c r="M990" i="55"/>
  <c r="L991" i="55"/>
  <c r="M991" i="55"/>
  <c r="L992" i="55"/>
  <c r="M992" i="55"/>
  <c r="L993" i="55"/>
  <c r="M993" i="55"/>
  <c r="L994" i="55"/>
  <c r="M994" i="55"/>
  <c r="L995" i="55"/>
  <c r="M995" i="55"/>
  <c r="L996" i="55"/>
  <c r="M996" i="55"/>
  <c r="L997" i="55"/>
  <c r="M997" i="55"/>
  <c r="L998" i="55"/>
  <c r="L999" i="55"/>
  <c r="M999" i="55"/>
  <c r="L1000" i="55"/>
  <c r="M1000" i="55"/>
  <c r="L1001" i="55"/>
  <c r="M1001" i="55"/>
  <c r="L1002" i="55"/>
  <c r="L1003" i="55"/>
  <c r="M1003" i="55"/>
  <c r="L1004" i="55"/>
  <c r="M1004" i="55"/>
  <c r="L1005" i="55"/>
  <c r="M1005" i="55"/>
  <c r="L1006" i="55"/>
  <c r="M1006" i="55"/>
  <c r="L1007" i="55"/>
  <c r="M1007" i="55"/>
  <c r="L1008" i="55"/>
  <c r="M1008" i="55"/>
  <c r="L1009" i="55"/>
  <c r="M1009" i="55"/>
  <c r="L1010" i="55"/>
  <c r="M1010" i="55"/>
  <c r="L1011" i="55"/>
  <c r="M1011" i="55"/>
  <c r="L1012" i="55"/>
  <c r="M1012" i="55"/>
  <c r="L1013" i="55"/>
  <c r="M1013" i="55"/>
  <c r="L1014" i="55"/>
  <c r="M1014" i="55"/>
  <c r="L1015" i="55"/>
  <c r="M1015" i="55"/>
  <c r="L1016" i="55"/>
  <c r="M1016" i="55"/>
  <c r="L1017" i="55"/>
  <c r="M1017" i="55"/>
  <c r="L1018" i="55"/>
  <c r="M1018" i="55"/>
  <c r="L1019" i="55"/>
  <c r="M1019" i="55"/>
  <c r="L1020" i="55"/>
  <c r="M1020" i="55"/>
  <c r="L1021" i="55"/>
  <c r="M1021" i="55"/>
  <c r="L1022" i="55"/>
  <c r="M1022" i="55"/>
  <c r="L1023" i="55"/>
  <c r="M1023" i="55"/>
  <c r="L1024" i="55"/>
  <c r="M1024" i="55"/>
  <c r="L1025" i="55"/>
  <c r="M1025" i="55"/>
  <c r="L1026" i="55"/>
  <c r="M1026" i="55"/>
  <c r="L1027" i="55"/>
  <c r="M1027" i="55"/>
  <c r="L1028" i="55"/>
  <c r="M1028" i="55"/>
  <c r="L1029" i="55"/>
  <c r="M1029" i="55"/>
  <c r="L1030" i="55"/>
  <c r="M1030" i="55"/>
  <c r="L1031" i="55"/>
  <c r="M1031" i="55"/>
  <c r="L1032" i="55"/>
  <c r="M1032" i="55"/>
  <c r="L1033" i="55"/>
  <c r="M1033" i="55"/>
  <c r="L1034" i="55"/>
  <c r="M1034" i="55"/>
  <c r="L1035" i="55"/>
  <c r="M1035" i="55"/>
  <c r="L1036" i="55"/>
  <c r="M1036" i="55"/>
  <c r="L1037" i="55"/>
  <c r="M1037" i="55"/>
  <c r="L1038" i="55"/>
  <c r="M1038" i="55"/>
  <c r="L1039" i="55"/>
  <c r="M1039" i="55"/>
  <c r="L1040" i="55"/>
  <c r="M1040" i="55"/>
  <c r="L1041" i="55"/>
  <c r="M1041" i="55"/>
  <c r="L1042" i="55"/>
  <c r="M1042" i="55"/>
  <c r="L1043" i="55"/>
  <c r="M1043" i="55"/>
  <c r="L1044" i="55"/>
  <c r="M1044" i="55"/>
  <c r="L1045" i="55"/>
  <c r="M1045" i="55"/>
  <c r="L1046" i="55"/>
  <c r="M1046" i="55"/>
  <c r="L1047" i="55"/>
  <c r="M1047" i="55"/>
  <c r="L1048" i="55"/>
  <c r="M1048" i="55"/>
  <c r="L1049" i="55"/>
  <c r="M1049" i="55"/>
  <c r="L1050" i="55"/>
  <c r="M1050" i="55"/>
  <c r="L1051" i="55"/>
  <c r="M1051" i="55"/>
  <c r="L1052" i="55"/>
  <c r="M1052" i="55"/>
  <c r="L1053" i="55"/>
  <c r="M1053" i="55"/>
  <c r="L1054" i="55"/>
  <c r="M1054" i="55"/>
  <c r="L1055" i="55"/>
  <c r="L1056" i="55"/>
  <c r="L1057" i="55"/>
  <c r="L1058" i="55"/>
  <c r="L1059" i="55"/>
  <c r="L1060" i="55"/>
  <c r="L1061" i="55"/>
  <c r="L1062" i="55"/>
  <c r="L1063" i="55"/>
  <c r="L1064" i="55"/>
  <c r="L1065" i="55"/>
  <c r="L1066" i="55"/>
  <c r="L1067" i="55"/>
  <c r="L1068" i="55"/>
  <c r="L1069" i="55"/>
  <c r="L1070" i="55"/>
  <c r="L1071" i="55"/>
  <c r="L1072" i="55"/>
  <c r="L1073" i="55"/>
  <c r="L1074" i="55"/>
  <c r="L1075" i="55"/>
  <c r="L1076" i="55"/>
  <c r="L1077" i="55"/>
  <c r="L1078" i="55"/>
  <c r="L1079" i="55"/>
  <c r="L1080" i="55"/>
  <c r="L1081" i="55"/>
  <c r="L1082" i="55"/>
  <c r="L1083" i="55"/>
  <c r="L1084" i="55"/>
  <c r="L1085" i="55"/>
  <c r="L1086" i="55"/>
  <c r="L1087" i="55"/>
  <c r="L1088" i="55"/>
  <c r="L1089" i="55"/>
  <c r="L1090" i="55"/>
  <c r="L1091" i="55"/>
  <c r="L1092" i="55"/>
  <c r="L1093" i="55"/>
  <c r="L1094" i="55"/>
  <c r="L1095" i="55"/>
  <c r="L1096" i="55"/>
  <c r="L1097" i="55"/>
  <c r="L1098" i="55"/>
  <c r="L1099" i="55"/>
  <c r="L1100" i="55"/>
  <c r="L1101" i="55"/>
  <c r="L1102" i="55"/>
  <c r="L1103" i="55"/>
  <c r="L1104" i="55"/>
  <c r="L1105" i="55"/>
  <c r="L1106" i="55"/>
  <c r="L1107" i="55"/>
  <c r="L1108" i="55"/>
  <c r="L1109" i="55"/>
  <c r="L1110" i="55"/>
  <c r="L1111" i="55"/>
  <c r="L1112" i="55"/>
  <c r="L1113" i="55"/>
  <c r="L1114" i="55"/>
  <c r="L1115" i="55"/>
  <c r="L1116" i="55"/>
  <c r="L1117" i="55"/>
  <c r="L1118" i="55"/>
  <c r="L1119" i="55"/>
  <c r="L1120" i="55"/>
  <c r="L1121" i="55"/>
  <c r="L1122" i="55"/>
  <c r="L1123" i="55"/>
  <c r="L1124" i="55"/>
  <c r="L1125" i="55"/>
  <c r="L1126" i="55"/>
  <c r="L1127" i="55"/>
  <c r="L1128" i="55"/>
  <c r="L1129" i="55"/>
  <c r="L1130" i="55"/>
  <c r="L1131" i="55"/>
  <c r="L1132" i="55"/>
  <c r="L1133" i="55"/>
  <c r="L1134" i="55"/>
  <c r="L1135" i="55"/>
  <c r="L1136" i="55"/>
  <c r="L1137" i="55"/>
  <c r="L1138" i="55"/>
  <c r="L1139" i="55"/>
  <c r="L1140" i="55"/>
  <c r="L1141" i="55"/>
  <c r="L1142" i="55"/>
  <c r="L1143" i="55"/>
  <c r="L1144" i="55"/>
  <c r="L1145" i="55"/>
  <c r="L1146" i="55"/>
  <c r="L1147" i="55"/>
  <c r="L1148" i="55"/>
  <c r="L1149" i="55"/>
  <c r="L1150" i="55"/>
  <c r="L1151" i="55"/>
  <c r="L1152" i="55"/>
  <c r="L1153" i="55"/>
  <c r="L1154" i="55"/>
  <c r="L1155" i="55"/>
  <c r="L1156" i="55"/>
  <c r="L1157" i="55"/>
  <c r="L1158" i="55"/>
  <c r="L1159" i="55"/>
  <c r="L1160" i="55"/>
  <c r="L1161" i="55"/>
  <c r="L1162" i="55"/>
  <c r="L1163" i="55"/>
  <c r="L1164" i="55"/>
  <c r="L1165" i="55"/>
  <c r="L1166" i="55"/>
  <c r="L1167" i="55"/>
  <c r="L1168" i="55"/>
  <c r="L1169" i="55"/>
  <c r="L1170" i="55"/>
  <c r="L1171" i="55"/>
  <c r="L1172" i="55"/>
  <c r="L1173" i="55"/>
  <c r="M3" i="55"/>
  <c r="L3" i="55"/>
  <c r="N1055" i="55"/>
  <c r="N1056" i="55"/>
  <c r="N1057" i="55"/>
  <c r="N1058" i="55"/>
  <c r="N1059" i="55"/>
  <c r="N1060" i="55"/>
  <c r="N1061" i="55"/>
  <c r="N1062" i="55"/>
  <c r="N1063" i="55"/>
  <c r="N1064" i="55"/>
  <c r="N1065" i="55"/>
  <c r="N1066" i="55"/>
  <c r="N1067" i="55"/>
  <c r="N1068" i="55"/>
  <c r="N1069" i="55"/>
  <c r="N1070" i="55"/>
  <c r="N1071" i="55"/>
  <c r="N1072" i="55"/>
  <c r="N1073" i="55"/>
  <c r="N1074" i="55"/>
  <c r="N1075" i="55"/>
  <c r="N1076" i="55"/>
  <c r="N1077" i="55"/>
  <c r="N1078" i="55"/>
  <c r="N1079" i="55"/>
  <c r="N1080" i="55"/>
  <c r="N1081" i="55"/>
  <c r="N1082" i="55"/>
  <c r="N1083" i="55"/>
  <c r="N1084" i="55"/>
  <c r="N1085" i="55"/>
  <c r="N1086" i="55"/>
  <c r="N1087" i="55"/>
  <c r="N1088" i="55"/>
  <c r="N1089" i="55"/>
  <c r="N1090" i="55"/>
  <c r="N1091" i="55"/>
  <c r="N1092" i="55"/>
  <c r="N1093" i="55"/>
  <c r="N1094" i="55"/>
  <c r="N1095" i="55"/>
  <c r="N1096" i="55"/>
  <c r="N1097" i="55"/>
  <c r="N1098" i="55"/>
  <c r="N1099" i="55"/>
  <c r="N1100" i="55"/>
  <c r="N1101" i="55"/>
  <c r="N1102" i="55"/>
  <c r="N1103" i="55"/>
  <c r="N1104" i="55"/>
  <c r="N1105" i="55"/>
  <c r="N1106" i="55"/>
  <c r="N1107" i="55"/>
  <c r="N1108" i="55"/>
  <c r="N1109" i="55"/>
  <c r="N1110" i="55"/>
  <c r="N1111" i="55"/>
  <c r="N1112" i="55"/>
  <c r="N1113" i="55"/>
  <c r="N1114" i="55"/>
  <c r="N1115" i="55"/>
  <c r="N1116" i="55"/>
  <c r="N1117" i="55"/>
  <c r="N1118" i="55"/>
  <c r="N1119" i="55"/>
  <c r="N1120" i="55"/>
  <c r="N1121" i="55"/>
  <c r="N1122" i="55"/>
  <c r="N1123" i="55"/>
  <c r="N1124" i="55"/>
  <c r="N1125" i="55"/>
  <c r="N1126" i="55"/>
  <c r="N1127" i="55"/>
  <c r="N1128" i="55"/>
  <c r="N1129" i="55"/>
  <c r="N1130" i="55"/>
  <c r="N1131" i="55"/>
  <c r="N1132" i="55"/>
  <c r="N1133" i="55"/>
  <c r="N1134" i="55"/>
  <c r="N1135" i="55"/>
  <c r="N1136" i="55"/>
  <c r="N1137" i="55"/>
  <c r="N1138" i="55"/>
  <c r="N1139" i="55"/>
  <c r="N1140" i="55"/>
  <c r="N1141" i="55"/>
  <c r="N1142" i="55"/>
  <c r="N1143" i="55"/>
  <c r="N1144" i="55"/>
  <c r="N1145" i="55"/>
  <c r="N1146" i="55"/>
  <c r="N1147" i="55"/>
  <c r="N1148" i="55"/>
  <c r="N1149" i="55"/>
  <c r="N1150" i="55"/>
  <c r="N1151" i="55"/>
  <c r="N1152" i="55"/>
  <c r="N1153" i="55"/>
  <c r="N1154" i="55"/>
  <c r="N1155" i="55"/>
  <c r="N1156" i="55"/>
  <c r="N1157" i="55"/>
  <c r="N1158" i="55"/>
  <c r="N1159" i="55"/>
  <c r="N1160" i="55"/>
  <c r="N1161" i="55"/>
  <c r="N1162" i="55"/>
  <c r="N1163" i="55"/>
  <c r="N1164" i="55"/>
  <c r="N1165" i="55"/>
  <c r="N1166" i="55"/>
  <c r="N1167" i="55"/>
  <c r="N1168" i="55"/>
  <c r="N1169" i="55"/>
  <c r="N1170" i="55"/>
  <c r="N1171" i="55"/>
  <c r="N1172" i="55"/>
  <c r="N1173" i="55"/>
  <c r="K936" i="55"/>
  <c r="N936" i="55" s="1"/>
  <c r="K937" i="55"/>
  <c r="N937" i="55" s="1"/>
  <c r="K938" i="55"/>
  <c r="N938" i="55" s="1"/>
  <c r="K939" i="55"/>
  <c r="N939" i="55" s="1"/>
  <c r="K940" i="55"/>
  <c r="N940" i="55" s="1"/>
  <c r="K941" i="55"/>
  <c r="N941" i="55" s="1"/>
  <c r="K942" i="55"/>
  <c r="N942" i="55" s="1"/>
  <c r="K943" i="55"/>
  <c r="N943" i="55" s="1"/>
  <c r="K944" i="55"/>
  <c r="N944" i="55" s="1"/>
  <c r="K945" i="55"/>
  <c r="N945" i="55" s="1"/>
  <c r="K946" i="55"/>
  <c r="N946" i="55" s="1"/>
  <c r="K947" i="55"/>
  <c r="N947" i="55" s="1"/>
  <c r="K948" i="55"/>
  <c r="N948" i="55" s="1"/>
  <c r="K949" i="55"/>
  <c r="N949" i="55" s="1"/>
  <c r="K950" i="55"/>
  <c r="N950" i="55" s="1"/>
  <c r="K951" i="55"/>
  <c r="N951" i="55" s="1"/>
  <c r="K952" i="55"/>
  <c r="N952" i="55" s="1"/>
  <c r="K953" i="55"/>
  <c r="N953" i="55" s="1"/>
  <c r="K954" i="55"/>
  <c r="N954" i="55" s="1"/>
  <c r="K955" i="55"/>
  <c r="N955" i="55" s="1"/>
  <c r="K956" i="55"/>
  <c r="N956" i="55" s="1"/>
  <c r="K957" i="55"/>
  <c r="N957" i="55" s="1"/>
  <c r="K958" i="55"/>
  <c r="N958" i="55" s="1"/>
  <c r="K959" i="55"/>
  <c r="N959" i="55" s="1"/>
  <c r="K960" i="55"/>
  <c r="N960" i="55" s="1"/>
  <c r="K961" i="55"/>
  <c r="N961" i="55" s="1"/>
  <c r="K962" i="55"/>
  <c r="N962" i="55" s="1"/>
  <c r="K963" i="55"/>
  <c r="N963" i="55" s="1"/>
  <c r="K964" i="55"/>
  <c r="N964" i="55" s="1"/>
  <c r="K965" i="55"/>
  <c r="N965" i="55" s="1"/>
  <c r="K966" i="55"/>
  <c r="N966" i="55" s="1"/>
  <c r="K967" i="55"/>
  <c r="N967" i="55" s="1"/>
  <c r="K968" i="55"/>
  <c r="N968" i="55" s="1"/>
  <c r="K969" i="55"/>
  <c r="N969" i="55" s="1"/>
  <c r="K970" i="55"/>
  <c r="N970" i="55" s="1"/>
  <c r="K971" i="55"/>
  <c r="N971" i="55" s="1"/>
  <c r="K972" i="55"/>
  <c r="N972" i="55" s="1"/>
  <c r="K973" i="55"/>
  <c r="N973" i="55" s="1"/>
  <c r="K974" i="55"/>
  <c r="N974" i="55" s="1"/>
  <c r="K975" i="55"/>
  <c r="N975" i="55" s="1"/>
  <c r="K976" i="55"/>
  <c r="N976" i="55" s="1"/>
  <c r="K977" i="55"/>
  <c r="N977" i="55" s="1"/>
  <c r="K978" i="55"/>
  <c r="N978" i="55" s="1"/>
  <c r="K979" i="55"/>
  <c r="N979" i="55" s="1"/>
  <c r="K980" i="55"/>
  <c r="N980" i="55" s="1"/>
  <c r="K981" i="55"/>
  <c r="N981" i="55" s="1"/>
  <c r="K982" i="55"/>
  <c r="N982" i="55" s="1"/>
  <c r="K983" i="55"/>
  <c r="N983" i="55" s="1"/>
  <c r="K984" i="55"/>
  <c r="N984" i="55" s="1"/>
  <c r="K985" i="55"/>
  <c r="N985" i="55" s="1"/>
  <c r="K986" i="55"/>
  <c r="N986" i="55" s="1"/>
  <c r="K987" i="55"/>
  <c r="N987" i="55" s="1"/>
  <c r="K988" i="55"/>
  <c r="N988" i="55" s="1"/>
  <c r="K989" i="55"/>
  <c r="N989" i="55" s="1"/>
  <c r="K990" i="55"/>
  <c r="N990" i="55" s="1"/>
  <c r="K991" i="55"/>
  <c r="N991" i="55" s="1"/>
  <c r="K992" i="55"/>
  <c r="N992" i="55" s="1"/>
  <c r="K993" i="55"/>
  <c r="N993" i="55" s="1"/>
  <c r="K994" i="55"/>
  <c r="N994" i="55" s="1"/>
  <c r="K995" i="55"/>
  <c r="N995" i="55" s="1"/>
  <c r="K996" i="55"/>
  <c r="N996" i="55" s="1"/>
  <c r="K997" i="55"/>
  <c r="N997" i="55" s="1"/>
  <c r="K999" i="55"/>
  <c r="N999" i="55" s="1"/>
  <c r="K1000" i="55"/>
  <c r="N1000" i="55" s="1"/>
  <c r="N1001" i="55"/>
  <c r="K1003" i="55"/>
  <c r="N1003" i="55" s="1"/>
  <c r="K1004" i="55"/>
  <c r="N1004" i="55" s="1"/>
  <c r="K1005" i="55"/>
  <c r="N1005" i="55" s="1"/>
  <c r="K1006" i="55"/>
  <c r="N1006" i="55" s="1"/>
  <c r="K1007" i="55"/>
  <c r="N1007" i="55" s="1"/>
  <c r="K1008" i="55"/>
  <c r="N1008" i="55" s="1"/>
  <c r="K1009" i="55"/>
  <c r="N1009" i="55" s="1"/>
  <c r="K1010" i="55"/>
  <c r="N1010" i="55" s="1"/>
  <c r="K1011" i="55"/>
  <c r="N1011" i="55" s="1"/>
  <c r="K1012" i="55"/>
  <c r="N1012" i="55" s="1"/>
  <c r="K1013" i="55"/>
  <c r="N1013" i="55" s="1"/>
  <c r="K1014" i="55"/>
  <c r="N1014" i="55" s="1"/>
  <c r="K1015" i="55"/>
  <c r="N1015" i="55" s="1"/>
  <c r="K1016" i="55"/>
  <c r="N1016" i="55" s="1"/>
  <c r="K1017" i="55"/>
  <c r="N1017" i="55" s="1"/>
  <c r="K1018" i="55"/>
  <c r="N1018" i="55" s="1"/>
  <c r="K1019" i="55"/>
  <c r="N1019" i="55" s="1"/>
  <c r="K1020" i="55"/>
  <c r="N1020" i="55" s="1"/>
  <c r="K1021" i="55"/>
  <c r="N1021" i="55" s="1"/>
  <c r="K1022" i="55"/>
  <c r="N1022" i="55" s="1"/>
  <c r="K1023" i="55"/>
  <c r="N1023" i="55" s="1"/>
  <c r="K1024" i="55"/>
  <c r="N1024" i="55" s="1"/>
  <c r="K1025" i="55"/>
  <c r="N1025" i="55" s="1"/>
  <c r="K1026" i="55"/>
  <c r="N1026" i="55" s="1"/>
  <c r="K1027" i="55"/>
  <c r="N1027" i="55" s="1"/>
  <c r="K1028" i="55"/>
  <c r="N1028" i="55" s="1"/>
  <c r="K1029" i="55"/>
  <c r="N1029" i="55" s="1"/>
  <c r="K1030" i="55"/>
  <c r="N1030" i="55" s="1"/>
  <c r="K1031" i="55"/>
  <c r="N1031" i="55" s="1"/>
  <c r="K1032" i="55"/>
  <c r="N1032" i="55" s="1"/>
  <c r="K1033" i="55"/>
  <c r="N1033" i="55" s="1"/>
  <c r="K1034" i="55"/>
  <c r="N1034" i="55" s="1"/>
  <c r="K1035" i="55"/>
  <c r="N1035" i="55" s="1"/>
  <c r="K1036" i="55"/>
  <c r="N1036" i="55" s="1"/>
  <c r="K1037" i="55"/>
  <c r="N1037" i="55" s="1"/>
  <c r="K1038" i="55"/>
  <c r="N1038" i="55" s="1"/>
  <c r="K1039" i="55"/>
  <c r="N1039" i="55" s="1"/>
  <c r="K1040" i="55"/>
  <c r="N1040" i="55" s="1"/>
  <c r="K1041" i="55"/>
  <c r="N1041" i="55" s="1"/>
  <c r="K1042" i="55"/>
  <c r="N1042" i="55" s="1"/>
  <c r="K1043" i="55"/>
  <c r="N1043" i="55" s="1"/>
  <c r="K1044" i="55"/>
  <c r="N1044" i="55" s="1"/>
  <c r="K1045" i="55"/>
  <c r="N1045" i="55" s="1"/>
  <c r="K1046" i="55"/>
  <c r="N1046" i="55" s="1"/>
  <c r="K1047" i="55"/>
  <c r="N1047" i="55" s="1"/>
  <c r="K1048" i="55"/>
  <c r="N1048" i="55" s="1"/>
  <c r="K1049" i="55"/>
  <c r="N1049" i="55" s="1"/>
  <c r="K1050" i="55"/>
  <c r="N1050" i="55" s="1"/>
  <c r="K1051" i="55"/>
  <c r="N1051" i="55" s="1"/>
  <c r="K1052" i="55"/>
  <c r="N1052" i="55" s="1"/>
  <c r="K1053" i="55"/>
  <c r="N1053" i="55" s="1"/>
  <c r="K1054" i="55"/>
  <c r="N1054" i="55" s="1"/>
  <c r="K852" i="55"/>
  <c r="N852" i="55" s="1"/>
  <c r="K853" i="55"/>
  <c r="N853" i="55" s="1"/>
  <c r="K854" i="55"/>
  <c r="N854" i="55" s="1"/>
  <c r="K855" i="55"/>
  <c r="N855" i="55" s="1"/>
  <c r="K856" i="55"/>
  <c r="N856" i="55" s="1"/>
  <c r="K857" i="55"/>
  <c r="N857" i="55" s="1"/>
  <c r="K858" i="55"/>
  <c r="N858" i="55" s="1"/>
  <c r="K859" i="55"/>
  <c r="N859" i="55" s="1"/>
  <c r="K860" i="55"/>
  <c r="N860" i="55" s="1"/>
  <c r="K861" i="55"/>
  <c r="N861" i="55" s="1"/>
  <c r="K862" i="55"/>
  <c r="N862" i="55" s="1"/>
  <c r="K863" i="55"/>
  <c r="N863" i="55" s="1"/>
  <c r="K864" i="55"/>
  <c r="N864" i="55" s="1"/>
  <c r="K865" i="55"/>
  <c r="N865" i="55" s="1"/>
  <c r="K866" i="55"/>
  <c r="N866" i="55" s="1"/>
  <c r="K867" i="55"/>
  <c r="N867" i="55" s="1"/>
  <c r="K868" i="55"/>
  <c r="N868" i="55" s="1"/>
  <c r="K869" i="55"/>
  <c r="N869" i="55" s="1"/>
  <c r="K870" i="55"/>
  <c r="N870" i="55" s="1"/>
  <c r="K871" i="55"/>
  <c r="N871" i="55" s="1"/>
  <c r="K872" i="55"/>
  <c r="N872" i="55" s="1"/>
  <c r="K873" i="55"/>
  <c r="N873" i="55" s="1"/>
  <c r="K874" i="55"/>
  <c r="N874" i="55" s="1"/>
  <c r="K875" i="55"/>
  <c r="N875" i="55" s="1"/>
  <c r="K876" i="55"/>
  <c r="N876" i="55" s="1"/>
  <c r="K877" i="55"/>
  <c r="N877" i="55" s="1"/>
  <c r="K878" i="55"/>
  <c r="N878" i="55" s="1"/>
  <c r="K879" i="55"/>
  <c r="N879" i="55" s="1"/>
  <c r="K880" i="55"/>
  <c r="N880" i="55" s="1"/>
  <c r="K881" i="55"/>
  <c r="N881" i="55" s="1"/>
  <c r="K882" i="55"/>
  <c r="N882" i="55" s="1"/>
  <c r="K883" i="55"/>
  <c r="N883" i="55" s="1"/>
  <c r="K884" i="55"/>
  <c r="N884" i="55" s="1"/>
  <c r="K885" i="55"/>
  <c r="N885" i="55" s="1"/>
  <c r="K886" i="55"/>
  <c r="N886" i="55" s="1"/>
  <c r="K887" i="55"/>
  <c r="N887" i="55" s="1"/>
  <c r="K888" i="55"/>
  <c r="N888" i="55" s="1"/>
  <c r="K889" i="55"/>
  <c r="N889" i="55" s="1"/>
  <c r="K890" i="55"/>
  <c r="N890" i="55" s="1"/>
  <c r="K891" i="55"/>
  <c r="N891" i="55" s="1"/>
  <c r="K892" i="55"/>
  <c r="N892" i="55" s="1"/>
  <c r="K893" i="55"/>
  <c r="N893" i="55" s="1"/>
  <c r="K894" i="55"/>
  <c r="N894" i="55" s="1"/>
  <c r="K895" i="55"/>
  <c r="N895" i="55" s="1"/>
  <c r="K896" i="55"/>
  <c r="N896" i="55" s="1"/>
  <c r="K897" i="55"/>
  <c r="N897" i="55" s="1"/>
  <c r="K898" i="55"/>
  <c r="N898" i="55" s="1"/>
  <c r="K899" i="55"/>
  <c r="N899" i="55" s="1"/>
  <c r="K900" i="55"/>
  <c r="N900" i="55" s="1"/>
  <c r="K902" i="55"/>
  <c r="N902" i="55" s="1"/>
  <c r="K903" i="55"/>
  <c r="N903" i="55" s="1"/>
  <c r="K904" i="55"/>
  <c r="N904" i="55" s="1"/>
  <c r="K905" i="55"/>
  <c r="N905" i="55" s="1"/>
  <c r="K906" i="55"/>
  <c r="N906" i="55" s="1"/>
  <c r="K907" i="55"/>
  <c r="N907" i="55" s="1"/>
  <c r="K908" i="55"/>
  <c r="N908" i="55" s="1"/>
  <c r="K909" i="55"/>
  <c r="N909" i="55" s="1"/>
  <c r="K910" i="55"/>
  <c r="N910" i="55" s="1"/>
  <c r="K911" i="55"/>
  <c r="N911" i="55" s="1"/>
  <c r="K912" i="55"/>
  <c r="N912" i="55" s="1"/>
  <c r="K913" i="55"/>
  <c r="N913" i="55" s="1"/>
  <c r="K914" i="55"/>
  <c r="N914" i="55" s="1"/>
  <c r="K915" i="55"/>
  <c r="N915" i="55" s="1"/>
  <c r="K916" i="55"/>
  <c r="N916" i="55" s="1"/>
  <c r="K917" i="55"/>
  <c r="N917" i="55" s="1"/>
  <c r="K918" i="55"/>
  <c r="N918" i="55" s="1"/>
  <c r="K919" i="55"/>
  <c r="N919" i="55" s="1"/>
  <c r="K920" i="55"/>
  <c r="N920" i="55" s="1"/>
  <c r="K921" i="55"/>
  <c r="N921" i="55" s="1"/>
  <c r="K922" i="55"/>
  <c r="N922" i="55" s="1"/>
  <c r="K923" i="55"/>
  <c r="N923" i="55" s="1"/>
  <c r="K924" i="55"/>
  <c r="N924" i="55" s="1"/>
  <c r="K925" i="55"/>
  <c r="N925" i="55" s="1"/>
  <c r="K928" i="55"/>
  <c r="N928" i="55" s="1"/>
  <c r="K929" i="55"/>
  <c r="N929" i="55" s="1"/>
  <c r="K930" i="55"/>
  <c r="N930" i="55" s="1"/>
  <c r="K931" i="55"/>
  <c r="N931" i="55" s="1"/>
  <c r="K932" i="55"/>
  <c r="N932" i="55" s="1"/>
  <c r="K933" i="55"/>
  <c r="N933" i="55" s="1"/>
  <c r="K934" i="55"/>
  <c r="N934" i="55" s="1"/>
  <c r="K935" i="55"/>
  <c r="N935" i="55" s="1"/>
  <c r="K681" i="55"/>
  <c r="N681" i="55" s="1"/>
  <c r="N682" i="55"/>
  <c r="N685" i="55"/>
  <c r="N686" i="55"/>
  <c r="N689" i="55"/>
  <c r="N690" i="55"/>
  <c r="N691" i="55"/>
  <c r="N692" i="55"/>
  <c r="N693" i="55"/>
  <c r="N695" i="55"/>
  <c r="N696" i="55"/>
  <c r="N697" i="55"/>
  <c r="N699" i="55"/>
  <c r="N700" i="55"/>
  <c r="N701" i="55"/>
  <c r="N702" i="55"/>
  <c r="N703" i="55"/>
  <c r="N704" i="55"/>
  <c r="N705" i="55"/>
  <c r="N706" i="55"/>
  <c r="N707" i="55"/>
  <c r="N709" i="55"/>
  <c r="N711" i="55"/>
  <c r="N712" i="55"/>
  <c r="N714" i="55"/>
  <c r="N716" i="55"/>
  <c r="N717" i="55"/>
  <c r="N718" i="55"/>
  <c r="N720" i="55"/>
  <c r="N721" i="55"/>
  <c r="N722" i="55"/>
  <c r="N723" i="55"/>
  <c r="N724" i="55"/>
  <c r="N725" i="55"/>
  <c r="N719" i="55"/>
  <c r="N715" i="55"/>
  <c r="N713" i="55"/>
  <c r="N710" i="55"/>
  <c r="N708" i="55"/>
  <c r="N698" i="55"/>
  <c r="N694" i="55"/>
  <c r="N688" i="55"/>
  <c r="N687" i="55"/>
  <c r="N684" i="55"/>
  <c r="N683" i="55"/>
  <c r="K4" i="55"/>
  <c r="N4" i="55" s="1"/>
  <c r="K7" i="55"/>
  <c r="N7" i="55" s="1"/>
  <c r="K8" i="55"/>
  <c r="N8" i="55" s="1"/>
  <c r="K10" i="55"/>
  <c r="N10" i="55" s="1"/>
  <c r="K11" i="55"/>
  <c r="N11" i="55" s="1"/>
  <c r="K12" i="55"/>
  <c r="N12" i="55" s="1"/>
  <c r="K13" i="55"/>
  <c r="N13" i="55" s="1"/>
  <c r="K14" i="55"/>
  <c r="N14" i="55" s="1"/>
  <c r="K15" i="55"/>
  <c r="N15" i="55" s="1"/>
  <c r="K17" i="55"/>
  <c r="N17" i="55" s="1"/>
  <c r="K18" i="55"/>
  <c r="N18" i="55" s="1"/>
  <c r="K20" i="55"/>
  <c r="N20" i="55" s="1"/>
  <c r="K21" i="55"/>
  <c r="N21" i="55" s="1"/>
  <c r="K23" i="55"/>
  <c r="N23" i="55" s="1"/>
  <c r="K24" i="55"/>
  <c r="N24" i="55" s="1"/>
  <c r="K25" i="55"/>
  <c r="N25" i="55" s="1"/>
  <c r="K26" i="55"/>
  <c r="N26" i="55" s="1"/>
  <c r="K27" i="55"/>
  <c r="N27" i="55" s="1"/>
  <c r="K28" i="55"/>
  <c r="N28" i="55" s="1"/>
  <c r="K29" i="55"/>
  <c r="N29" i="55" s="1"/>
  <c r="K31" i="55"/>
  <c r="N31" i="55" s="1"/>
  <c r="K33" i="55"/>
  <c r="N33" i="55" s="1"/>
  <c r="K35" i="55"/>
  <c r="N35" i="55" s="1"/>
  <c r="N37" i="55"/>
  <c r="K43" i="55"/>
  <c r="N43" i="55" s="1"/>
  <c r="K44" i="55"/>
  <c r="N44" i="55" s="1"/>
  <c r="K45" i="55"/>
  <c r="N45" i="55" s="1"/>
  <c r="K46" i="55"/>
  <c r="N46" i="55" s="1"/>
  <c r="K47" i="55"/>
  <c r="N47" i="55" s="1"/>
  <c r="K48" i="55"/>
  <c r="N48" i="55" s="1"/>
  <c r="K49" i="55"/>
  <c r="N49" i="55" s="1"/>
  <c r="K50" i="55"/>
  <c r="N50" i="55" s="1"/>
  <c r="K51" i="55"/>
  <c r="N51" i="55" s="1"/>
  <c r="K52" i="55"/>
  <c r="N52" i="55" s="1"/>
  <c r="K53" i="55"/>
  <c r="N53" i="55" s="1"/>
  <c r="K54" i="55"/>
  <c r="N54" i="55" s="1"/>
  <c r="K55" i="55"/>
  <c r="N55" i="55" s="1"/>
  <c r="K57" i="55"/>
  <c r="N57" i="55" s="1"/>
  <c r="K58" i="55"/>
  <c r="N58" i="55" s="1"/>
  <c r="K59" i="55"/>
  <c r="N59" i="55" s="1"/>
  <c r="K60" i="55"/>
  <c r="N60" i="55" s="1"/>
  <c r="K61" i="55"/>
  <c r="N61" i="55" s="1"/>
  <c r="K62" i="55"/>
  <c r="N62" i="55" s="1"/>
  <c r="K63" i="55"/>
  <c r="N63" i="55" s="1"/>
  <c r="K64" i="55"/>
  <c r="N64" i="55" s="1"/>
  <c r="K65" i="55"/>
  <c r="N65" i="55" s="1"/>
  <c r="K66" i="55"/>
  <c r="N66" i="55" s="1"/>
  <c r="K67" i="55"/>
  <c r="N67" i="55" s="1"/>
  <c r="K68" i="55"/>
  <c r="N68" i="55" s="1"/>
  <c r="K69" i="55"/>
  <c r="N69" i="55" s="1"/>
  <c r="K70" i="55"/>
  <c r="N70" i="55" s="1"/>
  <c r="K71" i="55"/>
  <c r="N71" i="55" s="1"/>
  <c r="K72" i="55"/>
  <c r="N72" i="55" s="1"/>
  <c r="K73" i="55"/>
  <c r="N73" i="55" s="1"/>
  <c r="K74" i="55"/>
  <c r="N74" i="55" s="1"/>
  <c r="K75" i="55"/>
  <c r="N75" i="55" s="1"/>
  <c r="K76" i="55"/>
  <c r="N76" i="55" s="1"/>
  <c r="K77" i="55"/>
  <c r="N77" i="55" s="1"/>
  <c r="K78" i="55"/>
  <c r="N78" i="55" s="1"/>
  <c r="K79" i="55"/>
  <c r="N79" i="55" s="1"/>
  <c r="K80" i="55"/>
  <c r="N80" i="55" s="1"/>
  <c r="K81" i="55"/>
  <c r="N81" i="55" s="1"/>
  <c r="K82" i="55"/>
  <c r="N82" i="55" s="1"/>
  <c r="K83" i="55"/>
  <c r="N83" i="55" s="1"/>
  <c r="K84" i="55"/>
  <c r="N84" i="55" s="1"/>
  <c r="K85" i="55"/>
  <c r="N85" i="55" s="1"/>
  <c r="K87" i="55"/>
  <c r="N87" i="55" s="1"/>
  <c r="K88" i="55"/>
  <c r="N88" i="55" s="1"/>
  <c r="K89" i="55"/>
  <c r="N89" i="55" s="1"/>
  <c r="K90" i="55"/>
  <c r="N90" i="55" s="1"/>
  <c r="K92" i="55"/>
  <c r="N92" i="55" s="1"/>
  <c r="K96" i="55"/>
  <c r="N96" i="55" s="1"/>
  <c r="K97" i="55"/>
  <c r="N97" i="55" s="1"/>
  <c r="K98" i="55"/>
  <c r="N98" i="55" s="1"/>
  <c r="K99" i="55"/>
  <c r="N99" i="55" s="1"/>
  <c r="K102" i="55"/>
  <c r="N102" i="55" s="1"/>
  <c r="K105" i="55"/>
  <c r="N105" i="55" s="1"/>
  <c r="K106" i="55"/>
  <c r="N106" i="55" s="1"/>
  <c r="K107" i="55"/>
  <c r="N107" i="55" s="1"/>
  <c r="K108" i="55"/>
  <c r="N108" i="55" s="1"/>
  <c r="K110" i="55"/>
  <c r="N110" i="55" s="1"/>
  <c r="K111" i="55"/>
  <c r="N111" i="55" s="1"/>
  <c r="K112" i="55"/>
  <c r="N112" i="55" s="1"/>
  <c r="K113" i="55"/>
  <c r="N113" i="55" s="1"/>
  <c r="K114" i="55"/>
  <c r="N114" i="55" s="1"/>
  <c r="K115" i="55"/>
  <c r="N115" i="55" s="1"/>
  <c r="K116" i="55"/>
  <c r="N116" i="55" s="1"/>
  <c r="K117" i="55"/>
  <c r="N117" i="55" s="1"/>
  <c r="K118" i="55"/>
  <c r="N118" i="55" s="1"/>
  <c r="K119" i="55"/>
  <c r="N119" i="55" s="1"/>
  <c r="K120" i="55"/>
  <c r="N120" i="55" s="1"/>
  <c r="K121" i="55"/>
  <c r="N121" i="55" s="1"/>
  <c r="K122" i="55"/>
  <c r="N122" i="55" s="1"/>
  <c r="K123" i="55"/>
  <c r="N123" i="55" s="1"/>
  <c r="K124" i="55"/>
  <c r="N124" i="55" s="1"/>
  <c r="K125" i="55"/>
  <c r="N125" i="55" s="1"/>
  <c r="K126" i="55"/>
  <c r="N126" i="55" s="1"/>
  <c r="K127" i="55"/>
  <c r="N127" i="55" s="1"/>
  <c r="K128" i="55"/>
  <c r="N128" i="55" s="1"/>
  <c r="K129" i="55"/>
  <c r="N129" i="55" s="1"/>
  <c r="K130" i="55"/>
  <c r="N130" i="55" s="1"/>
  <c r="K131" i="55"/>
  <c r="N131" i="55" s="1"/>
  <c r="K132" i="55"/>
  <c r="N132" i="55" s="1"/>
  <c r="K133" i="55"/>
  <c r="N133" i="55" s="1"/>
  <c r="K134" i="55"/>
  <c r="N134" i="55" s="1"/>
  <c r="K135" i="55"/>
  <c r="N135" i="55" s="1"/>
  <c r="K136" i="55"/>
  <c r="N136" i="55" s="1"/>
  <c r="K137" i="55"/>
  <c r="N137" i="55" s="1"/>
  <c r="K138" i="55"/>
  <c r="N138" i="55" s="1"/>
  <c r="K139" i="55"/>
  <c r="N139" i="55" s="1"/>
  <c r="K140" i="55"/>
  <c r="N140" i="55" s="1"/>
  <c r="K141" i="55"/>
  <c r="N141" i="55" s="1"/>
  <c r="K142" i="55"/>
  <c r="N142" i="55" s="1"/>
  <c r="K143" i="55"/>
  <c r="N143" i="55" s="1"/>
  <c r="K144" i="55"/>
  <c r="N144" i="55" s="1"/>
  <c r="K145" i="55"/>
  <c r="N145" i="55" s="1"/>
  <c r="K146" i="55"/>
  <c r="N146" i="55" s="1"/>
  <c r="K147" i="55"/>
  <c r="N147" i="55" s="1"/>
  <c r="K148" i="55"/>
  <c r="N148" i="55" s="1"/>
  <c r="K149" i="55"/>
  <c r="N149" i="55" s="1"/>
  <c r="K150" i="55"/>
  <c r="N150" i="55" s="1"/>
  <c r="K151" i="55"/>
  <c r="N151" i="55" s="1"/>
  <c r="K152" i="55"/>
  <c r="N152" i="55" s="1"/>
  <c r="K153" i="55"/>
  <c r="N153" i="55" s="1"/>
  <c r="K154" i="55"/>
  <c r="N154" i="55" s="1"/>
  <c r="K155" i="55"/>
  <c r="N155" i="55" s="1"/>
  <c r="K156" i="55"/>
  <c r="N156" i="55" s="1"/>
  <c r="K157" i="55"/>
  <c r="N157" i="55" s="1"/>
  <c r="K158" i="55"/>
  <c r="N158" i="55" s="1"/>
  <c r="K159" i="55"/>
  <c r="N159" i="55" s="1"/>
  <c r="K160" i="55"/>
  <c r="N160" i="55" s="1"/>
  <c r="K161" i="55"/>
  <c r="N161" i="55" s="1"/>
  <c r="K162" i="55"/>
  <c r="N162" i="55" s="1"/>
  <c r="K163" i="55"/>
  <c r="N163" i="55" s="1"/>
  <c r="K164" i="55"/>
  <c r="N164" i="55" s="1"/>
  <c r="K165" i="55"/>
  <c r="N165" i="55" s="1"/>
  <c r="K166" i="55"/>
  <c r="N166" i="55" s="1"/>
  <c r="K167" i="55"/>
  <c r="N167" i="55" s="1"/>
  <c r="K168" i="55"/>
  <c r="N168" i="55" s="1"/>
  <c r="K169" i="55"/>
  <c r="N169" i="55" s="1"/>
  <c r="K170" i="55"/>
  <c r="N170" i="55" s="1"/>
  <c r="K171" i="55"/>
  <c r="N171" i="55" s="1"/>
  <c r="K172" i="55"/>
  <c r="N172" i="55" s="1"/>
  <c r="K173" i="55"/>
  <c r="N173" i="55" s="1"/>
  <c r="K175" i="55"/>
  <c r="N175" i="55" s="1"/>
  <c r="K176" i="55"/>
  <c r="N176" i="55" s="1"/>
  <c r="K177" i="55"/>
  <c r="N177" i="55" s="1"/>
  <c r="K178" i="55"/>
  <c r="N178" i="55" s="1"/>
  <c r="K179" i="55"/>
  <c r="N179" i="55" s="1"/>
  <c r="K180" i="55"/>
  <c r="N180" i="55" s="1"/>
  <c r="K181" i="55"/>
  <c r="N181" i="55" s="1"/>
  <c r="K182" i="55"/>
  <c r="N182" i="55" s="1"/>
  <c r="K183" i="55"/>
  <c r="N183" i="55" s="1"/>
  <c r="K184" i="55"/>
  <c r="N184" i="55" s="1"/>
  <c r="K185" i="55"/>
  <c r="N185" i="55" s="1"/>
  <c r="K186" i="55"/>
  <c r="N186" i="55" s="1"/>
  <c r="K187" i="55"/>
  <c r="N187" i="55" s="1"/>
  <c r="K188" i="55"/>
  <c r="N188" i="55" s="1"/>
  <c r="K189" i="55"/>
  <c r="N189" i="55" s="1"/>
  <c r="K191" i="55"/>
  <c r="N191" i="55" s="1"/>
  <c r="K192" i="55"/>
  <c r="N192" i="55" s="1"/>
  <c r="K193" i="55"/>
  <c r="N193" i="55" s="1"/>
  <c r="K194" i="55"/>
  <c r="N194" i="55" s="1"/>
  <c r="K195" i="55"/>
  <c r="N195" i="55" s="1"/>
  <c r="K196" i="55"/>
  <c r="N196" i="55" s="1"/>
  <c r="K197" i="55"/>
  <c r="N197" i="55" s="1"/>
  <c r="K198" i="55"/>
  <c r="N198" i="55" s="1"/>
  <c r="K199" i="55"/>
  <c r="N199" i="55" s="1"/>
  <c r="K200" i="55"/>
  <c r="N200" i="55" s="1"/>
  <c r="K201" i="55"/>
  <c r="N201" i="55" s="1"/>
  <c r="K203" i="55"/>
  <c r="N203" i="55" s="1"/>
  <c r="K204" i="55"/>
  <c r="N204" i="55" s="1"/>
  <c r="K205" i="55"/>
  <c r="N205" i="55" s="1"/>
  <c r="K206" i="55"/>
  <c r="N206" i="55" s="1"/>
  <c r="K207" i="55"/>
  <c r="N207" i="55" s="1"/>
  <c r="K208" i="55"/>
  <c r="N208" i="55" s="1"/>
  <c r="K209" i="55"/>
  <c r="N209" i="55" s="1"/>
  <c r="K210" i="55"/>
  <c r="N210" i="55" s="1"/>
  <c r="K211" i="55"/>
  <c r="N211" i="55" s="1"/>
  <c r="K212" i="55"/>
  <c r="N212" i="55" s="1"/>
  <c r="K213" i="55"/>
  <c r="N213" i="55" s="1"/>
  <c r="K214" i="55"/>
  <c r="N214" i="55" s="1"/>
  <c r="K215" i="55"/>
  <c r="N215" i="55" s="1"/>
  <c r="K216" i="55"/>
  <c r="N216" i="55" s="1"/>
  <c r="K217" i="55"/>
  <c r="N217" i="55" s="1"/>
  <c r="K218" i="55"/>
  <c r="N218" i="55" s="1"/>
  <c r="K219" i="55"/>
  <c r="N219" i="55" s="1"/>
  <c r="K220" i="55"/>
  <c r="N220" i="55" s="1"/>
  <c r="K222" i="55"/>
  <c r="N222" i="55" s="1"/>
  <c r="K223" i="55"/>
  <c r="N223" i="55" s="1"/>
  <c r="K224" i="55"/>
  <c r="N224" i="55" s="1"/>
  <c r="K225" i="55"/>
  <c r="N225" i="55" s="1"/>
  <c r="K226" i="55"/>
  <c r="N226" i="55" s="1"/>
  <c r="K227" i="55"/>
  <c r="N227" i="55" s="1"/>
  <c r="K228" i="55"/>
  <c r="N228" i="55" s="1"/>
  <c r="K229" i="55"/>
  <c r="N229" i="55" s="1"/>
  <c r="K230" i="55"/>
  <c r="N230" i="55" s="1"/>
  <c r="K231" i="55"/>
  <c r="N231" i="55" s="1"/>
  <c r="K232" i="55"/>
  <c r="N232" i="55" s="1"/>
  <c r="K233" i="55"/>
  <c r="N233" i="55" s="1"/>
  <c r="K234" i="55"/>
  <c r="N234" i="55" s="1"/>
  <c r="K235" i="55"/>
  <c r="N235" i="55" s="1"/>
  <c r="K236" i="55"/>
  <c r="N236" i="55" s="1"/>
  <c r="K237" i="55"/>
  <c r="N237" i="55" s="1"/>
  <c r="K238" i="55"/>
  <c r="N238" i="55" s="1"/>
  <c r="K239" i="55"/>
  <c r="N239" i="55" s="1"/>
  <c r="K240" i="55"/>
  <c r="N240" i="55" s="1"/>
  <c r="K241" i="55"/>
  <c r="N241" i="55" s="1"/>
  <c r="K242" i="55"/>
  <c r="N242" i="55" s="1"/>
  <c r="K243" i="55"/>
  <c r="N243" i="55" s="1"/>
  <c r="K244" i="55"/>
  <c r="N244" i="55" s="1"/>
  <c r="K245" i="55"/>
  <c r="N245" i="55" s="1"/>
  <c r="K246" i="55"/>
  <c r="N246" i="55" s="1"/>
  <c r="K247" i="55"/>
  <c r="N247" i="55" s="1"/>
  <c r="K248" i="55"/>
  <c r="N248" i="55" s="1"/>
  <c r="K249" i="55"/>
  <c r="N249" i="55" s="1"/>
  <c r="K250" i="55"/>
  <c r="N250" i="55" s="1"/>
  <c r="K251" i="55"/>
  <c r="N251" i="55" s="1"/>
  <c r="K252" i="55"/>
  <c r="N252" i="55" s="1"/>
  <c r="K253" i="55"/>
  <c r="N253" i="55" s="1"/>
  <c r="K254" i="55"/>
  <c r="N254" i="55" s="1"/>
  <c r="K255" i="55"/>
  <c r="N255" i="55" s="1"/>
  <c r="K256" i="55"/>
  <c r="N256" i="55" s="1"/>
  <c r="K257" i="55"/>
  <c r="N257" i="55" s="1"/>
  <c r="K258" i="55"/>
  <c r="N258" i="55" s="1"/>
  <c r="K259" i="55"/>
  <c r="N259" i="55" s="1"/>
  <c r="K260" i="55"/>
  <c r="N260" i="55" s="1"/>
  <c r="K261" i="55"/>
  <c r="N261" i="55" s="1"/>
  <c r="K262" i="55"/>
  <c r="N262" i="55" s="1"/>
  <c r="K263" i="55"/>
  <c r="N263" i="55" s="1"/>
  <c r="K264" i="55"/>
  <c r="N264" i="55" s="1"/>
  <c r="K265" i="55"/>
  <c r="N265" i="55" s="1"/>
  <c r="K266" i="55"/>
  <c r="N266" i="55" s="1"/>
  <c r="K267" i="55"/>
  <c r="N267" i="55" s="1"/>
  <c r="K268" i="55"/>
  <c r="N268" i="55" s="1"/>
  <c r="K269" i="55"/>
  <c r="N269" i="55" s="1"/>
  <c r="K270" i="55"/>
  <c r="N270" i="55" s="1"/>
  <c r="K271" i="55"/>
  <c r="N271" i="55" s="1"/>
  <c r="K272" i="55"/>
  <c r="N272" i="55" s="1"/>
  <c r="K273" i="55"/>
  <c r="N273" i="55" s="1"/>
  <c r="K274" i="55"/>
  <c r="N274" i="55" s="1"/>
  <c r="K275" i="55"/>
  <c r="N275" i="55" s="1"/>
  <c r="K276" i="55"/>
  <c r="N276" i="55" s="1"/>
  <c r="K277" i="55"/>
  <c r="N277" i="55" s="1"/>
  <c r="K278" i="55"/>
  <c r="N278" i="55" s="1"/>
  <c r="K279" i="55"/>
  <c r="N279" i="55" s="1"/>
  <c r="K280" i="55"/>
  <c r="N280" i="55" s="1"/>
  <c r="K281" i="55"/>
  <c r="N281" i="55" s="1"/>
  <c r="K282" i="55"/>
  <c r="N282" i="55" s="1"/>
  <c r="K283" i="55"/>
  <c r="N283" i="55" s="1"/>
  <c r="K284" i="55"/>
  <c r="N284" i="55" s="1"/>
  <c r="K285" i="55"/>
  <c r="N285" i="55" s="1"/>
  <c r="K286" i="55"/>
  <c r="N286" i="55" s="1"/>
  <c r="K287" i="55"/>
  <c r="N287" i="55" s="1"/>
  <c r="K288" i="55"/>
  <c r="N288" i="55" s="1"/>
  <c r="K289" i="55"/>
  <c r="N289" i="55" s="1"/>
  <c r="K290" i="55"/>
  <c r="N290" i="55" s="1"/>
  <c r="K291" i="55"/>
  <c r="N291" i="55" s="1"/>
  <c r="K292" i="55"/>
  <c r="N292" i="55" s="1"/>
  <c r="K293" i="55"/>
  <c r="N293" i="55" s="1"/>
  <c r="K294" i="55"/>
  <c r="N294" i="55" s="1"/>
  <c r="K295" i="55"/>
  <c r="N295" i="55" s="1"/>
  <c r="K296" i="55"/>
  <c r="N296" i="55" s="1"/>
  <c r="K297" i="55"/>
  <c r="N297" i="55" s="1"/>
  <c r="K298" i="55"/>
  <c r="N298" i="55" s="1"/>
  <c r="K299" i="55"/>
  <c r="N299" i="55" s="1"/>
  <c r="K300" i="55"/>
  <c r="N300" i="55" s="1"/>
  <c r="K301" i="55"/>
  <c r="N301" i="55" s="1"/>
  <c r="K302" i="55"/>
  <c r="N302" i="55" s="1"/>
  <c r="K303" i="55"/>
  <c r="N303" i="55" s="1"/>
  <c r="K304" i="55"/>
  <c r="N304" i="55" s="1"/>
  <c r="K305" i="55"/>
  <c r="N305" i="55" s="1"/>
  <c r="K306" i="55"/>
  <c r="N306" i="55" s="1"/>
  <c r="K307" i="55"/>
  <c r="N307" i="55" s="1"/>
  <c r="K308" i="55"/>
  <c r="N308" i="55" s="1"/>
  <c r="K309" i="55"/>
  <c r="N309" i="55" s="1"/>
  <c r="K310" i="55"/>
  <c r="N310" i="55" s="1"/>
  <c r="K311" i="55"/>
  <c r="N311" i="55" s="1"/>
  <c r="K313" i="55"/>
  <c r="N313" i="55" s="1"/>
  <c r="K314" i="55"/>
  <c r="N314" i="55" s="1"/>
  <c r="K315" i="55"/>
  <c r="N315" i="55" s="1"/>
  <c r="K316" i="55"/>
  <c r="N316" i="55" s="1"/>
  <c r="K317" i="55"/>
  <c r="N317" i="55" s="1"/>
  <c r="K318" i="55"/>
  <c r="N318" i="55" s="1"/>
  <c r="K319" i="55"/>
  <c r="N319" i="55" s="1"/>
  <c r="K320" i="55"/>
  <c r="N320" i="55" s="1"/>
  <c r="K321" i="55"/>
  <c r="N321" i="55" s="1"/>
  <c r="K322" i="55"/>
  <c r="N322" i="55" s="1"/>
  <c r="K323" i="55"/>
  <c r="N323" i="55" s="1"/>
  <c r="K324" i="55"/>
  <c r="N324" i="55" s="1"/>
  <c r="K325" i="55"/>
  <c r="N325" i="55" s="1"/>
  <c r="K326" i="55"/>
  <c r="N326" i="55" s="1"/>
  <c r="K327" i="55"/>
  <c r="N327" i="55" s="1"/>
  <c r="K328" i="55"/>
  <c r="N328" i="55" s="1"/>
  <c r="K329" i="55"/>
  <c r="N329" i="55" s="1"/>
  <c r="K331" i="55"/>
  <c r="N331" i="55" s="1"/>
  <c r="K333" i="55"/>
  <c r="N333" i="55" s="1"/>
  <c r="K334" i="55"/>
  <c r="N334" i="55" s="1"/>
  <c r="K335" i="55"/>
  <c r="N335" i="55" s="1"/>
  <c r="K336" i="55"/>
  <c r="N336" i="55" s="1"/>
  <c r="K337" i="55"/>
  <c r="N337" i="55" s="1"/>
  <c r="K338" i="55"/>
  <c r="N338" i="55" s="1"/>
  <c r="K339" i="55"/>
  <c r="N339" i="55" s="1"/>
  <c r="K340" i="55"/>
  <c r="N340" i="55" s="1"/>
  <c r="K341" i="55"/>
  <c r="N341" i="55" s="1"/>
  <c r="K342" i="55"/>
  <c r="N342" i="55" s="1"/>
  <c r="K343" i="55"/>
  <c r="N343" i="55" s="1"/>
  <c r="K344" i="55"/>
  <c r="N344" i="55" s="1"/>
  <c r="K345" i="55"/>
  <c r="N345" i="55" s="1"/>
  <c r="K346" i="55"/>
  <c r="N346" i="55" s="1"/>
  <c r="K347" i="55"/>
  <c r="N347" i="55" s="1"/>
  <c r="K348" i="55"/>
  <c r="N348" i="55" s="1"/>
  <c r="K350" i="55"/>
  <c r="N350" i="55" s="1"/>
  <c r="K351" i="55"/>
  <c r="N351" i="55" s="1"/>
  <c r="K352" i="55"/>
  <c r="N352" i="55" s="1"/>
  <c r="K353" i="55"/>
  <c r="N353" i="55" s="1"/>
  <c r="K354" i="55"/>
  <c r="N354" i="55" s="1"/>
  <c r="K355" i="55"/>
  <c r="N355" i="55" s="1"/>
  <c r="K356" i="55"/>
  <c r="N356" i="55" s="1"/>
  <c r="K357" i="55"/>
  <c r="N357" i="55" s="1"/>
  <c r="K358" i="55"/>
  <c r="N358" i="55" s="1"/>
  <c r="K359" i="55"/>
  <c r="N359" i="55" s="1"/>
  <c r="K360" i="55"/>
  <c r="N360" i="55" s="1"/>
  <c r="K361" i="55"/>
  <c r="N361" i="55" s="1"/>
  <c r="K362" i="55"/>
  <c r="N362" i="55" s="1"/>
  <c r="K363" i="55"/>
  <c r="N363" i="55" s="1"/>
  <c r="K364" i="55"/>
  <c r="N364" i="55" s="1"/>
  <c r="K365" i="55"/>
  <c r="N365" i="55" s="1"/>
  <c r="K366" i="55"/>
  <c r="N366" i="55" s="1"/>
  <c r="K367" i="55"/>
  <c r="N367" i="55" s="1"/>
  <c r="K368" i="55"/>
  <c r="N368" i="55" s="1"/>
  <c r="K369" i="55"/>
  <c r="N369" i="55" s="1"/>
  <c r="K370" i="55"/>
  <c r="N370" i="55" s="1"/>
  <c r="K371" i="55"/>
  <c r="N371" i="55" s="1"/>
  <c r="K372" i="55"/>
  <c r="N372" i="55" s="1"/>
  <c r="K373" i="55"/>
  <c r="N373" i="55" s="1"/>
  <c r="K374" i="55"/>
  <c r="N374" i="55" s="1"/>
  <c r="K375" i="55"/>
  <c r="N375" i="55" s="1"/>
  <c r="K376" i="55"/>
  <c r="N376" i="55" s="1"/>
  <c r="K377" i="55"/>
  <c r="N377" i="55" s="1"/>
  <c r="K378" i="55"/>
  <c r="N378" i="55" s="1"/>
  <c r="K379" i="55"/>
  <c r="N379" i="55" s="1"/>
  <c r="K380" i="55"/>
  <c r="N380" i="55" s="1"/>
  <c r="K381" i="55"/>
  <c r="N381" i="55" s="1"/>
  <c r="K382" i="55"/>
  <c r="N382" i="55" s="1"/>
  <c r="K383" i="55"/>
  <c r="N383" i="55" s="1"/>
  <c r="K384" i="55"/>
  <c r="N384" i="55" s="1"/>
  <c r="K385" i="55"/>
  <c r="N385" i="55" s="1"/>
  <c r="K386" i="55"/>
  <c r="N386" i="55" s="1"/>
  <c r="K387" i="55"/>
  <c r="N387" i="55" s="1"/>
  <c r="K388" i="55"/>
  <c r="N388" i="55" s="1"/>
  <c r="K389" i="55"/>
  <c r="N389" i="55" s="1"/>
  <c r="K390" i="55"/>
  <c r="N390" i="55" s="1"/>
  <c r="K391" i="55"/>
  <c r="N391" i="55" s="1"/>
  <c r="K392" i="55"/>
  <c r="N392" i="55" s="1"/>
  <c r="K393" i="55"/>
  <c r="N393" i="55" s="1"/>
  <c r="K394" i="55"/>
  <c r="N394" i="55" s="1"/>
  <c r="K395" i="55"/>
  <c r="N395" i="55" s="1"/>
  <c r="K396" i="55"/>
  <c r="N396" i="55" s="1"/>
  <c r="K397" i="55"/>
  <c r="N397" i="55" s="1"/>
  <c r="K398" i="55"/>
  <c r="N398" i="55" s="1"/>
  <c r="K399" i="55"/>
  <c r="N399" i="55" s="1"/>
  <c r="K400" i="55"/>
  <c r="N400" i="55" s="1"/>
  <c r="K401" i="55"/>
  <c r="N401" i="55" s="1"/>
  <c r="K402" i="55"/>
  <c r="N402" i="55" s="1"/>
  <c r="K403" i="55"/>
  <c r="N403" i="55" s="1"/>
  <c r="K404" i="55"/>
  <c r="N404" i="55" s="1"/>
  <c r="K405" i="55"/>
  <c r="N405" i="55" s="1"/>
  <c r="K406" i="55"/>
  <c r="N406" i="55" s="1"/>
  <c r="K407" i="55"/>
  <c r="N407" i="55" s="1"/>
  <c r="K408" i="55"/>
  <c r="N408" i="55" s="1"/>
  <c r="K409" i="55"/>
  <c r="N409" i="55" s="1"/>
  <c r="K410" i="55"/>
  <c r="N410" i="55" s="1"/>
  <c r="K411" i="55"/>
  <c r="N411" i="55" s="1"/>
  <c r="K412" i="55"/>
  <c r="N412" i="55" s="1"/>
  <c r="K413" i="55"/>
  <c r="N413" i="55" s="1"/>
  <c r="K414" i="55"/>
  <c r="N414" i="55" s="1"/>
  <c r="K415" i="55"/>
  <c r="N415" i="55" s="1"/>
  <c r="K416" i="55"/>
  <c r="N416" i="55" s="1"/>
  <c r="K417" i="55"/>
  <c r="N417" i="55" s="1"/>
  <c r="K418" i="55"/>
  <c r="N418" i="55" s="1"/>
  <c r="K419" i="55"/>
  <c r="N419" i="55" s="1"/>
  <c r="K420" i="55"/>
  <c r="N420" i="55" s="1"/>
  <c r="K421" i="55"/>
  <c r="N421" i="55" s="1"/>
  <c r="K422" i="55"/>
  <c r="N422" i="55" s="1"/>
  <c r="K423" i="55"/>
  <c r="N423" i="55" s="1"/>
  <c r="K424" i="55"/>
  <c r="N424" i="55" s="1"/>
  <c r="K425" i="55"/>
  <c r="N425" i="55" s="1"/>
  <c r="K426" i="55"/>
  <c r="N426" i="55" s="1"/>
  <c r="K427" i="55"/>
  <c r="N427" i="55" s="1"/>
  <c r="K428" i="55"/>
  <c r="N428" i="55" s="1"/>
  <c r="K429" i="55"/>
  <c r="N429" i="55" s="1"/>
  <c r="K430" i="55"/>
  <c r="N430" i="55" s="1"/>
  <c r="K431" i="55"/>
  <c r="N431" i="55" s="1"/>
  <c r="K432" i="55"/>
  <c r="N432" i="55" s="1"/>
  <c r="K433" i="55"/>
  <c r="N433" i="55" s="1"/>
  <c r="K434" i="55"/>
  <c r="N434" i="55" s="1"/>
  <c r="K435" i="55"/>
  <c r="N435" i="55" s="1"/>
  <c r="K436" i="55"/>
  <c r="N436" i="55" s="1"/>
  <c r="K437" i="55"/>
  <c r="N437" i="55" s="1"/>
  <c r="K438" i="55"/>
  <c r="N438" i="55" s="1"/>
  <c r="K439" i="55"/>
  <c r="N439" i="55" s="1"/>
  <c r="K440" i="55"/>
  <c r="N440" i="55" s="1"/>
  <c r="K441" i="55"/>
  <c r="N441" i="55" s="1"/>
  <c r="K442" i="55"/>
  <c r="N442" i="55" s="1"/>
  <c r="K443" i="55"/>
  <c r="N443" i="55" s="1"/>
  <c r="K444" i="55"/>
  <c r="N444" i="55" s="1"/>
  <c r="K445" i="55"/>
  <c r="N445" i="55" s="1"/>
  <c r="K446" i="55"/>
  <c r="N446" i="55" s="1"/>
  <c r="K447" i="55"/>
  <c r="N447" i="55" s="1"/>
  <c r="K448" i="55"/>
  <c r="N448" i="55" s="1"/>
  <c r="K449" i="55"/>
  <c r="N449" i="55" s="1"/>
  <c r="K450" i="55"/>
  <c r="N450" i="55" s="1"/>
  <c r="K451" i="55"/>
  <c r="N451" i="55" s="1"/>
  <c r="K452" i="55"/>
  <c r="N452" i="55" s="1"/>
  <c r="K453" i="55"/>
  <c r="N453" i="55" s="1"/>
  <c r="K455" i="55"/>
  <c r="N455" i="55" s="1"/>
  <c r="K456" i="55"/>
  <c r="N456" i="55" s="1"/>
  <c r="K457" i="55"/>
  <c r="N457" i="55" s="1"/>
  <c r="K458" i="55"/>
  <c r="N458" i="55" s="1"/>
  <c r="K459" i="55"/>
  <c r="N459" i="55" s="1"/>
  <c r="K461" i="55"/>
  <c r="N461" i="55" s="1"/>
  <c r="K462" i="55"/>
  <c r="N462" i="55" s="1"/>
  <c r="K463" i="55"/>
  <c r="N463" i="55" s="1"/>
  <c r="K464" i="55"/>
  <c r="N464" i="55" s="1"/>
  <c r="K465" i="55"/>
  <c r="N465" i="55" s="1"/>
  <c r="K466" i="55"/>
  <c r="N466" i="55" s="1"/>
  <c r="K467" i="55"/>
  <c r="N467" i="55" s="1"/>
  <c r="K468" i="55"/>
  <c r="N468" i="55" s="1"/>
  <c r="K469" i="55"/>
  <c r="N469" i="55" s="1"/>
  <c r="K470" i="55"/>
  <c r="N470" i="55" s="1"/>
  <c r="K471" i="55"/>
  <c r="N471" i="55" s="1"/>
  <c r="K472" i="55"/>
  <c r="N472" i="55" s="1"/>
  <c r="K473" i="55"/>
  <c r="N473" i="55" s="1"/>
  <c r="K474" i="55"/>
  <c r="N474" i="55" s="1"/>
  <c r="K475" i="55"/>
  <c r="N475" i="55" s="1"/>
  <c r="K476" i="55"/>
  <c r="N476" i="55" s="1"/>
  <c r="K477" i="55"/>
  <c r="N477" i="55" s="1"/>
  <c r="K478" i="55"/>
  <c r="N478" i="55" s="1"/>
  <c r="K479" i="55"/>
  <c r="N479" i="55" s="1"/>
  <c r="K480" i="55"/>
  <c r="N480" i="55" s="1"/>
  <c r="K481" i="55"/>
  <c r="N481" i="55" s="1"/>
  <c r="K482" i="55"/>
  <c r="N482" i="55" s="1"/>
  <c r="K483" i="55"/>
  <c r="N483" i="55" s="1"/>
  <c r="K484" i="55"/>
  <c r="N484" i="55" s="1"/>
  <c r="K485" i="55"/>
  <c r="N485" i="55" s="1"/>
  <c r="K486" i="55"/>
  <c r="N486" i="55" s="1"/>
  <c r="K487" i="55"/>
  <c r="N487" i="55" s="1"/>
  <c r="K488" i="55"/>
  <c r="N488" i="55" s="1"/>
  <c r="K489" i="55"/>
  <c r="N489" i="55" s="1"/>
  <c r="K490" i="55"/>
  <c r="N490" i="55" s="1"/>
  <c r="K491" i="55"/>
  <c r="N491" i="55" s="1"/>
  <c r="K492" i="55"/>
  <c r="N492" i="55" s="1"/>
  <c r="K493" i="55"/>
  <c r="N493" i="55" s="1"/>
  <c r="K494" i="55"/>
  <c r="N494" i="55" s="1"/>
  <c r="K495" i="55"/>
  <c r="N495" i="55" s="1"/>
  <c r="K496" i="55"/>
  <c r="N496" i="55" s="1"/>
  <c r="K497" i="55"/>
  <c r="N497" i="55" s="1"/>
  <c r="K498" i="55"/>
  <c r="N498" i="55" s="1"/>
  <c r="K499" i="55"/>
  <c r="N499" i="55" s="1"/>
  <c r="K510" i="55"/>
  <c r="N510" i="55" s="1"/>
  <c r="K511" i="55"/>
  <c r="N511" i="55" s="1"/>
  <c r="K512" i="55"/>
  <c r="N512" i="55" s="1"/>
  <c r="K513" i="55"/>
  <c r="N513" i="55" s="1"/>
  <c r="K514" i="55"/>
  <c r="N514" i="55" s="1"/>
  <c r="K515" i="55"/>
  <c r="N515" i="55" s="1"/>
  <c r="K516" i="55"/>
  <c r="N516" i="55" s="1"/>
  <c r="K517" i="55"/>
  <c r="N517" i="55" s="1"/>
  <c r="K518" i="55"/>
  <c r="N518" i="55" s="1"/>
  <c r="K519" i="55"/>
  <c r="N519" i="55" s="1"/>
  <c r="K520" i="55"/>
  <c r="N520" i="55" s="1"/>
  <c r="K521" i="55"/>
  <c r="N521" i="55" s="1"/>
  <c r="K522" i="55"/>
  <c r="N522" i="55" s="1"/>
  <c r="K523" i="55"/>
  <c r="N523" i="55" s="1"/>
  <c r="K524" i="55"/>
  <c r="N524" i="55" s="1"/>
  <c r="K525" i="55"/>
  <c r="N525" i="55" s="1"/>
  <c r="K526" i="55"/>
  <c r="N526" i="55" s="1"/>
  <c r="K527" i="55"/>
  <c r="N527" i="55" s="1"/>
  <c r="K528" i="55"/>
  <c r="N528" i="55" s="1"/>
  <c r="K529" i="55"/>
  <c r="N529" i="55" s="1"/>
  <c r="K530" i="55"/>
  <c r="N530" i="55" s="1"/>
  <c r="K531" i="55"/>
  <c r="N531" i="55" s="1"/>
  <c r="K532" i="55"/>
  <c r="N532" i="55" s="1"/>
  <c r="K533" i="55"/>
  <c r="N533" i="55" s="1"/>
  <c r="K534" i="55"/>
  <c r="N534" i="55" s="1"/>
  <c r="K535" i="55"/>
  <c r="N535" i="55" s="1"/>
  <c r="K536" i="55"/>
  <c r="N536" i="55" s="1"/>
  <c r="K537" i="55"/>
  <c r="N537" i="55" s="1"/>
  <c r="K538" i="55"/>
  <c r="N538" i="55" s="1"/>
  <c r="K539" i="55"/>
  <c r="N539" i="55" s="1"/>
  <c r="K540" i="55"/>
  <c r="N540" i="55" s="1"/>
  <c r="K541" i="55"/>
  <c r="N541" i="55" s="1"/>
  <c r="K542" i="55"/>
  <c r="N542" i="55" s="1"/>
  <c r="K543" i="55"/>
  <c r="N543" i="55" s="1"/>
  <c r="K544" i="55"/>
  <c r="N544" i="55" s="1"/>
  <c r="K545" i="55"/>
  <c r="N545" i="55" s="1"/>
  <c r="K546" i="55"/>
  <c r="N546" i="55" s="1"/>
  <c r="K547" i="55"/>
  <c r="N547" i="55" s="1"/>
  <c r="K548" i="55"/>
  <c r="N548" i="55" s="1"/>
  <c r="K549" i="55"/>
  <c r="N549" i="55" s="1"/>
  <c r="K550" i="55"/>
  <c r="N550" i="55" s="1"/>
  <c r="K551" i="55"/>
  <c r="N551" i="55" s="1"/>
  <c r="K552" i="55"/>
  <c r="N552" i="55" s="1"/>
  <c r="K553" i="55"/>
  <c r="N553" i="55" s="1"/>
  <c r="K554" i="55"/>
  <c r="N554" i="55" s="1"/>
  <c r="K555" i="55"/>
  <c r="N555" i="55" s="1"/>
  <c r="K556" i="55"/>
  <c r="N556" i="55" s="1"/>
  <c r="K557" i="55"/>
  <c r="N557" i="55" s="1"/>
  <c r="K558" i="55"/>
  <c r="N558" i="55" s="1"/>
  <c r="K559" i="55"/>
  <c r="N559" i="55" s="1"/>
  <c r="K560" i="55"/>
  <c r="N560" i="55" s="1"/>
  <c r="K561" i="55"/>
  <c r="N561" i="55" s="1"/>
  <c r="K562" i="55"/>
  <c r="N562" i="55" s="1"/>
  <c r="K563" i="55"/>
  <c r="N563" i="55" s="1"/>
  <c r="K564" i="55"/>
  <c r="N564" i="55" s="1"/>
  <c r="K565" i="55"/>
  <c r="N565" i="55" s="1"/>
  <c r="K566" i="55"/>
  <c r="N566" i="55" s="1"/>
  <c r="K567" i="55"/>
  <c r="N567" i="55" s="1"/>
  <c r="K568" i="55"/>
  <c r="N568" i="55" s="1"/>
  <c r="K569" i="55"/>
  <c r="N569" i="55" s="1"/>
  <c r="K570" i="55"/>
  <c r="N570" i="55" s="1"/>
  <c r="K571" i="55"/>
  <c r="N571" i="55" s="1"/>
  <c r="K572" i="55"/>
  <c r="N572" i="55" s="1"/>
  <c r="K573" i="55"/>
  <c r="N573" i="55" s="1"/>
  <c r="K574" i="55"/>
  <c r="N574" i="55" s="1"/>
  <c r="K575" i="55"/>
  <c r="N575" i="55" s="1"/>
  <c r="K576" i="55"/>
  <c r="N576" i="55" s="1"/>
  <c r="K577" i="55"/>
  <c r="N577" i="55" s="1"/>
  <c r="K578" i="55"/>
  <c r="N578" i="55" s="1"/>
  <c r="K579" i="55"/>
  <c r="N579" i="55" s="1"/>
  <c r="K580" i="55"/>
  <c r="N580" i="55" s="1"/>
  <c r="K581" i="55"/>
  <c r="N581" i="55" s="1"/>
  <c r="K582" i="55"/>
  <c r="N582" i="55" s="1"/>
  <c r="K583" i="55"/>
  <c r="N583" i="55" s="1"/>
  <c r="K584" i="55"/>
  <c r="N584" i="55" s="1"/>
  <c r="K585" i="55"/>
  <c r="N585" i="55" s="1"/>
  <c r="K586" i="55"/>
  <c r="N586" i="55" s="1"/>
  <c r="K587" i="55"/>
  <c r="N587" i="55" s="1"/>
  <c r="K588" i="55"/>
  <c r="N588" i="55" s="1"/>
  <c r="K589" i="55"/>
  <c r="N589" i="55" s="1"/>
  <c r="K590" i="55"/>
  <c r="N590" i="55" s="1"/>
  <c r="K591" i="55"/>
  <c r="N591" i="55" s="1"/>
  <c r="K592" i="55"/>
  <c r="N592" i="55" s="1"/>
  <c r="K593" i="55"/>
  <c r="N593" i="55" s="1"/>
  <c r="K594" i="55"/>
  <c r="N594" i="55" s="1"/>
  <c r="K595" i="55"/>
  <c r="N595" i="55" s="1"/>
  <c r="K596" i="55"/>
  <c r="N596" i="55" s="1"/>
  <c r="K597" i="55"/>
  <c r="N597" i="55" s="1"/>
  <c r="K598" i="55"/>
  <c r="N598" i="55" s="1"/>
  <c r="K599" i="55"/>
  <c r="N599" i="55" s="1"/>
  <c r="K600" i="55"/>
  <c r="N600" i="55" s="1"/>
  <c r="K601" i="55"/>
  <c r="N601" i="55" s="1"/>
  <c r="K602" i="55"/>
  <c r="N602" i="55" s="1"/>
  <c r="K603" i="55"/>
  <c r="N603" i="55" s="1"/>
  <c r="K604" i="55"/>
  <c r="N604" i="55" s="1"/>
  <c r="K605" i="55"/>
  <c r="N605" i="55" s="1"/>
  <c r="K606" i="55"/>
  <c r="N606" i="55" s="1"/>
  <c r="K607" i="55"/>
  <c r="N607" i="55" s="1"/>
  <c r="K608" i="55"/>
  <c r="N608" i="55" s="1"/>
  <c r="K610" i="55"/>
  <c r="N610" i="55" s="1"/>
  <c r="K611" i="55"/>
  <c r="N611" i="55" s="1"/>
  <c r="K612" i="55"/>
  <c r="N612" i="55" s="1"/>
  <c r="K613" i="55"/>
  <c r="N613" i="55" s="1"/>
  <c r="K614" i="55"/>
  <c r="N614" i="55" s="1"/>
  <c r="K615" i="55"/>
  <c r="N615" i="55" s="1"/>
  <c r="K616" i="55"/>
  <c r="N616" i="55" s="1"/>
  <c r="K617" i="55"/>
  <c r="N617" i="55" s="1"/>
  <c r="K618" i="55"/>
  <c r="N618" i="55" s="1"/>
  <c r="K619" i="55"/>
  <c r="N619" i="55" s="1"/>
  <c r="K620" i="55"/>
  <c r="N620" i="55" s="1"/>
  <c r="K621" i="55"/>
  <c r="N621" i="55" s="1"/>
  <c r="K622" i="55"/>
  <c r="N622" i="55" s="1"/>
  <c r="K623" i="55"/>
  <c r="N623" i="55" s="1"/>
  <c r="K624" i="55"/>
  <c r="N624" i="55" s="1"/>
  <c r="K625" i="55"/>
  <c r="N625" i="55" s="1"/>
  <c r="K626" i="55"/>
  <c r="N626" i="55" s="1"/>
  <c r="K627" i="55"/>
  <c r="N627" i="55" s="1"/>
  <c r="K628" i="55"/>
  <c r="N628" i="55" s="1"/>
  <c r="K629" i="55"/>
  <c r="N629" i="55" s="1"/>
  <c r="K630" i="55"/>
  <c r="N630" i="55" s="1"/>
  <c r="K631" i="55"/>
  <c r="N631" i="55" s="1"/>
  <c r="K632" i="55"/>
  <c r="N632" i="55" s="1"/>
  <c r="K633" i="55"/>
  <c r="N633" i="55" s="1"/>
  <c r="K634" i="55"/>
  <c r="N634" i="55" s="1"/>
  <c r="K635" i="55"/>
  <c r="N635" i="55" s="1"/>
  <c r="K636" i="55"/>
  <c r="N636" i="55" s="1"/>
  <c r="K637" i="55"/>
  <c r="N637" i="55" s="1"/>
  <c r="K638" i="55"/>
  <c r="N638" i="55" s="1"/>
  <c r="K639" i="55"/>
  <c r="N639" i="55" s="1"/>
  <c r="K640" i="55"/>
  <c r="N640" i="55" s="1"/>
  <c r="K641" i="55"/>
  <c r="N641" i="55" s="1"/>
  <c r="K642" i="55"/>
  <c r="N642" i="55" s="1"/>
  <c r="K643" i="55"/>
  <c r="N643" i="55" s="1"/>
  <c r="K644" i="55"/>
  <c r="N644" i="55" s="1"/>
  <c r="K645" i="55"/>
  <c r="N645" i="55" s="1"/>
  <c r="K646" i="55"/>
  <c r="N646" i="55" s="1"/>
  <c r="K647" i="55"/>
  <c r="N647" i="55" s="1"/>
  <c r="K648" i="55"/>
  <c r="N648" i="55" s="1"/>
  <c r="K649" i="55"/>
  <c r="N649" i="55" s="1"/>
  <c r="K650" i="55"/>
  <c r="N650" i="55" s="1"/>
  <c r="K651" i="55"/>
  <c r="N651" i="55" s="1"/>
  <c r="K652" i="55"/>
  <c r="N652" i="55" s="1"/>
  <c r="K653" i="55"/>
  <c r="N653" i="55" s="1"/>
  <c r="K654" i="55"/>
  <c r="N654" i="55" s="1"/>
  <c r="K655" i="55"/>
  <c r="N655" i="55" s="1"/>
  <c r="K656" i="55"/>
  <c r="N656" i="55" s="1"/>
  <c r="K657" i="55"/>
  <c r="N657" i="55" s="1"/>
  <c r="K658" i="55"/>
  <c r="N658" i="55" s="1"/>
  <c r="K659" i="55"/>
  <c r="N659" i="55" s="1"/>
  <c r="K665" i="55"/>
  <c r="N665" i="55" s="1"/>
  <c r="K677" i="55"/>
  <c r="N677" i="55" s="1"/>
  <c r="I680" i="55"/>
  <c r="K680" i="55" s="1"/>
  <c r="N680" i="55" s="1"/>
  <c r="J679" i="55"/>
  <c r="K679" i="55" s="1"/>
  <c r="N679" i="55" s="1"/>
  <c r="J678" i="55"/>
  <c r="M678" i="55" s="1"/>
  <c r="I678" i="55"/>
  <c r="L678" i="55" s="1"/>
  <c r="I676" i="55"/>
  <c r="K676" i="55" s="1"/>
  <c r="N676" i="55" s="1"/>
  <c r="J675" i="55"/>
  <c r="M675" i="55" s="1"/>
  <c r="I675" i="55"/>
  <c r="L675" i="55" s="1"/>
  <c r="J674" i="55"/>
  <c r="M674" i="55" s="1"/>
  <c r="I674" i="55"/>
  <c r="L674" i="55" s="1"/>
  <c r="J673" i="55"/>
  <c r="M673" i="55" s="1"/>
  <c r="I673" i="55"/>
  <c r="L673" i="55" s="1"/>
  <c r="J672" i="55"/>
  <c r="M672" i="55" s="1"/>
  <c r="I672" i="55"/>
  <c r="J671" i="55"/>
  <c r="K671" i="55" s="1"/>
  <c r="N671" i="55" s="1"/>
  <c r="J670" i="55"/>
  <c r="M670" i="55" s="1"/>
  <c r="I670" i="55"/>
  <c r="L670" i="55" s="1"/>
  <c r="J669" i="55"/>
  <c r="M669" i="55" s="1"/>
  <c r="I669" i="55"/>
  <c r="L669" i="55" s="1"/>
  <c r="J668" i="55"/>
  <c r="M668" i="55" s="1"/>
  <c r="I668" i="55"/>
  <c r="L668" i="55" s="1"/>
  <c r="J667" i="55"/>
  <c r="M667" i="55" s="1"/>
  <c r="I667" i="55"/>
  <c r="L667" i="55" s="1"/>
  <c r="J666" i="55"/>
  <c r="K666" i="55" s="1"/>
  <c r="N666" i="55" s="1"/>
  <c r="J664" i="55"/>
  <c r="K664" i="55" s="1"/>
  <c r="N664" i="55" s="1"/>
  <c r="J663" i="55"/>
  <c r="M663" i="55" s="1"/>
  <c r="I663" i="55"/>
  <c r="L663" i="55" s="1"/>
  <c r="J662" i="55"/>
  <c r="M662" i="55" s="1"/>
  <c r="I662" i="55"/>
  <c r="L662" i="55" s="1"/>
  <c r="I661" i="55"/>
  <c r="K661" i="55" s="1"/>
  <c r="N661" i="55" s="1"/>
  <c r="J660" i="55"/>
  <c r="K660" i="55" s="1"/>
  <c r="N660" i="55" s="1"/>
  <c r="K3" i="55"/>
  <c r="N3" i="55" s="1"/>
  <c r="J6" i="54"/>
  <c r="J20" i="54"/>
  <c r="I18" i="54"/>
  <c r="J15" i="54"/>
  <c r="J12" i="54"/>
  <c r="I17" i="54"/>
  <c r="J8" i="54"/>
  <c r="I16" i="54"/>
  <c r="J21" i="54"/>
  <c r="J2" i="54"/>
  <c r="J4" i="54"/>
  <c r="J13" i="54"/>
  <c r="J10" i="54"/>
  <c r="I12" i="54"/>
  <c r="I10" i="54"/>
  <c r="I22" i="54"/>
  <c r="I14" i="54"/>
  <c r="J5" i="54"/>
  <c r="J9" i="54"/>
  <c r="I5" i="54"/>
  <c r="I20" i="54"/>
  <c r="I15" i="54"/>
  <c r="I9" i="54"/>
  <c r="J11" i="54"/>
  <c r="J14" i="54"/>
  <c r="I4" i="54"/>
  <c r="J16" i="54"/>
  <c r="J17" i="54"/>
  <c r="I3" i="54"/>
  <c r="I11" i="54"/>
  <c r="K672" i="55" l="1"/>
  <c r="N672" i="55" s="1"/>
  <c r="L694" i="55"/>
  <c r="L688" i="55"/>
  <c r="L687" i="55"/>
  <c r="M679" i="55"/>
  <c r="L676" i="55"/>
  <c r="L672" i="55"/>
  <c r="M664" i="55"/>
  <c r="L661" i="55"/>
  <c r="M719" i="55"/>
  <c r="M715" i="55"/>
  <c r="M713" i="55"/>
  <c r="M710" i="55"/>
  <c r="M708" i="55"/>
  <c r="M698" i="55"/>
  <c r="M684" i="55"/>
  <c r="M683" i="55"/>
  <c r="L680" i="55"/>
  <c r="M671" i="55"/>
  <c r="M666" i="55"/>
  <c r="M660" i="55"/>
  <c r="K673" i="55"/>
  <c r="N673" i="55" s="1"/>
  <c r="K674" i="55"/>
  <c r="N674" i="55" s="1"/>
  <c r="K675" i="55"/>
  <c r="N675" i="55" s="1"/>
  <c r="K662" i="55"/>
  <c r="N662" i="55" s="1"/>
  <c r="K663" i="55"/>
  <c r="N663" i="55" s="1"/>
  <c r="K667" i="55"/>
  <c r="N667" i="55" s="1"/>
  <c r="K668" i="55"/>
  <c r="N668" i="55" s="1"/>
  <c r="K678" i="55"/>
  <c r="N678" i="55" s="1"/>
  <c r="K669" i="55"/>
  <c r="N669" i="55" s="1"/>
  <c r="K670" i="55"/>
  <c r="N670" i="55" s="1"/>
  <c r="K281" i="42" l="1"/>
  <c r="K280" i="42"/>
  <c r="K279" i="42"/>
  <c r="K278" i="42"/>
  <c r="K277" i="42"/>
  <c r="K276" i="42"/>
  <c r="K275" i="42"/>
  <c r="K274" i="42"/>
  <c r="K273" i="42"/>
  <c r="K272" i="42"/>
  <c r="K269" i="42"/>
  <c r="K268" i="42"/>
  <c r="K267" i="42"/>
  <c r="K266" i="42"/>
  <c r="K265" i="42"/>
  <c r="K264" i="42"/>
  <c r="K263" i="42"/>
  <c r="K262" i="42"/>
  <c r="K261" i="42"/>
  <c r="K260" i="42"/>
  <c r="K259" i="42"/>
  <c r="K258" i="42"/>
  <c r="K257" i="42"/>
  <c r="K256" i="42"/>
  <c r="K255" i="42"/>
  <c r="K254" i="42"/>
  <c r="K253" i="42"/>
  <c r="K252" i="42"/>
  <c r="K251" i="42"/>
  <c r="K250" i="42"/>
  <c r="K248" i="42"/>
  <c r="K247" i="42"/>
  <c r="K246" i="42"/>
  <c r="K245" i="42"/>
  <c r="K244" i="42"/>
  <c r="K243" i="42"/>
  <c r="K242" i="42"/>
  <c r="K241" i="42"/>
  <c r="K240" i="42"/>
  <c r="K239" i="42"/>
  <c r="K238" i="42"/>
  <c r="K237" i="42"/>
  <c r="K236" i="42"/>
  <c r="K235" i="42"/>
  <c r="K234" i="42"/>
  <c r="K233" i="42"/>
  <c r="K232" i="42"/>
  <c r="K231" i="42"/>
  <c r="K230" i="42"/>
  <c r="K229" i="42"/>
  <c r="K228" i="42"/>
  <c r="K227" i="42"/>
  <c r="K226" i="42"/>
  <c r="K225" i="42"/>
  <c r="K224" i="42"/>
  <c r="K223" i="42"/>
  <c r="K222" i="42"/>
  <c r="K221" i="42"/>
  <c r="K220" i="42"/>
  <c r="K219" i="42"/>
  <c r="K218" i="42"/>
  <c r="K217" i="42"/>
  <c r="K216" i="42"/>
  <c r="K215" i="42"/>
  <c r="K214" i="42"/>
  <c r="K213" i="42"/>
  <c r="K212" i="42"/>
  <c r="K211" i="42"/>
  <c r="K210" i="42"/>
  <c r="K209" i="42"/>
  <c r="K208" i="42"/>
  <c r="K207" i="42"/>
  <c r="K206" i="42"/>
  <c r="K205" i="42"/>
  <c r="K204" i="42"/>
  <c r="K203" i="42"/>
  <c r="K202" i="42"/>
  <c r="K201" i="42"/>
  <c r="K200" i="42"/>
  <c r="K199" i="42"/>
  <c r="K198" i="42"/>
  <c r="K197" i="42"/>
  <c r="K196" i="42"/>
  <c r="K195" i="42"/>
  <c r="K194" i="42"/>
  <c r="K193" i="42"/>
  <c r="K192" i="42"/>
  <c r="K191" i="42"/>
  <c r="K190" i="42"/>
  <c r="K189" i="42"/>
  <c r="K188" i="42"/>
  <c r="K187" i="42"/>
  <c r="K186" i="42"/>
  <c r="K185" i="42"/>
  <c r="K184" i="42"/>
  <c r="K183" i="42"/>
  <c r="K182" i="42"/>
  <c r="K181" i="42"/>
  <c r="K180" i="42"/>
  <c r="K179" i="42"/>
  <c r="K178" i="42"/>
  <c r="K177" i="42"/>
  <c r="K176" i="42"/>
  <c r="K175" i="42"/>
  <c r="K174" i="42"/>
  <c r="K173" i="42"/>
  <c r="K172" i="42"/>
  <c r="K171" i="42"/>
  <c r="K170" i="42"/>
  <c r="K169" i="42"/>
  <c r="K168" i="42"/>
  <c r="K167" i="42"/>
  <c r="K166" i="42"/>
  <c r="K165" i="42"/>
  <c r="K164" i="42"/>
  <c r="K163" i="42"/>
  <c r="K162" i="42"/>
  <c r="K161" i="42"/>
  <c r="K160" i="42"/>
  <c r="K159" i="42"/>
  <c r="K158" i="42"/>
  <c r="K157" i="42"/>
  <c r="K156" i="42"/>
  <c r="K155" i="42"/>
  <c r="K154" i="42"/>
  <c r="K153" i="42"/>
  <c r="K152" i="42"/>
  <c r="K151" i="42"/>
  <c r="K150" i="42"/>
  <c r="K149" i="42"/>
  <c r="K148" i="42"/>
  <c r="K147" i="42"/>
  <c r="K146" i="42"/>
  <c r="K145" i="42"/>
  <c r="K144" i="42"/>
  <c r="K143" i="42"/>
  <c r="K142" i="42"/>
  <c r="K141" i="42"/>
  <c r="K140" i="42"/>
  <c r="K139" i="42"/>
  <c r="K138" i="42"/>
  <c r="K137" i="42"/>
  <c r="K136" i="42"/>
  <c r="K135" i="42"/>
  <c r="K134" i="42"/>
  <c r="K133" i="42"/>
  <c r="K132" i="42"/>
  <c r="K131" i="42"/>
  <c r="K130" i="42"/>
  <c r="K129" i="42"/>
  <c r="K128" i="42"/>
  <c r="K127" i="42"/>
  <c r="K126" i="42"/>
  <c r="K125" i="42"/>
  <c r="K124" i="42"/>
  <c r="K123" i="42"/>
  <c r="K121" i="42"/>
  <c r="K120" i="42"/>
  <c r="K119" i="42"/>
  <c r="K118" i="42"/>
  <c r="K117" i="42"/>
  <c r="K116" i="42"/>
  <c r="K115" i="42"/>
  <c r="K114" i="42"/>
  <c r="K113" i="42"/>
  <c r="K112" i="42"/>
  <c r="K111" i="42"/>
  <c r="K110" i="42"/>
  <c r="K109" i="42"/>
  <c r="K108" i="42"/>
  <c r="K107" i="42"/>
  <c r="K106" i="42"/>
  <c r="K105" i="42"/>
  <c r="K104" i="42"/>
  <c r="K103" i="42"/>
  <c r="K102" i="42"/>
  <c r="K101" i="42"/>
  <c r="K100" i="42"/>
  <c r="K99" i="42"/>
  <c r="K98" i="42"/>
  <c r="K97" i="42"/>
  <c r="K96" i="42"/>
  <c r="K95" i="42"/>
  <c r="K94" i="42"/>
  <c r="K93" i="42"/>
  <c r="K92" i="42"/>
  <c r="K91" i="42"/>
  <c r="K90" i="42"/>
  <c r="K89" i="42"/>
  <c r="K88" i="42"/>
  <c r="K87" i="42"/>
  <c r="K86" i="42"/>
  <c r="K85" i="42"/>
  <c r="K84" i="42"/>
  <c r="K83" i="42"/>
  <c r="K82" i="42"/>
  <c r="K80" i="42"/>
  <c r="K79" i="42"/>
  <c r="K78" i="42"/>
  <c r="K77" i="42"/>
  <c r="K76" i="42"/>
  <c r="K75" i="42"/>
  <c r="K74" i="42"/>
  <c r="K73" i="42"/>
  <c r="K72" i="42"/>
  <c r="K71" i="42"/>
  <c r="K70" i="42"/>
  <c r="K69" i="42"/>
  <c r="K68" i="42"/>
  <c r="K67" i="42"/>
  <c r="K66" i="42"/>
  <c r="K65" i="42"/>
  <c r="K64" i="42"/>
  <c r="K63" i="42"/>
  <c r="K62" i="42"/>
  <c r="K61" i="42"/>
  <c r="K60" i="42"/>
  <c r="K59" i="42"/>
  <c r="K58" i="42"/>
  <c r="K57" i="42"/>
  <c r="K56" i="42"/>
  <c r="K55" i="42"/>
  <c r="K54" i="42"/>
  <c r="K53" i="42"/>
  <c r="K52" i="42"/>
  <c r="K51" i="42"/>
  <c r="K50" i="42"/>
  <c r="K49" i="42"/>
  <c r="K48" i="42"/>
  <c r="K47" i="42"/>
  <c r="K46" i="42"/>
  <c r="K45" i="42"/>
  <c r="K44" i="42"/>
  <c r="K43" i="42"/>
  <c r="K42" i="42"/>
  <c r="K41" i="42"/>
  <c r="K40" i="42"/>
  <c r="K39" i="42"/>
  <c r="K38" i="42"/>
  <c r="K37" i="42"/>
  <c r="K36" i="42"/>
  <c r="K35" i="42"/>
  <c r="K34" i="42"/>
  <c r="K33" i="42"/>
  <c r="K32" i="42"/>
  <c r="K31" i="42"/>
  <c r="K30" i="42"/>
  <c r="K29" i="42"/>
  <c r="K28" i="42"/>
  <c r="K27" i="42"/>
  <c r="K26" i="42"/>
  <c r="K25" i="42"/>
  <c r="K24" i="42"/>
  <c r="K23" i="42"/>
  <c r="K22" i="42"/>
  <c r="K21" i="42"/>
  <c r="K20" i="42"/>
  <c r="K19" i="42"/>
  <c r="K18" i="42"/>
  <c r="K17" i="42"/>
  <c r="K16" i="42"/>
  <c r="K15" i="42"/>
  <c r="K14" i="42"/>
  <c r="K13" i="42"/>
  <c r="K12" i="42"/>
  <c r="K11" i="42"/>
  <c r="K10" i="42"/>
  <c r="K9" i="42"/>
  <c r="K8" i="42"/>
  <c r="K7" i="42"/>
  <c r="K6" i="42"/>
  <c r="K4" i="42"/>
  <c r="K3" i="42"/>
  <c r="K2" i="42"/>
  <c r="F1132" i="40" l="1"/>
  <c r="G1132" i="40"/>
  <c r="F1133" i="40"/>
  <c r="G1133" i="40"/>
  <c r="F1134" i="40"/>
  <c r="G1134" i="40"/>
  <c r="F1135" i="40"/>
  <c r="G1135" i="40"/>
  <c r="F1136" i="40"/>
  <c r="G1136" i="40"/>
  <c r="F1137" i="40"/>
  <c r="G1137" i="40"/>
  <c r="F1138" i="40"/>
  <c r="G1138" i="40"/>
  <c r="F1139" i="40"/>
  <c r="G1139" i="40"/>
  <c r="F1140" i="40"/>
  <c r="G1140" i="40"/>
  <c r="F1141" i="40"/>
  <c r="G1141" i="40"/>
  <c r="F1142" i="40"/>
  <c r="G1142" i="40"/>
  <c r="F1143" i="40"/>
  <c r="G1143" i="40"/>
  <c r="F1144" i="40"/>
  <c r="G1144" i="40"/>
  <c r="F1145" i="40"/>
  <c r="G1145" i="40"/>
  <c r="F1146" i="40"/>
  <c r="G1146" i="40"/>
  <c r="F1147" i="40"/>
  <c r="G1147" i="40"/>
  <c r="F1148" i="40"/>
  <c r="G1148" i="40"/>
  <c r="F1149" i="40"/>
  <c r="G1149" i="40"/>
  <c r="F1150" i="40"/>
  <c r="G1150" i="40"/>
  <c r="F1151" i="40"/>
  <c r="G1151" i="40"/>
  <c r="F1152" i="40"/>
  <c r="G1152" i="40"/>
  <c r="F1153" i="40"/>
  <c r="G1153" i="40"/>
  <c r="F1154" i="40"/>
  <c r="G1154" i="40"/>
  <c r="F1155" i="40"/>
  <c r="G1155" i="40"/>
  <c r="F1156" i="40"/>
  <c r="G1156" i="40"/>
  <c r="F1157" i="40"/>
  <c r="G1157" i="40"/>
  <c r="F1158" i="40"/>
  <c r="G1158" i="40"/>
  <c r="F1159" i="40"/>
  <c r="G1159" i="40"/>
  <c r="F1160" i="40"/>
  <c r="G1160" i="40"/>
  <c r="F1161" i="40"/>
  <c r="G1161" i="40"/>
  <c r="F1162" i="40"/>
  <c r="G1162" i="40"/>
  <c r="F1163" i="40"/>
  <c r="G1163" i="40"/>
  <c r="F1164" i="40"/>
  <c r="G1164" i="40"/>
  <c r="F1165" i="40"/>
  <c r="G1165" i="40"/>
  <c r="F1166" i="40"/>
  <c r="G1166" i="40"/>
  <c r="F1167" i="40"/>
  <c r="G1167" i="40"/>
  <c r="F1168" i="40"/>
  <c r="G1168" i="40"/>
  <c r="F1169" i="40"/>
  <c r="G1169" i="40"/>
  <c r="F1170" i="40"/>
  <c r="G1170" i="40"/>
  <c r="F1171" i="40"/>
  <c r="G1171" i="40"/>
  <c r="F1172" i="40"/>
  <c r="G1172" i="40"/>
  <c r="F1173" i="40"/>
  <c r="G1173" i="40"/>
  <c r="F1174" i="40"/>
  <c r="G1174" i="40"/>
  <c r="F1175" i="40"/>
  <c r="G1175" i="40"/>
  <c r="F1176" i="40"/>
  <c r="G1176" i="40"/>
  <c r="F1177" i="40"/>
  <c r="G1177" i="40"/>
  <c r="F1178" i="40"/>
  <c r="G1178" i="40"/>
  <c r="F1179" i="40"/>
  <c r="G1179" i="40"/>
  <c r="F1180" i="40"/>
  <c r="G1180" i="40"/>
  <c r="F1181" i="40"/>
  <c r="G1181" i="40"/>
  <c r="F1182" i="40"/>
  <c r="G1182" i="40"/>
  <c r="F1183" i="40"/>
  <c r="G1183" i="40"/>
  <c r="F1184" i="40"/>
  <c r="G1184" i="40"/>
  <c r="F1185" i="40"/>
  <c r="G1185" i="40"/>
  <c r="F1186" i="40"/>
  <c r="G1186" i="40"/>
  <c r="F1187" i="40"/>
  <c r="G1187" i="40"/>
  <c r="F1188" i="40"/>
  <c r="G1188" i="40"/>
  <c r="F1189" i="40"/>
  <c r="G1189" i="40"/>
  <c r="F1190" i="40"/>
  <c r="G1190" i="40"/>
  <c r="F1191" i="40"/>
  <c r="G1191" i="40"/>
  <c r="F1192" i="40"/>
  <c r="G1192" i="40"/>
  <c r="F1193" i="40"/>
  <c r="G1193" i="40"/>
  <c r="F1194" i="40"/>
  <c r="G1194" i="40"/>
  <c r="F1195" i="40"/>
  <c r="G1195" i="40"/>
  <c r="F1196" i="40"/>
  <c r="G1196" i="40"/>
  <c r="F1197" i="40"/>
  <c r="G1197" i="40"/>
  <c r="F1198" i="40"/>
  <c r="G1198" i="40"/>
  <c r="F1199" i="40"/>
  <c r="G1199" i="40"/>
  <c r="F1200" i="40"/>
  <c r="G1200" i="40"/>
  <c r="F1201" i="40"/>
  <c r="G1201" i="40"/>
  <c r="F1202" i="40"/>
  <c r="G1202" i="40"/>
  <c r="F1203" i="40"/>
  <c r="G1203" i="40"/>
  <c r="F1204" i="40"/>
  <c r="G1204" i="40"/>
  <c r="F1205" i="40"/>
  <c r="G1205" i="40"/>
  <c r="F1206" i="40"/>
  <c r="G1206" i="40"/>
  <c r="F1207" i="40"/>
  <c r="G1207" i="40"/>
  <c r="F1208" i="40"/>
  <c r="G1208" i="40"/>
  <c r="F1209" i="40"/>
  <c r="G1209" i="40"/>
  <c r="F1210" i="40"/>
  <c r="G1210" i="40"/>
  <c r="F1211" i="40"/>
  <c r="G1211" i="40"/>
  <c r="F1212" i="40"/>
  <c r="G1212" i="40"/>
  <c r="F1213" i="40"/>
  <c r="G1213" i="40"/>
  <c r="F1214" i="40"/>
  <c r="G1214" i="40"/>
  <c r="F1215" i="40"/>
  <c r="G1215" i="40"/>
  <c r="F1216" i="40"/>
  <c r="G1216" i="40"/>
  <c r="F1217" i="40"/>
  <c r="G1217" i="40"/>
  <c r="F1218" i="40"/>
  <c r="G1218" i="40"/>
  <c r="F1219" i="40"/>
  <c r="G1219" i="40"/>
  <c r="F1220" i="40"/>
  <c r="G1220" i="40"/>
  <c r="F1221" i="40"/>
  <c r="G1221" i="40"/>
  <c r="F1222" i="40"/>
  <c r="G1222" i="40"/>
  <c r="F1223" i="40"/>
  <c r="G1223" i="40"/>
  <c r="F1224" i="40"/>
  <c r="G1224" i="40"/>
  <c r="F1225" i="40"/>
  <c r="G1225" i="40"/>
  <c r="F1226" i="40"/>
  <c r="G1226" i="40"/>
  <c r="F1227" i="40"/>
  <c r="G1227" i="40"/>
  <c r="F1228" i="40"/>
  <c r="G1228" i="40"/>
  <c r="F1229" i="40"/>
  <c r="G1229" i="40"/>
  <c r="F1230" i="40"/>
  <c r="G1230" i="40"/>
  <c r="F1231" i="40"/>
  <c r="G1231" i="40"/>
  <c r="F1232" i="40"/>
  <c r="G1232" i="40"/>
  <c r="F1233" i="40"/>
  <c r="G1233" i="40"/>
  <c r="F1234" i="40"/>
  <c r="G1234" i="40"/>
  <c r="F1235" i="40"/>
  <c r="G1235" i="40"/>
  <c r="F1236" i="40"/>
  <c r="G1236" i="40"/>
  <c r="F1237" i="40"/>
  <c r="G1237" i="40"/>
  <c r="F1238" i="40"/>
  <c r="G1238" i="40"/>
  <c r="F1239" i="40"/>
  <c r="G1239" i="40"/>
  <c r="F1240" i="40"/>
  <c r="G1240" i="40"/>
  <c r="F1241" i="40"/>
  <c r="G1241" i="40"/>
  <c r="F1242" i="40"/>
  <c r="G1242" i="40"/>
  <c r="F1243" i="40"/>
  <c r="G1243" i="40"/>
  <c r="F1244" i="40"/>
  <c r="G1244" i="40"/>
  <c r="F1245" i="40"/>
  <c r="G1245" i="40"/>
  <c r="F1246" i="40"/>
  <c r="G1246" i="40"/>
  <c r="G1247" i="40"/>
  <c r="F1248" i="40"/>
  <c r="G1248" i="40"/>
  <c r="F1249" i="40"/>
  <c r="G1249" i="40"/>
  <c r="F1250" i="40"/>
  <c r="G1250" i="40"/>
  <c r="F1251" i="40"/>
  <c r="G1251" i="40"/>
  <c r="F1252" i="40"/>
  <c r="G1252" i="40"/>
  <c r="F1253" i="40"/>
  <c r="G1253" i="40"/>
  <c r="F1254" i="40"/>
  <c r="G1254" i="40"/>
  <c r="F1255" i="40"/>
  <c r="G1255" i="40"/>
  <c r="F1256" i="40"/>
  <c r="G1256" i="40"/>
  <c r="F1257" i="40"/>
  <c r="G1257" i="40"/>
  <c r="F1258" i="40"/>
  <c r="G1258" i="40"/>
  <c r="F1259" i="40"/>
  <c r="G1259" i="40"/>
  <c r="F1260" i="40"/>
  <c r="G1260" i="40"/>
  <c r="F1261" i="40"/>
  <c r="G1261" i="40"/>
  <c r="F1262" i="40"/>
  <c r="G1262" i="40"/>
  <c r="F1263" i="40"/>
  <c r="G1263" i="40"/>
  <c r="F1264" i="40"/>
  <c r="G1264" i="40"/>
  <c r="F1265" i="40"/>
  <c r="G1265" i="40"/>
  <c r="F1266" i="40"/>
  <c r="G1266" i="40"/>
  <c r="F1267" i="40"/>
  <c r="G1267" i="40"/>
  <c r="F1268" i="40"/>
  <c r="G1268" i="40"/>
  <c r="F1269" i="40"/>
  <c r="G1269" i="40"/>
  <c r="F1270" i="40"/>
  <c r="G1270" i="40"/>
  <c r="F1271" i="40"/>
  <c r="G1271" i="40"/>
  <c r="F1272" i="40"/>
  <c r="G1272" i="40"/>
  <c r="F1273" i="40"/>
  <c r="G1273" i="40"/>
  <c r="F1274" i="40"/>
  <c r="G1274" i="40"/>
  <c r="F1275" i="40"/>
  <c r="G1275" i="40"/>
  <c r="F1276" i="40"/>
  <c r="G1276" i="40"/>
  <c r="F1277" i="40"/>
  <c r="G1277" i="40"/>
  <c r="F1278" i="40"/>
  <c r="G1278" i="40"/>
  <c r="F1279" i="40"/>
  <c r="G1279" i="40"/>
  <c r="F1280" i="40"/>
  <c r="G1280" i="40"/>
  <c r="F1281" i="40"/>
  <c r="G1281" i="40"/>
  <c r="F1282" i="40"/>
  <c r="G1282" i="40"/>
  <c r="F1283" i="40"/>
  <c r="G1283" i="40"/>
  <c r="F1284" i="40"/>
  <c r="G1284" i="40"/>
  <c r="F1285" i="40"/>
  <c r="G1285" i="40"/>
  <c r="F1286" i="40"/>
  <c r="G1286" i="40"/>
  <c r="F1287" i="40"/>
  <c r="G1287" i="40"/>
  <c r="F1288" i="40"/>
  <c r="G1288" i="40"/>
  <c r="F1289" i="40"/>
  <c r="G1289" i="40"/>
  <c r="F1290" i="40"/>
  <c r="G1290" i="40"/>
  <c r="F1291" i="40"/>
  <c r="G1291" i="40"/>
  <c r="F1292" i="40"/>
  <c r="G1292" i="40"/>
  <c r="F1293" i="40"/>
  <c r="G1293" i="40"/>
  <c r="F1294" i="40"/>
  <c r="G1294" i="40"/>
  <c r="F1295" i="40"/>
  <c r="G1295" i="40"/>
  <c r="F1296" i="40"/>
  <c r="G1296" i="40"/>
  <c r="F1297" i="40"/>
  <c r="G1297" i="40"/>
  <c r="F1298" i="40"/>
  <c r="G1298" i="40"/>
  <c r="F1299" i="40"/>
  <c r="G1299" i="40"/>
  <c r="F1300" i="40"/>
  <c r="G1300" i="40"/>
  <c r="F1301" i="40"/>
  <c r="G1301" i="40"/>
  <c r="F1302" i="40"/>
  <c r="G1302" i="40"/>
  <c r="F1303" i="40"/>
  <c r="G1303" i="40"/>
  <c r="F1304" i="40"/>
  <c r="G1304" i="40"/>
  <c r="F1305" i="40"/>
  <c r="G1305" i="40"/>
  <c r="F1306" i="40"/>
  <c r="G1306" i="40"/>
  <c r="F1307" i="40"/>
  <c r="G1307" i="40"/>
  <c r="F1308" i="40"/>
  <c r="G1308" i="40"/>
  <c r="F1309" i="40"/>
  <c r="G1309" i="40"/>
  <c r="F1310" i="40"/>
  <c r="G1310" i="40"/>
  <c r="F1311" i="40"/>
  <c r="G1311" i="40"/>
  <c r="F1312" i="40"/>
  <c r="G1312" i="40"/>
  <c r="F1313" i="40"/>
  <c r="G1313" i="40"/>
  <c r="F1314" i="40"/>
  <c r="G1314" i="40"/>
  <c r="F1315" i="40"/>
  <c r="G1315" i="40"/>
  <c r="F1316" i="40"/>
  <c r="G1316" i="40"/>
  <c r="F1317" i="40"/>
  <c r="G1317" i="40"/>
  <c r="F1318" i="40"/>
  <c r="G1318" i="40"/>
  <c r="F1319" i="40"/>
  <c r="G1319" i="40"/>
  <c r="F1320" i="40"/>
  <c r="G1320" i="40"/>
  <c r="F1321" i="40"/>
  <c r="G1321" i="40"/>
  <c r="F1322" i="40"/>
  <c r="G1322" i="40"/>
  <c r="F1323" i="40"/>
  <c r="G1323" i="40"/>
  <c r="F1324" i="40"/>
  <c r="G1324" i="40"/>
  <c r="F1325" i="40"/>
  <c r="G1325" i="40"/>
  <c r="F1326" i="40"/>
  <c r="G1326" i="40"/>
  <c r="F1327" i="40"/>
  <c r="G1327" i="40"/>
  <c r="F1328" i="40"/>
  <c r="G1328" i="40"/>
  <c r="F1329" i="40"/>
  <c r="G1329" i="40"/>
  <c r="F1330" i="40"/>
  <c r="G1330" i="40"/>
  <c r="F1331" i="40"/>
  <c r="G1331" i="40"/>
  <c r="F1332" i="40"/>
  <c r="G1332" i="40"/>
  <c r="F1333" i="40"/>
  <c r="G1333" i="40"/>
  <c r="F1334" i="40"/>
  <c r="G1334" i="40"/>
  <c r="F1335" i="40"/>
  <c r="G1335" i="40"/>
  <c r="F1336" i="40"/>
  <c r="G1336" i="40"/>
  <c r="F1337" i="40"/>
  <c r="G1337" i="40"/>
  <c r="F1338" i="40"/>
  <c r="G1338" i="40"/>
  <c r="F1339" i="40"/>
  <c r="G1339" i="40"/>
  <c r="F1340" i="40"/>
  <c r="G1340" i="40"/>
  <c r="F1341" i="40"/>
  <c r="G1341" i="40"/>
  <c r="F1342" i="40"/>
  <c r="G1342" i="40"/>
  <c r="F1343" i="40"/>
  <c r="G1343" i="40"/>
  <c r="F1344" i="40"/>
  <c r="G1344" i="40"/>
  <c r="F1345" i="40"/>
  <c r="G1345" i="40"/>
  <c r="F1346" i="40"/>
  <c r="G1346" i="40"/>
  <c r="F1347" i="40"/>
  <c r="G1347" i="40"/>
  <c r="F1348" i="40"/>
  <c r="G1348" i="40"/>
  <c r="F1349" i="40"/>
  <c r="G1349" i="40"/>
  <c r="F1350" i="40"/>
  <c r="G1350" i="40"/>
  <c r="F1351" i="40"/>
  <c r="G1351" i="40"/>
  <c r="F1352" i="40"/>
  <c r="G1352" i="40"/>
  <c r="F1353" i="40"/>
  <c r="G1353" i="40"/>
  <c r="F1354" i="40"/>
  <c r="G1354" i="40"/>
  <c r="F1355" i="40"/>
  <c r="G1355" i="40"/>
  <c r="F1356" i="40"/>
  <c r="G1356" i="40"/>
  <c r="F1357" i="40"/>
  <c r="G1357" i="40"/>
  <c r="F1358" i="40"/>
  <c r="G1358" i="40"/>
  <c r="F1359" i="40"/>
  <c r="G1359" i="40"/>
  <c r="F1360" i="40"/>
  <c r="G1360" i="40"/>
  <c r="F1361" i="40"/>
  <c r="G1361" i="40"/>
  <c r="F1362" i="40"/>
  <c r="G1362" i="40"/>
  <c r="F1363" i="40"/>
  <c r="G1363" i="40"/>
  <c r="F1364" i="40"/>
  <c r="G1364" i="40"/>
  <c r="F1365" i="40"/>
  <c r="G1365" i="40"/>
  <c r="F1366" i="40"/>
  <c r="G1366" i="40"/>
  <c r="F1367" i="40"/>
  <c r="G1367" i="40"/>
  <c r="F1368" i="40"/>
  <c r="G1368" i="40"/>
  <c r="F1369" i="40"/>
  <c r="G1369" i="40"/>
  <c r="F1370" i="40"/>
  <c r="G1370" i="40"/>
  <c r="F1371" i="40"/>
  <c r="G1371" i="40"/>
  <c r="F1372" i="40"/>
  <c r="G1372" i="40"/>
  <c r="F1373" i="40"/>
  <c r="G1373" i="40"/>
  <c r="F1374" i="40"/>
  <c r="G1374" i="40"/>
  <c r="F1375" i="40"/>
  <c r="G1375" i="40"/>
  <c r="F1376" i="40"/>
  <c r="G1376" i="40"/>
  <c r="F1377" i="40"/>
  <c r="G1377" i="40"/>
  <c r="F1378" i="40"/>
  <c r="G1378" i="40"/>
  <c r="F1379" i="40"/>
  <c r="G1379" i="40"/>
  <c r="F1380" i="40"/>
  <c r="G1380" i="40"/>
  <c r="F1381" i="40"/>
  <c r="G1381" i="40"/>
  <c r="F1382" i="40"/>
  <c r="G1382" i="40"/>
  <c r="F1383" i="40"/>
  <c r="G1383" i="40"/>
  <c r="F1384" i="40"/>
  <c r="G1384" i="40"/>
  <c r="F1385" i="40"/>
  <c r="G1385" i="40"/>
  <c r="F1386" i="40"/>
  <c r="G1386" i="40"/>
  <c r="F1387" i="40"/>
  <c r="G1387" i="40"/>
  <c r="F1388" i="40"/>
  <c r="G1388" i="40"/>
  <c r="F1389" i="40"/>
  <c r="G1389" i="40"/>
  <c r="F1390" i="40"/>
  <c r="G1390" i="40"/>
  <c r="F1391" i="40"/>
  <c r="G1391" i="40"/>
  <c r="F1392" i="40"/>
  <c r="G1392" i="40"/>
  <c r="F1393" i="40"/>
  <c r="G1393" i="40"/>
  <c r="F1394" i="40"/>
  <c r="G1394" i="40"/>
  <c r="F1395" i="40"/>
  <c r="G1395" i="40"/>
  <c r="F1396" i="40"/>
  <c r="G1396" i="40"/>
  <c r="F1397" i="40"/>
  <c r="G1397" i="40"/>
  <c r="F1398" i="40"/>
  <c r="G1398" i="40"/>
  <c r="F1399" i="40"/>
  <c r="G1399" i="40"/>
  <c r="F1400" i="40"/>
  <c r="G1400" i="40"/>
  <c r="F1401" i="40"/>
  <c r="G1401" i="40"/>
  <c r="F1402" i="40"/>
  <c r="G1402" i="40"/>
  <c r="F1403" i="40"/>
  <c r="G1403" i="40"/>
  <c r="F1404" i="40"/>
  <c r="G1404" i="40"/>
  <c r="F1405" i="40"/>
  <c r="G1405" i="40"/>
  <c r="F1406" i="40"/>
  <c r="G1406" i="40"/>
  <c r="F1407" i="40"/>
  <c r="G1407" i="40"/>
  <c r="F1408" i="40"/>
  <c r="G1408" i="40"/>
  <c r="F1409" i="40"/>
  <c r="G1409" i="40"/>
  <c r="F1410" i="40"/>
  <c r="G1410" i="40"/>
  <c r="F1411" i="40"/>
  <c r="G1411" i="40"/>
  <c r="F1412" i="40"/>
  <c r="G1412" i="40"/>
  <c r="F1413" i="40"/>
  <c r="G1413" i="40"/>
  <c r="F1414" i="40"/>
  <c r="G1414" i="40"/>
  <c r="F1415" i="40"/>
  <c r="G1415" i="40"/>
  <c r="F1416" i="40"/>
  <c r="G1416" i="40"/>
  <c r="F1417" i="40"/>
  <c r="G1417" i="40"/>
  <c r="F1418" i="40"/>
  <c r="G1418" i="40"/>
  <c r="F1419" i="40"/>
  <c r="G1419" i="40"/>
  <c r="F1420" i="40"/>
  <c r="G1420" i="40"/>
  <c r="F1421" i="40"/>
  <c r="G1421" i="40"/>
  <c r="F1422" i="40"/>
  <c r="G1422" i="40"/>
  <c r="F1423" i="40"/>
  <c r="G1423" i="40"/>
  <c r="F1424" i="40"/>
  <c r="G1424" i="40"/>
  <c r="F1425" i="40"/>
  <c r="G1425" i="40"/>
  <c r="F1426" i="40"/>
  <c r="G1426" i="40"/>
  <c r="F1427" i="40"/>
  <c r="G1427" i="40"/>
  <c r="F1428" i="40"/>
  <c r="G1428" i="40"/>
  <c r="F1429" i="40"/>
  <c r="G1429" i="40"/>
  <c r="F1430" i="40"/>
  <c r="G1430" i="40"/>
  <c r="F1431" i="40"/>
  <c r="G1431" i="40"/>
  <c r="F1432" i="40"/>
  <c r="G1432" i="40"/>
  <c r="F1433" i="40"/>
  <c r="G1433" i="40"/>
  <c r="F1434" i="40"/>
  <c r="G1434" i="40"/>
  <c r="F1435" i="40"/>
  <c r="G1435" i="40"/>
  <c r="F1436" i="40"/>
  <c r="G1436" i="40"/>
  <c r="F1437" i="40"/>
  <c r="G1437" i="40"/>
  <c r="F1438" i="40"/>
  <c r="G1438" i="40"/>
  <c r="F1439" i="40"/>
  <c r="G1439" i="40"/>
  <c r="F1440" i="40"/>
  <c r="G1440" i="40"/>
  <c r="F1441" i="40"/>
  <c r="G1441" i="40"/>
  <c r="F1442" i="40"/>
  <c r="G1442" i="40"/>
  <c r="F1443" i="40"/>
  <c r="G1443" i="40"/>
  <c r="F1444" i="40"/>
  <c r="G1444" i="40"/>
  <c r="F1445" i="40"/>
  <c r="G1445" i="40"/>
  <c r="F1446" i="40"/>
  <c r="G1446" i="40"/>
  <c r="F1447" i="40"/>
  <c r="G1447" i="40"/>
  <c r="F1448" i="40"/>
  <c r="G1448" i="40"/>
  <c r="F1449" i="40"/>
  <c r="G1449" i="40"/>
  <c r="F1450" i="40"/>
  <c r="G1450" i="40"/>
  <c r="F1451" i="40"/>
  <c r="G1451" i="40"/>
  <c r="F1452" i="40"/>
  <c r="G1452" i="40"/>
  <c r="F1453" i="40"/>
  <c r="G1453" i="40"/>
  <c r="F1454" i="40"/>
  <c r="G1454" i="40"/>
  <c r="F1455" i="40"/>
  <c r="G1455" i="40"/>
  <c r="F1456" i="40"/>
  <c r="G1456" i="40"/>
  <c r="F1457" i="40"/>
  <c r="G1457" i="40"/>
  <c r="F1458" i="40"/>
  <c r="G1458" i="40"/>
  <c r="F1459" i="40"/>
  <c r="G1459" i="40"/>
  <c r="F1460" i="40"/>
  <c r="G1460" i="40"/>
  <c r="F1461" i="40"/>
  <c r="G1461" i="40"/>
  <c r="F1462" i="40"/>
  <c r="G1462" i="40"/>
  <c r="F1463" i="40"/>
  <c r="G1463" i="40"/>
  <c r="F1464" i="40"/>
  <c r="G1464" i="40"/>
  <c r="F1465" i="40"/>
  <c r="G1465" i="40"/>
  <c r="F1466" i="40"/>
  <c r="G1466" i="40"/>
  <c r="F1467" i="40"/>
  <c r="G1467" i="40"/>
  <c r="F1468" i="40"/>
  <c r="G1468" i="40"/>
  <c r="F1469" i="40"/>
  <c r="G1469" i="40"/>
  <c r="F1470" i="40"/>
  <c r="G1470" i="40"/>
  <c r="F1471" i="40"/>
  <c r="G1471" i="40"/>
  <c r="F1472" i="40"/>
  <c r="G1472" i="40"/>
  <c r="F1473" i="40"/>
  <c r="G1473" i="40"/>
  <c r="F1474" i="40"/>
  <c r="G1474" i="40"/>
  <c r="F1475" i="40"/>
  <c r="G1475" i="40"/>
  <c r="F1476" i="40"/>
  <c r="G1476" i="40"/>
  <c r="F1477" i="40"/>
  <c r="G1477" i="40"/>
  <c r="F1478" i="40"/>
  <c r="G1478" i="40"/>
  <c r="F1479" i="40"/>
  <c r="G1479" i="40"/>
  <c r="F1480" i="40"/>
  <c r="G1480" i="40"/>
  <c r="F1481" i="40"/>
  <c r="G1481" i="40"/>
  <c r="F1482" i="40"/>
  <c r="G1482" i="40"/>
  <c r="F1483" i="40"/>
  <c r="G1483" i="40"/>
  <c r="F1484" i="40"/>
  <c r="G1484" i="40"/>
  <c r="F1485" i="40"/>
  <c r="G1485" i="40"/>
  <c r="F1486" i="40"/>
  <c r="G1486" i="40"/>
  <c r="F1487" i="40"/>
  <c r="G1487" i="40"/>
  <c r="F1488" i="40"/>
  <c r="G1488" i="40"/>
  <c r="F1489" i="40"/>
  <c r="G1489" i="40"/>
  <c r="F1490" i="40"/>
  <c r="G1490" i="40"/>
  <c r="F1491" i="40"/>
  <c r="G1491" i="40"/>
  <c r="F1492" i="40"/>
  <c r="G1492" i="40"/>
  <c r="F1493" i="40"/>
  <c r="G1493" i="40"/>
  <c r="F1494" i="40"/>
  <c r="G1494" i="40"/>
  <c r="F1495" i="40"/>
  <c r="G1495" i="40"/>
  <c r="F1496" i="40"/>
  <c r="G1496" i="40"/>
  <c r="F1497" i="40"/>
  <c r="G1497" i="40"/>
  <c r="F1498" i="40"/>
  <c r="G1498" i="40"/>
  <c r="F1499" i="40"/>
  <c r="G1499" i="40"/>
  <c r="F1500" i="40"/>
  <c r="G1500" i="40"/>
  <c r="F1501" i="40"/>
  <c r="G1501" i="40"/>
  <c r="F1502" i="40"/>
  <c r="G1502" i="40"/>
  <c r="F1503" i="40"/>
  <c r="G1503" i="40"/>
  <c r="F1504" i="40"/>
  <c r="G1504" i="40"/>
  <c r="F1505" i="40"/>
  <c r="G1505" i="40"/>
  <c r="F1506" i="40"/>
  <c r="G1506" i="40"/>
  <c r="F1507" i="40"/>
  <c r="G1507" i="40"/>
  <c r="F1508" i="40"/>
  <c r="G1508" i="40"/>
  <c r="F1509" i="40"/>
  <c r="G1509" i="40"/>
  <c r="F1510" i="40"/>
  <c r="G1510" i="40"/>
  <c r="F1511" i="40"/>
  <c r="G1511" i="40"/>
  <c r="F1512" i="40"/>
  <c r="G1512" i="40"/>
  <c r="F1513" i="40"/>
  <c r="G1513" i="40"/>
  <c r="F1514" i="40"/>
  <c r="G1514" i="40"/>
  <c r="F1515" i="40"/>
  <c r="G1515" i="40"/>
  <c r="G1516" i="40"/>
  <c r="F1517" i="40"/>
  <c r="G1517" i="40"/>
  <c r="F1518" i="40"/>
  <c r="G1518" i="40"/>
  <c r="F1519" i="40"/>
  <c r="G1519" i="40"/>
  <c r="F1520" i="40"/>
  <c r="G1520" i="40"/>
  <c r="F1521" i="40"/>
  <c r="G1521" i="40"/>
  <c r="F1522" i="40"/>
  <c r="G1522" i="40"/>
  <c r="F1523" i="40"/>
  <c r="G1523" i="40"/>
  <c r="F1524" i="40"/>
  <c r="G1524" i="40"/>
  <c r="F1525" i="40"/>
  <c r="G1525" i="40"/>
  <c r="F1526" i="40"/>
  <c r="G1526" i="40"/>
  <c r="F1527" i="40"/>
  <c r="G1527" i="40"/>
  <c r="F1528" i="40"/>
  <c r="G1528" i="40"/>
  <c r="F1529" i="40"/>
  <c r="G1529" i="40"/>
  <c r="F1530" i="40"/>
  <c r="G1530" i="40"/>
  <c r="F1531" i="40"/>
  <c r="G1531" i="40"/>
  <c r="F1532" i="40"/>
  <c r="G1532" i="40"/>
  <c r="F1533" i="40"/>
  <c r="G1533" i="40"/>
  <c r="F1534" i="40"/>
  <c r="G1534" i="40"/>
  <c r="F1535" i="40"/>
  <c r="G1535" i="40"/>
  <c r="F1536" i="40"/>
  <c r="G1536" i="40"/>
  <c r="F1537" i="40"/>
  <c r="G1537" i="40"/>
  <c r="F1538" i="40"/>
  <c r="G1538" i="40"/>
  <c r="F1539" i="40"/>
  <c r="G1539" i="40"/>
  <c r="F1540" i="40"/>
  <c r="G1540" i="40"/>
  <c r="F1541" i="40"/>
  <c r="G1541" i="40"/>
  <c r="F1542" i="40"/>
  <c r="G1542" i="40"/>
  <c r="F1543" i="40"/>
  <c r="G1543" i="40"/>
  <c r="F1544" i="40"/>
  <c r="G1544" i="40"/>
  <c r="F1545" i="40"/>
  <c r="G1545" i="40"/>
  <c r="F1546" i="40"/>
  <c r="G1546" i="40"/>
  <c r="F1547" i="40"/>
  <c r="G1547" i="40"/>
  <c r="F1548" i="40"/>
  <c r="G1548" i="40"/>
  <c r="F1549" i="40"/>
  <c r="G1549" i="40"/>
  <c r="F1550" i="40"/>
  <c r="G1550" i="40"/>
  <c r="F1551" i="40"/>
  <c r="G1551" i="40"/>
  <c r="F1552" i="40"/>
  <c r="G1552" i="40"/>
  <c r="F1553" i="40"/>
  <c r="G1553" i="40"/>
  <c r="F1554" i="40"/>
  <c r="G1554" i="40"/>
  <c r="F1555" i="40"/>
  <c r="G1555" i="40"/>
  <c r="F1556" i="40"/>
  <c r="G1556" i="40"/>
  <c r="F1557" i="40"/>
  <c r="G1557" i="40"/>
  <c r="F1558" i="40"/>
  <c r="G1558" i="40"/>
  <c r="F1559" i="40"/>
  <c r="G1559" i="40"/>
  <c r="F1560" i="40"/>
  <c r="G1560" i="40"/>
  <c r="F1561" i="40"/>
  <c r="G1561" i="40"/>
  <c r="F1562" i="40"/>
  <c r="G1562" i="40"/>
  <c r="F1563" i="40"/>
  <c r="G1563" i="40"/>
  <c r="F1564" i="40"/>
  <c r="G1564" i="40"/>
  <c r="F1565" i="40"/>
  <c r="G1565" i="40"/>
  <c r="F1566" i="40"/>
  <c r="G1566" i="40"/>
  <c r="F1567" i="40"/>
  <c r="G1567" i="40"/>
  <c r="F1568" i="40"/>
  <c r="G1568" i="40"/>
  <c r="F1569" i="40"/>
  <c r="G1569" i="40"/>
  <c r="F1570" i="40"/>
  <c r="G1570" i="40"/>
  <c r="F1571" i="40"/>
  <c r="G1571" i="40"/>
  <c r="F1572" i="40"/>
  <c r="G1572" i="40"/>
  <c r="F1573" i="40"/>
  <c r="G1573" i="40"/>
  <c r="F1574" i="40"/>
  <c r="G1574" i="40"/>
  <c r="F1575" i="40"/>
  <c r="G1575" i="40"/>
  <c r="F1576" i="40"/>
  <c r="G1576" i="40"/>
  <c r="F1577" i="40"/>
  <c r="G1577" i="40"/>
  <c r="F1578" i="40"/>
  <c r="G1578" i="40"/>
  <c r="F1579" i="40"/>
  <c r="G1579" i="40"/>
  <c r="F1580" i="40"/>
  <c r="G1580" i="40"/>
  <c r="F1581" i="40"/>
  <c r="G1581" i="40"/>
  <c r="F1582" i="40"/>
  <c r="G1582" i="40"/>
  <c r="F1583" i="40"/>
  <c r="G1583" i="40"/>
  <c r="F1584" i="40"/>
  <c r="G1584" i="40"/>
  <c r="F1585" i="40"/>
  <c r="G1585" i="40"/>
  <c r="F1586" i="40"/>
  <c r="G1586" i="40"/>
  <c r="F1587" i="40"/>
  <c r="G1587" i="40"/>
  <c r="F1588" i="40"/>
  <c r="G1588" i="40"/>
  <c r="F1589" i="40"/>
  <c r="G1589" i="40"/>
  <c r="F1590" i="40"/>
  <c r="G1590" i="40"/>
  <c r="F1591" i="40"/>
  <c r="G1591" i="40"/>
  <c r="F1592" i="40"/>
  <c r="G1592" i="40"/>
  <c r="F1593" i="40"/>
  <c r="G1593" i="40"/>
  <c r="F1594" i="40"/>
  <c r="G1594" i="40"/>
  <c r="F1595" i="40"/>
  <c r="G1595" i="40"/>
  <c r="F1596" i="40"/>
  <c r="G1596" i="40"/>
  <c r="F1597" i="40"/>
  <c r="G1597" i="40"/>
  <c r="F1598" i="40"/>
  <c r="G1598" i="40"/>
  <c r="F1599" i="40"/>
  <c r="G1599" i="40"/>
  <c r="F1600" i="40"/>
  <c r="G1600" i="40"/>
  <c r="F1601" i="40"/>
  <c r="G1601" i="40"/>
  <c r="F1602" i="40"/>
  <c r="G1602" i="40"/>
  <c r="F1603" i="40"/>
  <c r="G1603" i="40"/>
  <c r="F1604" i="40"/>
  <c r="G1604" i="40"/>
  <c r="F1605" i="40"/>
  <c r="G1605" i="40"/>
  <c r="F1606" i="40"/>
  <c r="G1606" i="40"/>
  <c r="F1607" i="40"/>
  <c r="G1607" i="40"/>
  <c r="F1608" i="40"/>
  <c r="G1608" i="40"/>
  <c r="F1609" i="40"/>
  <c r="G1609" i="40"/>
  <c r="F1610" i="40"/>
  <c r="G1610" i="40"/>
  <c r="F1611" i="40"/>
  <c r="G1611" i="40"/>
  <c r="F1612" i="40"/>
  <c r="G1612" i="40"/>
  <c r="F1613" i="40"/>
  <c r="G1613" i="40"/>
  <c r="F1614" i="40"/>
  <c r="G1614" i="40"/>
  <c r="F1615" i="40"/>
  <c r="G1615" i="40"/>
  <c r="F1616" i="40"/>
  <c r="G1616" i="40"/>
  <c r="F1617" i="40"/>
  <c r="G1617" i="40"/>
  <c r="F1618" i="40"/>
  <c r="G1618" i="40"/>
  <c r="F1619" i="40"/>
  <c r="G1619" i="40"/>
  <c r="F1620" i="40"/>
  <c r="G1620" i="40"/>
  <c r="F1621" i="40"/>
  <c r="G1621" i="40"/>
  <c r="F1622" i="40"/>
  <c r="G1622" i="40"/>
  <c r="F1623" i="40"/>
  <c r="G1623" i="40"/>
  <c r="F1624" i="40"/>
  <c r="G1624" i="40"/>
  <c r="F1625" i="40"/>
  <c r="G1625" i="40"/>
  <c r="F1626" i="40"/>
  <c r="G1626" i="40"/>
  <c r="F1627" i="40"/>
  <c r="G1627" i="40"/>
  <c r="F1628" i="40"/>
  <c r="G1628" i="40"/>
  <c r="F1629" i="40"/>
  <c r="G1629" i="40"/>
  <c r="F1630" i="40"/>
  <c r="G1630" i="40"/>
  <c r="F1631" i="40"/>
  <c r="G1631" i="40"/>
  <c r="F1632" i="40"/>
  <c r="G1632" i="40"/>
  <c r="F1633" i="40"/>
  <c r="G1633" i="40"/>
  <c r="F1634" i="40"/>
  <c r="F1635" i="40"/>
  <c r="G1635" i="40"/>
  <c r="F1636" i="40"/>
  <c r="G1636" i="40"/>
  <c r="F1637" i="40"/>
  <c r="G1637" i="40"/>
  <c r="F1638" i="40"/>
  <c r="G1638" i="40"/>
  <c r="F1639" i="40"/>
  <c r="G1639" i="40"/>
  <c r="F1640" i="40"/>
  <c r="G1640" i="40"/>
  <c r="F1641" i="40"/>
  <c r="G1641" i="40"/>
  <c r="F1642" i="40"/>
  <c r="G1642" i="40"/>
  <c r="F1643" i="40"/>
  <c r="G1643" i="40"/>
  <c r="F1644" i="40"/>
  <c r="G1644" i="40"/>
  <c r="F1645" i="40"/>
  <c r="G1645" i="40"/>
  <c r="F1646" i="40"/>
  <c r="G1646" i="40"/>
  <c r="F1647" i="40"/>
  <c r="G1647" i="40"/>
  <c r="F1648" i="40"/>
  <c r="G1648" i="40"/>
  <c r="F1649" i="40"/>
  <c r="G1649" i="40"/>
  <c r="F1650" i="40"/>
  <c r="G1650" i="40"/>
  <c r="F1651" i="40"/>
  <c r="G1651" i="40"/>
  <c r="F1652" i="40"/>
  <c r="G1652" i="40"/>
  <c r="F1653" i="40"/>
  <c r="G1653" i="40"/>
  <c r="F1654" i="40"/>
  <c r="G1654" i="40"/>
  <c r="F1655" i="40"/>
  <c r="G1655" i="40"/>
  <c r="F1656" i="40"/>
  <c r="G1656" i="40"/>
  <c r="F1657" i="40"/>
  <c r="G1657" i="40"/>
  <c r="F1658" i="40"/>
  <c r="G1658" i="40"/>
  <c r="F1659" i="40"/>
  <c r="G1659" i="40"/>
  <c r="F1660" i="40"/>
  <c r="G1660" i="40"/>
  <c r="F1661" i="40"/>
  <c r="G1661" i="40"/>
  <c r="F1662" i="40"/>
  <c r="G1662" i="40"/>
  <c r="F1663" i="40"/>
  <c r="G1663" i="40"/>
  <c r="F1664" i="40"/>
  <c r="G1664" i="40"/>
  <c r="F1665" i="40"/>
  <c r="G1665" i="40"/>
  <c r="F1666" i="40"/>
  <c r="G1666" i="40"/>
  <c r="F1667" i="40"/>
  <c r="G1667" i="40"/>
  <c r="F1668" i="40"/>
  <c r="G1668" i="40"/>
  <c r="F1669" i="40"/>
  <c r="G1669" i="40"/>
  <c r="F1670" i="40"/>
  <c r="F1671" i="40"/>
  <c r="G1671" i="40"/>
  <c r="F1672" i="40"/>
  <c r="G1672" i="40"/>
  <c r="F1673" i="40"/>
  <c r="G1673" i="40"/>
  <c r="F1674" i="40"/>
  <c r="G1674" i="40"/>
  <c r="F1675" i="40"/>
  <c r="G1675" i="40"/>
  <c r="F1676" i="40"/>
  <c r="G1676" i="40"/>
  <c r="F1677" i="40"/>
  <c r="G1677" i="40"/>
  <c r="F1678" i="40"/>
  <c r="G1678" i="40"/>
  <c r="F1679" i="40"/>
  <c r="G1679" i="40"/>
  <c r="F1680" i="40"/>
  <c r="G1680" i="40"/>
  <c r="F1681" i="40"/>
  <c r="G1681" i="40"/>
  <c r="F1682" i="40"/>
  <c r="G1682" i="40"/>
  <c r="F1683" i="40"/>
  <c r="G1683" i="40"/>
  <c r="F1684" i="40"/>
  <c r="G1684" i="40"/>
  <c r="F1685" i="40"/>
  <c r="G1685" i="40"/>
  <c r="F1686" i="40"/>
  <c r="G1686" i="40"/>
  <c r="F1687" i="40"/>
  <c r="G1687" i="40"/>
  <c r="F1688" i="40"/>
  <c r="G1688" i="40"/>
  <c r="F1689" i="40"/>
  <c r="G1689" i="40"/>
  <c r="F1690" i="40"/>
  <c r="G1690" i="40"/>
  <c r="F1691" i="40"/>
  <c r="G1691" i="40"/>
  <c r="F1692" i="40"/>
  <c r="G1692" i="40"/>
  <c r="F1693" i="40"/>
  <c r="G1693" i="40"/>
  <c r="F1694" i="40"/>
  <c r="G1694" i="40"/>
  <c r="F1695" i="40"/>
  <c r="G1695" i="40"/>
  <c r="F1696" i="40"/>
  <c r="G1696" i="40"/>
  <c r="F1697" i="40"/>
  <c r="G1697" i="40"/>
  <c r="F1698" i="40"/>
  <c r="G1698" i="40"/>
  <c r="F1699" i="40"/>
  <c r="G1699" i="40"/>
  <c r="F1700" i="40"/>
  <c r="G1700" i="40"/>
  <c r="F1701" i="40"/>
  <c r="G1701" i="40"/>
  <c r="F1702" i="40"/>
  <c r="G1702" i="40"/>
  <c r="F1703" i="40"/>
  <c r="G1703" i="40"/>
  <c r="F1704" i="40"/>
  <c r="G1704" i="40"/>
  <c r="F1705" i="40"/>
  <c r="G1705" i="40"/>
  <c r="F1706" i="40"/>
  <c r="G1706" i="40"/>
  <c r="F1707" i="40"/>
  <c r="G1707" i="40"/>
  <c r="F1708" i="40"/>
  <c r="G1708" i="40"/>
  <c r="F1709" i="40"/>
  <c r="G1709" i="40"/>
  <c r="F1710" i="40"/>
  <c r="G1710" i="40"/>
  <c r="F1711" i="40"/>
  <c r="G1711" i="40"/>
  <c r="F1712" i="40"/>
  <c r="G1712" i="40"/>
  <c r="F1713" i="40"/>
  <c r="G1713" i="40"/>
  <c r="F1714" i="40"/>
  <c r="G1714" i="40"/>
  <c r="F1715" i="40"/>
  <c r="G1715" i="40"/>
  <c r="F1716" i="40"/>
  <c r="G1716" i="40"/>
  <c r="F1717" i="40"/>
  <c r="G1717" i="40"/>
  <c r="F1718" i="40"/>
  <c r="G1718" i="40"/>
  <c r="F1719" i="40"/>
  <c r="G1719" i="40"/>
  <c r="F1720" i="40"/>
  <c r="G1720" i="40"/>
  <c r="F1721" i="40"/>
  <c r="G1721" i="40"/>
  <c r="F1722" i="40"/>
  <c r="G1722" i="40"/>
  <c r="F1723" i="40"/>
  <c r="G1723" i="40"/>
  <c r="F1724" i="40"/>
  <c r="G1724" i="40"/>
  <c r="F1725" i="40"/>
  <c r="G1725" i="40"/>
  <c r="F1726" i="40"/>
  <c r="G1726" i="40"/>
  <c r="F1727" i="40"/>
  <c r="G1727" i="40"/>
  <c r="F1728" i="40"/>
  <c r="G1728" i="40"/>
  <c r="F1729" i="40"/>
  <c r="G1729" i="40"/>
  <c r="F1730" i="40"/>
  <c r="G1730" i="40"/>
  <c r="F1731" i="40"/>
  <c r="G1731" i="40"/>
  <c r="F1732" i="40"/>
  <c r="G1732" i="40"/>
  <c r="F1733" i="40"/>
  <c r="G1733" i="40"/>
  <c r="F1734" i="40"/>
  <c r="G1734" i="40"/>
  <c r="F1735" i="40"/>
  <c r="G1735" i="40"/>
  <c r="F1736" i="40"/>
  <c r="G1736" i="40"/>
  <c r="F1737" i="40"/>
  <c r="G1737" i="40"/>
  <c r="F1738" i="40"/>
  <c r="G1738" i="40"/>
  <c r="F1739" i="40"/>
  <c r="G1739" i="40"/>
  <c r="F1740" i="40"/>
  <c r="G1740" i="40"/>
  <c r="G1741" i="40"/>
  <c r="F1742" i="40"/>
  <c r="G1742" i="40"/>
  <c r="F1743" i="40"/>
  <c r="G1743" i="40"/>
  <c r="F1744" i="40"/>
  <c r="G1744" i="40"/>
  <c r="G1745" i="40"/>
  <c r="F1746" i="40"/>
  <c r="G1746" i="40"/>
  <c r="F1747" i="40"/>
  <c r="G1747" i="40"/>
  <c r="F1748" i="40"/>
  <c r="G1748" i="40"/>
  <c r="F1749" i="40"/>
  <c r="G1749" i="40"/>
  <c r="F1750" i="40"/>
  <c r="G1750" i="40"/>
  <c r="F1751" i="40"/>
  <c r="G1751" i="40"/>
  <c r="F1752" i="40"/>
  <c r="G1752" i="40"/>
  <c r="F1753" i="40"/>
  <c r="G1753" i="40"/>
  <c r="F1754" i="40"/>
  <c r="G1754" i="40"/>
  <c r="F1755" i="40"/>
  <c r="G1755" i="40"/>
  <c r="F1756" i="40"/>
  <c r="G1756" i="40"/>
  <c r="F1757" i="40"/>
  <c r="G1757" i="40"/>
  <c r="F1758" i="40"/>
  <c r="G1758" i="40"/>
  <c r="F1759" i="40"/>
  <c r="G1759" i="40"/>
  <c r="F1760" i="40"/>
  <c r="G1760" i="40"/>
  <c r="F1761" i="40"/>
  <c r="G1761" i="40"/>
  <c r="F1762" i="40"/>
  <c r="G1762" i="40"/>
  <c r="F1763" i="40"/>
  <c r="G1763" i="40"/>
  <c r="F1764" i="40"/>
  <c r="G1764" i="40"/>
  <c r="F1765" i="40"/>
  <c r="G1765" i="40"/>
  <c r="F1766" i="40"/>
  <c r="G1766" i="40"/>
  <c r="G1767" i="40"/>
  <c r="F1768" i="40"/>
  <c r="G1768" i="40"/>
  <c r="F1769" i="40"/>
  <c r="G1769" i="40"/>
  <c r="F1770" i="40"/>
  <c r="G1770" i="40"/>
  <c r="F1771" i="40"/>
  <c r="G1771" i="40"/>
  <c r="F1772" i="40"/>
  <c r="G1772" i="40"/>
  <c r="F1773" i="40"/>
  <c r="G1773" i="40"/>
  <c r="F1774" i="40"/>
  <c r="G1774" i="40"/>
  <c r="F1775" i="40"/>
  <c r="G1775" i="40"/>
  <c r="F1776" i="40"/>
  <c r="G1776" i="40"/>
  <c r="F1777" i="40"/>
  <c r="G1777" i="40"/>
  <c r="F1778" i="40"/>
  <c r="G1778" i="40"/>
  <c r="F1779" i="40"/>
  <c r="G1779" i="40"/>
  <c r="G1780" i="40"/>
  <c r="F1781" i="40"/>
  <c r="G1781" i="40"/>
  <c r="F1782" i="40"/>
  <c r="G1782" i="40"/>
  <c r="F1783" i="40"/>
  <c r="G1783" i="40"/>
  <c r="F1784" i="40"/>
  <c r="G1784" i="40"/>
  <c r="F1785" i="40"/>
  <c r="G1785" i="40"/>
  <c r="F1786" i="40"/>
  <c r="G1786" i="40"/>
  <c r="F1787" i="40"/>
  <c r="G1787" i="40"/>
  <c r="F1788" i="40"/>
  <c r="G1788" i="40"/>
  <c r="F1789" i="40"/>
  <c r="G1789" i="40"/>
  <c r="F1790" i="40"/>
  <c r="G1790" i="40"/>
  <c r="F1791" i="40"/>
  <c r="G1791" i="40"/>
  <c r="F1792" i="40"/>
  <c r="G1792" i="40"/>
  <c r="F1793" i="40"/>
  <c r="G1793" i="40"/>
  <c r="F1794" i="40"/>
  <c r="G1794" i="40"/>
  <c r="F1795" i="40"/>
  <c r="G1795" i="40"/>
  <c r="F1796" i="40"/>
  <c r="G1796" i="40"/>
  <c r="F1797" i="40"/>
  <c r="G1797" i="40"/>
  <c r="F1798" i="40"/>
  <c r="G1798" i="40"/>
  <c r="F1799" i="40"/>
  <c r="G1799" i="40"/>
  <c r="F1800" i="40"/>
  <c r="G1800" i="40"/>
  <c r="F1801" i="40"/>
  <c r="G1801" i="40"/>
  <c r="F1802" i="40"/>
  <c r="G1802" i="40"/>
  <c r="F1803" i="40"/>
  <c r="G1803" i="40"/>
  <c r="F1804" i="40"/>
  <c r="G1804" i="40"/>
  <c r="F1805" i="40"/>
  <c r="G1805" i="40"/>
  <c r="G1806" i="40"/>
  <c r="F1807" i="40"/>
  <c r="G1807" i="40"/>
  <c r="F1808" i="40"/>
  <c r="G1808" i="40"/>
  <c r="F1809" i="40"/>
  <c r="G1809" i="40"/>
  <c r="F1810" i="40"/>
  <c r="G1810" i="40"/>
  <c r="F1811" i="40"/>
  <c r="G1811" i="40"/>
  <c r="F1812" i="40"/>
  <c r="G1812" i="40"/>
  <c r="F1813" i="40"/>
  <c r="G1813" i="40"/>
  <c r="F1814" i="40"/>
  <c r="G1814" i="40"/>
  <c r="F1815" i="40"/>
  <c r="G1815" i="40"/>
  <c r="F1816" i="40"/>
  <c r="G1816" i="40"/>
  <c r="F1817" i="40"/>
  <c r="G1817" i="40"/>
  <c r="F1818" i="40"/>
  <c r="G1818" i="40"/>
  <c r="F1819" i="40"/>
  <c r="G1819" i="40"/>
  <c r="G1820" i="40"/>
  <c r="F1821" i="40"/>
  <c r="G1821" i="40"/>
  <c r="F1822" i="40"/>
  <c r="G1822" i="40"/>
  <c r="F1823" i="40"/>
  <c r="G1823" i="40"/>
  <c r="F1824" i="40"/>
  <c r="G1824" i="40"/>
  <c r="F1825" i="40"/>
  <c r="G1825" i="40"/>
  <c r="G1826" i="40"/>
  <c r="F1827" i="40"/>
  <c r="G1827" i="40"/>
  <c r="F1828" i="40"/>
  <c r="G1828" i="40"/>
  <c r="F1829" i="40"/>
  <c r="G1829" i="40"/>
  <c r="F1830" i="40"/>
  <c r="G1830" i="40"/>
  <c r="F1831" i="40"/>
  <c r="G1831" i="40"/>
  <c r="F1832" i="40"/>
  <c r="G1832" i="40"/>
  <c r="F1833" i="40"/>
  <c r="G1833" i="40"/>
  <c r="F1834" i="40"/>
  <c r="G1834" i="40"/>
  <c r="F1835" i="40"/>
  <c r="G1835" i="40"/>
  <c r="F1836" i="40"/>
  <c r="G1836" i="40"/>
  <c r="F1837" i="40"/>
  <c r="G1837" i="40"/>
  <c r="F1838" i="40"/>
  <c r="G1838" i="40"/>
  <c r="F1839" i="40"/>
  <c r="G1839" i="40"/>
  <c r="F1840" i="40"/>
  <c r="G1840" i="40"/>
  <c r="F1841" i="40"/>
  <c r="G1841" i="40"/>
  <c r="F1842" i="40"/>
  <c r="G1842" i="40"/>
  <c r="F1843" i="40"/>
  <c r="G1843" i="40"/>
  <c r="F1844" i="40"/>
  <c r="G1844" i="40"/>
  <c r="F1845" i="40"/>
  <c r="G1845" i="40"/>
  <c r="F1846" i="40"/>
  <c r="G1846" i="40"/>
  <c r="F1847" i="40"/>
  <c r="G1847" i="40"/>
  <c r="F1848" i="40"/>
  <c r="G1848" i="40"/>
  <c r="F1849" i="40"/>
  <c r="G1849" i="40"/>
  <c r="F1850" i="40"/>
  <c r="G1850" i="40"/>
  <c r="F1851" i="40"/>
  <c r="G1851" i="40"/>
  <c r="F1852" i="40"/>
  <c r="G1852" i="40"/>
  <c r="F1853" i="40"/>
  <c r="G1853" i="40"/>
  <c r="F1854" i="40"/>
  <c r="G1854" i="40"/>
  <c r="F1855" i="40"/>
  <c r="G1855" i="40"/>
  <c r="F1856" i="40"/>
  <c r="G1856" i="40"/>
  <c r="F1857" i="40"/>
  <c r="G1857" i="40"/>
  <c r="F1858" i="40"/>
  <c r="G1858" i="40"/>
  <c r="F1859" i="40"/>
  <c r="G1859" i="40"/>
  <c r="F1860" i="40"/>
  <c r="G1860" i="40"/>
  <c r="F1861" i="40"/>
  <c r="G1861" i="40"/>
  <c r="F1862" i="40"/>
  <c r="G1862" i="40"/>
  <c r="F1863" i="40"/>
  <c r="G1863" i="40"/>
  <c r="F1864" i="40"/>
  <c r="G1864" i="40"/>
  <c r="F1865" i="40"/>
  <c r="G1865" i="40"/>
  <c r="F1866" i="40"/>
  <c r="G1866" i="40"/>
  <c r="F1867" i="40"/>
  <c r="G1867" i="40"/>
  <c r="F1868" i="40"/>
  <c r="G1868" i="40"/>
  <c r="F1869" i="40"/>
  <c r="G1869" i="40"/>
  <c r="F1870" i="40"/>
  <c r="G1870" i="40"/>
  <c r="F1871" i="40"/>
  <c r="G1871" i="40"/>
  <c r="F1872" i="40"/>
  <c r="G1872" i="40"/>
  <c r="F1873" i="40"/>
  <c r="G1873" i="40"/>
  <c r="F1874" i="40"/>
  <c r="G1874" i="40"/>
  <c r="F1875" i="40"/>
  <c r="G1875" i="40"/>
  <c r="F1876" i="40"/>
  <c r="G1876" i="40"/>
  <c r="F1877" i="40"/>
  <c r="G1877" i="40"/>
  <c r="F1878" i="40"/>
  <c r="G1878" i="40"/>
  <c r="F1879" i="40"/>
  <c r="G1879" i="40"/>
  <c r="F1880" i="40"/>
  <c r="G1880" i="40"/>
  <c r="F1881" i="40"/>
  <c r="G1881" i="40"/>
  <c r="F1882" i="40"/>
  <c r="G1882" i="40"/>
  <c r="F1883" i="40"/>
  <c r="G1883" i="40"/>
  <c r="F1884" i="40"/>
  <c r="G1884" i="40"/>
  <c r="F1885" i="40"/>
  <c r="G1885" i="40"/>
  <c r="F1886" i="40"/>
  <c r="G1886" i="40"/>
  <c r="F1887" i="40"/>
  <c r="G1887" i="40"/>
  <c r="F1888" i="40"/>
  <c r="G1888" i="40"/>
  <c r="F1889" i="40"/>
  <c r="G1889" i="40"/>
  <c r="F1890" i="40"/>
  <c r="G1890" i="40"/>
  <c r="F1891" i="40"/>
  <c r="G1891" i="40"/>
  <c r="F1892" i="40"/>
  <c r="G1892" i="40"/>
  <c r="F1893" i="40"/>
  <c r="G1893" i="40"/>
  <c r="F1894" i="40"/>
  <c r="G1894" i="40"/>
  <c r="F1895" i="40"/>
  <c r="G1895" i="40"/>
  <c r="F1896" i="40"/>
  <c r="G1896" i="40"/>
  <c r="F1897" i="40"/>
  <c r="G1897" i="40"/>
  <c r="F1898" i="40"/>
  <c r="G1898" i="40"/>
  <c r="F1899" i="40"/>
  <c r="G1899" i="40"/>
  <c r="F1900" i="40"/>
  <c r="G1900" i="40"/>
  <c r="F1901" i="40"/>
  <c r="G1901" i="40"/>
  <c r="F1902" i="40"/>
  <c r="G1902" i="40"/>
  <c r="F1903" i="40"/>
  <c r="G1903" i="40"/>
  <c r="F1904" i="40"/>
  <c r="G1904" i="40"/>
  <c r="F1905" i="40"/>
  <c r="G1905" i="40"/>
  <c r="F1906" i="40"/>
  <c r="G1906" i="40"/>
  <c r="F1907" i="40"/>
  <c r="G1907" i="40"/>
  <c r="F1908" i="40"/>
  <c r="G1908" i="40"/>
  <c r="F1909" i="40"/>
  <c r="G1909" i="40"/>
  <c r="F1910" i="40"/>
  <c r="G1910" i="40"/>
  <c r="F1911" i="40"/>
  <c r="G1911" i="40"/>
  <c r="F1912" i="40"/>
  <c r="G1912" i="40"/>
  <c r="F1913" i="40"/>
  <c r="G1913" i="40"/>
  <c r="F1914" i="40"/>
  <c r="G1914" i="40"/>
  <c r="F1915" i="40"/>
  <c r="F1916" i="40"/>
  <c r="G1916" i="40"/>
  <c r="F1917" i="40"/>
  <c r="G1917" i="40"/>
  <c r="F1918" i="40"/>
  <c r="G1918" i="40"/>
  <c r="F1919" i="40"/>
  <c r="G1919" i="40"/>
  <c r="F1920" i="40"/>
  <c r="F1921" i="40"/>
  <c r="G1921" i="40"/>
  <c r="F1922" i="40"/>
  <c r="G1922" i="40"/>
  <c r="F1923" i="40"/>
  <c r="G1923" i="40"/>
  <c r="F1924" i="40"/>
  <c r="G1924" i="40"/>
  <c r="F1925" i="40"/>
  <c r="G1925" i="40"/>
  <c r="F1926" i="40"/>
  <c r="G1926" i="40"/>
  <c r="F1927" i="40"/>
  <c r="G1927" i="40"/>
  <c r="F1928" i="40"/>
  <c r="G1928" i="40"/>
  <c r="F1929" i="40"/>
  <c r="G1929" i="40"/>
  <c r="F1930" i="40"/>
  <c r="F1931" i="40"/>
  <c r="G1931" i="40"/>
  <c r="F1932" i="40"/>
  <c r="G1932" i="40"/>
  <c r="F1933" i="40"/>
  <c r="G1933" i="40"/>
  <c r="F1934" i="40"/>
  <c r="G1934" i="40"/>
  <c r="F1935" i="40"/>
  <c r="G1935" i="40"/>
  <c r="F1936" i="40"/>
  <c r="G1936" i="40"/>
  <c r="F1937" i="40"/>
  <c r="G1937" i="40"/>
  <c r="F1938" i="40"/>
  <c r="G1938" i="40"/>
  <c r="F1939" i="40"/>
  <c r="G1939" i="40"/>
  <c r="F1940" i="40"/>
  <c r="G1940" i="40"/>
  <c r="F1942" i="40"/>
  <c r="G1942" i="40"/>
  <c r="F1943" i="40"/>
  <c r="G1943" i="40"/>
  <c r="F1944" i="40"/>
  <c r="G1944" i="40"/>
  <c r="F1945" i="40"/>
  <c r="G1945" i="40"/>
  <c r="F1947" i="40"/>
  <c r="G1947" i="40"/>
  <c r="F1948" i="40"/>
  <c r="G1948" i="40"/>
  <c r="F1949" i="40"/>
  <c r="G1949" i="40"/>
  <c r="F1950" i="40"/>
  <c r="G1950" i="40"/>
  <c r="F1951" i="40"/>
  <c r="G1951" i="40"/>
  <c r="F1952" i="40"/>
  <c r="G1952" i="40"/>
  <c r="F1953" i="40"/>
  <c r="G1953" i="40"/>
  <c r="F1954" i="40"/>
  <c r="G1954" i="40"/>
  <c r="F1955" i="40"/>
  <c r="G1955" i="40"/>
  <c r="F1956" i="40"/>
  <c r="G1956" i="40"/>
  <c r="F1957" i="40"/>
  <c r="G1957" i="40"/>
  <c r="F1958" i="40"/>
  <c r="G1958" i="40"/>
  <c r="F1959" i="40"/>
  <c r="G1959" i="40"/>
  <c r="F1960" i="40"/>
  <c r="G1960" i="40"/>
  <c r="F1961" i="40"/>
  <c r="G1961" i="40"/>
  <c r="F1962" i="40"/>
  <c r="G1962" i="40"/>
  <c r="F1963" i="40"/>
  <c r="G1963" i="40"/>
  <c r="F1964" i="40"/>
  <c r="G1964" i="40"/>
  <c r="F1965" i="40"/>
  <c r="G1965" i="40"/>
  <c r="F1966" i="40"/>
  <c r="G1966" i="40"/>
  <c r="F1967" i="40"/>
  <c r="G1967" i="40"/>
  <c r="F1968" i="40"/>
  <c r="G1968" i="40"/>
  <c r="F1969" i="40"/>
  <c r="G1969" i="40"/>
  <c r="F1970" i="40"/>
  <c r="G1970" i="40"/>
  <c r="G1971" i="40"/>
  <c r="F1972" i="40"/>
  <c r="G1972" i="40"/>
  <c r="F1973" i="40"/>
  <c r="G1973" i="40"/>
  <c r="F1974" i="40"/>
  <c r="G1974" i="40"/>
  <c r="F1975" i="40"/>
  <c r="G1975" i="40"/>
  <c r="F1976" i="40"/>
  <c r="G1976" i="40"/>
  <c r="F1977" i="40"/>
  <c r="G1977" i="40"/>
  <c r="F1978" i="40"/>
  <c r="G1978" i="40"/>
  <c r="F1979" i="40"/>
  <c r="G1979" i="40"/>
  <c r="F1980" i="40"/>
  <c r="G1980" i="40"/>
  <c r="F1981" i="40"/>
  <c r="G1981" i="40"/>
  <c r="F1982" i="40"/>
  <c r="G1982" i="40"/>
  <c r="F1983" i="40"/>
  <c r="G1983" i="40"/>
  <c r="F1984" i="40"/>
  <c r="G1984" i="40"/>
  <c r="F1985" i="40"/>
  <c r="G1985" i="40"/>
  <c r="F1986" i="40"/>
  <c r="G1986" i="40"/>
  <c r="F1987" i="40"/>
  <c r="G1987" i="40"/>
  <c r="F1988" i="40"/>
  <c r="G1988" i="40"/>
  <c r="F1989" i="40"/>
  <c r="G1989" i="40"/>
  <c r="F1990" i="40"/>
  <c r="G1990" i="40"/>
  <c r="F1991" i="40"/>
  <c r="G1991" i="40"/>
  <c r="F1992" i="40"/>
  <c r="G1992" i="40"/>
  <c r="F1993" i="40"/>
  <c r="G1993" i="40"/>
  <c r="F1994" i="40"/>
  <c r="G1994" i="40"/>
  <c r="F1995" i="40"/>
  <c r="G1995" i="40"/>
  <c r="F1996" i="40"/>
  <c r="G1996" i="40"/>
  <c r="F1997" i="40"/>
  <c r="G1997" i="40"/>
  <c r="F1998" i="40"/>
  <c r="G1998" i="40"/>
  <c r="F1999" i="40"/>
  <c r="G1999" i="40"/>
  <c r="F2000" i="40"/>
  <c r="G2000" i="40"/>
  <c r="F2001" i="40"/>
  <c r="G2001" i="40"/>
  <c r="F2002" i="40"/>
  <c r="G2002" i="40"/>
  <c r="F2003" i="40"/>
  <c r="G2003" i="40"/>
  <c r="F2004" i="40"/>
  <c r="G2004" i="40"/>
  <c r="F2005" i="40"/>
  <c r="G2005" i="40"/>
  <c r="F2006" i="40"/>
  <c r="G2006" i="40"/>
  <c r="F2007" i="40"/>
  <c r="G2007" i="40"/>
  <c r="F2008" i="40"/>
  <c r="G2008" i="40"/>
  <c r="F2009" i="40"/>
  <c r="G2009" i="40"/>
  <c r="F2010" i="40"/>
  <c r="G2010" i="40"/>
  <c r="F2011" i="40"/>
  <c r="G2011" i="40"/>
  <c r="F2012" i="40"/>
  <c r="G2012" i="40"/>
  <c r="F2013" i="40"/>
  <c r="G2013" i="40"/>
  <c r="F2014" i="40"/>
  <c r="G2014" i="40"/>
  <c r="F2015" i="40"/>
  <c r="G2015" i="40"/>
  <c r="F2016" i="40"/>
  <c r="G2016" i="40"/>
  <c r="F2017" i="40"/>
  <c r="G2017" i="40"/>
  <c r="F2018" i="40"/>
  <c r="G2018" i="40"/>
  <c r="F2019" i="40"/>
  <c r="G2019" i="40"/>
  <c r="F2020" i="40"/>
  <c r="G2020" i="40"/>
  <c r="F2021" i="40"/>
  <c r="G2021" i="40"/>
  <c r="F2022" i="40"/>
  <c r="G2022" i="40"/>
  <c r="F2023" i="40"/>
  <c r="G2023" i="40"/>
  <c r="F2024" i="40"/>
  <c r="G2024" i="40"/>
  <c r="F2025" i="40"/>
  <c r="G2025" i="40"/>
  <c r="F2026" i="40"/>
  <c r="G2026" i="40"/>
  <c r="F2027" i="40"/>
  <c r="G2027" i="40"/>
  <c r="F2028" i="40"/>
  <c r="G2028" i="40"/>
  <c r="F2029" i="40"/>
  <c r="G2029" i="40"/>
  <c r="F2030" i="40"/>
  <c r="G2030" i="40"/>
  <c r="F2031" i="40"/>
  <c r="G2031" i="40"/>
  <c r="F2032" i="40"/>
  <c r="G2032" i="40"/>
  <c r="F2033" i="40"/>
  <c r="G2033" i="40"/>
  <c r="F2034" i="40"/>
  <c r="G2034" i="40"/>
  <c r="F2035" i="40"/>
  <c r="G2035" i="40"/>
  <c r="F2036" i="40"/>
  <c r="G2036" i="40"/>
  <c r="F2037" i="40"/>
  <c r="G2037" i="40"/>
  <c r="F2038" i="40"/>
  <c r="G2038" i="40"/>
  <c r="F2039" i="40"/>
  <c r="G2039" i="40"/>
  <c r="F2040" i="40"/>
  <c r="G2040" i="40"/>
  <c r="F2041" i="40"/>
  <c r="G2041" i="40"/>
  <c r="F2042" i="40"/>
  <c r="G2042" i="40"/>
  <c r="F2043" i="40"/>
  <c r="G2043" i="40"/>
  <c r="F2044" i="40"/>
  <c r="G2044" i="40"/>
  <c r="F2045" i="40"/>
  <c r="G2045" i="40"/>
  <c r="F2046" i="40"/>
  <c r="G2046" i="40"/>
  <c r="F2047" i="40"/>
  <c r="G2047" i="40"/>
  <c r="F2048" i="40"/>
  <c r="G2048" i="40"/>
  <c r="F2049" i="40"/>
  <c r="G2049" i="40"/>
  <c r="F2050" i="40"/>
  <c r="G2050" i="40"/>
  <c r="F2051" i="40"/>
  <c r="G2051" i="40"/>
  <c r="F2052" i="40"/>
  <c r="G2052" i="40"/>
  <c r="F2053" i="40"/>
  <c r="G2053" i="40"/>
  <c r="F2054" i="40"/>
  <c r="G2054" i="40"/>
  <c r="F2055" i="40"/>
  <c r="G2055" i="40"/>
  <c r="F2056" i="40"/>
  <c r="G2056" i="40"/>
  <c r="F2057" i="40"/>
  <c r="G2057" i="40"/>
  <c r="F2058" i="40"/>
  <c r="G2058" i="40"/>
  <c r="F2059" i="40"/>
  <c r="G2059" i="40"/>
  <c r="F2060" i="40"/>
  <c r="G2060" i="40"/>
  <c r="F2061" i="40"/>
  <c r="G2061" i="40"/>
  <c r="F2062" i="40"/>
  <c r="G2062" i="40"/>
  <c r="F2063" i="40"/>
  <c r="G2063" i="40"/>
  <c r="F2064" i="40"/>
  <c r="G2064" i="40"/>
  <c r="F2065" i="40"/>
  <c r="G2065" i="40"/>
  <c r="F2066" i="40"/>
  <c r="G2066" i="40"/>
  <c r="F2067" i="40"/>
  <c r="G2067" i="40"/>
  <c r="F2068" i="40"/>
  <c r="G2068" i="40"/>
  <c r="F2069" i="40"/>
  <c r="G2069" i="40"/>
  <c r="F2070" i="40"/>
  <c r="G2070" i="40"/>
  <c r="F2071" i="40"/>
  <c r="G2071" i="40"/>
  <c r="F2072" i="40"/>
  <c r="G2072" i="40"/>
  <c r="F2073" i="40"/>
  <c r="G2073" i="40"/>
  <c r="F2074" i="40"/>
  <c r="G2074" i="40"/>
  <c r="F2075" i="40"/>
  <c r="G2075" i="40"/>
  <c r="F2076" i="40"/>
  <c r="G2076" i="40"/>
  <c r="F2077" i="40"/>
  <c r="G2077" i="40"/>
  <c r="F2078" i="40"/>
  <c r="G2078" i="40"/>
  <c r="F2079" i="40"/>
  <c r="G2079" i="40"/>
  <c r="F2080" i="40"/>
  <c r="G2080" i="40"/>
  <c r="F2081" i="40"/>
  <c r="G2081" i="40"/>
  <c r="F2082" i="40"/>
  <c r="G2082" i="40"/>
  <c r="F2083" i="40"/>
  <c r="G2083" i="40"/>
  <c r="F2084" i="40"/>
  <c r="G2084" i="40"/>
  <c r="F2085" i="40"/>
  <c r="G2085" i="40"/>
  <c r="F2086" i="40"/>
  <c r="G2086" i="40"/>
  <c r="F2087" i="40"/>
  <c r="G2087" i="40"/>
  <c r="F2088" i="40"/>
  <c r="G2088" i="40"/>
  <c r="F2089" i="40"/>
  <c r="G2089" i="40"/>
  <c r="F2090" i="40"/>
  <c r="G2090" i="40"/>
  <c r="F2091" i="40"/>
  <c r="G2091" i="40"/>
  <c r="F2092" i="40"/>
  <c r="G2092" i="40"/>
  <c r="F2093" i="40"/>
  <c r="G2093" i="40"/>
  <c r="F2094" i="40"/>
  <c r="G2094" i="40"/>
  <c r="F2095" i="40"/>
  <c r="G2095" i="40"/>
  <c r="F2096" i="40"/>
  <c r="G2096" i="40"/>
  <c r="F2097" i="40"/>
  <c r="G2097" i="40"/>
  <c r="F2098" i="40"/>
  <c r="G2098" i="40"/>
  <c r="F2099" i="40"/>
  <c r="G2099" i="40"/>
  <c r="F2100" i="40"/>
  <c r="G2100" i="40"/>
  <c r="F2101" i="40"/>
  <c r="G2101" i="40"/>
  <c r="F2102" i="40"/>
  <c r="G2102" i="40"/>
  <c r="F2103" i="40"/>
  <c r="G2103" i="40"/>
  <c r="F2104" i="40"/>
  <c r="G2104" i="40"/>
  <c r="F2105" i="40"/>
  <c r="G2105" i="40"/>
  <c r="F2106" i="40"/>
  <c r="G2106" i="40"/>
  <c r="F2107" i="40"/>
  <c r="G2107" i="40"/>
  <c r="F2108" i="40"/>
  <c r="G2108" i="40"/>
  <c r="F2109" i="40"/>
  <c r="G2109" i="40"/>
  <c r="F2110" i="40"/>
  <c r="G2110" i="40"/>
  <c r="F2111" i="40"/>
  <c r="G2111" i="40"/>
  <c r="F2112" i="40"/>
  <c r="G2112" i="40"/>
  <c r="F2113" i="40"/>
  <c r="G2113" i="40"/>
  <c r="F2114" i="40"/>
  <c r="G2114" i="40"/>
  <c r="F2115" i="40"/>
  <c r="G2115" i="40"/>
  <c r="F2116" i="40"/>
  <c r="G2116" i="40"/>
  <c r="F2117" i="40"/>
  <c r="G2117" i="40"/>
  <c r="F2118" i="40"/>
  <c r="G2118" i="40"/>
  <c r="F2119" i="40"/>
  <c r="G2119" i="40"/>
  <c r="F2120" i="40"/>
  <c r="G2120" i="40"/>
  <c r="F2121" i="40"/>
  <c r="G2121" i="40"/>
  <c r="F2122" i="40"/>
  <c r="G2122" i="40"/>
  <c r="F2123" i="40"/>
  <c r="G2123" i="40"/>
  <c r="F2124" i="40"/>
  <c r="G2124" i="40"/>
  <c r="F2125" i="40"/>
  <c r="G2125" i="40"/>
  <c r="F2126" i="40"/>
  <c r="G2126" i="40"/>
  <c r="F2127" i="40"/>
  <c r="G2127" i="40"/>
  <c r="F2128" i="40"/>
  <c r="G2128" i="40"/>
  <c r="F2129" i="40"/>
  <c r="G2129" i="40"/>
  <c r="F2130" i="40"/>
  <c r="G2130" i="40"/>
  <c r="F2131" i="40"/>
  <c r="G2131" i="40"/>
  <c r="F2132" i="40"/>
  <c r="G2132" i="40"/>
  <c r="F2133" i="40"/>
  <c r="G2133" i="40"/>
  <c r="F2134" i="40"/>
  <c r="G2134" i="40"/>
  <c r="F2135" i="40"/>
  <c r="G2135" i="40"/>
  <c r="F2136" i="40"/>
  <c r="G2136" i="40"/>
  <c r="F2137" i="40"/>
  <c r="G2137" i="40"/>
  <c r="F2138" i="40"/>
  <c r="G2138" i="40"/>
  <c r="F2139" i="40"/>
  <c r="G2139" i="40"/>
  <c r="F2140" i="40"/>
  <c r="G2140" i="40"/>
  <c r="F2141" i="40"/>
  <c r="G2141" i="40"/>
  <c r="F2142" i="40"/>
  <c r="G2142" i="40"/>
  <c r="F2143" i="40"/>
  <c r="G2143" i="40"/>
  <c r="F2144" i="40"/>
  <c r="G2144" i="40"/>
  <c r="F2145" i="40"/>
  <c r="G2145" i="40"/>
  <c r="F2146" i="40"/>
  <c r="G2146" i="40"/>
  <c r="F2147" i="40"/>
  <c r="G2147" i="40"/>
  <c r="F2148" i="40"/>
  <c r="G2148" i="40"/>
  <c r="F2149" i="40"/>
  <c r="G2149" i="40"/>
  <c r="F2150" i="40"/>
  <c r="G2150" i="40"/>
  <c r="F2151" i="40"/>
  <c r="G2151" i="40"/>
  <c r="F2152" i="40"/>
  <c r="G2152" i="40"/>
  <c r="F2153" i="40"/>
  <c r="G2153" i="40"/>
  <c r="F2154" i="40"/>
  <c r="G2154" i="40"/>
  <c r="F2155" i="40"/>
  <c r="G2155" i="40"/>
  <c r="F2156" i="40"/>
  <c r="G2156" i="40"/>
  <c r="F2157" i="40"/>
  <c r="G2157" i="40"/>
  <c r="F2158" i="40"/>
  <c r="G2158" i="40"/>
  <c r="F2159" i="40"/>
  <c r="G2159" i="40"/>
  <c r="F2160" i="40"/>
  <c r="G2160" i="40"/>
  <c r="F2161" i="40"/>
  <c r="G2161" i="40"/>
  <c r="F2162" i="40"/>
  <c r="G2162" i="40"/>
  <c r="F2163" i="40"/>
  <c r="G2163" i="40"/>
  <c r="F2164" i="40"/>
  <c r="G2164" i="40"/>
  <c r="F2165" i="40"/>
  <c r="G2165" i="40"/>
  <c r="F2166" i="40"/>
  <c r="G2166" i="40"/>
  <c r="F2167" i="40"/>
  <c r="G2167" i="40"/>
  <c r="F2168" i="40"/>
  <c r="G2168" i="40"/>
  <c r="F2169" i="40"/>
  <c r="G2169" i="40"/>
  <c r="F2170" i="40"/>
  <c r="G2170" i="40"/>
  <c r="F2171" i="40"/>
  <c r="G2171" i="40"/>
  <c r="F2172" i="40"/>
  <c r="G2172" i="40"/>
  <c r="F2173" i="40"/>
  <c r="G2173" i="40"/>
  <c r="F2174" i="40"/>
  <c r="G2174" i="40"/>
  <c r="F2175" i="40"/>
  <c r="G2175" i="40"/>
  <c r="F2176" i="40"/>
  <c r="G2176" i="40"/>
  <c r="F2177" i="40"/>
  <c r="G2177" i="40"/>
  <c r="F2178" i="40"/>
  <c r="G2178" i="40"/>
  <c r="F2179" i="40"/>
  <c r="G2179" i="40"/>
  <c r="F2180" i="40"/>
  <c r="G2180" i="40"/>
  <c r="F2181" i="40"/>
  <c r="G2181" i="40"/>
  <c r="F2182" i="40"/>
  <c r="G2182" i="40"/>
  <c r="F2183" i="40"/>
  <c r="G2183" i="40"/>
  <c r="F2184" i="40"/>
  <c r="G2184" i="40"/>
  <c r="F2185" i="40"/>
  <c r="G2185" i="40"/>
  <c r="F2186" i="40"/>
  <c r="G2186" i="40"/>
  <c r="F2187" i="40"/>
  <c r="G2187" i="40"/>
  <c r="F2188" i="40"/>
  <c r="G2188" i="40"/>
  <c r="F2189" i="40"/>
  <c r="G2189" i="40"/>
  <c r="F2190" i="40"/>
  <c r="G2190" i="40"/>
  <c r="F2191" i="40"/>
  <c r="G2191" i="40"/>
  <c r="F2192" i="40"/>
  <c r="G2192" i="40"/>
  <c r="F2193" i="40"/>
  <c r="G2193" i="40"/>
  <c r="F2194" i="40"/>
  <c r="G2194" i="40"/>
  <c r="F2195" i="40"/>
  <c r="G2195" i="40"/>
  <c r="F2196" i="40"/>
  <c r="G2196" i="40"/>
  <c r="F2197" i="40"/>
  <c r="G2197" i="40"/>
  <c r="F2198" i="40"/>
  <c r="G2198" i="40"/>
  <c r="F2199" i="40"/>
  <c r="G2199" i="40"/>
  <c r="F2200" i="40"/>
  <c r="G2200" i="40"/>
  <c r="F2201" i="40"/>
  <c r="G2201" i="40"/>
  <c r="F2202" i="40"/>
  <c r="G2202" i="40"/>
  <c r="F2203" i="40"/>
  <c r="G2203" i="40"/>
  <c r="F2204" i="40"/>
  <c r="G2204" i="40"/>
  <c r="F2205" i="40"/>
  <c r="G2205" i="40"/>
  <c r="F2206" i="40"/>
  <c r="G2206" i="40"/>
  <c r="F2207" i="40"/>
  <c r="G2207" i="40"/>
  <c r="F2208" i="40"/>
  <c r="G2208" i="40"/>
  <c r="F2209" i="40"/>
  <c r="G2209" i="40"/>
  <c r="F2210" i="40"/>
  <c r="G2210" i="40"/>
  <c r="F2211" i="40"/>
  <c r="G2211" i="40"/>
  <c r="F2212" i="40"/>
  <c r="G2212" i="40"/>
  <c r="F2213" i="40"/>
  <c r="G2213" i="40"/>
  <c r="F2214" i="40"/>
  <c r="G2214" i="40"/>
  <c r="F2215" i="40"/>
  <c r="G2215" i="40"/>
  <c r="F2216" i="40"/>
  <c r="G2216" i="40"/>
  <c r="F2217" i="40"/>
  <c r="G2217" i="40"/>
  <c r="F2218" i="40"/>
  <c r="G2218" i="40"/>
  <c r="F2219" i="40"/>
  <c r="G2219" i="40"/>
  <c r="F2220" i="40"/>
  <c r="G2220" i="40"/>
  <c r="F2221" i="40"/>
  <c r="G2221" i="40"/>
  <c r="F2222" i="40"/>
  <c r="G2222" i="40"/>
  <c r="F2223" i="40"/>
  <c r="G2223" i="40"/>
  <c r="F2224" i="40"/>
  <c r="G2224" i="40"/>
  <c r="F2225" i="40"/>
  <c r="G2225" i="40"/>
  <c r="F2226" i="40"/>
  <c r="G2226" i="40"/>
  <c r="F2227" i="40"/>
  <c r="G2227" i="40"/>
  <c r="F2228" i="40"/>
  <c r="G2228" i="40"/>
  <c r="F2229" i="40"/>
  <c r="G2229" i="40"/>
  <c r="F2230" i="40"/>
  <c r="G2230" i="40"/>
  <c r="F2231" i="40"/>
  <c r="G2231" i="40"/>
  <c r="F2232" i="40"/>
  <c r="G2232" i="40"/>
  <c r="F2233" i="40"/>
  <c r="G2233" i="40"/>
  <c r="F2234" i="40"/>
  <c r="G2234" i="40"/>
  <c r="F2235" i="40"/>
  <c r="G2235" i="40"/>
  <c r="F2236" i="40"/>
  <c r="G2236" i="40"/>
  <c r="F2237" i="40"/>
  <c r="G2237" i="40"/>
  <c r="F2238" i="40"/>
  <c r="G2238" i="40"/>
  <c r="F2239" i="40"/>
  <c r="G2239" i="40"/>
  <c r="F2240" i="40"/>
  <c r="G2240" i="40"/>
  <c r="F2241" i="40"/>
  <c r="G2241" i="40"/>
  <c r="F2242" i="40"/>
  <c r="G2242" i="40"/>
  <c r="F2243" i="40"/>
  <c r="G2243" i="40"/>
  <c r="F2244" i="40"/>
  <c r="G2244" i="40"/>
  <c r="F2245" i="40"/>
  <c r="G2245" i="40"/>
  <c r="F2246" i="40"/>
  <c r="G2246" i="40"/>
  <c r="F2247" i="40"/>
  <c r="G2247" i="40"/>
  <c r="F2248" i="40"/>
  <c r="G2248" i="40"/>
  <c r="F2249" i="40"/>
  <c r="G2249" i="40"/>
  <c r="F2250" i="40"/>
  <c r="G2250" i="40"/>
  <c r="F2251" i="40"/>
  <c r="G2251" i="40"/>
  <c r="F2252" i="40"/>
  <c r="G2252" i="40"/>
  <c r="F2253" i="40"/>
  <c r="F2254" i="40"/>
  <c r="G2254" i="40"/>
  <c r="F2255" i="40"/>
  <c r="G2255" i="40"/>
  <c r="F2256" i="40"/>
  <c r="G2256" i="40"/>
  <c r="F2257" i="40"/>
  <c r="G2257" i="40"/>
  <c r="F2258" i="40"/>
  <c r="G2258" i="40"/>
  <c r="F2259" i="40"/>
  <c r="G2259" i="40"/>
  <c r="F2260" i="40"/>
  <c r="G2260" i="40"/>
  <c r="F2261" i="40"/>
  <c r="G2261" i="40"/>
  <c r="F2262" i="40"/>
  <c r="G2262" i="40"/>
  <c r="F2263" i="40"/>
  <c r="G2263" i="40"/>
  <c r="F2264" i="40"/>
  <c r="G2264" i="40"/>
  <c r="F2265" i="40"/>
  <c r="G2265" i="40"/>
  <c r="F2266" i="40"/>
  <c r="G2266" i="40"/>
  <c r="F2267" i="40"/>
  <c r="G2267" i="40"/>
  <c r="F2268" i="40"/>
  <c r="G2268" i="40"/>
  <c r="F2269" i="40"/>
  <c r="G2269" i="40"/>
  <c r="F2270" i="40"/>
  <c r="G2270" i="40"/>
  <c r="F2271" i="40"/>
  <c r="G2271" i="40"/>
  <c r="F2272" i="40"/>
  <c r="G2272" i="40"/>
  <c r="F2273" i="40"/>
  <c r="G2273" i="40"/>
  <c r="F2274" i="40"/>
  <c r="G2274" i="40"/>
  <c r="F2275" i="40"/>
  <c r="G2275" i="40"/>
  <c r="F2276" i="40"/>
  <c r="G2276" i="40"/>
  <c r="F2277" i="40"/>
  <c r="G2277" i="40"/>
  <c r="F2278" i="40"/>
  <c r="G2278" i="40"/>
  <c r="F2279" i="40"/>
  <c r="G2279" i="40"/>
  <c r="F2280" i="40"/>
  <c r="G2280" i="40"/>
  <c r="F2281" i="40"/>
  <c r="G2281" i="40"/>
  <c r="F2282" i="40"/>
  <c r="G2282" i="40"/>
  <c r="F2283" i="40"/>
  <c r="G2283" i="40"/>
  <c r="F2284" i="40"/>
  <c r="G2284" i="40"/>
  <c r="F2285" i="40"/>
  <c r="G2285" i="40"/>
  <c r="F2286" i="40"/>
  <c r="G2286" i="40"/>
  <c r="F2287" i="40"/>
  <c r="G2287" i="40"/>
  <c r="F2288" i="40"/>
  <c r="G2288" i="40"/>
  <c r="F2289" i="40"/>
  <c r="G2289" i="40"/>
  <c r="F2290" i="40"/>
  <c r="G2290" i="40"/>
  <c r="F2291" i="40"/>
  <c r="G2291" i="40"/>
  <c r="F2292" i="40"/>
  <c r="G2292" i="40"/>
  <c r="F2293" i="40"/>
  <c r="G2293" i="40"/>
  <c r="F2294" i="40"/>
  <c r="G2294" i="40"/>
  <c r="F2295" i="40"/>
  <c r="G2295" i="40"/>
  <c r="F2296" i="40"/>
  <c r="G2296" i="40"/>
  <c r="F2297" i="40"/>
  <c r="G2297" i="40"/>
  <c r="F2298" i="40"/>
  <c r="G2298" i="40"/>
  <c r="F2299" i="40"/>
  <c r="G2299" i="40"/>
  <c r="F2300" i="40"/>
  <c r="G2300" i="40"/>
  <c r="F2301" i="40"/>
  <c r="G2301" i="40"/>
  <c r="F2302" i="40"/>
  <c r="G2302" i="40"/>
  <c r="F2303" i="40"/>
  <c r="G2303" i="40"/>
  <c r="F2304" i="40"/>
  <c r="G2304" i="40"/>
  <c r="F2305" i="40"/>
  <c r="G2305" i="40"/>
  <c r="F2306" i="40"/>
  <c r="G2306" i="40"/>
  <c r="F2307" i="40"/>
  <c r="G2307" i="40"/>
  <c r="F2308" i="40"/>
  <c r="G2308" i="40"/>
  <c r="F2309" i="40"/>
  <c r="G2309" i="40"/>
  <c r="F2310" i="40"/>
  <c r="G2310" i="40"/>
  <c r="F2311" i="40"/>
  <c r="G2311" i="40"/>
  <c r="F2312" i="40"/>
  <c r="G2312" i="40"/>
  <c r="F2313" i="40"/>
  <c r="G2313" i="40"/>
  <c r="F2314" i="40"/>
  <c r="G2314" i="40"/>
  <c r="F2315" i="40"/>
  <c r="G2315" i="40"/>
  <c r="F2316" i="40"/>
  <c r="G2316" i="40"/>
  <c r="F2317" i="40"/>
  <c r="G2317" i="40"/>
  <c r="F2318" i="40"/>
  <c r="G2318" i="40"/>
  <c r="F2319" i="40"/>
  <c r="G2319" i="40"/>
  <c r="F2320" i="40"/>
  <c r="G2320" i="40"/>
  <c r="F2321" i="40"/>
  <c r="G2321" i="40"/>
  <c r="F2322" i="40"/>
  <c r="G2322" i="40"/>
  <c r="F2323" i="40"/>
  <c r="G2323" i="40"/>
  <c r="F2324" i="40"/>
  <c r="G2324" i="40"/>
  <c r="F2325" i="40"/>
  <c r="G2325" i="40"/>
  <c r="F2326" i="40"/>
  <c r="G2326" i="40"/>
  <c r="F2327" i="40"/>
  <c r="G2327" i="40"/>
  <c r="F2328" i="40"/>
  <c r="G2328" i="40"/>
  <c r="F2329" i="40"/>
  <c r="G2329" i="40"/>
  <c r="F2330" i="40"/>
  <c r="G2330" i="40"/>
  <c r="F2331" i="40"/>
  <c r="G2331" i="40"/>
  <c r="F2332" i="40"/>
  <c r="G2332" i="40"/>
  <c r="F2333" i="40"/>
  <c r="G2333" i="40"/>
  <c r="F2334" i="40"/>
  <c r="G2334" i="40"/>
  <c r="F2335" i="40"/>
  <c r="G2335" i="40"/>
  <c r="F2336" i="40"/>
  <c r="G2336" i="40"/>
  <c r="F2337" i="40"/>
  <c r="G2337" i="40"/>
  <c r="F2338" i="40"/>
  <c r="G2338" i="40"/>
  <c r="F2339" i="40"/>
  <c r="G2339" i="40"/>
  <c r="F2340" i="40"/>
  <c r="G2340" i="40"/>
  <c r="F2341" i="40"/>
  <c r="G2341" i="40"/>
  <c r="F2342" i="40"/>
  <c r="G2342" i="40"/>
  <c r="F2343" i="40"/>
  <c r="G2343" i="40"/>
  <c r="F2344" i="40"/>
  <c r="G2344" i="40"/>
  <c r="F2345" i="40"/>
  <c r="G2345" i="40"/>
  <c r="F2346" i="40"/>
  <c r="G2346" i="40"/>
  <c r="F2347" i="40"/>
  <c r="G2347" i="40"/>
  <c r="F2348" i="40"/>
  <c r="G2348" i="40"/>
  <c r="F2349" i="40"/>
  <c r="G2349" i="40"/>
  <c r="F2350" i="40"/>
  <c r="G2350" i="40"/>
  <c r="F2351" i="40"/>
  <c r="G2351" i="40"/>
  <c r="F2352" i="40"/>
  <c r="G2352" i="40"/>
  <c r="F2353" i="40"/>
  <c r="G2353" i="40"/>
  <c r="F2354" i="40"/>
  <c r="G2354" i="40"/>
  <c r="F2355" i="40"/>
  <c r="G2355" i="40"/>
  <c r="F2356" i="40"/>
  <c r="G2356" i="40"/>
  <c r="F2357" i="40"/>
  <c r="G2357" i="40"/>
  <c r="F2358" i="40"/>
  <c r="G2358" i="40"/>
  <c r="F2359" i="40"/>
  <c r="G2359" i="40"/>
  <c r="F2360" i="40"/>
  <c r="G2360" i="40"/>
  <c r="F2361" i="40"/>
  <c r="G2361" i="40"/>
  <c r="F2362" i="40"/>
  <c r="G2362" i="40"/>
  <c r="F2363" i="40"/>
  <c r="G2363" i="40"/>
  <c r="F2364" i="40"/>
  <c r="G2364" i="40"/>
  <c r="F2365" i="40"/>
  <c r="G2365" i="40"/>
  <c r="F2366" i="40"/>
  <c r="G2366" i="40"/>
  <c r="F2367" i="40"/>
  <c r="G2367" i="40"/>
  <c r="F2368" i="40"/>
  <c r="G2368" i="40"/>
  <c r="F2369" i="40"/>
  <c r="G2369" i="40"/>
  <c r="F2370" i="40"/>
  <c r="G2370" i="40"/>
  <c r="F2371" i="40"/>
  <c r="G2371" i="40"/>
  <c r="F2372" i="40"/>
  <c r="G2372" i="40"/>
  <c r="F2373" i="40"/>
  <c r="G2373" i="40"/>
  <c r="F2374" i="40"/>
  <c r="G2374" i="40"/>
  <c r="F2375" i="40"/>
  <c r="G2375" i="40"/>
  <c r="F2376" i="40"/>
  <c r="G2376" i="40"/>
  <c r="F2377" i="40"/>
  <c r="G2377" i="40"/>
  <c r="F2378" i="40"/>
  <c r="G2378" i="40"/>
  <c r="F2379" i="40"/>
  <c r="G2379" i="40"/>
  <c r="F2380" i="40"/>
  <c r="G2380" i="40"/>
  <c r="F2381" i="40"/>
  <c r="G2381" i="40"/>
  <c r="F2382" i="40"/>
  <c r="G2382" i="40"/>
  <c r="F2383" i="40"/>
  <c r="G2383" i="40"/>
  <c r="F2384" i="40"/>
  <c r="G2384" i="40"/>
  <c r="F2385" i="40"/>
  <c r="G2385" i="40"/>
  <c r="F2386" i="40"/>
  <c r="G2386" i="40"/>
  <c r="F2387" i="40"/>
  <c r="G2387" i="40"/>
  <c r="F2388" i="40"/>
  <c r="G2388" i="40"/>
  <c r="F2389" i="40"/>
  <c r="G2389" i="40"/>
  <c r="F2390" i="40"/>
  <c r="G2390" i="40"/>
  <c r="F2391" i="40"/>
  <c r="G2391" i="40"/>
  <c r="F2392" i="40"/>
  <c r="G2392" i="40"/>
  <c r="F2393" i="40"/>
  <c r="G2393" i="40"/>
  <c r="F2394" i="40"/>
  <c r="G2394" i="40"/>
  <c r="F2395" i="40"/>
  <c r="G2395" i="40"/>
  <c r="F2396" i="40"/>
  <c r="G2396" i="40"/>
  <c r="F2397" i="40"/>
  <c r="G2397" i="40"/>
  <c r="F2398" i="40"/>
  <c r="G2398" i="40"/>
  <c r="F2399" i="40"/>
  <c r="G2399" i="40"/>
  <c r="F2400" i="40"/>
  <c r="G2400" i="40"/>
  <c r="F2401" i="40"/>
  <c r="G2401" i="40"/>
  <c r="F2402" i="40"/>
  <c r="G2402" i="40"/>
  <c r="F2403" i="40"/>
  <c r="G2403" i="40"/>
  <c r="F2404" i="40"/>
  <c r="G2404" i="40"/>
  <c r="F2405" i="40"/>
  <c r="G2405" i="40"/>
  <c r="F2406" i="40"/>
  <c r="G2406" i="40"/>
  <c r="F2407" i="40"/>
  <c r="G2407" i="40"/>
  <c r="F2408" i="40"/>
  <c r="G2408" i="40"/>
  <c r="F2409" i="40"/>
  <c r="G2409" i="40"/>
  <c r="F2410" i="40"/>
  <c r="G2410" i="40"/>
  <c r="F2411" i="40"/>
  <c r="G2411" i="40"/>
  <c r="F2412" i="40"/>
  <c r="G2412" i="40"/>
  <c r="F2413" i="40"/>
  <c r="G2413" i="40"/>
  <c r="F2414" i="40"/>
  <c r="G2414" i="40"/>
  <c r="F2415" i="40"/>
  <c r="G2415" i="40"/>
  <c r="F2416" i="40"/>
  <c r="G2416" i="40"/>
  <c r="F2417" i="40"/>
  <c r="G2417" i="40"/>
  <c r="F2418" i="40"/>
  <c r="G2418" i="40"/>
  <c r="F2419" i="40"/>
  <c r="G2419" i="40"/>
  <c r="F2420" i="40"/>
  <c r="G2420" i="40"/>
  <c r="F2421" i="40"/>
  <c r="G2421" i="40"/>
  <c r="F2422" i="40"/>
  <c r="G2422" i="40"/>
  <c r="F2423" i="40"/>
  <c r="G2423" i="40"/>
  <c r="F2424" i="40"/>
  <c r="G2424" i="40"/>
  <c r="F2425" i="40"/>
  <c r="G2425" i="40"/>
  <c r="F2426" i="40"/>
  <c r="G2426" i="40"/>
  <c r="F2427" i="40"/>
  <c r="G2427" i="40"/>
  <c r="F2428" i="40"/>
  <c r="G2428" i="40"/>
  <c r="F2429" i="40"/>
  <c r="G2429" i="40"/>
  <c r="F2430" i="40"/>
  <c r="G2430" i="40"/>
  <c r="F2431" i="40"/>
  <c r="G2431" i="40"/>
  <c r="F2432" i="40"/>
  <c r="G2432" i="40"/>
  <c r="F2433" i="40"/>
  <c r="G2433" i="40"/>
  <c r="F2434" i="40"/>
  <c r="G2434" i="40"/>
  <c r="F2435" i="40"/>
  <c r="G2435" i="40"/>
  <c r="F2436" i="40"/>
  <c r="G2436" i="40"/>
  <c r="F2437" i="40"/>
  <c r="G2437" i="40"/>
  <c r="F2438" i="40"/>
  <c r="G2438" i="40"/>
  <c r="F2439" i="40"/>
  <c r="G2439" i="40"/>
  <c r="F2440" i="40"/>
  <c r="G2440" i="40"/>
  <c r="F2441" i="40"/>
  <c r="G2441" i="40"/>
  <c r="F2442" i="40"/>
  <c r="G2442" i="40"/>
  <c r="F2443" i="40"/>
  <c r="G2443" i="40"/>
  <c r="F2444" i="40"/>
  <c r="G2444" i="40"/>
  <c r="F2445" i="40"/>
  <c r="G2445" i="40"/>
  <c r="F2446" i="40"/>
  <c r="G2446" i="40"/>
  <c r="F2447" i="40"/>
  <c r="F2448" i="40"/>
  <c r="G2448" i="40"/>
  <c r="F2449" i="40"/>
  <c r="G2449" i="40"/>
  <c r="F2450" i="40"/>
  <c r="G2450" i="40"/>
  <c r="F2451" i="40"/>
  <c r="G2451" i="40"/>
  <c r="F2452" i="40"/>
  <c r="G2452" i="40"/>
  <c r="F2453" i="40"/>
  <c r="G2453" i="40"/>
  <c r="F2454" i="40"/>
  <c r="G2454" i="40"/>
  <c r="F2455" i="40"/>
  <c r="G2455" i="40"/>
  <c r="F2456" i="40"/>
  <c r="G2456" i="40"/>
  <c r="F2457" i="40"/>
  <c r="G2457" i="40"/>
  <c r="F2458" i="40"/>
  <c r="G2458" i="40"/>
  <c r="F2459" i="40"/>
  <c r="G2459" i="40"/>
  <c r="F2460" i="40"/>
  <c r="G2460" i="40"/>
  <c r="F2461" i="40"/>
  <c r="G2461" i="40"/>
  <c r="F2462" i="40"/>
  <c r="G2462" i="40"/>
  <c r="F2463" i="40"/>
  <c r="G2463" i="40"/>
  <c r="F2464" i="40"/>
  <c r="G2464" i="40"/>
  <c r="F2465" i="40"/>
  <c r="G2465" i="40"/>
  <c r="F2466" i="40"/>
  <c r="G2466" i="40"/>
  <c r="F2467" i="40"/>
  <c r="G2467" i="40"/>
  <c r="F2468" i="40"/>
  <c r="G2468" i="40"/>
  <c r="F2469" i="40"/>
  <c r="G2469" i="40"/>
  <c r="F2470" i="40"/>
  <c r="G2470" i="40"/>
  <c r="F2471" i="40"/>
  <c r="G2471" i="40"/>
  <c r="F2472" i="40"/>
  <c r="G2472" i="40"/>
  <c r="F2473" i="40"/>
  <c r="G2473" i="40"/>
  <c r="F2474" i="40"/>
  <c r="G2474" i="40"/>
  <c r="F2475" i="40"/>
  <c r="G2475" i="40"/>
  <c r="F2476" i="40"/>
  <c r="G2476" i="40"/>
  <c r="F2477" i="40"/>
  <c r="G2477" i="40"/>
  <c r="F2478" i="40"/>
  <c r="G2478" i="40"/>
  <c r="F2479" i="40"/>
  <c r="G2479" i="40"/>
  <c r="F2480" i="40"/>
  <c r="G2480" i="40"/>
  <c r="F2481" i="40"/>
  <c r="G2481" i="40"/>
  <c r="F2482" i="40"/>
  <c r="G2482" i="40"/>
  <c r="F2483" i="40"/>
  <c r="G2483" i="40"/>
  <c r="F2484" i="40"/>
  <c r="G2484" i="40"/>
  <c r="F2485" i="40"/>
  <c r="G2485" i="40"/>
  <c r="F2486" i="40"/>
  <c r="G2486" i="40"/>
  <c r="F2487" i="40"/>
  <c r="G2487" i="40"/>
  <c r="F2488" i="40"/>
  <c r="G2488" i="40"/>
  <c r="F2489" i="40"/>
  <c r="G2489" i="40"/>
  <c r="F2490" i="40"/>
  <c r="G2490" i="40"/>
  <c r="F2491" i="40"/>
  <c r="G2491" i="40"/>
  <c r="F2492" i="40"/>
  <c r="G2492" i="40"/>
  <c r="F2493" i="40"/>
  <c r="G2493" i="40"/>
  <c r="F2494" i="40"/>
  <c r="G2494" i="40"/>
  <c r="F2495" i="40"/>
  <c r="G2495" i="40"/>
  <c r="F2496" i="40"/>
  <c r="G2496" i="40"/>
  <c r="F2497" i="40"/>
  <c r="G2497" i="40"/>
  <c r="F2498" i="40"/>
  <c r="G2498" i="40"/>
  <c r="F2499" i="40"/>
  <c r="G2499" i="40"/>
  <c r="F2500" i="40"/>
  <c r="G2500" i="40"/>
  <c r="F2501" i="40"/>
  <c r="G2501" i="40"/>
  <c r="F2502" i="40"/>
  <c r="G2502" i="40"/>
  <c r="F2503" i="40"/>
  <c r="G2503" i="40"/>
  <c r="F2504" i="40"/>
  <c r="G2504" i="40"/>
  <c r="F2505" i="40"/>
  <c r="G2505" i="40"/>
  <c r="F2506" i="40"/>
  <c r="G2506" i="40"/>
  <c r="F2507" i="40"/>
  <c r="G2507" i="40"/>
  <c r="F2508" i="40"/>
  <c r="G2508" i="40"/>
  <c r="F2509" i="40"/>
  <c r="G2509" i="40"/>
  <c r="F2510" i="40"/>
  <c r="G2510" i="40"/>
  <c r="F2511" i="40"/>
  <c r="G2511" i="40"/>
  <c r="F2512" i="40"/>
  <c r="G2512" i="40"/>
  <c r="F2513" i="40"/>
  <c r="G2513" i="40"/>
  <c r="F2514" i="40"/>
  <c r="G2514" i="40"/>
  <c r="F2515" i="40"/>
  <c r="G2515" i="40"/>
  <c r="F2516" i="40"/>
  <c r="G2516" i="40"/>
  <c r="F2517" i="40"/>
  <c r="G2517" i="40"/>
  <c r="F2518" i="40"/>
  <c r="G2518" i="40"/>
  <c r="F2519" i="40"/>
  <c r="G2519" i="40"/>
  <c r="F2520" i="40"/>
  <c r="G2520" i="40"/>
  <c r="F2521" i="40"/>
  <c r="G2521" i="40"/>
  <c r="F2522" i="40"/>
  <c r="G2522" i="40"/>
  <c r="F2523" i="40"/>
  <c r="G2523" i="40"/>
  <c r="F2524" i="40"/>
  <c r="G2524" i="40"/>
  <c r="F2525" i="40"/>
  <c r="G2525" i="40"/>
  <c r="F2526" i="40"/>
  <c r="G2526" i="40"/>
  <c r="F2527" i="40"/>
  <c r="G2527" i="40"/>
  <c r="F2528" i="40"/>
  <c r="G2528" i="40"/>
  <c r="F2529" i="40"/>
  <c r="F2530" i="40"/>
  <c r="G2530" i="40"/>
  <c r="F2531" i="40"/>
  <c r="G2531" i="40"/>
  <c r="F2532" i="40"/>
  <c r="G2532" i="40"/>
  <c r="F2533" i="40"/>
  <c r="G2533" i="40"/>
  <c r="F2534" i="40"/>
  <c r="G2534" i="40"/>
  <c r="F2535" i="40"/>
  <c r="G2535" i="40"/>
  <c r="F2536" i="40"/>
  <c r="G2536" i="40"/>
  <c r="F2537" i="40"/>
  <c r="G2537" i="40"/>
  <c r="F2538" i="40"/>
  <c r="G2538" i="40"/>
  <c r="F2539" i="40"/>
  <c r="G2539" i="40"/>
  <c r="F2540" i="40"/>
  <c r="G2540" i="40"/>
  <c r="F2541" i="40"/>
  <c r="G2541" i="40"/>
  <c r="F2542" i="40"/>
  <c r="G2542" i="40"/>
  <c r="F2543" i="40"/>
  <c r="G2543" i="40"/>
  <c r="F2544" i="40"/>
  <c r="G2544" i="40"/>
  <c r="F2545" i="40"/>
  <c r="G2545" i="40"/>
  <c r="F2546" i="40"/>
  <c r="G2546" i="40"/>
  <c r="G2547" i="40"/>
  <c r="F2548" i="40"/>
  <c r="G2548" i="40"/>
  <c r="F2549" i="40"/>
  <c r="G2549" i="40"/>
  <c r="F2550" i="40"/>
  <c r="G2550" i="40"/>
  <c r="F2551" i="40"/>
  <c r="G2551" i="40"/>
  <c r="F2552" i="40"/>
  <c r="G2552" i="40"/>
  <c r="F2553" i="40"/>
  <c r="G2553" i="40"/>
  <c r="F2554" i="40"/>
  <c r="G2554" i="40"/>
  <c r="F2555" i="40"/>
  <c r="G2555" i="40"/>
  <c r="F2556" i="40"/>
  <c r="G2556" i="40"/>
  <c r="F2557" i="40"/>
  <c r="F2558" i="40"/>
  <c r="G2558" i="40"/>
  <c r="F2559" i="40"/>
  <c r="G2559" i="40"/>
  <c r="F2560" i="40"/>
  <c r="G2560" i="40"/>
  <c r="F2561" i="40"/>
  <c r="G2561" i="40"/>
  <c r="F2562" i="40"/>
  <c r="G2562" i="40"/>
  <c r="F2563" i="40"/>
  <c r="G2563" i="40"/>
  <c r="F2564" i="40"/>
  <c r="G2564" i="40"/>
  <c r="F2565" i="40"/>
  <c r="G2565" i="40"/>
  <c r="F2566" i="40"/>
  <c r="G2566" i="40"/>
  <c r="F2567" i="40"/>
  <c r="G2567" i="40"/>
  <c r="F2568" i="40"/>
  <c r="G2568" i="40"/>
  <c r="F2569" i="40"/>
  <c r="F2570" i="40"/>
  <c r="G2570" i="40"/>
  <c r="F2571" i="40"/>
  <c r="G2571" i="40"/>
  <c r="F2572" i="40"/>
  <c r="G2572" i="40"/>
  <c r="F2573" i="40"/>
  <c r="F2574" i="40"/>
  <c r="G2574" i="40"/>
  <c r="F2575" i="40"/>
  <c r="G2575" i="40"/>
  <c r="F2576" i="40"/>
  <c r="G2576" i="40"/>
  <c r="F2577" i="40"/>
  <c r="F2578" i="40"/>
  <c r="G2578" i="40"/>
  <c r="F2579" i="40"/>
  <c r="G2579" i="40"/>
  <c r="F2580" i="40"/>
  <c r="G2580" i="40"/>
  <c r="F2581" i="40"/>
  <c r="G2581" i="40"/>
  <c r="F2582" i="40"/>
  <c r="G2582" i="40"/>
  <c r="F2583" i="40"/>
  <c r="G2583" i="40"/>
  <c r="F2584" i="40"/>
  <c r="G2584" i="40"/>
  <c r="F2585" i="40"/>
  <c r="G2585" i="40"/>
  <c r="F2586" i="40"/>
  <c r="G2586" i="40"/>
  <c r="F2587" i="40"/>
  <c r="G2587" i="40"/>
  <c r="F2588" i="40"/>
  <c r="G2588" i="40"/>
  <c r="F2589" i="40"/>
  <c r="G2589" i="40"/>
  <c r="F2590" i="40"/>
  <c r="G2590" i="40"/>
  <c r="F2591" i="40"/>
  <c r="G2591" i="40"/>
  <c r="F2592" i="40"/>
  <c r="G2592" i="40"/>
  <c r="F2593" i="40"/>
  <c r="G2593" i="40"/>
  <c r="F2594" i="40"/>
  <c r="G2594" i="40"/>
  <c r="F2595" i="40"/>
  <c r="G2595" i="40"/>
  <c r="F2596" i="40"/>
  <c r="G2596" i="40"/>
  <c r="F2597" i="40"/>
  <c r="G2597" i="40"/>
  <c r="F2598" i="40"/>
  <c r="G2598" i="40"/>
  <c r="F2599" i="40"/>
  <c r="G2599" i="40"/>
  <c r="F2600" i="40"/>
  <c r="G2600" i="40"/>
  <c r="F2601" i="40"/>
  <c r="G2601" i="40"/>
  <c r="F2602" i="40"/>
  <c r="G2602" i="40"/>
  <c r="F2603" i="40"/>
  <c r="G2603" i="40"/>
  <c r="F2604" i="40"/>
  <c r="G2604" i="40"/>
  <c r="F2605" i="40"/>
  <c r="G2605" i="40"/>
  <c r="F2606" i="40"/>
  <c r="G2606" i="40"/>
  <c r="F2607" i="40"/>
  <c r="G2607" i="40"/>
  <c r="F2608" i="40"/>
  <c r="G2608" i="40"/>
  <c r="F2609" i="40"/>
  <c r="G2609" i="40"/>
  <c r="F2610" i="40"/>
  <c r="G2610" i="40"/>
  <c r="F2611" i="40"/>
  <c r="G2611" i="40"/>
  <c r="F2612" i="40"/>
  <c r="G2612" i="40"/>
  <c r="F2613" i="40"/>
  <c r="G2613" i="40"/>
  <c r="F2614" i="40"/>
  <c r="G2614" i="40"/>
  <c r="F2615" i="40"/>
  <c r="G2615" i="40"/>
  <c r="F2616" i="40"/>
  <c r="G2616" i="40"/>
  <c r="F2617" i="40"/>
  <c r="G2617" i="40"/>
  <c r="F2618" i="40"/>
  <c r="G2618" i="40"/>
  <c r="F2619" i="40"/>
  <c r="G2619" i="40"/>
  <c r="F2620" i="40"/>
  <c r="G2620" i="40"/>
  <c r="F2621" i="40"/>
  <c r="G2621" i="40"/>
  <c r="F2622" i="40"/>
  <c r="G2622" i="40"/>
  <c r="F2623" i="40"/>
  <c r="G2623" i="40"/>
  <c r="F2624" i="40"/>
  <c r="G2624" i="40"/>
  <c r="F2625" i="40"/>
  <c r="G2625" i="40"/>
  <c r="F2626" i="40"/>
  <c r="G2626" i="40"/>
  <c r="F2627" i="40"/>
  <c r="G2627" i="40"/>
  <c r="F2628" i="40"/>
  <c r="G2628" i="40"/>
  <c r="F2629" i="40"/>
  <c r="G2629" i="40"/>
  <c r="F2630" i="40"/>
  <c r="G2630" i="40"/>
  <c r="F2631" i="40"/>
  <c r="G2631" i="40"/>
  <c r="F2632" i="40"/>
  <c r="G2632" i="40"/>
  <c r="F2633" i="40"/>
  <c r="G2633" i="40"/>
  <c r="F2634" i="40"/>
  <c r="G2634" i="40"/>
  <c r="F2635" i="40"/>
  <c r="G2635" i="40"/>
  <c r="F2636" i="40"/>
  <c r="G2636" i="40"/>
  <c r="F2637" i="40"/>
  <c r="G2637" i="40"/>
  <c r="F2638" i="40"/>
  <c r="G2638" i="40"/>
  <c r="F2639" i="40"/>
  <c r="G2639" i="40"/>
  <c r="G2640" i="40"/>
  <c r="F2641" i="40"/>
  <c r="G2641" i="40"/>
  <c r="F2642" i="40"/>
  <c r="G2642" i="40"/>
  <c r="F2643" i="40"/>
  <c r="G2643" i="40"/>
  <c r="F2644" i="40"/>
  <c r="G2644" i="40"/>
  <c r="F2645" i="40"/>
  <c r="G2645" i="40"/>
  <c r="F2646" i="40"/>
  <c r="G2646" i="40"/>
  <c r="F2647" i="40"/>
  <c r="G2647" i="40"/>
  <c r="F2648" i="40"/>
  <c r="G2648" i="40"/>
  <c r="F2649" i="40"/>
  <c r="G2649" i="40"/>
  <c r="F2650" i="40"/>
  <c r="G2650" i="40"/>
  <c r="F2651" i="40"/>
  <c r="G2651" i="40"/>
  <c r="F2652" i="40"/>
  <c r="G2652" i="40"/>
  <c r="F2653" i="40"/>
  <c r="G2653" i="40"/>
  <c r="F2654" i="40"/>
  <c r="G2654" i="40"/>
  <c r="F2655" i="40"/>
  <c r="G2655" i="40"/>
  <c r="F2656" i="40"/>
  <c r="G2656" i="40"/>
  <c r="F2657" i="40"/>
  <c r="G2657" i="40"/>
  <c r="F2658" i="40"/>
  <c r="G2658" i="40"/>
  <c r="F2659" i="40"/>
  <c r="G2659" i="40"/>
  <c r="F2660" i="40"/>
  <c r="G2660" i="40"/>
  <c r="F2661" i="40"/>
  <c r="G2661" i="40"/>
  <c r="F2662" i="40"/>
  <c r="G2662" i="40"/>
  <c r="F2663" i="40"/>
  <c r="G2663" i="40"/>
  <c r="F2664" i="40"/>
  <c r="G2664" i="40"/>
  <c r="F2665" i="40"/>
  <c r="G2665" i="40"/>
  <c r="F2666" i="40"/>
  <c r="G2666" i="40"/>
  <c r="F2667" i="40"/>
  <c r="G2667" i="40"/>
  <c r="F2668" i="40"/>
  <c r="G2668" i="40"/>
  <c r="F2669" i="40"/>
  <c r="G2669" i="40"/>
  <c r="F2670" i="40"/>
  <c r="G2670" i="40"/>
  <c r="F2671" i="40"/>
  <c r="G2671" i="40"/>
  <c r="F2672" i="40"/>
  <c r="G2672" i="40"/>
  <c r="F2673" i="40"/>
  <c r="G2673" i="40"/>
  <c r="F2674" i="40"/>
  <c r="G2674" i="40"/>
  <c r="F2675" i="40"/>
  <c r="G2675" i="40"/>
  <c r="G2676" i="40"/>
  <c r="F2677" i="40"/>
  <c r="G2677" i="40"/>
  <c r="F2678" i="40"/>
  <c r="G2678" i="40"/>
  <c r="F2679" i="40"/>
  <c r="G2679" i="40"/>
  <c r="G2680" i="40"/>
  <c r="F2681" i="40"/>
  <c r="G2681" i="40"/>
  <c r="G2682" i="40"/>
  <c r="F2683" i="40"/>
  <c r="G2683" i="40"/>
  <c r="F2684" i="40"/>
  <c r="G2684" i="40"/>
  <c r="F2685" i="40"/>
  <c r="G2685" i="40"/>
  <c r="F2686" i="40"/>
  <c r="G2686" i="40"/>
  <c r="F2687" i="40"/>
  <c r="G2687" i="40"/>
  <c r="F2688" i="40"/>
  <c r="G2688" i="40"/>
  <c r="F2689" i="40"/>
  <c r="G2689" i="40"/>
  <c r="F2690" i="40"/>
  <c r="G2690" i="40"/>
  <c r="F2691" i="40"/>
  <c r="G2691" i="40"/>
  <c r="F2692" i="40"/>
  <c r="G2692" i="40"/>
  <c r="F2693" i="40"/>
  <c r="G2693" i="40"/>
  <c r="F2694" i="40"/>
  <c r="G2694" i="40"/>
  <c r="F2695" i="40"/>
  <c r="G2695" i="40"/>
  <c r="F2696" i="40"/>
  <c r="G2696" i="40"/>
  <c r="F2697" i="40"/>
  <c r="G2697" i="40"/>
  <c r="F2698" i="40"/>
  <c r="G2698" i="40"/>
  <c r="F2699" i="40"/>
  <c r="G2699" i="40"/>
  <c r="F2700" i="40"/>
  <c r="G2700" i="40"/>
  <c r="F2701" i="40"/>
  <c r="G2701" i="40"/>
  <c r="F2702" i="40"/>
  <c r="G2702" i="40"/>
  <c r="F2703" i="40"/>
  <c r="G2703" i="40"/>
  <c r="F2704" i="40"/>
  <c r="G2704" i="40"/>
  <c r="F2705" i="40"/>
  <c r="G2705" i="40"/>
  <c r="F2706" i="40"/>
  <c r="G2706" i="40"/>
  <c r="F2707" i="40"/>
  <c r="G2707" i="40"/>
  <c r="F2708" i="40"/>
  <c r="G2708" i="40"/>
  <c r="F2709" i="40"/>
  <c r="G2709" i="40"/>
  <c r="F2710" i="40"/>
  <c r="G2710" i="40"/>
  <c r="G2711" i="40"/>
  <c r="G2712" i="40"/>
  <c r="G2713" i="40"/>
  <c r="F2714" i="40"/>
  <c r="G2714" i="40"/>
  <c r="G2715" i="40"/>
  <c r="G2716" i="40"/>
  <c r="G2717" i="40"/>
  <c r="F2718" i="40"/>
  <c r="G2718" i="40"/>
  <c r="G2719" i="40"/>
  <c r="F2720" i="40"/>
  <c r="G2720" i="40"/>
  <c r="F2721" i="40"/>
  <c r="G2721" i="40"/>
  <c r="G2722" i="40"/>
  <c r="G2723" i="40"/>
  <c r="G2724" i="40"/>
  <c r="F2725" i="40"/>
  <c r="G2725" i="40"/>
  <c r="F2726" i="40"/>
  <c r="G2726" i="40"/>
  <c r="G2727" i="40"/>
  <c r="F2728" i="40"/>
  <c r="G2728" i="40"/>
  <c r="G2729" i="40"/>
  <c r="G2730" i="40"/>
  <c r="F2731" i="40"/>
  <c r="G2731" i="40"/>
  <c r="G2732" i="40"/>
  <c r="G2733" i="40"/>
  <c r="F2734" i="40"/>
  <c r="G2734" i="40"/>
  <c r="F2735" i="40"/>
  <c r="G2735" i="40"/>
  <c r="G2736" i="40"/>
  <c r="G2737" i="40"/>
  <c r="F2738" i="40"/>
  <c r="G2738" i="40"/>
  <c r="F2739" i="40"/>
  <c r="G2739" i="40"/>
  <c r="F2740" i="40"/>
  <c r="G2740" i="40"/>
  <c r="G2741" i="40"/>
  <c r="G2742" i="40"/>
  <c r="G2743" i="40"/>
  <c r="F2744" i="40"/>
  <c r="G2744" i="40"/>
  <c r="G2745" i="40"/>
  <c r="F2746" i="40"/>
  <c r="G2746" i="40"/>
  <c r="F2747" i="40"/>
  <c r="G2747" i="40"/>
  <c r="F2748" i="40"/>
  <c r="G2748" i="40"/>
  <c r="G2749" i="40"/>
  <c r="F2750" i="40"/>
  <c r="G2750" i="40"/>
  <c r="F2751" i="40"/>
  <c r="G2751" i="40"/>
  <c r="F2752" i="40"/>
  <c r="G2752" i="40"/>
  <c r="F2753" i="40"/>
  <c r="G2753" i="40"/>
  <c r="G2754" i="40"/>
  <c r="F2755" i="40"/>
  <c r="G2755" i="40"/>
  <c r="F2756" i="40"/>
  <c r="G2756" i="40"/>
  <c r="G2757" i="40"/>
  <c r="G2758" i="40"/>
  <c r="G2759" i="40"/>
  <c r="G2760" i="40"/>
  <c r="F2761" i="40"/>
  <c r="G2761" i="40"/>
  <c r="F2762" i="40"/>
  <c r="G2762" i="40"/>
  <c r="G2763" i="40"/>
  <c r="F2764" i="40"/>
  <c r="G2764" i="40"/>
  <c r="G2765" i="40"/>
  <c r="F2766" i="40"/>
  <c r="G2766" i="40"/>
  <c r="F2767" i="40"/>
  <c r="G2767" i="40"/>
  <c r="G2768" i="40"/>
  <c r="F2769" i="40"/>
  <c r="G2769" i="40"/>
  <c r="F2770" i="40"/>
  <c r="G2770" i="40"/>
  <c r="G2771" i="40"/>
  <c r="F2772" i="40"/>
  <c r="G2772" i="40"/>
  <c r="F2773" i="40"/>
  <c r="G2773" i="40"/>
  <c r="F2774" i="40"/>
  <c r="G2774" i="40"/>
  <c r="F2775" i="40"/>
  <c r="G2775" i="40"/>
  <c r="F2776" i="40"/>
  <c r="G2776" i="40"/>
  <c r="F2777" i="40"/>
  <c r="G2777" i="40"/>
  <c r="F2778" i="40"/>
  <c r="G2778" i="40"/>
  <c r="F2779" i="40"/>
  <c r="G2779" i="40"/>
  <c r="F2780" i="40"/>
  <c r="G2780" i="40"/>
  <c r="F2781" i="40"/>
  <c r="G2781" i="40"/>
  <c r="F2782" i="40"/>
  <c r="G2782" i="40"/>
  <c r="F2783" i="40"/>
  <c r="G2783" i="40"/>
  <c r="F2784" i="40"/>
  <c r="G2784" i="40"/>
  <c r="F2785" i="40"/>
  <c r="G2785" i="40"/>
  <c r="F2786" i="40"/>
  <c r="G2786" i="40"/>
  <c r="F2787" i="40"/>
  <c r="G2787" i="40"/>
  <c r="F2788" i="40"/>
  <c r="G2788" i="40"/>
  <c r="F2789" i="40"/>
  <c r="G2789" i="40"/>
  <c r="F2790" i="40"/>
  <c r="G2790" i="40"/>
  <c r="F2791" i="40"/>
  <c r="G2791" i="40"/>
  <c r="F2792" i="40"/>
  <c r="G2792" i="40"/>
  <c r="F2793" i="40"/>
  <c r="G2793" i="40"/>
  <c r="F2794" i="40"/>
  <c r="G2794" i="40"/>
  <c r="F2795" i="40"/>
  <c r="G2795" i="40"/>
  <c r="F2796" i="40"/>
  <c r="G2796" i="40"/>
  <c r="F2797" i="40"/>
  <c r="G2797" i="40"/>
  <c r="F2798" i="40"/>
  <c r="G2798" i="40"/>
  <c r="F2799" i="40"/>
  <c r="G2799" i="40"/>
  <c r="F2800" i="40"/>
  <c r="G2800" i="40"/>
  <c r="F2801" i="40"/>
  <c r="G2801" i="40"/>
  <c r="F2802" i="40"/>
  <c r="G2802" i="40"/>
  <c r="F2803" i="40"/>
  <c r="G2803" i="40"/>
  <c r="F2804" i="40"/>
  <c r="G2804" i="40"/>
  <c r="F2805" i="40"/>
  <c r="G2805" i="40"/>
  <c r="F2806" i="40"/>
  <c r="G2806" i="40"/>
  <c r="F2807" i="40"/>
  <c r="G2807" i="40"/>
  <c r="F2808" i="40"/>
  <c r="G2808" i="40"/>
  <c r="F2809" i="40"/>
  <c r="G2809" i="40"/>
  <c r="F2810" i="40"/>
  <c r="G2810" i="40"/>
  <c r="F2811" i="40"/>
  <c r="G2811" i="40"/>
  <c r="F2812" i="40"/>
  <c r="G2812" i="40"/>
  <c r="F2813" i="40"/>
  <c r="G2813" i="40"/>
  <c r="F2814" i="40"/>
  <c r="G2814" i="40"/>
  <c r="F2815" i="40"/>
  <c r="G2815" i="40"/>
  <c r="F2816" i="40"/>
  <c r="G2816" i="40"/>
  <c r="F2817" i="40"/>
  <c r="G2817" i="40"/>
  <c r="F2818" i="40"/>
  <c r="G2818" i="40"/>
  <c r="F2819" i="40"/>
  <c r="G2819" i="40"/>
  <c r="F2820" i="40"/>
  <c r="G2820" i="40"/>
  <c r="F2821" i="40"/>
  <c r="G2821" i="40"/>
  <c r="F2822" i="40"/>
  <c r="G2822" i="40"/>
  <c r="F2823" i="40"/>
  <c r="G2823" i="40"/>
  <c r="F2824" i="40"/>
  <c r="G2824" i="40"/>
  <c r="F2825" i="40"/>
  <c r="G2825" i="40"/>
  <c r="F2826" i="40"/>
  <c r="G2826" i="40"/>
  <c r="F2827" i="40"/>
  <c r="G2827" i="40"/>
  <c r="F2828" i="40"/>
  <c r="G2828" i="40"/>
  <c r="F2829" i="40"/>
  <c r="G2829" i="40"/>
  <c r="F2830" i="40"/>
  <c r="G2830" i="40"/>
  <c r="F2831" i="40"/>
  <c r="G2831" i="40"/>
  <c r="F2832" i="40"/>
  <c r="G2832" i="40"/>
  <c r="F2833" i="40"/>
  <c r="G2833" i="40"/>
  <c r="F2834" i="40"/>
  <c r="G2834" i="40"/>
  <c r="F2835" i="40"/>
  <c r="G2835" i="40"/>
  <c r="F2836" i="40"/>
  <c r="G2836" i="40"/>
  <c r="F2837" i="40"/>
  <c r="G2837" i="40"/>
  <c r="F2838" i="40"/>
  <c r="G2838" i="40"/>
  <c r="F2839" i="40"/>
  <c r="G2839" i="40"/>
  <c r="F2840" i="40"/>
  <c r="G2840" i="40"/>
  <c r="F2841" i="40"/>
  <c r="G2841" i="40"/>
  <c r="F2842" i="40"/>
  <c r="G2842" i="40"/>
  <c r="F2843" i="40"/>
  <c r="G2843" i="40"/>
  <c r="F2844" i="40"/>
  <c r="G2844" i="40"/>
  <c r="F2845" i="40"/>
  <c r="G2845" i="40"/>
  <c r="F2846" i="40"/>
  <c r="G2846" i="40"/>
  <c r="F2847" i="40"/>
  <c r="G2847" i="40"/>
  <c r="F2848" i="40"/>
  <c r="G2848" i="40"/>
  <c r="F2849" i="40"/>
  <c r="G2849" i="40"/>
  <c r="F2850" i="40"/>
  <c r="G2850" i="40"/>
  <c r="F2851" i="40"/>
  <c r="G2851" i="40"/>
  <c r="F2852" i="40"/>
  <c r="G2852" i="40"/>
  <c r="F2853" i="40"/>
  <c r="G2853" i="40"/>
  <c r="F2854" i="40"/>
  <c r="G2854" i="40"/>
  <c r="F2855" i="40"/>
  <c r="G2855" i="40"/>
  <c r="F2856" i="40"/>
  <c r="G2856" i="40"/>
  <c r="F2857" i="40"/>
  <c r="G2857" i="40"/>
  <c r="F2858" i="40"/>
  <c r="G2858" i="40"/>
  <c r="F2859" i="40"/>
  <c r="G2859" i="40"/>
  <c r="F2860" i="40"/>
  <c r="G2860" i="40"/>
  <c r="F2861" i="40"/>
  <c r="G2861" i="40"/>
  <c r="F2862" i="40"/>
  <c r="G2862" i="40"/>
  <c r="F2863" i="40"/>
  <c r="G2863" i="40"/>
  <c r="F2864" i="40"/>
  <c r="G2864" i="40"/>
  <c r="F2865" i="40"/>
  <c r="G2865" i="40"/>
  <c r="F2866" i="40"/>
  <c r="G2866" i="40"/>
  <c r="F2867" i="40"/>
  <c r="G2867" i="40"/>
  <c r="F2868" i="40"/>
  <c r="G2868" i="40"/>
  <c r="F2869" i="40"/>
  <c r="G2869" i="40"/>
  <c r="F2870" i="40"/>
  <c r="G2870" i="40"/>
  <c r="F2871" i="40"/>
  <c r="G2871" i="40"/>
  <c r="F2872" i="40"/>
  <c r="G2872" i="40"/>
  <c r="F2873" i="40"/>
  <c r="G2873" i="40"/>
  <c r="F2874" i="40"/>
  <c r="G2874" i="40"/>
  <c r="F2875" i="40"/>
  <c r="G2875" i="40"/>
  <c r="F2876" i="40"/>
  <c r="G2876" i="40"/>
  <c r="F2877" i="40"/>
  <c r="G2877" i="40"/>
  <c r="F2878" i="40"/>
  <c r="G2878" i="40"/>
  <c r="F2879" i="40"/>
  <c r="G2879" i="40"/>
  <c r="F2880" i="40"/>
  <c r="G2880" i="40"/>
  <c r="F2881" i="40"/>
  <c r="G2881" i="40"/>
  <c r="F2882" i="40"/>
  <c r="G2882" i="40"/>
  <c r="F2883" i="40"/>
  <c r="G2883" i="40"/>
  <c r="F2884" i="40"/>
  <c r="G2884" i="40"/>
  <c r="F2885" i="40"/>
  <c r="G2885" i="40"/>
  <c r="F2886" i="40"/>
  <c r="G2886" i="40"/>
  <c r="F2887" i="40"/>
  <c r="G2887" i="40"/>
  <c r="F2888" i="40"/>
  <c r="G2888" i="40"/>
  <c r="F2889" i="40"/>
  <c r="G2889" i="40"/>
  <c r="F2890" i="40"/>
  <c r="G2890" i="40"/>
  <c r="F2891" i="40"/>
  <c r="G2891" i="40"/>
  <c r="F2892" i="40"/>
  <c r="G2892" i="40"/>
  <c r="F2893" i="40"/>
  <c r="G2893" i="40"/>
  <c r="F2894" i="40"/>
  <c r="G2894" i="40"/>
  <c r="F2895" i="40"/>
  <c r="G2895" i="40"/>
  <c r="F2896" i="40"/>
  <c r="G2896" i="40"/>
  <c r="F2897" i="40"/>
  <c r="G2897" i="40"/>
  <c r="F2898" i="40"/>
  <c r="G2898" i="40"/>
  <c r="F2899" i="40"/>
  <c r="G2899" i="40"/>
  <c r="F2900" i="40"/>
  <c r="G2900" i="40"/>
  <c r="F2901" i="40"/>
  <c r="G2901" i="40"/>
  <c r="F2902" i="40"/>
  <c r="G2902" i="40"/>
  <c r="F2903" i="40"/>
  <c r="G2903" i="40"/>
  <c r="F2904" i="40"/>
  <c r="G2904" i="40"/>
  <c r="F2905" i="40"/>
  <c r="G2905" i="40"/>
  <c r="F2906" i="40"/>
  <c r="G2906" i="40"/>
  <c r="F2907" i="40"/>
  <c r="G2907" i="40"/>
  <c r="F2908" i="40"/>
  <c r="G2908" i="40"/>
  <c r="F2909" i="40"/>
  <c r="G2909" i="40"/>
  <c r="F2910" i="40"/>
  <c r="G2910" i="40"/>
  <c r="F2911" i="40"/>
  <c r="G2911" i="40"/>
  <c r="F2912" i="40"/>
  <c r="G2912" i="40"/>
  <c r="F2913" i="40"/>
  <c r="G2913" i="40"/>
  <c r="F2914" i="40"/>
  <c r="G2914" i="40"/>
  <c r="F2915" i="40"/>
  <c r="G2915" i="40"/>
  <c r="F2916" i="40"/>
  <c r="G2916" i="40"/>
  <c r="F2917" i="40"/>
  <c r="G2917" i="40"/>
  <c r="F2918" i="40"/>
  <c r="G2918" i="40"/>
  <c r="F2919" i="40"/>
  <c r="G2919" i="40"/>
  <c r="F2920" i="40"/>
  <c r="G2920" i="40"/>
  <c r="F2921" i="40"/>
  <c r="G2921" i="40"/>
  <c r="F2922" i="40"/>
  <c r="G2922" i="40"/>
  <c r="F2923" i="40"/>
  <c r="G2923" i="40"/>
  <c r="F2924" i="40"/>
  <c r="G2924" i="40"/>
  <c r="F2925" i="40"/>
  <c r="G2925" i="40"/>
  <c r="F2926" i="40"/>
  <c r="G2926" i="40"/>
  <c r="F2927" i="40"/>
  <c r="G2927" i="40"/>
  <c r="F2928" i="40"/>
  <c r="G2928" i="40"/>
  <c r="F2929" i="40"/>
  <c r="G2929" i="40"/>
  <c r="F2930" i="40"/>
  <c r="G2930" i="40"/>
  <c r="F2931" i="40"/>
  <c r="G2931" i="40"/>
  <c r="F2932" i="40"/>
  <c r="G2932" i="40"/>
  <c r="F2933" i="40"/>
  <c r="G2933" i="40"/>
  <c r="F2934" i="40"/>
  <c r="G2934" i="40"/>
  <c r="F2935" i="40"/>
  <c r="G2935" i="40"/>
  <c r="F2936" i="40"/>
  <c r="G2936" i="40"/>
  <c r="F2937" i="40"/>
  <c r="G2937" i="40"/>
  <c r="F2938" i="40"/>
  <c r="G2938" i="40"/>
  <c r="F2939" i="40"/>
  <c r="G2939" i="40"/>
  <c r="F2940" i="40"/>
  <c r="G2940" i="40"/>
  <c r="F2941" i="40"/>
  <c r="G2941" i="40"/>
  <c r="F2942" i="40"/>
  <c r="G2942" i="40"/>
  <c r="F2943" i="40"/>
  <c r="G2943" i="40"/>
  <c r="F2944" i="40"/>
  <c r="G2944" i="40"/>
  <c r="F2945" i="40"/>
  <c r="G2945" i="40"/>
  <c r="F2946" i="40"/>
  <c r="G2946" i="40"/>
  <c r="F2947" i="40"/>
  <c r="G2947" i="40"/>
  <c r="F2948" i="40"/>
  <c r="G2948" i="40"/>
  <c r="F2949" i="40"/>
  <c r="G2949" i="40"/>
  <c r="F2950" i="40"/>
  <c r="G2950" i="40"/>
  <c r="F2951" i="40"/>
  <c r="G2951" i="40"/>
  <c r="F2952" i="40"/>
  <c r="G2952" i="40"/>
  <c r="F2953" i="40"/>
  <c r="G2953" i="40"/>
  <c r="F2954" i="40"/>
  <c r="G2954" i="40"/>
  <c r="F2955" i="40"/>
  <c r="G2955" i="40"/>
  <c r="F2956" i="40"/>
  <c r="G2956" i="40"/>
  <c r="F2957" i="40"/>
  <c r="G2957" i="40"/>
  <c r="F2958" i="40"/>
  <c r="G2958" i="40"/>
  <c r="F2959" i="40"/>
  <c r="G2959" i="40"/>
  <c r="F2960" i="40"/>
  <c r="G2960" i="40"/>
  <c r="F2961" i="40"/>
  <c r="G2961" i="40"/>
  <c r="F2962" i="40"/>
  <c r="G2962" i="40"/>
  <c r="F2963" i="40"/>
  <c r="G2963" i="40"/>
  <c r="F2964" i="40"/>
  <c r="G2964" i="40"/>
  <c r="F2965" i="40"/>
  <c r="G2965" i="40"/>
  <c r="F2966" i="40"/>
  <c r="G2966" i="40"/>
  <c r="F2967" i="40"/>
  <c r="G2967" i="40"/>
  <c r="F2968" i="40"/>
  <c r="G2968" i="40"/>
  <c r="F2969" i="40"/>
  <c r="G2969" i="40"/>
  <c r="F2970" i="40"/>
  <c r="G2970" i="40"/>
  <c r="F2971" i="40"/>
  <c r="G2971" i="40"/>
  <c r="F2972" i="40"/>
  <c r="G2972" i="40"/>
  <c r="F2973" i="40"/>
  <c r="G2973" i="40"/>
  <c r="F2974" i="40"/>
  <c r="G2974" i="40"/>
  <c r="F2975" i="40"/>
  <c r="G2975" i="40"/>
  <c r="F2976" i="40"/>
  <c r="G2976" i="40"/>
  <c r="F2977" i="40"/>
  <c r="G2977" i="40"/>
  <c r="F2978" i="40"/>
  <c r="G2978" i="40"/>
  <c r="F2979" i="40"/>
  <c r="G2979" i="40"/>
  <c r="F2980" i="40"/>
  <c r="G2980" i="40"/>
  <c r="F2981" i="40"/>
  <c r="G2981" i="40"/>
  <c r="F2982" i="40"/>
  <c r="G2982" i="40"/>
  <c r="F2983" i="40"/>
  <c r="G2983" i="40"/>
  <c r="F2984" i="40"/>
  <c r="G2984" i="40"/>
  <c r="F2985" i="40"/>
  <c r="G2985" i="40"/>
  <c r="F2986" i="40"/>
  <c r="G2986" i="40"/>
  <c r="F2987" i="40"/>
  <c r="G2987" i="40"/>
  <c r="F2988" i="40"/>
  <c r="G2988" i="40"/>
  <c r="F2989" i="40"/>
  <c r="G2989" i="40"/>
  <c r="F2990" i="40"/>
  <c r="G2990" i="40"/>
  <c r="F2991" i="40"/>
  <c r="G2991" i="40"/>
  <c r="F2992" i="40"/>
  <c r="G2992" i="40"/>
  <c r="F2993" i="40"/>
  <c r="G2993" i="40"/>
  <c r="F2994" i="40"/>
  <c r="G2994" i="40"/>
  <c r="F2995" i="40"/>
  <c r="G2995" i="40"/>
  <c r="F2996" i="40"/>
  <c r="G2996" i="40"/>
  <c r="F2997" i="40"/>
  <c r="G2997" i="40"/>
  <c r="F2998" i="40"/>
  <c r="G2998" i="40"/>
  <c r="F2999" i="40"/>
  <c r="G2999" i="40"/>
  <c r="F3000" i="40"/>
  <c r="G3000" i="40"/>
  <c r="F3001" i="40"/>
  <c r="G3001" i="40"/>
  <c r="F3002" i="40"/>
  <c r="G3002" i="40"/>
  <c r="F3003" i="40"/>
  <c r="G3003" i="40"/>
  <c r="F3004" i="40"/>
  <c r="G3004" i="40"/>
  <c r="F3005" i="40"/>
  <c r="G3005" i="40"/>
  <c r="F3006" i="40"/>
  <c r="G3006" i="40"/>
  <c r="F3007" i="40"/>
  <c r="G3007" i="40"/>
  <c r="F3008" i="40"/>
  <c r="G3008" i="40"/>
  <c r="F3009" i="40"/>
  <c r="G3009" i="40"/>
  <c r="F3010" i="40"/>
  <c r="G3010" i="40"/>
  <c r="F3011" i="40"/>
  <c r="G3011" i="40"/>
  <c r="F3012" i="40"/>
  <c r="G3012" i="40"/>
  <c r="F3013" i="40"/>
  <c r="G3013" i="40"/>
  <c r="F3014" i="40"/>
  <c r="G3014" i="40"/>
  <c r="F3015" i="40"/>
  <c r="G3015" i="40"/>
  <c r="F3016" i="40"/>
  <c r="G3016" i="40"/>
  <c r="F3017" i="40"/>
  <c r="G3017" i="40"/>
  <c r="F3018" i="40"/>
  <c r="G3018" i="40"/>
  <c r="F3019" i="40"/>
  <c r="G3019" i="40"/>
  <c r="F3020" i="40"/>
  <c r="G3020" i="40"/>
  <c r="F3021" i="40"/>
  <c r="G3021" i="40"/>
  <c r="F3022" i="40"/>
  <c r="G3022" i="40"/>
  <c r="F3023" i="40"/>
  <c r="G3023" i="40"/>
  <c r="F3024" i="40"/>
  <c r="G3024" i="40"/>
  <c r="F3025" i="40"/>
  <c r="G3025" i="40"/>
  <c r="F3026" i="40"/>
  <c r="G3026" i="40"/>
  <c r="F3027" i="40"/>
  <c r="G3027" i="40"/>
  <c r="F3028" i="40"/>
  <c r="G3028" i="40"/>
  <c r="F3029" i="40"/>
  <c r="G3029" i="40"/>
  <c r="F3030" i="40"/>
  <c r="G3030" i="40"/>
  <c r="F3031" i="40"/>
  <c r="G3031" i="40"/>
  <c r="F3032" i="40"/>
  <c r="G3032" i="40"/>
  <c r="F3033" i="40"/>
  <c r="G3033" i="40"/>
  <c r="F3034" i="40"/>
  <c r="G3034" i="40"/>
  <c r="F3035" i="40"/>
  <c r="G3035" i="40"/>
  <c r="F3036" i="40"/>
  <c r="G3036" i="40"/>
  <c r="F3037" i="40"/>
  <c r="G3037" i="40"/>
  <c r="F3038" i="40"/>
  <c r="G3038" i="40"/>
  <c r="F3039" i="40"/>
  <c r="G3039" i="40"/>
  <c r="F3040" i="40"/>
  <c r="G3040" i="40"/>
  <c r="F3041" i="40"/>
  <c r="G3041" i="40"/>
  <c r="F3042" i="40"/>
  <c r="G3042" i="40"/>
  <c r="F3043" i="40"/>
  <c r="G3043" i="40"/>
  <c r="F3044" i="40"/>
  <c r="G3044" i="40"/>
  <c r="F3045" i="40"/>
  <c r="G3045" i="40"/>
  <c r="F3046" i="40"/>
  <c r="G3046" i="40"/>
  <c r="F3047" i="40"/>
  <c r="G3047" i="40"/>
  <c r="F3048" i="40"/>
  <c r="G3048" i="40"/>
  <c r="F3049" i="40"/>
  <c r="G3049" i="40"/>
  <c r="F3050" i="40"/>
  <c r="G3050" i="40"/>
  <c r="F3051" i="40"/>
  <c r="G3051" i="40"/>
  <c r="F3052" i="40"/>
  <c r="G3052" i="40"/>
  <c r="F3053" i="40"/>
  <c r="G3053" i="40"/>
  <c r="F3054" i="40"/>
  <c r="G3054" i="40"/>
  <c r="F3055" i="40"/>
  <c r="G3055" i="40"/>
  <c r="F3056" i="40"/>
  <c r="G3056" i="40"/>
  <c r="F3057" i="40"/>
  <c r="G3057" i="40"/>
  <c r="F3058" i="40"/>
  <c r="G3058" i="40"/>
  <c r="F3059" i="40"/>
  <c r="G3059" i="40"/>
  <c r="F3060" i="40"/>
  <c r="G3060" i="40"/>
  <c r="F3061" i="40"/>
  <c r="G3061" i="40"/>
  <c r="F3062" i="40"/>
  <c r="G3062" i="40"/>
  <c r="F3063" i="40"/>
  <c r="G3063" i="40"/>
  <c r="F3064" i="40"/>
  <c r="G3064" i="40"/>
  <c r="F3065" i="40"/>
  <c r="G3065" i="40"/>
  <c r="F3066" i="40"/>
  <c r="G3066" i="40"/>
  <c r="F3067" i="40"/>
  <c r="G3067" i="40"/>
  <c r="F3068" i="40"/>
  <c r="G3068" i="40"/>
  <c r="F3069" i="40"/>
  <c r="G3069" i="40"/>
  <c r="F3070" i="40"/>
  <c r="G3070" i="40"/>
  <c r="F3071" i="40"/>
  <c r="G3071" i="40"/>
  <c r="F3072" i="40"/>
  <c r="G3072" i="40"/>
  <c r="F3073" i="40"/>
  <c r="G3073" i="40"/>
  <c r="F3074" i="40"/>
  <c r="G3074" i="40"/>
  <c r="F3075" i="40"/>
  <c r="G3075" i="40"/>
  <c r="F3076" i="40"/>
  <c r="G3076" i="40"/>
  <c r="F3077" i="40"/>
  <c r="G3077" i="40"/>
  <c r="F3078" i="40"/>
  <c r="G3078" i="40"/>
  <c r="F3079" i="40"/>
  <c r="G3079" i="40"/>
  <c r="F3080" i="40"/>
  <c r="G3080" i="40"/>
  <c r="F3081" i="40"/>
  <c r="G3081" i="40"/>
  <c r="F3082" i="40"/>
  <c r="G3082" i="40"/>
  <c r="F3083" i="40"/>
  <c r="G3083" i="40"/>
  <c r="F3084" i="40"/>
  <c r="G3084" i="40"/>
  <c r="F3085" i="40"/>
  <c r="G3085" i="40"/>
  <c r="F3086" i="40"/>
  <c r="G3086" i="40"/>
  <c r="F3087" i="40"/>
  <c r="G3087" i="40"/>
  <c r="F3088" i="40"/>
  <c r="G3088" i="40"/>
  <c r="F3089" i="40"/>
  <c r="G3089" i="40"/>
  <c r="F3090" i="40"/>
  <c r="G3090" i="40"/>
  <c r="F3091" i="40"/>
  <c r="G3091" i="40"/>
  <c r="F3092" i="40"/>
  <c r="G3092" i="40"/>
  <c r="F3093" i="40"/>
  <c r="G3093" i="40"/>
  <c r="F3094" i="40"/>
  <c r="G3094" i="40"/>
  <c r="F3095" i="40"/>
  <c r="G3095" i="40"/>
  <c r="F3096" i="40"/>
  <c r="G3096" i="40"/>
  <c r="F3097" i="40"/>
  <c r="G3097" i="40"/>
  <c r="F3098" i="40"/>
  <c r="G3098" i="40"/>
  <c r="F3099" i="40"/>
  <c r="G3099" i="40"/>
  <c r="F3100" i="40"/>
  <c r="G3100" i="40"/>
  <c r="F3101" i="40"/>
  <c r="G3101" i="40"/>
  <c r="F3102" i="40"/>
  <c r="G3102" i="40"/>
  <c r="F3103" i="40"/>
  <c r="G3103" i="40"/>
  <c r="F3104" i="40"/>
  <c r="G3104" i="40"/>
  <c r="F3105" i="40"/>
  <c r="G3105" i="40"/>
  <c r="F3106" i="40"/>
  <c r="G3106" i="40"/>
  <c r="F3107" i="40"/>
  <c r="G3107" i="40"/>
  <c r="F3108" i="40"/>
  <c r="G3108" i="40"/>
  <c r="F3109" i="40"/>
  <c r="G3109" i="40"/>
  <c r="F3110" i="40"/>
  <c r="G3110" i="40"/>
  <c r="F3111" i="40"/>
  <c r="G3111" i="40"/>
  <c r="F3112" i="40"/>
  <c r="G3112" i="40"/>
  <c r="F3113" i="40"/>
  <c r="G3113" i="40"/>
  <c r="F3114" i="40"/>
  <c r="G3114" i="40"/>
  <c r="F3115" i="40"/>
  <c r="G3115" i="40"/>
  <c r="F3116" i="40"/>
  <c r="G3116" i="40"/>
  <c r="F3117" i="40"/>
  <c r="G3117" i="40"/>
  <c r="F3118" i="40"/>
  <c r="G3118" i="40"/>
  <c r="F3119" i="40"/>
  <c r="G3119" i="40"/>
  <c r="F3120" i="40"/>
  <c r="G3120" i="40"/>
  <c r="F3121" i="40"/>
  <c r="G3121" i="40"/>
  <c r="F3122" i="40"/>
  <c r="G3122" i="40"/>
  <c r="F3123" i="40"/>
  <c r="G3123" i="40"/>
  <c r="F3124" i="40"/>
  <c r="G3124" i="40"/>
  <c r="F3125" i="40"/>
  <c r="G3125" i="40"/>
  <c r="F3126" i="40"/>
  <c r="G3126" i="40"/>
  <c r="F3127" i="40"/>
  <c r="G3127" i="40"/>
  <c r="F3128" i="40"/>
  <c r="G3128" i="40"/>
  <c r="F3129" i="40"/>
  <c r="G3129" i="40"/>
  <c r="F3130" i="40"/>
  <c r="G3130" i="40"/>
  <c r="F3131" i="40"/>
  <c r="G3131" i="40"/>
  <c r="F3132" i="40"/>
  <c r="G3132" i="40"/>
  <c r="F3133" i="40"/>
  <c r="G3133" i="40"/>
  <c r="F3134" i="40"/>
  <c r="G3134" i="40"/>
  <c r="F3135" i="40"/>
  <c r="G3135" i="40"/>
  <c r="F3136" i="40"/>
  <c r="G3136" i="40"/>
  <c r="F3137" i="40"/>
  <c r="G3137" i="40"/>
  <c r="F3138" i="40"/>
  <c r="G3138" i="40"/>
  <c r="F3139" i="40"/>
  <c r="G3139" i="40"/>
  <c r="F3140" i="40"/>
  <c r="G3140" i="40"/>
  <c r="F3141" i="40"/>
  <c r="G3141" i="40"/>
  <c r="F3142" i="40"/>
  <c r="G3142" i="40"/>
  <c r="F3143" i="40"/>
  <c r="G3143" i="40"/>
  <c r="F3144" i="40"/>
  <c r="G3144" i="40"/>
  <c r="F3145" i="40"/>
  <c r="G3145" i="40"/>
  <c r="F3146" i="40"/>
  <c r="G3146" i="40"/>
  <c r="F3147" i="40"/>
  <c r="G3147" i="40"/>
  <c r="F3148" i="40"/>
  <c r="G3148" i="40"/>
  <c r="F3149" i="40"/>
  <c r="G3149" i="40"/>
  <c r="F3150" i="40"/>
  <c r="G3150" i="40"/>
  <c r="F3151" i="40"/>
  <c r="G3151" i="40"/>
  <c r="F3152" i="40"/>
  <c r="G3152" i="40"/>
  <c r="F3153" i="40"/>
  <c r="G3153" i="40"/>
  <c r="F3154" i="40"/>
  <c r="G3154" i="40"/>
  <c r="F3155" i="40"/>
  <c r="G3155" i="40"/>
  <c r="F3156" i="40"/>
  <c r="G3156" i="40"/>
  <c r="F3157" i="40"/>
  <c r="G3157" i="40"/>
  <c r="F3158" i="40"/>
  <c r="G3158" i="40"/>
  <c r="F3159" i="40"/>
  <c r="G3159" i="40"/>
  <c r="F3160" i="40"/>
  <c r="G3160" i="40"/>
  <c r="F3161" i="40"/>
  <c r="G3161" i="40"/>
  <c r="F3162" i="40"/>
  <c r="G3162" i="40"/>
  <c r="F3163" i="40"/>
  <c r="G3163" i="40"/>
  <c r="F3164" i="40"/>
  <c r="G3164" i="40"/>
  <c r="F3165" i="40"/>
  <c r="G3165" i="40"/>
  <c r="F3166" i="40"/>
  <c r="G3166" i="40"/>
  <c r="F3167" i="40"/>
  <c r="G3167" i="40"/>
  <c r="F3168" i="40"/>
  <c r="G3168" i="40"/>
  <c r="F3169" i="40"/>
  <c r="G3169" i="40"/>
  <c r="F3170" i="40"/>
  <c r="G3170" i="40"/>
  <c r="F3171" i="40"/>
  <c r="G3171" i="40"/>
  <c r="F3172" i="40"/>
  <c r="G3172" i="40"/>
  <c r="F3173" i="40"/>
  <c r="G3173" i="40"/>
  <c r="F3174" i="40"/>
  <c r="G3174" i="40"/>
  <c r="F3175" i="40"/>
  <c r="G3175" i="40"/>
  <c r="F3176" i="40"/>
  <c r="G3176" i="40"/>
  <c r="F3177" i="40"/>
  <c r="G3177" i="40"/>
  <c r="F3178" i="40"/>
  <c r="G3178" i="40"/>
  <c r="F3179" i="40"/>
  <c r="G3179" i="40"/>
  <c r="F3180" i="40"/>
  <c r="G3180" i="40"/>
  <c r="F3181" i="40"/>
  <c r="G3181" i="40"/>
  <c r="F3182" i="40"/>
  <c r="G3182" i="40"/>
  <c r="F3183" i="40"/>
  <c r="G3183" i="40"/>
  <c r="F3184" i="40"/>
  <c r="G3184" i="40"/>
  <c r="F3185" i="40"/>
  <c r="G3185" i="40"/>
  <c r="F3186" i="40"/>
  <c r="G3186" i="40"/>
  <c r="F3187" i="40"/>
  <c r="G3187" i="40"/>
  <c r="F3188" i="40"/>
  <c r="G3188" i="40"/>
  <c r="F3189" i="40"/>
  <c r="G3189" i="40"/>
  <c r="F3190" i="40"/>
  <c r="G3190" i="40"/>
  <c r="F3191" i="40"/>
  <c r="G3191" i="40"/>
  <c r="F3192" i="40"/>
  <c r="G3192" i="40"/>
  <c r="F3193" i="40"/>
  <c r="G3193" i="40"/>
  <c r="F3194" i="40"/>
  <c r="G3194" i="40"/>
  <c r="F3195" i="40"/>
  <c r="G3195" i="40"/>
  <c r="F3196" i="40"/>
  <c r="G3196" i="40"/>
  <c r="F3197" i="40"/>
  <c r="G3197" i="40"/>
  <c r="F3198" i="40"/>
  <c r="G3198" i="40"/>
  <c r="F3199" i="40"/>
  <c r="G3199" i="40"/>
  <c r="F3200" i="40"/>
  <c r="G3200" i="40"/>
  <c r="F3201" i="40"/>
  <c r="G3201" i="40"/>
  <c r="F3202" i="40"/>
  <c r="G3202" i="40"/>
  <c r="F3203" i="40"/>
  <c r="G3203" i="40"/>
  <c r="F3204" i="40"/>
  <c r="G3204" i="40"/>
  <c r="F3205" i="40"/>
  <c r="G3205" i="40"/>
  <c r="F3206" i="40"/>
  <c r="G3206" i="40"/>
  <c r="F3207" i="40"/>
  <c r="G3207" i="40"/>
  <c r="F3208" i="40"/>
  <c r="G3208" i="40"/>
  <c r="F3209" i="40"/>
  <c r="G3209" i="40"/>
  <c r="F3210" i="40"/>
  <c r="G3210" i="40"/>
  <c r="F3211" i="40"/>
  <c r="G3211" i="40"/>
  <c r="F3212" i="40"/>
  <c r="G3212" i="40"/>
  <c r="F3213" i="40"/>
  <c r="G3213" i="40"/>
  <c r="F3214" i="40"/>
  <c r="G3214" i="40"/>
  <c r="F3215" i="40"/>
  <c r="G3215" i="40"/>
  <c r="F3216" i="40"/>
  <c r="G3216" i="40"/>
  <c r="F3217" i="40"/>
  <c r="G3217" i="40"/>
  <c r="F3218" i="40"/>
  <c r="G3218" i="40"/>
  <c r="F3219" i="40"/>
  <c r="G3219" i="40"/>
  <c r="F3220" i="40"/>
  <c r="G3220" i="40"/>
  <c r="F3221" i="40"/>
  <c r="G3221" i="40"/>
  <c r="F3222" i="40"/>
  <c r="G3222" i="40"/>
  <c r="F3223" i="40"/>
  <c r="G3223" i="40"/>
  <c r="F3224" i="40"/>
  <c r="G3224" i="40"/>
  <c r="F3225" i="40"/>
  <c r="G3225" i="40"/>
  <c r="F3226" i="40"/>
  <c r="G3226" i="40"/>
  <c r="F3227" i="40"/>
  <c r="G3227" i="40"/>
  <c r="F3228" i="40"/>
  <c r="G3228" i="40"/>
  <c r="F3229" i="40"/>
  <c r="G3229" i="40"/>
  <c r="F3230" i="40"/>
  <c r="G3230" i="40"/>
  <c r="F3231" i="40"/>
  <c r="G3231" i="40"/>
  <c r="F3232" i="40"/>
  <c r="G3232" i="40"/>
  <c r="F3233" i="40"/>
  <c r="G3233" i="40"/>
  <c r="F3234" i="40"/>
  <c r="G3234" i="40"/>
  <c r="F3235" i="40"/>
  <c r="G3235" i="40"/>
  <c r="F3236" i="40"/>
  <c r="G3236" i="40"/>
  <c r="F3237" i="40"/>
  <c r="G3237" i="40"/>
  <c r="F3238" i="40"/>
  <c r="G3238" i="40"/>
  <c r="F3239" i="40"/>
  <c r="G3239" i="40"/>
  <c r="F3240" i="40"/>
  <c r="G3240" i="40"/>
  <c r="F3241" i="40"/>
  <c r="G3241" i="40"/>
  <c r="F3242" i="40"/>
  <c r="G3242" i="40"/>
  <c r="F3243" i="40"/>
  <c r="G3243" i="40"/>
  <c r="F3244" i="40"/>
  <c r="G3244" i="40"/>
  <c r="F3245" i="40"/>
  <c r="G3245" i="40"/>
  <c r="F3246" i="40"/>
  <c r="G3246" i="40"/>
  <c r="F3247" i="40"/>
  <c r="G3247" i="40"/>
  <c r="F3248" i="40"/>
  <c r="G3248" i="40"/>
  <c r="F3249" i="40"/>
  <c r="G3249" i="40"/>
  <c r="F3250" i="40"/>
  <c r="G3250" i="40"/>
  <c r="F3251" i="40"/>
  <c r="G3251" i="40"/>
  <c r="F3252" i="40"/>
  <c r="G3252" i="40"/>
  <c r="F3253" i="40"/>
  <c r="G3253" i="40"/>
  <c r="F3254" i="40"/>
  <c r="G3254" i="40"/>
  <c r="F3255" i="40"/>
  <c r="G3255" i="40"/>
  <c r="F3256" i="40"/>
  <c r="G3256" i="40"/>
  <c r="F3257" i="40"/>
  <c r="G3257" i="40"/>
  <c r="F3258" i="40"/>
  <c r="G3258" i="40"/>
  <c r="F3259" i="40"/>
  <c r="G3259" i="40"/>
  <c r="F3260" i="40"/>
  <c r="G3260" i="40"/>
  <c r="F3261" i="40"/>
  <c r="G3261" i="40"/>
  <c r="F3262" i="40"/>
  <c r="G3262" i="40"/>
  <c r="F3263" i="40"/>
  <c r="G3263" i="40"/>
  <c r="F3264" i="40"/>
  <c r="G3264" i="40"/>
  <c r="F3265" i="40"/>
  <c r="G3265" i="40"/>
  <c r="F3266" i="40"/>
  <c r="G3266" i="40"/>
  <c r="F3267" i="40"/>
  <c r="G3267" i="40"/>
  <c r="F3268" i="40"/>
  <c r="G3268" i="40"/>
  <c r="F3269" i="40"/>
  <c r="G3269" i="40"/>
  <c r="F3270" i="40"/>
  <c r="G3270" i="40"/>
  <c r="F3271" i="40"/>
  <c r="G3271" i="40"/>
  <c r="F3272" i="40"/>
  <c r="G3272" i="40"/>
  <c r="F3273" i="40"/>
  <c r="G3273" i="40"/>
  <c r="F3274" i="40"/>
  <c r="G3274" i="40"/>
  <c r="F3275" i="40"/>
  <c r="G3275" i="40"/>
  <c r="F3276" i="40"/>
  <c r="G3276" i="40"/>
  <c r="F3277" i="40"/>
  <c r="G3277" i="40"/>
  <c r="F3278" i="40"/>
  <c r="G3278" i="40"/>
  <c r="F3279" i="40"/>
  <c r="G3279" i="40"/>
  <c r="F3280" i="40"/>
  <c r="G3280" i="40"/>
  <c r="F3281" i="40"/>
  <c r="G3281" i="40"/>
  <c r="F3282" i="40"/>
  <c r="G3282" i="40"/>
  <c r="F3283" i="40"/>
  <c r="G3283" i="40"/>
  <c r="F3284" i="40"/>
  <c r="G3284" i="40"/>
  <c r="F3285" i="40"/>
  <c r="G3285" i="40"/>
  <c r="F3288" i="40"/>
  <c r="G3288" i="40"/>
  <c r="F3289" i="40"/>
  <c r="G3289" i="40"/>
  <c r="F3290" i="40"/>
  <c r="G3290" i="40"/>
  <c r="F3291" i="40"/>
  <c r="G3291" i="40"/>
  <c r="F3292" i="40"/>
  <c r="G3292" i="40"/>
  <c r="F3293" i="40"/>
  <c r="G3293" i="40"/>
  <c r="F3294" i="40"/>
  <c r="G3294" i="40"/>
  <c r="F3295" i="40"/>
  <c r="G3295" i="40"/>
  <c r="F3296" i="40"/>
  <c r="G3296" i="40"/>
  <c r="F3297" i="40"/>
  <c r="G3297" i="40"/>
  <c r="F3298" i="40"/>
  <c r="G3298" i="40"/>
  <c r="F3299" i="40"/>
  <c r="G3299" i="40"/>
  <c r="F3300" i="40"/>
  <c r="G3300" i="40"/>
  <c r="F3301" i="40"/>
  <c r="G3301" i="40"/>
  <c r="F3302" i="40"/>
  <c r="G3302" i="40"/>
  <c r="F3303" i="40"/>
  <c r="G3303" i="40"/>
  <c r="F3304" i="40"/>
  <c r="G3304" i="40"/>
  <c r="F3305" i="40"/>
  <c r="G3305" i="40"/>
  <c r="F3306" i="40"/>
  <c r="G3306" i="40"/>
  <c r="F3307" i="40"/>
  <c r="G3307" i="40"/>
  <c r="F3308" i="40"/>
  <c r="G3308" i="40"/>
  <c r="F3309" i="40"/>
  <c r="G3309" i="40"/>
  <c r="F3310" i="40"/>
  <c r="G3310" i="40"/>
  <c r="F3311" i="40"/>
  <c r="G3311" i="40"/>
  <c r="F3312" i="40"/>
  <c r="G3312" i="40"/>
  <c r="F3313" i="40"/>
  <c r="G3313" i="40"/>
  <c r="F3314" i="40"/>
  <c r="G3314" i="40"/>
  <c r="F3315" i="40"/>
  <c r="G3315" i="40"/>
  <c r="F3316" i="40"/>
  <c r="G3316" i="40"/>
  <c r="F3317" i="40"/>
  <c r="G3317" i="40"/>
  <c r="F3318" i="40"/>
  <c r="G3318" i="40"/>
  <c r="F3319" i="40"/>
  <c r="G3319" i="40"/>
  <c r="F3320" i="40"/>
  <c r="G3320" i="40"/>
  <c r="F3321" i="40"/>
  <c r="G3321" i="40"/>
  <c r="F3322" i="40"/>
  <c r="G3322" i="40"/>
  <c r="F3323" i="40"/>
  <c r="G3323" i="40"/>
  <c r="F3324" i="40"/>
  <c r="G3324" i="40"/>
  <c r="F3325" i="40"/>
  <c r="G3325" i="40"/>
  <c r="F3326" i="40"/>
  <c r="G3326" i="40"/>
  <c r="F3327" i="40"/>
  <c r="G3327" i="40"/>
  <c r="F3328" i="40"/>
  <c r="G3328" i="40"/>
  <c r="F3329" i="40"/>
  <c r="G3329" i="40"/>
  <c r="F3330" i="40"/>
  <c r="G3330" i="40"/>
  <c r="F3331" i="40"/>
  <c r="G3331" i="40"/>
  <c r="F3332" i="40"/>
  <c r="G3332" i="40"/>
  <c r="F3333" i="40"/>
  <c r="G3333" i="40"/>
  <c r="F3334" i="40"/>
  <c r="G3334" i="40"/>
  <c r="F3335" i="40"/>
  <c r="G3335" i="40"/>
  <c r="F3336" i="40"/>
  <c r="G3336" i="40"/>
  <c r="F3337" i="40"/>
  <c r="G3337" i="40"/>
  <c r="F3338" i="40"/>
  <c r="G3338" i="40"/>
  <c r="F3339" i="40"/>
  <c r="G3339" i="40"/>
  <c r="F3340" i="40"/>
  <c r="G3340" i="40"/>
  <c r="F3341" i="40"/>
  <c r="F3342" i="40"/>
  <c r="G3342" i="40"/>
  <c r="F3343" i="40"/>
  <c r="G3343" i="40"/>
  <c r="F3344" i="40"/>
  <c r="G3344" i="40"/>
  <c r="F3345" i="40"/>
  <c r="G3345" i="40"/>
  <c r="F3346" i="40"/>
  <c r="G3346" i="40"/>
  <c r="F3347" i="40"/>
  <c r="G3347" i="40"/>
  <c r="F3348" i="40"/>
  <c r="G3348" i="40"/>
  <c r="F3349" i="40"/>
  <c r="G3349" i="40"/>
  <c r="F3350" i="40"/>
  <c r="G3350" i="40"/>
  <c r="F3351" i="40"/>
  <c r="G3351" i="40"/>
  <c r="F3352" i="40"/>
  <c r="G3352" i="40"/>
  <c r="F3353" i="40"/>
  <c r="G3353" i="40"/>
  <c r="F3354" i="40"/>
  <c r="G3354" i="40"/>
  <c r="F3355" i="40"/>
  <c r="G3355" i="40"/>
  <c r="F3356" i="40"/>
  <c r="G3356" i="40"/>
  <c r="F3357" i="40"/>
  <c r="G3357" i="40"/>
  <c r="F3358" i="40"/>
  <c r="G3358" i="40"/>
  <c r="F3359" i="40"/>
  <c r="G3359" i="40"/>
  <c r="F3360" i="40"/>
  <c r="G3360" i="40"/>
  <c r="F3361" i="40"/>
  <c r="G3361" i="40"/>
  <c r="F3362" i="40"/>
  <c r="G3362" i="40"/>
  <c r="F3363" i="40"/>
  <c r="G3363" i="40"/>
  <c r="F3364" i="40"/>
  <c r="G3364" i="40"/>
  <c r="F3365" i="40"/>
  <c r="G3365" i="40"/>
  <c r="F3366" i="40"/>
  <c r="G3366" i="40"/>
  <c r="F3367" i="40"/>
  <c r="G3367" i="40"/>
  <c r="F3368" i="40"/>
  <c r="G3368" i="40"/>
  <c r="F3369" i="40"/>
  <c r="G3369" i="40"/>
  <c r="F3370" i="40"/>
  <c r="G3370" i="40"/>
  <c r="F3371" i="40"/>
  <c r="G3371" i="40"/>
  <c r="F3372" i="40"/>
  <c r="G3372" i="40"/>
  <c r="F3373" i="40"/>
  <c r="G3373" i="40"/>
  <c r="F3374" i="40"/>
  <c r="G3374" i="40"/>
  <c r="F3375" i="40"/>
  <c r="G3375" i="40"/>
  <c r="F3376" i="40"/>
  <c r="G3376" i="40"/>
  <c r="F3377" i="40"/>
  <c r="G3377" i="40"/>
  <c r="F3378" i="40"/>
  <c r="G3378" i="40"/>
  <c r="F3379" i="40"/>
  <c r="G3379" i="40"/>
  <c r="F3380" i="40"/>
  <c r="G3380" i="40"/>
  <c r="F3381" i="40"/>
  <c r="G3381" i="40"/>
  <c r="F3382" i="40"/>
  <c r="G3382" i="40"/>
  <c r="F3383" i="40"/>
  <c r="G3383" i="40"/>
  <c r="F3384" i="40"/>
  <c r="G3384" i="40"/>
  <c r="F3385" i="40"/>
  <c r="G3385" i="40"/>
  <c r="F3386" i="40"/>
  <c r="G3386" i="40"/>
  <c r="F3387" i="40"/>
  <c r="G3387" i="40"/>
  <c r="F3388" i="40"/>
  <c r="G3388" i="40"/>
  <c r="F3389" i="40"/>
  <c r="G3389" i="40"/>
  <c r="F3390" i="40"/>
  <c r="G3390" i="40"/>
  <c r="F3391" i="40"/>
  <c r="G3391" i="40"/>
  <c r="F3392" i="40"/>
  <c r="G3392" i="40"/>
  <c r="F3393" i="40"/>
  <c r="G3393" i="40"/>
  <c r="F3394" i="40"/>
  <c r="G3394" i="40"/>
  <c r="F3395" i="40"/>
  <c r="G3395" i="40"/>
  <c r="F3396" i="40"/>
  <c r="G3396" i="40"/>
  <c r="F3397" i="40"/>
  <c r="G3397" i="40"/>
  <c r="F3398" i="40"/>
  <c r="G3398" i="40"/>
  <c r="F3399" i="40"/>
  <c r="G3399" i="40"/>
  <c r="F3400" i="40"/>
  <c r="G3400" i="40"/>
  <c r="F3401" i="40"/>
  <c r="G3401" i="40"/>
  <c r="F3402" i="40"/>
  <c r="G3402" i="40"/>
  <c r="F3403" i="40"/>
  <c r="G3403" i="40"/>
  <c r="F3404" i="40"/>
  <c r="G3404" i="40"/>
  <c r="F3405" i="40"/>
  <c r="G3405" i="40"/>
  <c r="F3406" i="40"/>
  <c r="G3406" i="40"/>
  <c r="F3407" i="40"/>
  <c r="G3407" i="40"/>
  <c r="F3408" i="40"/>
  <c r="G3408" i="40"/>
  <c r="F3409" i="40"/>
  <c r="G3409" i="40"/>
  <c r="F3410" i="40"/>
  <c r="G3410" i="40"/>
  <c r="F3411" i="40"/>
  <c r="G3411" i="40"/>
  <c r="F3412" i="40"/>
  <c r="G3412" i="40"/>
  <c r="F3413" i="40"/>
  <c r="G3413" i="40"/>
  <c r="F3414" i="40"/>
  <c r="G3414" i="40"/>
  <c r="F3415" i="40"/>
  <c r="G3415" i="40"/>
  <c r="F3416" i="40"/>
  <c r="G3416" i="40"/>
  <c r="F3417" i="40"/>
  <c r="G3417" i="40"/>
  <c r="F3418" i="40"/>
  <c r="G3418" i="40"/>
  <c r="F3419" i="40"/>
  <c r="G3419" i="40"/>
  <c r="F3420" i="40"/>
  <c r="G3420" i="40"/>
  <c r="F3421" i="40"/>
  <c r="G3421" i="40"/>
  <c r="F3422" i="40"/>
  <c r="G3422" i="40"/>
  <c r="F3423" i="40"/>
  <c r="G3423" i="40"/>
  <c r="F3424" i="40"/>
  <c r="G3424" i="40"/>
  <c r="F3426" i="40"/>
  <c r="G3426" i="40"/>
  <c r="F3427" i="40"/>
  <c r="G3427" i="40"/>
  <c r="F3428" i="40"/>
  <c r="G3428" i="40"/>
  <c r="F3429" i="40"/>
  <c r="G3429" i="40"/>
  <c r="F3430" i="40"/>
  <c r="G3430" i="40"/>
  <c r="F3431" i="40"/>
  <c r="G3431" i="40"/>
  <c r="F3432" i="40"/>
  <c r="G3432" i="40"/>
  <c r="F3433" i="40"/>
  <c r="G3433" i="40"/>
  <c r="F3434" i="40"/>
  <c r="G3434" i="40"/>
  <c r="F3435" i="40"/>
  <c r="G3435" i="40"/>
  <c r="F3436" i="40"/>
  <c r="G3436" i="40"/>
  <c r="F3437" i="40"/>
  <c r="G3437" i="40"/>
  <c r="F3438" i="40"/>
  <c r="G3438" i="40"/>
  <c r="F3439" i="40"/>
  <c r="G3439" i="40"/>
  <c r="G3440" i="40"/>
  <c r="F3441" i="40"/>
  <c r="G3441" i="40"/>
  <c r="F3442" i="40"/>
  <c r="G3442" i="40"/>
  <c r="F3443" i="40"/>
  <c r="G3443" i="40"/>
  <c r="F3444" i="40"/>
  <c r="G3444" i="40"/>
  <c r="F3445" i="40"/>
  <c r="G3445" i="40"/>
  <c r="F3446" i="40"/>
  <c r="G3446" i="40"/>
  <c r="F3447" i="40"/>
  <c r="G3447" i="40"/>
  <c r="F3448" i="40"/>
  <c r="G3448" i="40"/>
  <c r="F3449" i="40"/>
  <c r="G3449" i="40"/>
  <c r="F3450" i="40"/>
  <c r="G3450" i="40"/>
  <c r="F3451" i="40"/>
  <c r="G3451" i="40"/>
  <c r="F3452" i="40"/>
  <c r="G3452" i="40"/>
  <c r="F3453" i="40"/>
  <c r="G3453" i="40"/>
  <c r="F3454" i="40"/>
  <c r="G3454" i="40"/>
  <c r="F3455" i="40"/>
  <c r="G3455" i="40"/>
  <c r="F3456" i="40"/>
  <c r="G3456" i="40"/>
  <c r="F3457" i="40"/>
  <c r="G3457" i="40"/>
  <c r="F3458" i="40"/>
  <c r="G3458" i="40"/>
  <c r="G3459" i="40"/>
  <c r="F3460" i="40"/>
  <c r="G3460" i="40"/>
  <c r="F3461" i="40"/>
  <c r="G3461" i="40"/>
  <c r="F3462" i="40"/>
  <c r="G3462" i="40"/>
  <c r="F3463" i="40"/>
  <c r="G3463" i="40"/>
  <c r="F3464" i="40"/>
  <c r="G3464" i="40"/>
  <c r="F3465" i="40"/>
  <c r="G3465" i="40"/>
  <c r="F3466" i="40"/>
  <c r="G3466" i="40"/>
  <c r="G3467" i="40"/>
  <c r="F3468" i="40"/>
  <c r="G3468" i="40"/>
  <c r="G3469" i="40"/>
  <c r="F3470" i="40"/>
  <c r="G3470" i="40"/>
  <c r="F3471" i="40"/>
  <c r="G3471" i="40"/>
  <c r="F3472" i="40"/>
  <c r="G3472" i="40"/>
  <c r="F3473" i="40"/>
  <c r="G3473" i="40"/>
  <c r="F3474" i="40"/>
  <c r="G3474" i="40"/>
  <c r="F3475" i="40"/>
  <c r="G3475" i="40"/>
  <c r="F3476" i="40"/>
  <c r="G3476" i="40"/>
  <c r="F3477" i="40"/>
  <c r="G3477" i="40"/>
  <c r="F3478" i="40"/>
  <c r="G3478" i="40"/>
  <c r="F3479" i="40"/>
  <c r="G3479" i="40"/>
  <c r="F3480" i="40"/>
  <c r="G3480" i="40"/>
  <c r="F3481" i="40"/>
  <c r="G3481" i="40"/>
  <c r="F3482" i="40"/>
  <c r="G3482" i="40"/>
  <c r="F3483" i="40"/>
  <c r="G3483" i="40"/>
  <c r="F3484" i="40"/>
  <c r="G3484" i="40"/>
  <c r="F3485" i="40"/>
  <c r="G3485" i="40"/>
  <c r="F3486" i="40"/>
  <c r="G3486" i="40"/>
  <c r="F3487" i="40"/>
  <c r="G3487" i="40"/>
  <c r="F3488" i="40"/>
  <c r="G3488" i="40"/>
  <c r="F3489" i="40"/>
  <c r="G3489" i="40"/>
  <c r="F3490" i="40"/>
  <c r="G3490" i="40"/>
  <c r="F3491" i="40"/>
  <c r="G3491" i="40"/>
  <c r="F3492" i="40"/>
  <c r="G3492" i="40"/>
  <c r="F3493" i="40"/>
  <c r="G3493" i="40"/>
  <c r="F3494" i="40"/>
  <c r="G3494" i="40"/>
  <c r="F3495" i="40"/>
  <c r="G3495" i="40"/>
  <c r="F3496" i="40"/>
  <c r="G3496" i="40"/>
  <c r="F3497" i="40"/>
  <c r="G3497" i="40"/>
  <c r="F3498" i="40"/>
  <c r="G3498" i="40"/>
  <c r="F3499" i="40"/>
  <c r="G3499" i="40"/>
  <c r="F3500" i="40"/>
  <c r="G3500" i="40"/>
  <c r="F3501" i="40"/>
  <c r="G3501" i="40"/>
  <c r="F3502" i="40"/>
  <c r="G3502" i="40"/>
  <c r="F3503" i="40"/>
  <c r="G3503" i="40"/>
  <c r="F3504" i="40"/>
  <c r="G3504" i="40"/>
  <c r="F3505" i="40"/>
  <c r="G3505" i="40"/>
  <c r="F3506" i="40"/>
  <c r="G3506" i="40"/>
  <c r="F3507" i="40"/>
  <c r="G3507" i="40"/>
  <c r="F3508" i="40"/>
  <c r="G3508" i="40"/>
  <c r="F3509" i="40"/>
  <c r="G3509" i="40"/>
  <c r="F3510" i="40"/>
  <c r="G3510" i="40"/>
  <c r="F3511" i="40"/>
  <c r="G3511" i="40"/>
  <c r="F3512" i="40"/>
  <c r="G3512" i="40"/>
  <c r="F3513" i="40"/>
  <c r="G3513" i="40"/>
  <c r="F3514" i="40"/>
  <c r="G3514" i="40"/>
  <c r="F3515" i="40"/>
  <c r="G3515" i="40"/>
  <c r="F3516" i="40"/>
  <c r="G3516" i="40"/>
  <c r="F3517" i="40"/>
  <c r="G3517" i="40"/>
  <c r="F3518" i="40"/>
  <c r="G3518" i="40"/>
  <c r="F3519" i="40"/>
  <c r="G3519" i="40"/>
  <c r="F3520" i="40"/>
  <c r="G3520" i="40"/>
  <c r="F3521" i="40"/>
  <c r="G3521" i="40"/>
  <c r="F3522" i="40"/>
  <c r="G3522" i="40"/>
  <c r="F3523" i="40"/>
  <c r="G3523" i="40"/>
  <c r="F3524" i="40"/>
  <c r="G3524" i="40"/>
  <c r="F3525" i="40"/>
  <c r="G3525" i="40"/>
  <c r="F3526" i="40"/>
  <c r="G3526" i="40"/>
  <c r="F3527" i="40"/>
  <c r="G3527" i="40"/>
  <c r="F3528" i="40"/>
  <c r="G3528" i="40"/>
  <c r="F3529" i="40"/>
  <c r="G3529" i="40"/>
  <c r="F3530" i="40"/>
  <c r="G3530" i="40"/>
  <c r="F3531" i="40"/>
  <c r="G3531" i="40"/>
  <c r="F3532" i="40"/>
  <c r="G3532" i="40"/>
  <c r="F3533" i="40"/>
  <c r="G3533" i="40"/>
  <c r="F3534" i="40"/>
  <c r="G3534" i="40"/>
  <c r="F3535" i="40"/>
  <c r="G3535" i="40"/>
  <c r="F3536" i="40"/>
  <c r="G3536" i="40"/>
  <c r="F3537" i="40"/>
  <c r="G3537" i="40"/>
  <c r="F3538" i="40"/>
  <c r="G3538" i="40"/>
  <c r="F3539" i="40"/>
  <c r="G3539" i="40"/>
  <c r="F3540" i="40"/>
  <c r="G3540" i="40"/>
  <c r="F3541" i="40"/>
  <c r="G3541" i="40"/>
  <c r="F3542" i="40"/>
  <c r="G3542" i="40"/>
  <c r="F3543" i="40"/>
  <c r="G3543" i="40"/>
  <c r="F3545" i="40"/>
  <c r="G3545" i="40"/>
  <c r="F3546" i="40"/>
  <c r="G3546" i="40"/>
  <c r="F3547" i="40"/>
  <c r="G3547" i="40"/>
  <c r="F3548" i="40"/>
  <c r="G3548" i="40"/>
  <c r="F3549" i="40"/>
  <c r="G3549" i="40"/>
  <c r="F3550" i="40"/>
  <c r="G3550" i="40"/>
  <c r="F3551" i="40"/>
  <c r="G3551" i="40"/>
  <c r="F3552" i="40"/>
  <c r="G3552" i="40"/>
  <c r="F3553" i="40"/>
  <c r="G3553" i="40"/>
  <c r="F3554" i="40"/>
  <c r="G3554" i="40"/>
  <c r="F3555" i="40"/>
  <c r="G3555" i="40"/>
  <c r="F3556" i="40"/>
  <c r="G3556" i="40"/>
  <c r="F3557" i="40"/>
  <c r="G3557" i="40"/>
  <c r="F3558" i="40"/>
  <c r="G3558" i="40"/>
  <c r="G3559" i="40"/>
  <c r="F3560" i="40"/>
  <c r="G3560" i="40"/>
  <c r="F3561" i="40"/>
  <c r="G3561" i="40"/>
  <c r="F3562" i="40"/>
  <c r="G3562" i="40"/>
  <c r="F3563" i="40"/>
  <c r="G3563" i="40"/>
  <c r="F3564" i="40"/>
  <c r="G3564" i="40"/>
  <c r="F3565" i="40"/>
  <c r="G3565" i="40"/>
  <c r="F3566" i="40"/>
  <c r="G3566" i="40"/>
  <c r="F3567" i="40"/>
  <c r="G3567" i="40"/>
  <c r="F3568" i="40"/>
  <c r="G3568" i="40"/>
  <c r="F3569" i="40"/>
  <c r="G3569" i="40"/>
  <c r="F3570" i="40"/>
  <c r="G3570" i="40"/>
  <c r="F3571" i="40"/>
  <c r="G3571" i="40"/>
  <c r="F3572" i="40"/>
  <c r="G3572" i="40"/>
  <c r="F3573" i="40"/>
  <c r="G3573" i="40"/>
  <c r="F3574" i="40"/>
  <c r="G3574" i="40"/>
  <c r="F3575" i="40"/>
  <c r="G3575" i="40"/>
  <c r="F3576" i="40"/>
  <c r="G3576" i="40"/>
  <c r="F3577" i="40"/>
  <c r="G3577" i="40"/>
  <c r="G3578" i="40"/>
  <c r="F3579" i="40"/>
  <c r="G3579" i="40"/>
  <c r="F3580" i="40"/>
  <c r="G3580" i="40"/>
  <c r="F3581" i="40"/>
  <c r="G3581" i="40"/>
  <c r="F3582" i="40"/>
  <c r="G3582" i="40"/>
  <c r="F3583" i="40"/>
  <c r="G3583" i="40"/>
  <c r="F3584" i="40"/>
  <c r="G3584" i="40"/>
  <c r="F3585" i="40"/>
  <c r="G3585" i="40"/>
  <c r="G3586" i="40"/>
  <c r="F3587" i="40"/>
  <c r="G3587" i="40"/>
  <c r="G3588" i="40"/>
  <c r="F3589" i="40"/>
  <c r="G3589" i="40"/>
  <c r="F3590" i="40"/>
  <c r="G3590" i="40"/>
  <c r="F3591" i="40"/>
  <c r="G3591" i="40"/>
  <c r="F3592" i="40"/>
  <c r="G3592" i="40"/>
  <c r="F3593" i="40"/>
  <c r="G3593" i="40"/>
  <c r="F3594" i="40"/>
  <c r="G3594" i="40"/>
  <c r="F3595" i="40"/>
  <c r="G3595" i="40"/>
  <c r="F3596" i="40"/>
  <c r="G3596" i="40"/>
  <c r="F3597" i="40"/>
  <c r="G3597" i="40"/>
  <c r="F3598" i="40"/>
  <c r="G3598" i="40"/>
  <c r="F3599" i="40"/>
  <c r="G3599" i="40"/>
  <c r="F3600" i="40"/>
  <c r="G3600" i="40"/>
  <c r="F3601" i="40"/>
  <c r="G3601" i="40"/>
  <c r="F3602" i="40"/>
  <c r="G3602" i="40"/>
  <c r="F3603" i="40"/>
  <c r="G3603" i="40"/>
  <c r="F3604" i="40"/>
  <c r="G3604" i="40"/>
  <c r="G1131" i="40"/>
  <c r="F1131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71" i="40"/>
  <c r="H72" i="40"/>
  <c r="H73" i="40"/>
  <c r="H74" i="40"/>
  <c r="H75" i="40"/>
  <c r="H76" i="40"/>
  <c r="H77" i="40"/>
  <c r="H78" i="40"/>
  <c r="H79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H101" i="40"/>
  <c r="H102" i="40"/>
  <c r="H103" i="40"/>
  <c r="H104" i="40"/>
  <c r="H105" i="40"/>
  <c r="H106" i="40"/>
  <c r="H107" i="40"/>
  <c r="H108" i="40"/>
  <c r="H109" i="40"/>
  <c r="H110" i="40"/>
  <c r="H111" i="40"/>
  <c r="H112" i="40"/>
  <c r="H113" i="40"/>
  <c r="H114" i="40"/>
  <c r="H115" i="40"/>
  <c r="H116" i="40"/>
  <c r="H117" i="40"/>
  <c r="H118" i="40"/>
  <c r="H119" i="40"/>
  <c r="H120" i="40"/>
  <c r="H121" i="40"/>
  <c r="H122" i="40"/>
  <c r="H123" i="40"/>
  <c r="H124" i="40"/>
  <c r="H125" i="40"/>
  <c r="H126" i="40"/>
  <c r="H127" i="40"/>
  <c r="H128" i="40"/>
  <c r="H129" i="40"/>
  <c r="H130" i="40"/>
  <c r="H131" i="40"/>
  <c r="H132" i="40"/>
  <c r="H133" i="40"/>
  <c r="H134" i="40"/>
  <c r="H135" i="40"/>
  <c r="H136" i="40"/>
  <c r="H137" i="40"/>
  <c r="H138" i="40"/>
  <c r="H139" i="40"/>
  <c r="H140" i="40"/>
  <c r="H141" i="40"/>
  <c r="H142" i="40"/>
  <c r="H143" i="40"/>
  <c r="H144" i="40"/>
  <c r="H145" i="40"/>
  <c r="H146" i="40"/>
  <c r="H147" i="40"/>
  <c r="H148" i="40"/>
  <c r="H149" i="40"/>
  <c r="H150" i="40"/>
  <c r="H151" i="40"/>
  <c r="H152" i="40"/>
  <c r="H153" i="40"/>
  <c r="H154" i="40"/>
  <c r="H155" i="40"/>
  <c r="H156" i="40"/>
  <c r="H157" i="40"/>
  <c r="H158" i="40"/>
  <c r="H159" i="40"/>
  <c r="H160" i="40"/>
  <c r="H161" i="40"/>
  <c r="H162" i="40"/>
  <c r="H163" i="40"/>
  <c r="H164" i="40"/>
  <c r="H165" i="40"/>
  <c r="H166" i="40"/>
  <c r="H167" i="40"/>
  <c r="H168" i="40"/>
  <c r="H169" i="40"/>
  <c r="H170" i="40"/>
  <c r="H171" i="40"/>
  <c r="H172" i="40"/>
  <c r="H173" i="40"/>
  <c r="H174" i="40"/>
  <c r="H175" i="40"/>
  <c r="H176" i="40"/>
  <c r="H177" i="40"/>
  <c r="H178" i="40"/>
  <c r="H179" i="40"/>
  <c r="H180" i="40"/>
  <c r="H181" i="40"/>
  <c r="H182" i="40"/>
  <c r="H183" i="40"/>
  <c r="H184" i="40"/>
  <c r="H185" i="40"/>
  <c r="H186" i="40"/>
  <c r="H187" i="40"/>
  <c r="H188" i="40"/>
  <c r="H189" i="40"/>
  <c r="H190" i="40"/>
  <c r="H191" i="40"/>
  <c r="H192" i="40"/>
  <c r="H193" i="40"/>
  <c r="H194" i="40"/>
  <c r="H195" i="40"/>
  <c r="H196" i="40"/>
  <c r="H197" i="40"/>
  <c r="H198" i="40"/>
  <c r="H199" i="40"/>
  <c r="H200" i="40"/>
  <c r="H201" i="40"/>
  <c r="H202" i="40"/>
  <c r="H203" i="40"/>
  <c r="H204" i="40"/>
  <c r="H205" i="40"/>
  <c r="H206" i="40"/>
  <c r="H207" i="40"/>
  <c r="H208" i="40"/>
  <c r="H209" i="40"/>
  <c r="H210" i="40"/>
  <c r="H211" i="40"/>
  <c r="H212" i="40"/>
  <c r="H213" i="40"/>
  <c r="H214" i="40"/>
  <c r="H215" i="40"/>
  <c r="H216" i="40"/>
  <c r="H217" i="40"/>
  <c r="H218" i="40"/>
  <c r="H219" i="40"/>
  <c r="H220" i="40"/>
  <c r="H221" i="40"/>
  <c r="H222" i="40"/>
  <c r="H223" i="40"/>
  <c r="H224" i="40"/>
  <c r="H225" i="40"/>
  <c r="H226" i="40"/>
  <c r="H227" i="40"/>
  <c r="H228" i="40"/>
  <c r="H229" i="40"/>
  <c r="H230" i="40"/>
  <c r="H231" i="40"/>
  <c r="H232" i="40"/>
  <c r="H233" i="40"/>
  <c r="H234" i="40"/>
  <c r="H235" i="40"/>
  <c r="H236" i="40"/>
  <c r="H237" i="40"/>
  <c r="H238" i="40"/>
  <c r="H239" i="40"/>
  <c r="H240" i="40"/>
  <c r="H241" i="40"/>
  <c r="H242" i="40"/>
  <c r="H243" i="40"/>
  <c r="H244" i="40"/>
  <c r="H245" i="40"/>
  <c r="H246" i="40"/>
  <c r="H247" i="40"/>
  <c r="H248" i="40"/>
  <c r="H249" i="40"/>
  <c r="H250" i="40"/>
  <c r="H251" i="40"/>
  <c r="H252" i="40"/>
  <c r="H253" i="40"/>
  <c r="H254" i="40"/>
  <c r="H255" i="40"/>
  <c r="H256" i="40"/>
  <c r="H257" i="40"/>
  <c r="H258" i="40"/>
  <c r="H259" i="40"/>
  <c r="H260" i="40"/>
  <c r="H261" i="40"/>
  <c r="H262" i="40"/>
  <c r="H263" i="40"/>
  <c r="H264" i="40"/>
  <c r="H265" i="40"/>
  <c r="H266" i="40"/>
  <c r="H267" i="40"/>
  <c r="H268" i="40"/>
  <c r="H269" i="40"/>
  <c r="H270" i="40"/>
  <c r="H271" i="40"/>
  <c r="H272" i="40"/>
  <c r="H273" i="40"/>
  <c r="H274" i="40"/>
  <c r="H275" i="40"/>
  <c r="H276" i="40"/>
  <c r="H277" i="40"/>
  <c r="H278" i="40"/>
  <c r="H279" i="40"/>
  <c r="H280" i="40"/>
  <c r="H281" i="40"/>
  <c r="H282" i="40"/>
  <c r="H283" i="40"/>
  <c r="H284" i="40"/>
  <c r="H285" i="40"/>
  <c r="H286" i="40"/>
  <c r="H287" i="40"/>
  <c r="H288" i="40"/>
  <c r="H289" i="40"/>
  <c r="H290" i="40"/>
  <c r="H351" i="40"/>
  <c r="H352" i="40"/>
  <c r="H353" i="40"/>
  <c r="H354" i="40"/>
  <c r="H355" i="40"/>
  <c r="H356" i="40"/>
  <c r="H357" i="40"/>
  <c r="H358" i="40"/>
  <c r="H359" i="40"/>
  <c r="H360" i="40"/>
  <c r="H361" i="40"/>
  <c r="H362" i="40"/>
  <c r="H363" i="40"/>
  <c r="H364" i="40"/>
  <c r="H365" i="40"/>
  <c r="H366" i="40"/>
  <c r="H367" i="40"/>
  <c r="H368" i="40"/>
  <c r="H369" i="40"/>
  <c r="H370" i="40"/>
  <c r="H371" i="40"/>
  <c r="H372" i="40"/>
  <c r="H373" i="40"/>
  <c r="H374" i="40"/>
  <c r="H375" i="40"/>
  <c r="H376" i="40"/>
  <c r="H377" i="40"/>
  <c r="H378" i="40"/>
  <c r="H379" i="40"/>
  <c r="H380" i="40"/>
  <c r="H381" i="40"/>
  <c r="H382" i="40"/>
  <c r="H383" i="40"/>
  <c r="H384" i="40"/>
  <c r="H385" i="40"/>
  <c r="H386" i="40"/>
  <c r="H387" i="40"/>
  <c r="H388" i="40"/>
  <c r="H389" i="40"/>
  <c r="H390" i="40"/>
  <c r="H391" i="40"/>
  <c r="H392" i="40"/>
  <c r="H393" i="40"/>
  <c r="H394" i="40"/>
  <c r="H395" i="40"/>
  <c r="H396" i="40"/>
  <c r="H397" i="40"/>
  <c r="H398" i="40"/>
  <c r="H399" i="40"/>
  <c r="H400" i="40"/>
  <c r="H401" i="40"/>
  <c r="H402" i="40"/>
  <c r="H403" i="40"/>
  <c r="H404" i="40"/>
  <c r="H405" i="40"/>
  <c r="H406" i="40"/>
  <c r="H407" i="40"/>
  <c r="H408" i="40"/>
  <c r="H409" i="40"/>
  <c r="H410" i="40"/>
  <c r="H411" i="40"/>
  <c r="H412" i="40"/>
  <c r="H413" i="40"/>
  <c r="H414" i="40"/>
  <c r="H415" i="40"/>
  <c r="H416" i="40"/>
  <c r="H417" i="40"/>
  <c r="H418" i="40"/>
  <c r="H419" i="40"/>
  <c r="H420" i="40"/>
  <c r="H421" i="40"/>
  <c r="H422" i="40"/>
  <c r="H423" i="40"/>
  <c r="H424" i="40"/>
  <c r="H425" i="40"/>
  <c r="H426" i="40"/>
  <c r="H427" i="40"/>
  <c r="H428" i="40"/>
  <c r="H429" i="40"/>
  <c r="H430" i="40"/>
  <c r="H431" i="40"/>
  <c r="H432" i="40"/>
  <c r="H433" i="40"/>
  <c r="H434" i="40"/>
  <c r="H435" i="40"/>
  <c r="H436" i="40"/>
  <c r="H437" i="40"/>
  <c r="H438" i="40"/>
  <c r="H439" i="40"/>
  <c r="H440" i="40"/>
  <c r="H441" i="40"/>
  <c r="H442" i="40"/>
  <c r="H443" i="40"/>
  <c r="H444" i="40"/>
  <c r="H445" i="40"/>
  <c r="H446" i="40"/>
  <c r="H447" i="40"/>
  <c r="H448" i="40"/>
  <c r="H449" i="40"/>
  <c r="H450" i="40"/>
  <c r="H451" i="40"/>
  <c r="H452" i="40"/>
  <c r="H453" i="40"/>
  <c r="H454" i="40"/>
  <c r="H455" i="40"/>
  <c r="H456" i="40"/>
  <c r="H457" i="40"/>
  <c r="H458" i="40"/>
  <c r="H459" i="40"/>
  <c r="H460" i="40"/>
  <c r="H461" i="40"/>
  <c r="H462" i="40"/>
  <c r="H463" i="40"/>
  <c r="H464" i="40"/>
  <c r="H465" i="40"/>
  <c r="H466" i="40"/>
  <c r="H467" i="40"/>
  <c r="H468" i="40"/>
  <c r="H469" i="40"/>
  <c r="H470" i="40"/>
  <c r="H471" i="40"/>
  <c r="H472" i="40"/>
  <c r="H473" i="40"/>
  <c r="H474" i="40"/>
  <c r="H475" i="40"/>
  <c r="H476" i="40"/>
  <c r="H477" i="40"/>
  <c r="H478" i="40"/>
  <c r="H479" i="40"/>
  <c r="H480" i="40"/>
  <c r="H481" i="40"/>
  <c r="H482" i="40"/>
  <c r="H483" i="40"/>
  <c r="H484" i="40"/>
  <c r="H485" i="40"/>
  <c r="H486" i="40"/>
  <c r="H487" i="40"/>
  <c r="H488" i="40"/>
  <c r="H489" i="40"/>
  <c r="H490" i="40"/>
  <c r="H491" i="40"/>
  <c r="H492" i="40"/>
  <c r="H493" i="40"/>
  <c r="H494" i="40"/>
  <c r="H495" i="40"/>
  <c r="H496" i="40"/>
  <c r="H497" i="40"/>
  <c r="H498" i="40"/>
  <c r="H499" i="40"/>
  <c r="H500" i="40"/>
  <c r="H501" i="40"/>
  <c r="H502" i="40"/>
  <c r="H503" i="40"/>
  <c r="H504" i="40"/>
  <c r="H505" i="40"/>
  <c r="H506" i="40"/>
  <c r="H507" i="40"/>
  <c r="H508" i="40"/>
  <c r="H509" i="40"/>
  <c r="H510" i="40"/>
  <c r="H511" i="40"/>
  <c r="H512" i="40"/>
  <c r="H513" i="40"/>
  <c r="H514" i="40"/>
  <c r="H515" i="40"/>
  <c r="H516" i="40"/>
  <c r="H517" i="40"/>
  <c r="H518" i="40"/>
  <c r="H519" i="40"/>
  <c r="H520" i="40"/>
  <c r="H521" i="40"/>
  <c r="H522" i="40"/>
  <c r="H523" i="40"/>
  <c r="H524" i="40"/>
  <c r="H525" i="40"/>
  <c r="H526" i="40"/>
  <c r="H527" i="40"/>
  <c r="H528" i="40"/>
  <c r="H529" i="40"/>
  <c r="H530" i="40"/>
  <c r="H531" i="40"/>
  <c r="H532" i="40"/>
  <c r="H533" i="40"/>
  <c r="H534" i="40"/>
  <c r="H535" i="40"/>
  <c r="H536" i="40"/>
  <c r="H537" i="40"/>
  <c r="H538" i="40"/>
  <c r="H539" i="40"/>
  <c r="H540" i="40"/>
  <c r="H541" i="40"/>
  <c r="H542" i="40"/>
  <c r="H543" i="40"/>
  <c r="H544" i="40"/>
  <c r="H545" i="40"/>
  <c r="H546" i="40"/>
  <c r="H547" i="40"/>
  <c r="H548" i="40"/>
  <c r="H549" i="40"/>
  <c r="H550" i="40"/>
  <c r="H551" i="40"/>
  <c r="H552" i="40"/>
  <c r="H553" i="40"/>
  <c r="H554" i="40"/>
  <c r="H555" i="40"/>
  <c r="H556" i="40"/>
  <c r="H557" i="40"/>
  <c r="H558" i="40"/>
  <c r="H559" i="40"/>
  <c r="H560" i="40"/>
  <c r="H561" i="40"/>
  <c r="H562" i="40"/>
  <c r="H563" i="40"/>
  <c r="H564" i="40"/>
  <c r="H565" i="40"/>
  <c r="H566" i="40"/>
  <c r="H567" i="40"/>
  <c r="H568" i="40"/>
  <c r="H569" i="40"/>
  <c r="H570" i="40"/>
  <c r="H571" i="40"/>
  <c r="H572" i="40"/>
  <c r="H573" i="40"/>
  <c r="H574" i="40"/>
  <c r="H575" i="40"/>
  <c r="H576" i="40"/>
  <c r="H577" i="40"/>
  <c r="H578" i="40"/>
  <c r="H579" i="40"/>
  <c r="H580" i="40"/>
  <c r="H581" i="40"/>
  <c r="H582" i="40"/>
  <c r="H583" i="40"/>
  <c r="H584" i="40"/>
  <c r="H585" i="40"/>
  <c r="H586" i="40"/>
  <c r="H587" i="40"/>
  <c r="H588" i="40"/>
  <c r="H589" i="40"/>
  <c r="H590" i="40"/>
  <c r="H591" i="40"/>
  <c r="H592" i="40"/>
  <c r="H593" i="40"/>
  <c r="H594" i="40"/>
  <c r="H595" i="40"/>
  <c r="H596" i="40"/>
  <c r="H597" i="40"/>
  <c r="H598" i="40"/>
  <c r="H599" i="40"/>
  <c r="H600" i="40"/>
  <c r="H601" i="40"/>
  <c r="H602" i="40"/>
  <c r="H603" i="40"/>
  <c r="H604" i="40"/>
  <c r="H605" i="40"/>
  <c r="H606" i="40"/>
  <c r="H607" i="40"/>
  <c r="H608" i="40"/>
  <c r="H609" i="40"/>
  <c r="H610" i="40"/>
  <c r="H611" i="40"/>
  <c r="H612" i="40"/>
  <c r="H613" i="40"/>
  <c r="H614" i="40"/>
  <c r="H615" i="40"/>
  <c r="H616" i="40"/>
  <c r="H617" i="40"/>
  <c r="H618" i="40"/>
  <c r="H619" i="40"/>
  <c r="H620" i="40"/>
  <c r="H621" i="40"/>
  <c r="H622" i="40"/>
  <c r="H623" i="40"/>
  <c r="H624" i="40"/>
  <c r="H625" i="40"/>
  <c r="H626" i="40"/>
  <c r="H627" i="40"/>
  <c r="H628" i="40"/>
  <c r="H629" i="40"/>
  <c r="H630" i="40"/>
  <c r="H631" i="40"/>
  <c r="H632" i="40"/>
  <c r="H633" i="40"/>
  <c r="H634" i="40"/>
  <c r="H635" i="40"/>
  <c r="H636" i="40"/>
  <c r="H637" i="40"/>
  <c r="H638" i="40"/>
  <c r="H639" i="40"/>
  <c r="H640" i="40"/>
  <c r="H641" i="40"/>
  <c r="H642" i="40"/>
  <c r="H643" i="40"/>
  <c r="H644" i="40"/>
  <c r="H645" i="40"/>
  <c r="H646" i="40"/>
  <c r="H647" i="40"/>
  <c r="H648" i="40"/>
  <c r="H649" i="40"/>
  <c r="H650" i="40"/>
  <c r="H651" i="40"/>
  <c r="H652" i="40"/>
  <c r="H653" i="40"/>
  <c r="H654" i="40"/>
  <c r="H655" i="40"/>
  <c r="H656" i="40"/>
  <c r="H657" i="40"/>
  <c r="H658" i="40"/>
  <c r="H659" i="40"/>
  <c r="H660" i="40"/>
  <c r="H661" i="40"/>
  <c r="H662" i="40"/>
  <c r="H663" i="40"/>
  <c r="H664" i="40"/>
  <c r="H665" i="40"/>
  <c r="H666" i="40"/>
  <c r="H667" i="40"/>
  <c r="H668" i="40"/>
  <c r="H669" i="40"/>
  <c r="H670" i="40"/>
  <c r="H671" i="40"/>
  <c r="H672" i="40"/>
  <c r="H673" i="40"/>
  <c r="H674" i="40"/>
  <c r="H675" i="40"/>
  <c r="H676" i="40"/>
  <c r="H677" i="40"/>
  <c r="H678" i="40"/>
  <c r="H679" i="40"/>
  <c r="H680" i="40"/>
  <c r="H681" i="40"/>
  <c r="H682" i="40"/>
  <c r="H683" i="40"/>
  <c r="H684" i="40"/>
  <c r="H685" i="40"/>
  <c r="H686" i="40"/>
  <c r="H687" i="40"/>
  <c r="H688" i="40"/>
  <c r="H689" i="40"/>
  <c r="H690" i="40"/>
  <c r="H691" i="40"/>
  <c r="H692" i="40"/>
  <c r="H693" i="40"/>
  <c r="H694" i="40"/>
  <c r="H695" i="40"/>
  <c r="H696" i="40"/>
  <c r="H697" i="40"/>
  <c r="H698" i="40"/>
  <c r="H699" i="40"/>
  <c r="H700" i="40"/>
  <c r="H701" i="40"/>
  <c r="H702" i="40"/>
  <c r="H703" i="40"/>
  <c r="H704" i="40"/>
  <c r="H705" i="40"/>
  <c r="H706" i="40"/>
  <c r="H707" i="40"/>
  <c r="H708" i="40"/>
  <c r="H709" i="40"/>
  <c r="H710" i="40"/>
  <c r="H711" i="40"/>
  <c r="H712" i="40"/>
  <c r="H713" i="40"/>
  <c r="H714" i="40"/>
  <c r="H715" i="40"/>
  <c r="H716" i="40"/>
  <c r="H717" i="40"/>
  <c r="H718" i="40"/>
  <c r="H719" i="40"/>
  <c r="H720" i="40"/>
  <c r="H721" i="40"/>
  <c r="H722" i="40"/>
  <c r="H723" i="40"/>
  <c r="H724" i="40"/>
  <c r="H725" i="40"/>
  <c r="H726" i="40"/>
  <c r="H727" i="40"/>
  <c r="H728" i="40"/>
  <c r="H729" i="40"/>
  <c r="H730" i="40"/>
  <c r="H731" i="40"/>
  <c r="H732" i="40"/>
  <c r="H733" i="40"/>
  <c r="H734" i="40"/>
  <c r="H735" i="40"/>
  <c r="H736" i="40"/>
  <c r="H737" i="40"/>
  <c r="H738" i="40"/>
  <c r="H739" i="40"/>
  <c r="H740" i="40"/>
  <c r="H741" i="40"/>
  <c r="H742" i="40"/>
  <c r="H743" i="40"/>
  <c r="H744" i="40"/>
  <c r="H745" i="40"/>
  <c r="H746" i="40"/>
  <c r="H747" i="40"/>
  <c r="H748" i="40"/>
  <c r="H749" i="40"/>
  <c r="H750" i="40"/>
  <c r="H751" i="40"/>
  <c r="H752" i="40"/>
  <c r="H753" i="40"/>
  <c r="H754" i="40"/>
  <c r="H755" i="40"/>
  <c r="H756" i="40"/>
  <c r="H757" i="40"/>
  <c r="H758" i="40"/>
  <c r="H759" i="40"/>
  <c r="H760" i="40"/>
  <c r="H761" i="40"/>
  <c r="H762" i="40"/>
  <c r="H763" i="40"/>
  <c r="H764" i="40"/>
  <c r="H765" i="40"/>
  <c r="H766" i="40"/>
  <c r="H767" i="40"/>
  <c r="H768" i="40"/>
  <c r="H769" i="40"/>
  <c r="H770" i="40"/>
  <c r="H771" i="40"/>
  <c r="H772" i="40"/>
  <c r="H773" i="40"/>
  <c r="H774" i="40"/>
  <c r="H775" i="40"/>
  <c r="H776" i="40"/>
  <c r="H777" i="40"/>
  <c r="H778" i="40"/>
  <c r="H779" i="40"/>
  <c r="H780" i="40"/>
  <c r="H781" i="40"/>
  <c r="H782" i="40"/>
  <c r="H783" i="40"/>
  <c r="H784" i="40"/>
  <c r="H785" i="40"/>
  <c r="H786" i="40"/>
  <c r="H787" i="40"/>
  <c r="H788" i="40"/>
  <c r="H789" i="40"/>
  <c r="H790" i="40"/>
  <c r="H791" i="40"/>
  <c r="H792" i="40"/>
  <c r="H793" i="40"/>
  <c r="H794" i="40"/>
  <c r="H795" i="40"/>
  <c r="H796" i="40"/>
  <c r="H797" i="40"/>
  <c r="H798" i="40"/>
  <c r="H799" i="40"/>
  <c r="H800" i="40"/>
  <c r="H801" i="40"/>
  <c r="H802" i="40"/>
  <c r="H803" i="40"/>
  <c r="H804" i="40"/>
  <c r="H805" i="40"/>
  <c r="H806" i="40"/>
  <c r="H807" i="40"/>
  <c r="H808" i="40"/>
  <c r="H809" i="40"/>
  <c r="H810" i="40"/>
  <c r="H811" i="40"/>
  <c r="H812" i="40"/>
  <c r="H813" i="40"/>
  <c r="H814" i="40"/>
  <c r="H815" i="40"/>
  <c r="H816" i="40"/>
  <c r="H817" i="40"/>
  <c r="H818" i="40"/>
  <c r="H819" i="40"/>
  <c r="H820" i="40"/>
  <c r="H821" i="40"/>
  <c r="H822" i="40"/>
  <c r="H823" i="40"/>
  <c r="H824" i="40"/>
  <c r="H825" i="40"/>
  <c r="H826" i="40"/>
  <c r="H827" i="40"/>
  <c r="H828" i="40"/>
  <c r="H829" i="40"/>
  <c r="H830" i="40"/>
  <c r="H831" i="40"/>
  <c r="H832" i="40"/>
  <c r="H833" i="40"/>
  <c r="H834" i="40"/>
  <c r="H835" i="40"/>
  <c r="H836" i="40"/>
  <c r="H837" i="40"/>
  <c r="H838" i="40"/>
  <c r="H839" i="40"/>
  <c r="H840" i="40"/>
  <c r="H841" i="40"/>
  <c r="H842" i="40"/>
  <c r="H843" i="40"/>
  <c r="H844" i="40"/>
  <c r="H845" i="40"/>
  <c r="H846" i="40"/>
  <c r="H847" i="40"/>
  <c r="H848" i="40"/>
  <c r="H849" i="40"/>
  <c r="H850" i="40"/>
  <c r="H851" i="40"/>
  <c r="H852" i="40"/>
  <c r="H853" i="40"/>
  <c r="H854" i="40"/>
  <c r="H855" i="40"/>
  <c r="H856" i="40"/>
  <c r="H857" i="40"/>
  <c r="H858" i="40"/>
  <c r="H859" i="40"/>
  <c r="H860" i="40"/>
  <c r="H861" i="40"/>
  <c r="H862" i="40"/>
  <c r="H863" i="40"/>
  <c r="H864" i="40"/>
  <c r="H865" i="40"/>
  <c r="H866" i="40"/>
  <c r="H867" i="40"/>
  <c r="H868" i="40"/>
  <c r="H869" i="40"/>
  <c r="H870" i="40"/>
  <c r="H871" i="40"/>
  <c r="H872" i="40"/>
  <c r="H873" i="40"/>
  <c r="H874" i="40"/>
  <c r="H875" i="40"/>
  <c r="H876" i="40"/>
  <c r="H877" i="40"/>
  <c r="H878" i="40"/>
  <c r="H879" i="40"/>
  <c r="H880" i="40"/>
  <c r="H881" i="40"/>
  <c r="H882" i="40"/>
  <c r="H883" i="40"/>
  <c r="H884" i="40"/>
  <c r="H885" i="40"/>
  <c r="H886" i="40"/>
  <c r="H887" i="40"/>
  <c r="H888" i="40"/>
  <c r="H889" i="40"/>
  <c r="H890" i="40"/>
  <c r="H891" i="40"/>
  <c r="H892" i="40"/>
  <c r="H893" i="40"/>
  <c r="H894" i="40"/>
  <c r="H895" i="40"/>
  <c r="H896" i="40"/>
  <c r="H897" i="40"/>
  <c r="H898" i="40"/>
  <c r="H899" i="40"/>
  <c r="H900" i="40"/>
  <c r="H901" i="40"/>
  <c r="H902" i="40"/>
  <c r="H903" i="40"/>
  <c r="H904" i="40"/>
  <c r="H905" i="40"/>
  <c r="H906" i="40"/>
  <c r="H907" i="40"/>
  <c r="H908" i="40"/>
  <c r="H909" i="40"/>
  <c r="H910" i="40"/>
  <c r="H911" i="40"/>
  <c r="H912" i="40"/>
  <c r="H913" i="40"/>
  <c r="H914" i="40"/>
  <c r="H915" i="40"/>
  <c r="H916" i="40"/>
  <c r="H917" i="40"/>
  <c r="H918" i="40"/>
  <c r="H919" i="40"/>
  <c r="H920" i="40"/>
  <c r="H921" i="40"/>
  <c r="H922" i="40"/>
  <c r="H923" i="40"/>
  <c r="H924" i="40"/>
  <c r="H925" i="40"/>
  <c r="H926" i="40"/>
  <c r="H927" i="40"/>
  <c r="H928" i="40"/>
  <c r="H929" i="40"/>
  <c r="H930" i="40"/>
  <c r="H931" i="40"/>
  <c r="H932" i="40"/>
  <c r="H933" i="40"/>
  <c r="H934" i="40"/>
  <c r="H935" i="40"/>
  <c r="H936" i="40"/>
  <c r="H937" i="40"/>
  <c r="H938" i="40"/>
  <c r="H939" i="40"/>
  <c r="H940" i="40"/>
  <c r="H941" i="40"/>
  <c r="H942" i="40"/>
  <c r="H943" i="40"/>
  <c r="H944" i="40"/>
  <c r="H945" i="40"/>
  <c r="H946" i="40"/>
  <c r="H947" i="40"/>
  <c r="H948" i="40"/>
  <c r="H949" i="40"/>
  <c r="H950" i="40"/>
  <c r="H951" i="40"/>
  <c r="H952" i="40"/>
  <c r="H953" i="40"/>
  <c r="H954" i="40"/>
  <c r="H955" i="40"/>
  <c r="H956" i="40"/>
  <c r="H957" i="40"/>
  <c r="H958" i="40"/>
  <c r="H959" i="40"/>
  <c r="H960" i="40"/>
  <c r="H961" i="40"/>
  <c r="H962" i="40"/>
  <c r="H963" i="40"/>
  <c r="H964" i="40"/>
  <c r="H965" i="40"/>
  <c r="H966" i="40"/>
  <c r="H967" i="40"/>
  <c r="H968" i="40"/>
  <c r="H969" i="40"/>
  <c r="H970" i="40"/>
  <c r="H971" i="40"/>
  <c r="H972" i="40"/>
  <c r="H973" i="40"/>
  <c r="H974" i="40"/>
  <c r="H975" i="40"/>
  <c r="H976" i="40"/>
  <c r="H977" i="40"/>
  <c r="H978" i="40"/>
  <c r="H979" i="40"/>
  <c r="H980" i="40"/>
  <c r="H981" i="40"/>
  <c r="H982" i="40"/>
  <c r="H983" i="40"/>
  <c r="H984" i="40"/>
  <c r="H985" i="40"/>
  <c r="H986" i="40"/>
  <c r="H987" i="40"/>
  <c r="H988" i="40"/>
  <c r="H989" i="40"/>
  <c r="H990" i="40"/>
  <c r="H991" i="40"/>
  <c r="H992" i="40"/>
  <c r="H993" i="40"/>
  <c r="H994" i="40"/>
  <c r="H995" i="40"/>
  <c r="H996" i="40"/>
  <c r="H997" i="40"/>
  <c r="H998" i="40"/>
  <c r="H999" i="40"/>
  <c r="H1000" i="40"/>
  <c r="H1001" i="40"/>
  <c r="H1002" i="40"/>
  <c r="H1003" i="40"/>
  <c r="H1004" i="40"/>
  <c r="H1005" i="40"/>
  <c r="H1006" i="40"/>
  <c r="H1007" i="40"/>
  <c r="H1008" i="40"/>
  <c r="H1009" i="40"/>
  <c r="H1010" i="40"/>
  <c r="H1011" i="40"/>
  <c r="H1012" i="40"/>
  <c r="H1013" i="40"/>
  <c r="H1014" i="40"/>
  <c r="H1015" i="40"/>
  <c r="H1016" i="40"/>
  <c r="H1017" i="40"/>
  <c r="H1018" i="40"/>
  <c r="H1019" i="40"/>
  <c r="H1020" i="40"/>
  <c r="H1021" i="40"/>
  <c r="H1022" i="40"/>
  <c r="H1023" i="40"/>
  <c r="H1024" i="40"/>
  <c r="H1025" i="40"/>
  <c r="H1026" i="40"/>
  <c r="H1027" i="40"/>
  <c r="H1028" i="40"/>
  <c r="H1029" i="40"/>
  <c r="H1030" i="40"/>
  <c r="H1031" i="40"/>
  <c r="H1032" i="40"/>
  <c r="H1033" i="40"/>
  <c r="H1034" i="40"/>
  <c r="H1035" i="40"/>
  <c r="H1036" i="40"/>
  <c r="H1037" i="40"/>
  <c r="H1038" i="40"/>
  <c r="H1039" i="40"/>
  <c r="H1040" i="40"/>
  <c r="H1041" i="40"/>
  <c r="H1042" i="40"/>
  <c r="H1043" i="40"/>
  <c r="H1044" i="40"/>
  <c r="H1045" i="40"/>
  <c r="H1046" i="40"/>
  <c r="H1047" i="40"/>
  <c r="H1048" i="40"/>
  <c r="H1049" i="40"/>
  <c r="H1050" i="40"/>
  <c r="H1051" i="40"/>
  <c r="H1052" i="40"/>
  <c r="H1053" i="40"/>
  <c r="H1054" i="40"/>
  <c r="H1055" i="40"/>
  <c r="H1056" i="40"/>
  <c r="H1057" i="40"/>
  <c r="H1058" i="40"/>
  <c r="H1059" i="40"/>
  <c r="H1060" i="40"/>
  <c r="H1061" i="40"/>
  <c r="H1062" i="40"/>
  <c r="H1063" i="40"/>
  <c r="H1064" i="40"/>
  <c r="H1065" i="40"/>
  <c r="H1066" i="40"/>
  <c r="H1067" i="40"/>
  <c r="H1068" i="40"/>
  <c r="H1069" i="40"/>
  <c r="H1070" i="40"/>
  <c r="H1071" i="40"/>
  <c r="H1072" i="40"/>
  <c r="H1073" i="40"/>
  <c r="H1074" i="40"/>
  <c r="H1075" i="40"/>
  <c r="H1076" i="40"/>
  <c r="H1077" i="40"/>
  <c r="H1078" i="40"/>
  <c r="H1079" i="40"/>
  <c r="H1080" i="40"/>
  <c r="H1081" i="40"/>
  <c r="H1082" i="40"/>
  <c r="H1083" i="40"/>
  <c r="H1084" i="40"/>
  <c r="H1085" i="40"/>
  <c r="H1086" i="40"/>
  <c r="H1087" i="40"/>
  <c r="H1088" i="40"/>
  <c r="H1089" i="40"/>
  <c r="H1090" i="40"/>
  <c r="H1091" i="40"/>
  <c r="H1092" i="40"/>
  <c r="H1093" i="40"/>
  <c r="H1094" i="40"/>
  <c r="H1095" i="40"/>
  <c r="H1096" i="40"/>
  <c r="H1097" i="40"/>
  <c r="H1098" i="40"/>
  <c r="H1099" i="40"/>
  <c r="H1100" i="40"/>
  <c r="H1101" i="40"/>
  <c r="H1102" i="40"/>
  <c r="H1103" i="40"/>
  <c r="H1104" i="40"/>
  <c r="H1105" i="40"/>
  <c r="H1106" i="40"/>
  <c r="H1107" i="40"/>
  <c r="H1108" i="40"/>
  <c r="H1109" i="40"/>
  <c r="H1110" i="40"/>
  <c r="H1111" i="40"/>
  <c r="H1112" i="40"/>
  <c r="H1113" i="40"/>
  <c r="H1114" i="40"/>
  <c r="H1115" i="40"/>
  <c r="H1116" i="40"/>
  <c r="H1117" i="40"/>
  <c r="H1118" i="40"/>
  <c r="H1119" i="40"/>
  <c r="H1120" i="40"/>
  <c r="H1121" i="40"/>
  <c r="H1122" i="40"/>
  <c r="H1123" i="40"/>
  <c r="H1124" i="40"/>
  <c r="H1125" i="40"/>
  <c r="H1126" i="40"/>
  <c r="H1127" i="40"/>
  <c r="H1128" i="40"/>
  <c r="H1129" i="40"/>
  <c r="H1130" i="40"/>
  <c r="H2467" i="40"/>
  <c r="H2481" i="40"/>
  <c r="H2484" i="40"/>
  <c r="H2547" i="40"/>
  <c r="H2586" i="40"/>
  <c r="H2592" i="40"/>
  <c r="H2682" i="40"/>
  <c r="H2689" i="40"/>
  <c r="H2690" i="40"/>
  <c r="H2694" i="40"/>
  <c r="H2695" i="40"/>
  <c r="H2696" i="40"/>
  <c r="H2700" i="40"/>
  <c r="H2701" i="40"/>
  <c r="H2702" i="40"/>
  <c r="H2703" i="40"/>
  <c r="H2707" i="40"/>
  <c r="H2711" i="40"/>
  <c r="H2712" i="40"/>
  <c r="H2713" i="40"/>
  <c r="H2715" i="40"/>
  <c r="H2716" i="40"/>
  <c r="H2717" i="40"/>
  <c r="H2719" i="40"/>
  <c r="H2722" i="40"/>
  <c r="H2723" i="40"/>
  <c r="H2724" i="40"/>
  <c r="H2727" i="40"/>
  <c r="H2729" i="40"/>
  <c r="H2730" i="40"/>
  <c r="H2732" i="40"/>
  <c r="H2733" i="40"/>
  <c r="H2736" i="40"/>
  <c r="H2737" i="40"/>
  <c r="H2741" i="40"/>
  <c r="H2742" i="40"/>
  <c r="H2743" i="40"/>
  <c r="H2745" i="40"/>
  <c r="H2749" i="40"/>
  <c r="H2754" i="40"/>
  <c r="H2757" i="40"/>
  <c r="H2758" i="40"/>
  <c r="H2759" i="40"/>
  <c r="H2760" i="40"/>
  <c r="H2763" i="40"/>
  <c r="H2765" i="40"/>
  <c r="H2768" i="40"/>
  <c r="H2771" i="40"/>
  <c r="H3" i="40"/>
  <c r="J3" i="51" l="1"/>
  <c r="J4" i="51"/>
  <c r="J5" i="51"/>
  <c r="J6" i="51"/>
  <c r="J7" i="51"/>
  <c r="J8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41" i="51"/>
  <c r="J42" i="51"/>
  <c r="J43" i="51"/>
  <c r="J44" i="51"/>
  <c r="J45" i="51"/>
  <c r="J46" i="51"/>
  <c r="J47" i="51"/>
  <c r="J48" i="51"/>
  <c r="J49" i="51"/>
  <c r="J50" i="51"/>
  <c r="J51" i="51"/>
  <c r="J52" i="51"/>
  <c r="J53" i="51"/>
  <c r="J54" i="51"/>
  <c r="J55" i="51"/>
  <c r="J56" i="51"/>
  <c r="J57" i="51"/>
  <c r="J58" i="51"/>
  <c r="J59" i="51"/>
  <c r="J60" i="51"/>
  <c r="J61" i="51"/>
  <c r="J62" i="51"/>
  <c r="J63" i="51"/>
  <c r="J64" i="51"/>
  <c r="J65" i="51"/>
  <c r="J66" i="51"/>
  <c r="J67" i="51"/>
  <c r="J68" i="51"/>
  <c r="J69" i="51"/>
  <c r="J70" i="51"/>
  <c r="J71" i="51"/>
  <c r="J72" i="51"/>
  <c r="J73" i="51"/>
  <c r="J74" i="51"/>
  <c r="J75" i="51"/>
  <c r="J76" i="51"/>
  <c r="J77" i="51"/>
  <c r="J78" i="51"/>
  <c r="J79" i="51"/>
  <c r="J80" i="51"/>
  <c r="J81" i="51"/>
  <c r="J82" i="51"/>
  <c r="J83" i="51"/>
  <c r="J84" i="51"/>
  <c r="J85" i="51"/>
  <c r="J86" i="51"/>
  <c r="J87" i="51"/>
  <c r="J88" i="51"/>
  <c r="J89" i="51"/>
  <c r="J90" i="51"/>
  <c r="J91" i="51"/>
  <c r="J92" i="51"/>
  <c r="J93" i="51"/>
  <c r="J94" i="51"/>
  <c r="J95" i="51"/>
  <c r="J96" i="51"/>
  <c r="J97" i="51"/>
  <c r="J98" i="51"/>
  <c r="J99" i="51"/>
  <c r="J100" i="51"/>
  <c r="J101" i="51"/>
  <c r="J102" i="51"/>
  <c r="J103" i="51"/>
  <c r="J104" i="51"/>
  <c r="J105" i="51"/>
  <c r="J106" i="51"/>
  <c r="J107" i="51"/>
  <c r="J108" i="51"/>
  <c r="J109" i="51"/>
  <c r="J110" i="51"/>
  <c r="J111" i="51"/>
  <c r="J112" i="51"/>
  <c r="J113" i="51"/>
  <c r="J114" i="51"/>
  <c r="J115" i="51"/>
  <c r="J116" i="51"/>
  <c r="J117" i="51"/>
  <c r="J118" i="51"/>
  <c r="J119" i="51"/>
  <c r="J120" i="51"/>
  <c r="J2" i="51"/>
  <c r="E3604" i="40"/>
  <c r="H3604" i="40" s="1"/>
  <c r="E3603" i="40"/>
  <c r="H3603" i="40" s="1"/>
  <c r="E3602" i="40"/>
  <c r="H3602" i="40" s="1"/>
  <c r="E3601" i="40"/>
  <c r="H3601" i="40" s="1"/>
  <c r="E3600" i="40"/>
  <c r="H3600" i="40" s="1"/>
  <c r="E3599" i="40"/>
  <c r="H3599" i="40" s="1"/>
  <c r="E3598" i="40"/>
  <c r="H3598" i="40" s="1"/>
  <c r="E3597" i="40"/>
  <c r="H3597" i="40" s="1"/>
  <c r="E3596" i="40"/>
  <c r="H3596" i="40" s="1"/>
  <c r="E3595" i="40"/>
  <c r="H3595" i="40" s="1"/>
  <c r="E3594" i="40"/>
  <c r="H3594" i="40" s="1"/>
  <c r="E3593" i="40"/>
  <c r="H3593" i="40" s="1"/>
  <c r="E3592" i="40"/>
  <c r="H3592" i="40" s="1"/>
  <c r="E3591" i="40"/>
  <c r="H3591" i="40" s="1"/>
  <c r="E3590" i="40"/>
  <c r="H3590" i="40" s="1"/>
  <c r="E3589" i="40"/>
  <c r="H3589" i="40" s="1"/>
  <c r="E3588" i="40"/>
  <c r="H3588" i="40" s="1"/>
  <c r="E3587" i="40"/>
  <c r="H3587" i="40" s="1"/>
  <c r="E3586" i="40"/>
  <c r="H3586" i="40" s="1"/>
  <c r="E3585" i="40"/>
  <c r="H3585" i="40" s="1"/>
  <c r="E3584" i="40"/>
  <c r="H3584" i="40" s="1"/>
  <c r="E3583" i="40"/>
  <c r="H3583" i="40" s="1"/>
  <c r="E3582" i="40"/>
  <c r="H3582" i="40" s="1"/>
  <c r="E3581" i="40"/>
  <c r="H3581" i="40" s="1"/>
  <c r="E3580" i="40"/>
  <c r="H3580" i="40" s="1"/>
  <c r="E3579" i="40"/>
  <c r="H3579" i="40" s="1"/>
  <c r="E3578" i="40"/>
  <c r="H3578" i="40" s="1"/>
  <c r="E3577" i="40"/>
  <c r="H3577" i="40" s="1"/>
  <c r="E3576" i="40"/>
  <c r="H3576" i="40" s="1"/>
  <c r="E3575" i="40"/>
  <c r="H3575" i="40" s="1"/>
  <c r="E3574" i="40"/>
  <c r="H3574" i="40" s="1"/>
  <c r="E3573" i="40"/>
  <c r="H3573" i="40" s="1"/>
  <c r="E3572" i="40"/>
  <c r="H3572" i="40" s="1"/>
  <c r="E3571" i="40"/>
  <c r="H3571" i="40" s="1"/>
  <c r="E3570" i="40"/>
  <c r="H3570" i="40" s="1"/>
  <c r="E3569" i="40"/>
  <c r="H3569" i="40" s="1"/>
  <c r="E3568" i="40"/>
  <c r="H3568" i="40" s="1"/>
  <c r="E3567" i="40"/>
  <c r="H3567" i="40" s="1"/>
  <c r="E3566" i="40"/>
  <c r="H3566" i="40" s="1"/>
  <c r="E3565" i="40"/>
  <c r="H3565" i="40" s="1"/>
  <c r="E3564" i="40"/>
  <c r="H3564" i="40" s="1"/>
  <c r="E3563" i="40"/>
  <c r="H3563" i="40" s="1"/>
  <c r="E3562" i="40"/>
  <c r="H3562" i="40" s="1"/>
  <c r="E3561" i="40"/>
  <c r="H3561" i="40" s="1"/>
  <c r="E3560" i="40"/>
  <c r="H3560" i="40" s="1"/>
  <c r="E3559" i="40"/>
  <c r="H3559" i="40" s="1"/>
  <c r="E3558" i="40"/>
  <c r="H3558" i="40" s="1"/>
  <c r="E3557" i="40"/>
  <c r="H3557" i="40" s="1"/>
  <c r="E3556" i="40"/>
  <c r="H3556" i="40" s="1"/>
  <c r="E3555" i="40"/>
  <c r="H3555" i="40" s="1"/>
  <c r="E3554" i="40"/>
  <c r="H3554" i="40" s="1"/>
  <c r="E3553" i="40"/>
  <c r="H3553" i="40" s="1"/>
  <c r="E3552" i="40"/>
  <c r="H3552" i="40" s="1"/>
  <c r="E3551" i="40"/>
  <c r="H3551" i="40" s="1"/>
  <c r="E3550" i="40"/>
  <c r="H3550" i="40" s="1"/>
  <c r="E3549" i="40"/>
  <c r="H3549" i="40" s="1"/>
  <c r="E3548" i="40"/>
  <c r="H3548" i="40" s="1"/>
  <c r="E3547" i="40"/>
  <c r="H3547" i="40" s="1"/>
  <c r="E3546" i="40"/>
  <c r="H3546" i="40" s="1"/>
  <c r="E3545" i="40"/>
  <c r="H3545" i="40" s="1"/>
  <c r="D3544" i="40"/>
  <c r="G3544" i="40" s="1"/>
  <c r="C3544" i="40"/>
  <c r="F3544" i="40" s="1"/>
  <c r="E3543" i="40"/>
  <c r="H3543" i="40" s="1"/>
  <c r="E3542" i="40"/>
  <c r="H3542" i="40" s="1"/>
  <c r="E3541" i="40"/>
  <c r="H3541" i="40" s="1"/>
  <c r="E3540" i="40"/>
  <c r="H3540" i="40" s="1"/>
  <c r="E3539" i="40"/>
  <c r="H3539" i="40" s="1"/>
  <c r="E3538" i="40"/>
  <c r="H3538" i="40" s="1"/>
  <c r="E3537" i="40"/>
  <c r="H3537" i="40" s="1"/>
  <c r="E3536" i="40"/>
  <c r="H3536" i="40" s="1"/>
  <c r="E3535" i="40"/>
  <c r="H3535" i="40" s="1"/>
  <c r="E3534" i="40"/>
  <c r="H3534" i="40" s="1"/>
  <c r="E3533" i="40"/>
  <c r="H3533" i="40" s="1"/>
  <c r="E3532" i="40"/>
  <c r="H3532" i="40" s="1"/>
  <c r="E3531" i="40"/>
  <c r="H3531" i="40" s="1"/>
  <c r="E3530" i="40"/>
  <c r="H3530" i="40" s="1"/>
  <c r="E3529" i="40"/>
  <c r="H3529" i="40" s="1"/>
  <c r="E3528" i="40"/>
  <c r="H3528" i="40" s="1"/>
  <c r="E3527" i="40"/>
  <c r="H3527" i="40" s="1"/>
  <c r="E3526" i="40"/>
  <c r="H3526" i="40" s="1"/>
  <c r="E3525" i="40"/>
  <c r="H3525" i="40" s="1"/>
  <c r="E3524" i="40"/>
  <c r="H3524" i="40" s="1"/>
  <c r="E3523" i="40"/>
  <c r="H3523" i="40" s="1"/>
  <c r="E3522" i="40"/>
  <c r="H3522" i="40" s="1"/>
  <c r="E3521" i="40"/>
  <c r="H3521" i="40" s="1"/>
  <c r="E3520" i="40"/>
  <c r="H3520" i="40" s="1"/>
  <c r="E3519" i="40"/>
  <c r="H3519" i="40" s="1"/>
  <c r="E3518" i="40"/>
  <c r="H3518" i="40" s="1"/>
  <c r="E3517" i="40"/>
  <c r="H3517" i="40" s="1"/>
  <c r="E3516" i="40"/>
  <c r="H3516" i="40" s="1"/>
  <c r="E3515" i="40"/>
  <c r="H3515" i="40" s="1"/>
  <c r="E3514" i="40"/>
  <c r="H3514" i="40" s="1"/>
  <c r="E3513" i="40"/>
  <c r="H3513" i="40" s="1"/>
  <c r="E3512" i="40"/>
  <c r="H3512" i="40" s="1"/>
  <c r="E3511" i="40"/>
  <c r="H3511" i="40" s="1"/>
  <c r="E3510" i="40"/>
  <c r="H3510" i="40" s="1"/>
  <c r="E3509" i="40"/>
  <c r="H3509" i="40" s="1"/>
  <c r="E3508" i="40"/>
  <c r="H3508" i="40" s="1"/>
  <c r="E3507" i="40"/>
  <c r="H3507" i="40" s="1"/>
  <c r="E3506" i="40"/>
  <c r="H3506" i="40" s="1"/>
  <c r="E3505" i="40"/>
  <c r="H3505" i="40" s="1"/>
  <c r="E3504" i="40"/>
  <c r="H3504" i="40" s="1"/>
  <c r="E3503" i="40"/>
  <c r="H3503" i="40" s="1"/>
  <c r="E3502" i="40"/>
  <c r="H3502" i="40" s="1"/>
  <c r="E3501" i="40"/>
  <c r="H3501" i="40" s="1"/>
  <c r="E3500" i="40"/>
  <c r="H3500" i="40" s="1"/>
  <c r="E3499" i="40"/>
  <c r="H3499" i="40" s="1"/>
  <c r="E3498" i="40"/>
  <c r="H3498" i="40" s="1"/>
  <c r="E3497" i="40"/>
  <c r="H3497" i="40" s="1"/>
  <c r="E3496" i="40"/>
  <c r="H3496" i="40" s="1"/>
  <c r="E3495" i="40"/>
  <c r="H3495" i="40" s="1"/>
  <c r="E3494" i="40"/>
  <c r="H3494" i="40" s="1"/>
  <c r="E3493" i="40"/>
  <c r="H3493" i="40" s="1"/>
  <c r="E3492" i="40"/>
  <c r="H3492" i="40" s="1"/>
  <c r="E3491" i="40"/>
  <c r="H3491" i="40" s="1"/>
  <c r="E3490" i="40"/>
  <c r="H3490" i="40" s="1"/>
  <c r="E3489" i="40"/>
  <c r="H3489" i="40" s="1"/>
  <c r="E3488" i="40"/>
  <c r="H3488" i="40" s="1"/>
  <c r="E3487" i="40"/>
  <c r="H3487" i="40" s="1"/>
  <c r="E3486" i="40"/>
  <c r="H3486" i="40" s="1"/>
  <c r="E3485" i="40"/>
  <c r="H3485" i="40" s="1"/>
  <c r="E3484" i="40"/>
  <c r="H3484" i="40" s="1"/>
  <c r="E3483" i="40"/>
  <c r="H3483" i="40" s="1"/>
  <c r="E3482" i="40"/>
  <c r="H3482" i="40" s="1"/>
  <c r="E3481" i="40"/>
  <c r="H3481" i="40" s="1"/>
  <c r="E3480" i="40"/>
  <c r="H3480" i="40" s="1"/>
  <c r="E3479" i="40"/>
  <c r="H3479" i="40" s="1"/>
  <c r="E3478" i="40"/>
  <c r="H3478" i="40" s="1"/>
  <c r="E3477" i="40"/>
  <c r="H3477" i="40" s="1"/>
  <c r="E3476" i="40"/>
  <c r="H3476" i="40" s="1"/>
  <c r="E3475" i="40"/>
  <c r="H3475" i="40" s="1"/>
  <c r="E3474" i="40"/>
  <c r="H3474" i="40" s="1"/>
  <c r="E3473" i="40"/>
  <c r="H3473" i="40" s="1"/>
  <c r="E3472" i="40"/>
  <c r="H3472" i="40" s="1"/>
  <c r="E3471" i="40"/>
  <c r="H3471" i="40" s="1"/>
  <c r="E3470" i="40"/>
  <c r="H3470" i="40" s="1"/>
  <c r="E3469" i="40"/>
  <c r="H3469" i="40" s="1"/>
  <c r="E3468" i="40"/>
  <c r="H3468" i="40" s="1"/>
  <c r="E3467" i="40"/>
  <c r="H3467" i="40" s="1"/>
  <c r="E3466" i="40"/>
  <c r="H3466" i="40" s="1"/>
  <c r="E3465" i="40"/>
  <c r="H3465" i="40" s="1"/>
  <c r="E3464" i="40"/>
  <c r="H3464" i="40" s="1"/>
  <c r="E3463" i="40"/>
  <c r="H3463" i="40" s="1"/>
  <c r="E3462" i="40"/>
  <c r="H3462" i="40" s="1"/>
  <c r="E3461" i="40"/>
  <c r="H3461" i="40" s="1"/>
  <c r="E3460" i="40"/>
  <c r="H3460" i="40" s="1"/>
  <c r="E3459" i="40"/>
  <c r="H3459" i="40" s="1"/>
  <c r="E3458" i="40"/>
  <c r="H3458" i="40" s="1"/>
  <c r="E3457" i="40"/>
  <c r="H3457" i="40" s="1"/>
  <c r="E3456" i="40"/>
  <c r="H3456" i="40" s="1"/>
  <c r="E3455" i="40"/>
  <c r="H3455" i="40" s="1"/>
  <c r="E3454" i="40"/>
  <c r="H3454" i="40" s="1"/>
  <c r="E3453" i="40"/>
  <c r="H3453" i="40" s="1"/>
  <c r="E3452" i="40"/>
  <c r="H3452" i="40" s="1"/>
  <c r="E3451" i="40"/>
  <c r="H3451" i="40" s="1"/>
  <c r="E3450" i="40"/>
  <c r="H3450" i="40" s="1"/>
  <c r="E3449" i="40"/>
  <c r="H3449" i="40" s="1"/>
  <c r="E3448" i="40"/>
  <c r="H3448" i="40" s="1"/>
  <c r="E3447" i="40"/>
  <c r="H3447" i="40" s="1"/>
  <c r="E3446" i="40"/>
  <c r="H3446" i="40" s="1"/>
  <c r="E3445" i="40"/>
  <c r="H3445" i="40" s="1"/>
  <c r="E3444" i="40"/>
  <c r="H3444" i="40" s="1"/>
  <c r="E3443" i="40"/>
  <c r="H3443" i="40" s="1"/>
  <c r="E3442" i="40"/>
  <c r="H3442" i="40" s="1"/>
  <c r="E3441" i="40"/>
  <c r="H3441" i="40" s="1"/>
  <c r="E3440" i="40"/>
  <c r="H3440" i="40" s="1"/>
  <c r="E3439" i="40"/>
  <c r="H3439" i="40" s="1"/>
  <c r="E3438" i="40"/>
  <c r="H3438" i="40" s="1"/>
  <c r="E3437" i="40"/>
  <c r="H3437" i="40" s="1"/>
  <c r="E3436" i="40"/>
  <c r="H3436" i="40" s="1"/>
  <c r="E3435" i="40"/>
  <c r="H3435" i="40" s="1"/>
  <c r="E3434" i="40"/>
  <c r="H3434" i="40" s="1"/>
  <c r="E3433" i="40"/>
  <c r="H3433" i="40" s="1"/>
  <c r="E3432" i="40"/>
  <c r="H3432" i="40" s="1"/>
  <c r="E3431" i="40"/>
  <c r="H3431" i="40" s="1"/>
  <c r="E3430" i="40"/>
  <c r="H3430" i="40" s="1"/>
  <c r="E3429" i="40"/>
  <c r="H3429" i="40" s="1"/>
  <c r="E3428" i="40"/>
  <c r="H3428" i="40" s="1"/>
  <c r="E3427" i="40"/>
  <c r="H3427" i="40" s="1"/>
  <c r="E3426" i="40"/>
  <c r="H3426" i="40" s="1"/>
  <c r="D3425" i="40"/>
  <c r="G3425" i="40" s="1"/>
  <c r="C3425" i="40"/>
  <c r="F3425" i="40" s="1"/>
  <c r="E3424" i="40"/>
  <c r="H3424" i="40" s="1"/>
  <c r="E3423" i="40"/>
  <c r="H3423" i="40" s="1"/>
  <c r="E3422" i="40"/>
  <c r="H3422" i="40" s="1"/>
  <c r="E3421" i="40"/>
  <c r="H3421" i="40" s="1"/>
  <c r="E3420" i="40"/>
  <c r="H3420" i="40" s="1"/>
  <c r="E3419" i="40"/>
  <c r="H3419" i="40" s="1"/>
  <c r="E3418" i="40"/>
  <c r="H3418" i="40" s="1"/>
  <c r="E3417" i="40"/>
  <c r="H3417" i="40" s="1"/>
  <c r="E3416" i="40"/>
  <c r="H3416" i="40" s="1"/>
  <c r="E3415" i="40"/>
  <c r="H3415" i="40" s="1"/>
  <c r="E3414" i="40"/>
  <c r="H3414" i="40" s="1"/>
  <c r="E3413" i="40"/>
  <c r="H3413" i="40" s="1"/>
  <c r="E3412" i="40"/>
  <c r="H3412" i="40" s="1"/>
  <c r="E3411" i="40"/>
  <c r="H3411" i="40" s="1"/>
  <c r="E3410" i="40"/>
  <c r="H3410" i="40" s="1"/>
  <c r="E3409" i="40"/>
  <c r="H3409" i="40" s="1"/>
  <c r="E3408" i="40"/>
  <c r="H3408" i="40" s="1"/>
  <c r="E3407" i="40"/>
  <c r="H3407" i="40" s="1"/>
  <c r="E3406" i="40"/>
  <c r="H3406" i="40" s="1"/>
  <c r="E3405" i="40"/>
  <c r="H3405" i="40" s="1"/>
  <c r="E3404" i="40"/>
  <c r="H3404" i="40" s="1"/>
  <c r="E3403" i="40"/>
  <c r="H3403" i="40" s="1"/>
  <c r="E3402" i="40"/>
  <c r="H3402" i="40" s="1"/>
  <c r="E3401" i="40"/>
  <c r="H3401" i="40" s="1"/>
  <c r="E3400" i="40"/>
  <c r="H3400" i="40" s="1"/>
  <c r="E3399" i="40"/>
  <c r="H3399" i="40" s="1"/>
  <c r="E3398" i="40"/>
  <c r="H3398" i="40" s="1"/>
  <c r="E3397" i="40"/>
  <c r="H3397" i="40" s="1"/>
  <c r="E3396" i="40"/>
  <c r="H3396" i="40" s="1"/>
  <c r="E3395" i="40"/>
  <c r="H3395" i="40" s="1"/>
  <c r="E3394" i="40"/>
  <c r="H3394" i="40" s="1"/>
  <c r="E3393" i="40"/>
  <c r="H3393" i="40" s="1"/>
  <c r="E3392" i="40"/>
  <c r="H3392" i="40" s="1"/>
  <c r="E3391" i="40"/>
  <c r="H3391" i="40" s="1"/>
  <c r="E3390" i="40"/>
  <c r="H3390" i="40" s="1"/>
  <c r="E3389" i="40"/>
  <c r="H3389" i="40" s="1"/>
  <c r="E3388" i="40"/>
  <c r="H3388" i="40" s="1"/>
  <c r="E3387" i="40"/>
  <c r="H3387" i="40" s="1"/>
  <c r="E3386" i="40"/>
  <c r="H3386" i="40" s="1"/>
  <c r="E3385" i="40"/>
  <c r="H3385" i="40" s="1"/>
  <c r="E3384" i="40"/>
  <c r="H3384" i="40" s="1"/>
  <c r="E3383" i="40"/>
  <c r="H3383" i="40" s="1"/>
  <c r="E3382" i="40"/>
  <c r="H3382" i="40" s="1"/>
  <c r="E3381" i="40"/>
  <c r="H3381" i="40" s="1"/>
  <c r="E3380" i="40"/>
  <c r="H3380" i="40" s="1"/>
  <c r="E3379" i="40"/>
  <c r="H3379" i="40" s="1"/>
  <c r="E3378" i="40"/>
  <c r="H3378" i="40" s="1"/>
  <c r="E3377" i="40"/>
  <c r="H3377" i="40" s="1"/>
  <c r="E3376" i="40"/>
  <c r="H3376" i="40" s="1"/>
  <c r="E3375" i="40"/>
  <c r="H3375" i="40" s="1"/>
  <c r="E3374" i="40"/>
  <c r="H3374" i="40" s="1"/>
  <c r="E3373" i="40"/>
  <c r="H3373" i="40" s="1"/>
  <c r="E3372" i="40"/>
  <c r="H3372" i="40" s="1"/>
  <c r="E3371" i="40"/>
  <c r="H3371" i="40" s="1"/>
  <c r="E3370" i="40"/>
  <c r="H3370" i="40" s="1"/>
  <c r="E3369" i="40"/>
  <c r="H3369" i="40" s="1"/>
  <c r="E3368" i="40"/>
  <c r="H3368" i="40" s="1"/>
  <c r="E3367" i="40"/>
  <c r="H3367" i="40" s="1"/>
  <c r="E3366" i="40"/>
  <c r="H3366" i="40" s="1"/>
  <c r="E3365" i="40"/>
  <c r="H3365" i="40" s="1"/>
  <c r="E3364" i="40"/>
  <c r="H3364" i="40" s="1"/>
  <c r="E3363" i="40"/>
  <c r="H3363" i="40" s="1"/>
  <c r="E3362" i="40"/>
  <c r="H3362" i="40" s="1"/>
  <c r="E3361" i="40"/>
  <c r="H3361" i="40" s="1"/>
  <c r="E3360" i="40"/>
  <c r="H3360" i="40" s="1"/>
  <c r="E3359" i="40"/>
  <c r="H3359" i="40" s="1"/>
  <c r="E3358" i="40"/>
  <c r="H3358" i="40" s="1"/>
  <c r="E3357" i="40"/>
  <c r="H3357" i="40" s="1"/>
  <c r="E3356" i="40"/>
  <c r="H3356" i="40" s="1"/>
  <c r="E3355" i="40"/>
  <c r="H3355" i="40" s="1"/>
  <c r="E3354" i="40"/>
  <c r="H3354" i="40" s="1"/>
  <c r="E3353" i="40"/>
  <c r="H3353" i="40" s="1"/>
  <c r="E3352" i="40"/>
  <c r="H3352" i="40" s="1"/>
  <c r="E3351" i="40"/>
  <c r="H3351" i="40" s="1"/>
  <c r="E3350" i="40"/>
  <c r="H3350" i="40" s="1"/>
  <c r="E3349" i="40"/>
  <c r="H3349" i="40" s="1"/>
  <c r="E3348" i="40"/>
  <c r="H3348" i="40" s="1"/>
  <c r="E3347" i="40"/>
  <c r="H3347" i="40" s="1"/>
  <c r="E3346" i="40"/>
  <c r="H3346" i="40" s="1"/>
  <c r="E3345" i="40"/>
  <c r="H3345" i="40" s="1"/>
  <c r="E3344" i="40"/>
  <c r="H3344" i="40" s="1"/>
  <c r="E3343" i="40"/>
  <c r="H3343" i="40" s="1"/>
  <c r="E3342" i="40"/>
  <c r="H3342" i="40" s="1"/>
  <c r="D3341" i="40"/>
  <c r="G3341" i="40" s="1"/>
  <c r="E3340" i="40"/>
  <c r="H3340" i="40" s="1"/>
  <c r="E3339" i="40"/>
  <c r="H3339" i="40" s="1"/>
  <c r="E3338" i="40"/>
  <c r="H3338" i="40" s="1"/>
  <c r="E3337" i="40"/>
  <c r="H3337" i="40" s="1"/>
  <c r="E3336" i="40"/>
  <c r="H3336" i="40" s="1"/>
  <c r="E3335" i="40"/>
  <c r="H3335" i="40" s="1"/>
  <c r="E3334" i="40"/>
  <c r="H3334" i="40" s="1"/>
  <c r="E3333" i="40"/>
  <c r="H3333" i="40" s="1"/>
  <c r="E3332" i="40"/>
  <c r="H3332" i="40" s="1"/>
  <c r="E3331" i="40"/>
  <c r="H3331" i="40" s="1"/>
  <c r="E3330" i="40"/>
  <c r="H3330" i="40" s="1"/>
  <c r="E3329" i="40"/>
  <c r="H3329" i="40" s="1"/>
  <c r="E3328" i="40"/>
  <c r="H3328" i="40" s="1"/>
  <c r="E3327" i="40"/>
  <c r="H3327" i="40" s="1"/>
  <c r="E3326" i="40"/>
  <c r="H3326" i="40" s="1"/>
  <c r="E3325" i="40"/>
  <c r="H3325" i="40" s="1"/>
  <c r="E3324" i="40"/>
  <c r="H3324" i="40" s="1"/>
  <c r="E3323" i="40"/>
  <c r="H3323" i="40" s="1"/>
  <c r="E3322" i="40"/>
  <c r="H3322" i="40" s="1"/>
  <c r="E3321" i="40"/>
  <c r="H3321" i="40" s="1"/>
  <c r="E3320" i="40"/>
  <c r="H3320" i="40" s="1"/>
  <c r="E3319" i="40"/>
  <c r="H3319" i="40" s="1"/>
  <c r="E3318" i="40"/>
  <c r="H3318" i="40" s="1"/>
  <c r="E3317" i="40"/>
  <c r="H3317" i="40" s="1"/>
  <c r="E3316" i="40"/>
  <c r="H3316" i="40" s="1"/>
  <c r="E3315" i="40"/>
  <c r="H3315" i="40" s="1"/>
  <c r="E3314" i="40"/>
  <c r="H3314" i="40" s="1"/>
  <c r="E3313" i="40"/>
  <c r="H3313" i="40" s="1"/>
  <c r="E3312" i="40"/>
  <c r="H3312" i="40" s="1"/>
  <c r="E3311" i="40"/>
  <c r="H3311" i="40" s="1"/>
  <c r="E3310" i="40"/>
  <c r="H3310" i="40" s="1"/>
  <c r="E3309" i="40"/>
  <c r="H3309" i="40" s="1"/>
  <c r="E3308" i="40"/>
  <c r="H3308" i="40" s="1"/>
  <c r="E3307" i="40"/>
  <c r="H3307" i="40" s="1"/>
  <c r="E3306" i="40"/>
  <c r="H3306" i="40" s="1"/>
  <c r="E3305" i="40"/>
  <c r="H3305" i="40" s="1"/>
  <c r="E3304" i="40"/>
  <c r="H3304" i="40" s="1"/>
  <c r="E3303" i="40"/>
  <c r="H3303" i="40" s="1"/>
  <c r="E3302" i="40"/>
  <c r="H3302" i="40" s="1"/>
  <c r="E3301" i="40"/>
  <c r="H3301" i="40" s="1"/>
  <c r="E3300" i="40"/>
  <c r="H3300" i="40" s="1"/>
  <c r="E3299" i="40"/>
  <c r="H3299" i="40" s="1"/>
  <c r="E3298" i="40"/>
  <c r="H3298" i="40" s="1"/>
  <c r="E3297" i="40"/>
  <c r="H3297" i="40" s="1"/>
  <c r="E3296" i="40"/>
  <c r="H3296" i="40" s="1"/>
  <c r="E3295" i="40"/>
  <c r="H3295" i="40" s="1"/>
  <c r="E3294" i="40"/>
  <c r="H3294" i="40" s="1"/>
  <c r="E3293" i="40"/>
  <c r="H3293" i="40" s="1"/>
  <c r="E3292" i="40"/>
  <c r="H3292" i="40" s="1"/>
  <c r="E3291" i="40"/>
  <c r="H3291" i="40" s="1"/>
  <c r="E3290" i="40"/>
  <c r="H3290" i="40" s="1"/>
  <c r="E3289" i="40"/>
  <c r="H3289" i="40" s="1"/>
  <c r="E3288" i="40"/>
  <c r="H3288" i="40" s="1"/>
  <c r="E3285" i="40"/>
  <c r="H3285" i="40" s="1"/>
  <c r="E3284" i="40"/>
  <c r="H3284" i="40" s="1"/>
  <c r="E3283" i="40"/>
  <c r="H3283" i="40" s="1"/>
  <c r="E3282" i="40"/>
  <c r="H3282" i="40" s="1"/>
  <c r="E3281" i="40"/>
  <c r="H3281" i="40" s="1"/>
  <c r="E3280" i="40"/>
  <c r="H3280" i="40" s="1"/>
  <c r="E3279" i="40"/>
  <c r="H3279" i="40" s="1"/>
  <c r="E3278" i="40"/>
  <c r="H3278" i="40" s="1"/>
  <c r="E3277" i="40"/>
  <c r="H3277" i="40" s="1"/>
  <c r="E3276" i="40"/>
  <c r="H3276" i="40" s="1"/>
  <c r="E3275" i="40"/>
  <c r="H3275" i="40" s="1"/>
  <c r="E3274" i="40"/>
  <c r="H3274" i="40" s="1"/>
  <c r="E3273" i="40"/>
  <c r="H3273" i="40" s="1"/>
  <c r="E3272" i="40"/>
  <c r="H3272" i="40" s="1"/>
  <c r="E3271" i="40"/>
  <c r="H3271" i="40" s="1"/>
  <c r="E3270" i="40"/>
  <c r="H3270" i="40" s="1"/>
  <c r="E3269" i="40"/>
  <c r="H3269" i="40" s="1"/>
  <c r="E3268" i="40"/>
  <c r="H3268" i="40" s="1"/>
  <c r="E3267" i="40"/>
  <c r="H3267" i="40" s="1"/>
  <c r="E3266" i="40"/>
  <c r="H3266" i="40" s="1"/>
  <c r="E3265" i="40"/>
  <c r="H3265" i="40" s="1"/>
  <c r="E3264" i="40"/>
  <c r="H3264" i="40" s="1"/>
  <c r="E3263" i="40"/>
  <c r="H3263" i="40" s="1"/>
  <c r="E3262" i="40"/>
  <c r="H3262" i="40" s="1"/>
  <c r="E3261" i="40"/>
  <c r="H3261" i="40" s="1"/>
  <c r="E3260" i="40"/>
  <c r="H3260" i="40" s="1"/>
  <c r="E3259" i="40"/>
  <c r="H3259" i="40" s="1"/>
  <c r="E3258" i="40"/>
  <c r="H3258" i="40" s="1"/>
  <c r="E3257" i="40"/>
  <c r="H3257" i="40" s="1"/>
  <c r="E3256" i="40"/>
  <c r="H3256" i="40" s="1"/>
  <c r="E3255" i="40"/>
  <c r="H3255" i="40" s="1"/>
  <c r="E3254" i="40"/>
  <c r="H3254" i="40" s="1"/>
  <c r="E3253" i="40"/>
  <c r="H3253" i="40" s="1"/>
  <c r="E3252" i="40"/>
  <c r="H3252" i="40" s="1"/>
  <c r="E3251" i="40"/>
  <c r="H3251" i="40" s="1"/>
  <c r="E3250" i="40"/>
  <c r="H3250" i="40" s="1"/>
  <c r="E3249" i="40"/>
  <c r="H3249" i="40" s="1"/>
  <c r="E3248" i="40"/>
  <c r="H3248" i="40" s="1"/>
  <c r="K1401" i="34"/>
  <c r="M1401" i="34" s="1"/>
  <c r="K1400" i="34"/>
  <c r="M1400" i="34" s="1"/>
  <c r="K1399" i="34"/>
  <c r="M1399" i="34" s="1"/>
  <c r="K1398" i="34"/>
  <c r="M1398" i="34" s="1"/>
  <c r="K1397" i="34"/>
  <c r="M1397" i="34" s="1"/>
  <c r="K1396" i="34"/>
  <c r="M1396" i="34" s="1"/>
  <c r="K1395" i="34"/>
  <c r="M1395" i="34" s="1"/>
  <c r="K1394" i="34"/>
  <c r="M1394" i="34" s="1"/>
  <c r="K1393" i="34"/>
  <c r="M1393" i="34" s="1"/>
  <c r="K1391" i="34"/>
  <c r="M1391" i="34" s="1"/>
  <c r="K1390" i="34"/>
  <c r="M1390" i="34" s="1"/>
  <c r="K1389" i="34"/>
  <c r="M1389" i="34" s="1"/>
  <c r="K1388" i="34"/>
  <c r="M1388" i="34" s="1"/>
  <c r="K1387" i="34"/>
  <c r="M1387" i="34" s="1"/>
  <c r="K1386" i="34"/>
  <c r="M1386" i="34" s="1"/>
  <c r="K1385" i="34"/>
  <c r="M1385" i="34" s="1"/>
  <c r="K1384" i="34"/>
  <c r="M1384" i="34" s="1"/>
  <c r="K1383" i="34"/>
  <c r="M1383" i="34" s="1"/>
  <c r="K1382" i="34"/>
  <c r="M1382" i="34" s="1"/>
  <c r="K1381" i="34"/>
  <c r="M1381" i="34" s="1"/>
  <c r="K1380" i="34"/>
  <c r="M1380" i="34" s="1"/>
  <c r="K1379" i="34"/>
  <c r="M1379" i="34" s="1"/>
  <c r="K1378" i="34"/>
  <c r="M1378" i="34" s="1"/>
  <c r="K1377" i="34"/>
  <c r="M1377" i="34" s="1"/>
  <c r="K1376" i="34"/>
  <c r="M1376" i="34" s="1"/>
  <c r="K1375" i="34"/>
  <c r="M1375" i="34" s="1"/>
  <c r="K1372" i="34"/>
  <c r="M1372" i="34" s="1"/>
  <c r="K1371" i="34"/>
  <c r="M1371" i="34" s="1"/>
  <c r="K1370" i="34"/>
  <c r="M1370" i="34" s="1"/>
  <c r="K1369" i="34"/>
  <c r="M1369" i="34" s="1"/>
  <c r="K1368" i="34"/>
  <c r="M1368" i="34" s="1"/>
  <c r="K1367" i="34"/>
  <c r="M1367" i="34" s="1"/>
  <c r="K1366" i="34"/>
  <c r="M1366" i="34" s="1"/>
  <c r="K1365" i="34"/>
  <c r="M1365" i="34" s="1"/>
  <c r="K1364" i="34"/>
  <c r="M1364" i="34" s="1"/>
  <c r="K1363" i="34"/>
  <c r="M1363" i="34" s="1"/>
  <c r="K1362" i="34"/>
  <c r="M1362" i="34" s="1"/>
  <c r="K1361" i="34"/>
  <c r="M1361" i="34" s="1"/>
  <c r="K1360" i="34"/>
  <c r="M1360" i="34" s="1"/>
  <c r="K1359" i="34"/>
  <c r="M1359" i="34" s="1"/>
  <c r="K1358" i="34"/>
  <c r="M1358" i="34" s="1"/>
  <c r="K1357" i="34"/>
  <c r="M1357" i="34" s="1"/>
  <c r="K1356" i="34"/>
  <c r="M1356" i="34" s="1"/>
  <c r="K1355" i="34"/>
  <c r="M1355" i="34" s="1"/>
  <c r="K1354" i="34"/>
  <c r="M1354" i="34" s="1"/>
  <c r="K1353" i="34"/>
  <c r="M1353" i="34" s="1"/>
  <c r="K1352" i="34"/>
  <c r="M1352" i="34" s="1"/>
  <c r="K1351" i="34"/>
  <c r="M1351" i="34" s="1"/>
  <c r="K1350" i="34"/>
  <c r="M1350" i="34" s="1"/>
  <c r="K1349" i="34"/>
  <c r="M1349" i="34" s="1"/>
  <c r="K1348" i="34"/>
  <c r="M1348" i="34" s="1"/>
  <c r="K1347" i="34"/>
  <c r="M1347" i="34" s="1"/>
  <c r="K1346" i="34"/>
  <c r="M1346" i="34" s="1"/>
  <c r="K1345" i="34"/>
  <c r="M1345" i="34" s="1"/>
  <c r="K1344" i="34"/>
  <c r="M1344" i="34" s="1"/>
  <c r="K1343" i="34"/>
  <c r="M1343" i="34" s="1"/>
  <c r="K1341" i="34"/>
  <c r="M1341" i="34" s="1"/>
  <c r="K1340" i="34"/>
  <c r="M1340" i="34" s="1"/>
  <c r="K1339" i="34"/>
  <c r="M1339" i="34" s="1"/>
  <c r="K1338" i="34"/>
  <c r="M1338" i="34" s="1"/>
  <c r="K1337" i="34"/>
  <c r="M1337" i="34" s="1"/>
  <c r="K1336" i="34"/>
  <c r="M1336" i="34" s="1"/>
  <c r="K1335" i="34"/>
  <c r="M1335" i="34" s="1"/>
  <c r="K1334" i="34"/>
  <c r="M1334" i="34" s="1"/>
  <c r="K1333" i="34"/>
  <c r="M1333" i="34" s="1"/>
  <c r="K1332" i="34"/>
  <c r="M1332" i="34" s="1"/>
  <c r="K1331" i="34"/>
  <c r="M1331" i="34" s="1"/>
  <c r="K1330" i="34"/>
  <c r="M1330" i="34" s="1"/>
  <c r="K1329" i="34"/>
  <c r="M1329" i="34" s="1"/>
  <c r="K1328" i="34"/>
  <c r="M1328" i="34" s="1"/>
  <c r="K1327" i="34"/>
  <c r="M1327" i="34" s="1"/>
  <c r="K1326" i="34"/>
  <c r="M1326" i="34" s="1"/>
  <c r="K1325" i="34"/>
  <c r="M1325" i="34" s="1"/>
  <c r="K1324" i="34"/>
  <c r="M1324" i="34" s="1"/>
  <c r="K1323" i="34"/>
  <c r="M1323" i="34" s="1"/>
  <c r="K1322" i="34"/>
  <c r="M1322" i="34" s="1"/>
  <c r="K1321" i="34"/>
  <c r="M1321" i="34" s="1"/>
  <c r="K1320" i="34"/>
  <c r="M1320" i="34" s="1"/>
  <c r="K1319" i="34"/>
  <c r="M1319" i="34" s="1"/>
  <c r="K1318" i="34"/>
  <c r="M1318" i="34" s="1"/>
  <c r="K1317" i="34"/>
  <c r="M1317" i="34" s="1"/>
  <c r="K1313" i="34"/>
  <c r="M1313" i="34" s="1"/>
  <c r="K1312" i="34"/>
  <c r="M1312" i="34" s="1"/>
  <c r="K1311" i="34"/>
  <c r="M1311" i="34" s="1"/>
  <c r="K1310" i="34"/>
  <c r="M1310" i="34" s="1"/>
  <c r="K1309" i="34"/>
  <c r="M1309" i="34" s="1"/>
  <c r="K1308" i="34"/>
  <c r="M1308" i="34" s="1"/>
  <c r="K1307" i="34"/>
  <c r="M1307" i="34" s="1"/>
  <c r="K1306" i="34"/>
  <c r="M1306" i="34" s="1"/>
  <c r="K1305" i="34"/>
  <c r="M1305" i="34" s="1"/>
  <c r="K1304" i="34"/>
  <c r="M1304" i="34" s="1"/>
  <c r="K1303" i="34"/>
  <c r="M1303" i="34" s="1"/>
  <c r="K1302" i="34"/>
  <c r="M1302" i="34" s="1"/>
  <c r="K1301" i="34"/>
  <c r="M1301" i="34" s="1"/>
  <c r="K1300" i="34"/>
  <c r="M1300" i="34" s="1"/>
  <c r="K1299" i="34"/>
  <c r="M1299" i="34" s="1"/>
  <c r="K1298" i="34"/>
  <c r="M1298" i="34" s="1"/>
  <c r="K1297" i="34"/>
  <c r="M1297" i="34" s="1"/>
  <c r="K1296" i="34"/>
  <c r="M1296" i="34" s="1"/>
  <c r="K1295" i="34"/>
  <c r="M1295" i="34" s="1"/>
  <c r="K1294" i="34"/>
  <c r="M1294" i="34" s="1"/>
  <c r="K1293" i="34"/>
  <c r="M1293" i="34" s="1"/>
  <c r="K1292" i="34"/>
  <c r="M1292" i="34" s="1"/>
  <c r="K1286" i="34"/>
  <c r="M1286" i="34" s="1"/>
  <c r="K1285" i="34"/>
  <c r="M1285" i="34" s="1"/>
  <c r="K1282" i="34"/>
  <c r="M1282" i="34" s="1"/>
  <c r="K1280" i="34"/>
  <c r="M1280" i="34" s="1"/>
  <c r="K1279" i="34"/>
  <c r="M1279" i="34" s="1"/>
  <c r="K1278" i="34"/>
  <c r="M1278" i="34" s="1"/>
  <c r="K1277" i="34"/>
  <c r="M1277" i="34" s="1"/>
  <c r="K1276" i="34"/>
  <c r="M1276" i="34" s="1"/>
  <c r="K1275" i="34"/>
  <c r="M1275" i="34" s="1"/>
  <c r="K1274" i="34"/>
  <c r="M1274" i="34" s="1"/>
  <c r="K1273" i="34"/>
  <c r="M1273" i="34" s="1"/>
  <c r="K1272" i="34"/>
  <c r="M1272" i="34" s="1"/>
  <c r="K1271" i="34"/>
  <c r="M1271" i="34" s="1"/>
  <c r="K1270" i="34"/>
  <c r="M1270" i="34" s="1"/>
  <c r="K1269" i="34"/>
  <c r="M1269" i="34" s="1"/>
  <c r="K1268" i="34"/>
  <c r="M1268" i="34" s="1"/>
  <c r="K1267" i="34"/>
  <c r="M1267" i="34" s="1"/>
  <c r="K1266" i="34"/>
  <c r="M1266" i="34" s="1"/>
  <c r="K1265" i="34"/>
  <c r="M1265" i="34" s="1"/>
  <c r="K1264" i="34"/>
  <c r="M1264" i="34" s="1"/>
  <c r="K1263" i="34"/>
  <c r="M1263" i="34" s="1"/>
  <c r="K1262" i="34"/>
  <c r="M1262" i="34" s="1"/>
  <c r="K1261" i="34"/>
  <c r="M1261" i="34" s="1"/>
  <c r="K1260" i="34"/>
  <c r="M1260" i="34" s="1"/>
  <c r="K1259" i="34"/>
  <c r="M1259" i="34" s="1"/>
  <c r="K1258" i="34"/>
  <c r="M1258" i="34" s="1"/>
  <c r="K1257" i="34"/>
  <c r="M1257" i="34" s="1"/>
  <c r="K1253" i="34"/>
  <c r="M1253" i="34" s="1"/>
  <c r="K1252" i="34"/>
  <c r="M1252" i="34" s="1"/>
  <c r="K1251" i="34"/>
  <c r="M1251" i="34" s="1"/>
  <c r="K1250" i="34"/>
  <c r="M1250" i="34" s="1"/>
  <c r="K1249" i="34"/>
  <c r="M1249" i="34" s="1"/>
  <c r="K1248" i="34"/>
  <c r="M1248" i="34" s="1"/>
  <c r="K1247" i="34"/>
  <c r="M1247" i="34" s="1"/>
  <c r="K1246" i="34"/>
  <c r="M1246" i="34" s="1"/>
  <c r="K1245" i="34"/>
  <c r="M1245" i="34" s="1"/>
  <c r="K1244" i="34"/>
  <c r="M1244" i="34" s="1"/>
  <c r="K1243" i="34"/>
  <c r="M1243" i="34" s="1"/>
  <c r="K1242" i="34"/>
  <c r="M1242" i="34" s="1"/>
  <c r="K1241" i="34"/>
  <c r="M1241" i="34" s="1"/>
  <c r="K1240" i="34"/>
  <c r="M1240" i="34" s="1"/>
  <c r="K1239" i="34"/>
  <c r="M1239" i="34" s="1"/>
  <c r="K1238" i="34"/>
  <c r="M1238" i="34" s="1"/>
  <c r="K1237" i="34"/>
  <c r="M1237" i="34" s="1"/>
  <c r="K1236" i="34"/>
  <c r="M1236" i="34" s="1"/>
  <c r="K1235" i="34"/>
  <c r="M1235" i="34" s="1"/>
  <c r="K1234" i="34"/>
  <c r="M1234" i="34" s="1"/>
  <c r="K1233" i="34"/>
  <c r="M1233" i="34" s="1"/>
  <c r="K1232" i="34"/>
  <c r="M1232" i="34" s="1"/>
  <c r="K1231" i="34"/>
  <c r="M1231" i="34" s="1"/>
  <c r="K1230" i="34"/>
  <c r="M1230" i="34" s="1"/>
  <c r="K1229" i="34"/>
  <c r="M1229" i="34" s="1"/>
  <c r="K1228" i="34"/>
  <c r="M1228" i="34" s="1"/>
  <c r="K1227" i="34"/>
  <c r="M1227" i="34" s="1"/>
  <c r="K1226" i="34"/>
  <c r="M1226" i="34" s="1"/>
  <c r="K1225" i="34"/>
  <c r="M1225" i="34" s="1"/>
  <c r="K1224" i="34"/>
  <c r="M1224" i="34" s="1"/>
  <c r="K1223" i="34"/>
  <c r="M1223" i="34" s="1"/>
  <c r="K1222" i="34"/>
  <c r="M1222" i="34" s="1"/>
  <c r="K1221" i="34"/>
  <c r="M1221" i="34" s="1"/>
  <c r="K1220" i="34"/>
  <c r="M1220" i="34" s="1"/>
  <c r="K1219" i="34"/>
  <c r="M1219" i="34" s="1"/>
  <c r="K1218" i="34"/>
  <c r="M1218" i="34" s="1"/>
  <c r="K1217" i="34"/>
  <c r="M1217" i="34" s="1"/>
  <c r="K1216" i="34"/>
  <c r="M1216" i="34" s="1"/>
  <c r="K1215" i="34"/>
  <c r="M1215" i="34" s="1"/>
  <c r="K1214" i="34"/>
  <c r="M1214" i="34" s="1"/>
  <c r="K1213" i="34"/>
  <c r="M1213" i="34" s="1"/>
  <c r="K1212" i="34"/>
  <c r="M1212" i="34" s="1"/>
  <c r="K1211" i="34"/>
  <c r="M1211" i="34" s="1"/>
  <c r="K1210" i="34"/>
  <c r="M1210" i="34" s="1"/>
  <c r="K1209" i="34"/>
  <c r="M1209" i="34" s="1"/>
  <c r="K1208" i="34"/>
  <c r="M1208" i="34" s="1"/>
  <c r="K1207" i="34"/>
  <c r="M1207" i="34" s="1"/>
  <c r="K1206" i="34"/>
  <c r="M1206" i="34" s="1"/>
  <c r="K1205" i="34"/>
  <c r="M1205" i="34" s="1"/>
  <c r="K1204" i="34"/>
  <c r="M1204" i="34" s="1"/>
  <c r="K1203" i="34"/>
  <c r="M1203" i="34" s="1"/>
  <c r="K1202" i="34"/>
  <c r="M1202" i="34" s="1"/>
  <c r="K1201" i="34"/>
  <c r="M1201" i="34" s="1"/>
  <c r="K1200" i="34"/>
  <c r="M1200" i="34" s="1"/>
  <c r="K1199" i="34"/>
  <c r="M1199" i="34" s="1"/>
  <c r="K1198" i="34"/>
  <c r="M1198" i="34" s="1"/>
  <c r="K1197" i="34"/>
  <c r="M1197" i="34" s="1"/>
  <c r="K1196" i="34"/>
  <c r="M1196" i="34" s="1"/>
  <c r="K1195" i="34"/>
  <c r="M1195" i="34" s="1"/>
  <c r="K1194" i="34"/>
  <c r="M1194" i="34" s="1"/>
  <c r="K1193" i="34"/>
  <c r="M1193" i="34" s="1"/>
  <c r="K1192" i="34"/>
  <c r="M1192" i="34" s="1"/>
  <c r="K1191" i="34"/>
  <c r="M1191" i="34" s="1"/>
  <c r="K1190" i="34"/>
  <c r="M1190" i="34" s="1"/>
  <c r="K1189" i="34"/>
  <c r="M1189" i="34" s="1"/>
  <c r="K1188" i="34"/>
  <c r="M1188" i="34" s="1"/>
  <c r="K1187" i="34"/>
  <c r="M1187" i="34" s="1"/>
  <c r="K1186" i="34"/>
  <c r="M1186" i="34" s="1"/>
  <c r="K1185" i="34"/>
  <c r="M1185" i="34" s="1"/>
  <c r="K1184" i="34"/>
  <c r="M1184" i="34" s="1"/>
  <c r="K1183" i="34"/>
  <c r="M1183" i="34" s="1"/>
  <c r="K1182" i="34"/>
  <c r="M1182" i="34" s="1"/>
  <c r="K1181" i="34"/>
  <c r="M1181" i="34" s="1"/>
  <c r="K1180" i="34"/>
  <c r="M1180" i="34" s="1"/>
  <c r="K1179" i="34"/>
  <c r="M1179" i="34" s="1"/>
  <c r="K1178" i="34"/>
  <c r="M1178" i="34" s="1"/>
  <c r="K1177" i="34"/>
  <c r="M1177" i="34" s="1"/>
  <c r="K1176" i="34"/>
  <c r="M1176" i="34" s="1"/>
  <c r="K1175" i="34"/>
  <c r="M1175" i="34" s="1"/>
  <c r="K1174" i="34"/>
  <c r="M1174" i="34" s="1"/>
  <c r="K1173" i="34"/>
  <c r="M1173" i="34" s="1"/>
  <c r="K1172" i="34"/>
  <c r="M1172" i="34" s="1"/>
  <c r="K1171" i="34"/>
  <c r="M1171" i="34" s="1"/>
  <c r="K1170" i="34"/>
  <c r="M1170" i="34" s="1"/>
  <c r="K1169" i="34"/>
  <c r="M1169" i="34" s="1"/>
  <c r="K1168" i="34"/>
  <c r="M1168" i="34" s="1"/>
  <c r="K1167" i="34"/>
  <c r="M1167" i="34" s="1"/>
  <c r="K1166" i="34"/>
  <c r="M1166" i="34" s="1"/>
  <c r="K1165" i="34"/>
  <c r="M1165" i="34" s="1"/>
  <c r="K1164" i="34"/>
  <c r="M1164" i="34" s="1"/>
  <c r="K1163" i="34"/>
  <c r="M1163" i="34" s="1"/>
  <c r="K1162" i="34"/>
  <c r="M1162" i="34" s="1"/>
  <c r="K1161" i="34"/>
  <c r="M1161" i="34" s="1"/>
  <c r="K1160" i="34"/>
  <c r="M1160" i="34" s="1"/>
  <c r="K1159" i="34"/>
  <c r="M1159" i="34" s="1"/>
  <c r="K1158" i="34"/>
  <c r="M1158" i="34" s="1"/>
  <c r="K1157" i="34"/>
  <c r="M1157" i="34" s="1"/>
  <c r="K1156" i="34"/>
  <c r="M1156" i="34" s="1"/>
  <c r="K1155" i="34"/>
  <c r="M1155" i="34" s="1"/>
  <c r="K1154" i="34"/>
  <c r="M1154" i="34" s="1"/>
  <c r="K1153" i="34"/>
  <c r="M1153" i="34" s="1"/>
  <c r="K1152" i="34"/>
  <c r="M1152" i="34" s="1"/>
  <c r="K1151" i="34"/>
  <c r="M1151" i="34" s="1"/>
  <c r="K1150" i="34"/>
  <c r="M1150" i="34" s="1"/>
  <c r="K1149" i="34"/>
  <c r="M1149" i="34" s="1"/>
  <c r="K1148" i="34"/>
  <c r="M1148" i="34" s="1"/>
  <c r="K1147" i="34"/>
  <c r="M1147" i="34" s="1"/>
  <c r="K1141" i="34"/>
  <c r="M1141" i="34" s="1"/>
  <c r="K1140" i="34"/>
  <c r="M1140" i="34" s="1"/>
  <c r="K1139" i="34"/>
  <c r="M1139" i="34" s="1"/>
  <c r="K1138" i="34"/>
  <c r="M1138" i="34" s="1"/>
  <c r="K1137" i="34"/>
  <c r="M1137" i="34" s="1"/>
  <c r="K1136" i="34"/>
  <c r="M1136" i="34" s="1"/>
  <c r="K1135" i="34"/>
  <c r="M1135" i="34" s="1"/>
  <c r="K1134" i="34"/>
  <c r="M1134" i="34" s="1"/>
  <c r="K1133" i="34"/>
  <c r="M1133" i="34" s="1"/>
  <c r="K1132" i="34"/>
  <c r="M1132" i="34" s="1"/>
  <c r="K1131" i="34"/>
  <c r="M1131" i="34" s="1"/>
  <c r="K1130" i="34"/>
  <c r="M1130" i="34" s="1"/>
  <c r="K1129" i="34"/>
  <c r="M1129" i="34" s="1"/>
  <c r="K1128" i="34"/>
  <c r="M1128" i="34" s="1"/>
  <c r="K1127" i="34"/>
  <c r="M1127" i="34" s="1"/>
  <c r="K1126" i="34"/>
  <c r="M1126" i="34" s="1"/>
  <c r="K1125" i="34"/>
  <c r="M1125" i="34" s="1"/>
  <c r="K1124" i="34"/>
  <c r="M1124" i="34" s="1"/>
  <c r="K1123" i="34"/>
  <c r="M1123" i="34" s="1"/>
  <c r="K1122" i="34"/>
  <c r="M1122" i="34" s="1"/>
  <c r="K1121" i="34"/>
  <c r="M1121" i="34" s="1"/>
  <c r="K1120" i="34"/>
  <c r="M1120" i="34" s="1"/>
  <c r="K1118" i="34"/>
  <c r="M1118" i="34" s="1"/>
  <c r="K1117" i="34"/>
  <c r="M1117" i="34" s="1"/>
  <c r="K1116" i="34"/>
  <c r="M1116" i="34" s="1"/>
  <c r="K1115" i="34"/>
  <c r="M1115" i="34" s="1"/>
  <c r="K1114" i="34"/>
  <c r="M1114" i="34" s="1"/>
  <c r="K1113" i="34"/>
  <c r="M1113" i="34" s="1"/>
  <c r="K1112" i="34"/>
  <c r="M1112" i="34" s="1"/>
  <c r="K1111" i="34"/>
  <c r="M1111" i="34" s="1"/>
  <c r="K1110" i="34"/>
  <c r="M1110" i="34" s="1"/>
  <c r="K1109" i="34"/>
  <c r="M1109" i="34" s="1"/>
  <c r="K1108" i="34"/>
  <c r="M1108" i="34" s="1"/>
  <c r="K1107" i="34"/>
  <c r="M1107" i="34" s="1"/>
  <c r="K1106" i="34"/>
  <c r="M1106" i="34" s="1"/>
  <c r="K1105" i="34"/>
  <c r="M1105" i="34" s="1"/>
  <c r="K1104" i="34"/>
  <c r="M1104" i="34" s="1"/>
  <c r="K1103" i="34"/>
  <c r="M1103" i="34" s="1"/>
  <c r="K1102" i="34"/>
  <c r="M1102" i="34" s="1"/>
  <c r="K1101" i="34"/>
  <c r="M1101" i="34" s="1"/>
  <c r="K1100" i="34"/>
  <c r="M1100" i="34" s="1"/>
  <c r="K1099" i="34"/>
  <c r="M1099" i="34" s="1"/>
  <c r="K1098" i="34"/>
  <c r="M1098" i="34" s="1"/>
  <c r="K1097" i="34"/>
  <c r="M1097" i="34" s="1"/>
  <c r="K1096" i="34"/>
  <c r="M1096" i="34" s="1"/>
  <c r="K1095" i="34"/>
  <c r="M1095" i="34" s="1"/>
  <c r="K1094" i="34"/>
  <c r="M1094" i="34" s="1"/>
  <c r="K1093" i="34"/>
  <c r="M1093" i="34" s="1"/>
  <c r="K1092" i="34"/>
  <c r="M1092" i="34" s="1"/>
  <c r="K1091" i="34"/>
  <c r="M1091" i="34" s="1"/>
  <c r="K1090" i="34"/>
  <c r="M1090" i="34" s="1"/>
  <c r="K1089" i="34"/>
  <c r="M1089" i="34" s="1"/>
  <c r="K1088" i="34"/>
  <c r="M1088" i="34" s="1"/>
  <c r="K1087" i="34"/>
  <c r="M1087" i="34" s="1"/>
  <c r="K1086" i="34"/>
  <c r="M1086" i="34" s="1"/>
  <c r="K1085" i="34"/>
  <c r="M1085" i="34" s="1"/>
  <c r="K1084" i="34"/>
  <c r="M1084" i="34" s="1"/>
  <c r="K1083" i="34"/>
  <c r="M1083" i="34" s="1"/>
  <c r="K1082" i="34"/>
  <c r="M1082" i="34" s="1"/>
  <c r="K1081" i="34"/>
  <c r="M1081" i="34" s="1"/>
  <c r="K1080" i="34"/>
  <c r="M1080" i="34" s="1"/>
  <c r="K1079" i="34"/>
  <c r="M1079" i="34" s="1"/>
  <c r="K1078" i="34"/>
  <c r="M1078" i="34" s="1"/>
  <c r="K1077" i="34"/>
  <c r="M1077" i="34" s="1"/>
  <c r="R1076" i="34"/>
  <c r="Q1076" i="34"/>
  <c r="K1076" i="34"/>
  <c r="M1076" i="34" s="1"/>
  <c r="R1075" i="34"/>
  <c r="Q1075" i="34"/>
  <c r="S1075" i="34"/>
  <c r="K1075" i="34"/>
  <c r="M1075" i="34"/>
  <c r="R1074" i="34"/>
  <c r="Q1074" i="34"/>
  <c r="K1074" i="34"/>
  <c r="M1074" i="34" s="1"/>
  <c r="R1073" i="34"/>
  <c r="Q1073" i="34"/>
  <c r="K1073" i="34"/>
  <c r="M1073" i="34"/>
  <c r="R1072" i="34"/>
  <c r="Q1072" i="34"/>
  <c r="S1072" i="34" s="1"/>
  <c r="K1072" i="34"/>
  <c r="M1072" i="34" s="1"/>
  <c r="K1071" i="34"/>
  <c r="M1071" i="34" s="1"/>
  <c r="K1070" i="34"/>
  <c r="M1070" i="34" s="1"/>
  <c r="K1069" i="34"/>
  <c r="M1069" i="34" s="1"/>
  <c r="K1068" i="34"/>
  <c r="M1068" i="34" s="1"/>
  <c r="K1067" i="34"/>
  <c r="M1067" i="34" s="1"/>
  <c r="R1066" i="34"/>
  <c r="Q1066" i="34"/>
  <c r="S1066" i="34"/>
  <c r="K1066" i="34"/>
  <c r="M1066" i="34"/>
  <c r="R1065" i="34"/>
  <c r="Q1065" i="34"/>
  <c r="K1065" i="34"/>
  <c r="M1065" i="34" s="1"/>
  <c r="R1064" i="34"/>
  <c r="Q1064" i="34"/>
  <c r="K1064" i="34"/>
  <c r="M1064" i="34"/>
  <c r="R1063" i="34"/>
  <c r="Q1063" i="34"/>
  <c r="S1063" i="34" s="1"/>
  <c r="K1063" i="34"/>
  <c r="M1063" i="34" s="1"/>
  <c r="R1062" i="34"/>
  <c r="Q1062" i="34"/>
  <c r="K1062" i="34"/>
  <c r="M1062" i="34" s="1"/>
  <c r="K1061" i="34"/>
  <c r="M1061" i="34" s="1"/>
  <c r="R1060" i="34"/>
  <c r="Q1060" i="34"/>
  <c r="K1060" i="34"/>
  <c r="M1060" i="34" s="1"/>
  <c r="K1059" i="34"/>
  <c r="M1059" i="34" s="1"/>
  <c r="K1058" i="34"/>
  <c r="M1058" i="34" s="1"/>
  <c r="R1057" i="34"/>
  <c r="Q1057" i="34"/>
  <c r="S1057" i="34"/>
  <c r="K1057" i="34"/>
  <c r="M1057" i="34"/>
  <c r="K1056" i="34"/>
  <c r="M1056" i="34"/>
  <c r="K1055" i="34"/>
  <c r="M1055" i="34"/>
  <c r="K1054" i="34"/>
  <c r="M1054" i="34"/>
  <c r="K1053" i="34"/>
  <c r="M1053" i="34"/>
  <c r="K1052" i="34"/>
  <c r="M1052" i="34"/>
  <c r="K1051" i="34"/>
  <c r="M1051" i="34"/>
  <c r="K1050" i="34"/>
  <c r="M1050" i="34"/>
  <c r="K1049" i="34"/>
  <c r="M1049" i="34"/>
  <c r="K1048" i="34"/>
  <c r="M1048" i="34"/>
  <c r="K1047" i="34"/>
  <c r="M1047" i="34"/>
  <c r="K1046" i="34"/>
  <c r="M1046" i="34"/>
  <c r="K1045" i="34"/>
  <c r="M1045" i="34"/>
  <c r="K1044" i="34"/>
  <c r="M1044" i="34"/>
  <c r="K1043" i="34"/>
  <c r="M1043" i="34"/>
  <c r="K1042" i="34"/>
  <c r="M1042" i="34"/>
  <c r="K1041" i="34"/>
  <c r="M1041" i="34"/>
  <c r="K1040" i="34"/>
  <c r="M1040" i="34"/>
  <c r="K1039" i="34"/>
  <c r="M1039" i="34"/>
  <c r="K1038" i="34"/>
  <c r="M1038" i="34"/>
  <c r="K1037" i="34"/>
  <c r="M1037" i="34"/>
  <c r="K1036" i="34"/>
  <c r="M1036" i="34"/>
  <c r="K1035" i="34"/>
  <c r="M1035" i="34"/>
  <c r="K1034" i="34"/>
  <c r="M1034" i="34"/>
  <c r="K1033" i="34"/>
  <c r="M1033" i="34"/>
  <c r="K1032" i="34"/>
  <c r="M1032" i="34"/>
  <c r="K1031" i="34"/>
  <c r="M1031" i="34"/>
  <c r="K1030" i="34"/>
  <c r="M1030" i="34"/>
  <c r="K1029" i="34"/>
  <c r="M1029" i="34"/>
  <c r="K1028" i="34"/>
  <c r="M1028" i="34"/>
  <c r="K1027" i="34"/>
  <c r="M1027" i="34"/>
  <c r="K1026" i="34"/>
  <c r="M1026" i="34"/>
  <c r="K1025" i="34"/>
  <c r="M1025" i="34"/>
  <c r="K1024" i="34"/>
  <c r="M1024" i="34"/>
  <c r="K1023" i="34"/>
  <c r="M1023" i="34"/>
  <c r="K1022" i="34"/>
  <c r="M1022" i="34"/>
  <c r="K1021" i="34"/>
  <c r="M1021" i="34"/>
  <c r="K1020" i="34"/>
  <c r="M1020" i="34"/>
  <c r="K1019" i="34"/>
  <c r="M1019" i="34"/>
  <c r="K1018" i="34"/>
  <c r="M1018" i="34"/>
  <c r="K1017" i="34"/>
  <c r="M1017" i="34"/>
  <c r="K1011" i="34"/>
  <c r="M1011" i="34"/>
  <c r="K1010" i="34"/>
  <c r="M1010" i="34"/>
  <c r="K1009" i="34"/>
  <c r="M1009" i="34"/>
  <c r="K1008" i="34"/>
  <c r="M1008" i="34"/>
  <c r="K1007" i="34"/>
  <c r="M1007" i="34"/>
  <c r="K1006" i="34"/>
  <c r="M1006" i="34"/>
  <c r="K1005" i="34"/>
  <c r="M1005" i="34"/>
  <c r="K1004" i="34"/>
  <c r="M1004" i="34"/>
  <c r="K1003" i="34"/>
  <c r="M1003" i="34"/>
  <c r="K1002" i="34"/>
  <c r="M1002" i="34"/>
  <c r="K1001" i="34"/>
  <c r="M1001" i="34"/>
  <c r="K1000" i="34"/>
  <c r="M1000" i="34"/>
  <c r="K999" i="34"/>
  <c r="M999" i="34"/>
  <c r="K998" i="34"/>
  <c r="M998" i="34"/>
  <c r="K997" i="34"/>
  <c r="M997" i="34"/>
  <c r="K996" i="34"/>
  <c r="M996" i="34"/>
  <c r="K995" i="34"/>
  <c r="M995" i="34"/>
  <c r="K994" i="34"/>
  <c r="M994" i="34"/>
  <c r="K993" i="34"/>
  <c r="M993" i="34"/>
  <c r="K992" i="34"/>
  <c r="M992" i="34"/>
  <c r="K991" i="34"/>
  <c r="M991" i="34"/>
  <c r="K990" i="34"/>
  <c r="M990" i="34"/>
  <c r="K989" i="34"/>
  <c r="M989" i="34"/>
  <c r="K988" i="34"/>
  <c r="M988" i="34"/>
  <c r="K987" i="34"/>
  <c r="M987" i="34"/>
  <c r="K986" i="34"/>
  <c r="M986" i="34"/>
  <c r="K985" i="34"/>
  <c r="M985" i="34"/>
  <c r="K984" i="34"/>
  <c r="M984" i="34"/>
  <c r="K983" i="34"/>
  <c r="M983" i="34"/>
  <c r="K982" i="34"/>
  <c r="M982" i="34"/>
  <c r="K981" i="34"/>
  <c r="M981" i="34"/>
  <c r="K980" i="34"/>
  <c r="M980" i="34"/>
  <c r="K979" i="34"/>
  <c r="M979" i="34"/>
  <c r="K978" i="34"/>
  <c r="M978" i="34"/>
  <c r="K977" i="34"/>
  <c r="M977" i="34"/>
  <c r="K976" i="34"/>
  <c r="M976" i="34"/>
  <c r="K975" i="34"/>
  <c r="M975" i="34"/>
  <c r="K974" i="34"/>
  <c r="M974" i="34"/>
  <c r="K973" i="34"/>
  <c r="M973" i="34"/>
  <c r="K972" i="34"/>
  <c r="M972" i="34"/>
  <c r="K971" i="34"/>
  <c r="M971" i="34"/>
  <c r="K970" i="34"/>
  <c r="M970" i="34"/>
  <c r="K969" i="34"/>
  <c r="M969" i="34"/>
  <c r="K968" i="34"/>
  <c r="M968" i="34"/>
  <c r="K967" i="34"/>
  <c r="M967" i="34"/>
  <c r="K966" i="34"/>
  <c r="M966" i="34"/>
  <c r="K965" i="34"/>
  <c r="M965" i="34"/>
  <c r="K964" i="34"/>
  <c r="M964" i="34"/>
  <c r="K963" i="34"/>
  <c r="M963" i="34"/>
  <c r="K962" i="34"/>
  <c r="M962" i="34"/>
  <c r="K961" i="34"/>
  <c r="M961" i="34"/>
  <c r="K960" i="34"/>
  <c r="M960" i="34"/>
  <c r="K959" i="34"/>
  <c r="M959" i="34"/>
  <c r="K958" i="34"/>
  <c r="M958" i="34"/>
  <c r="K957" i="34"/>
  <c r="M957" i="34"/>
  <c r="K956" i="34"/>
  <c r="M956" i="34"/>
  <c r="K955" i="34"/>
  <c r="M955" i="34"/>
  <c r="K954" i="34"/>
  <c r="M954" i="34"/>
  <c r="K953" i="34"/>
  <c r="M953" i="34"/>
  <c r="K952" i="34"/>
  <c r="M952" i="34"/>
  <c r="K950" i="34"/>
  <c r="M950" i="34"/>
  <c r="K949" i="34"/>
  <c r="M949" i="34"/>
  <c r="K948" i="34"/>
  <c r="M948" i="34"/>
  <c r="K947" i="34"/>
  <c r="M947" i="34"/>
  <c r="K946" i="34"/>
  <c r="M946" i="34"/>
  <c r="K945" i="34"/>
  <c r="M945" i="34"/>
  <c r="K944" i="34"/>
  <c r="M944" i="34"/>
  <c r="K943" i="34"/>
  <c r="M943" i="34"/>
  <c r="K942" i="34"/>
  <c r="M942" i="34"/>
  <c r="K941" i="34"/>
  <c r="M941" i="34"/>
  <c r="K940" i="34"/>
  <c r="M940" i="34"/>
  <c r="K939" i="34"/>
  <c r="M939" i="34"/>
  <c r="K938" i="34"/>
  <c r="M938" i="34"/>
  <c r="K937" i="34"/>
  <c r="M937" i="34"/>
  <c r="K936" i="34"/>
  <c r="M936" i="34"/>
  <c r="K935" i="34"/>
  <c r="M935" i="34"/>
  <c r="K934" i="34"/>
  <c r="M934" i="34"/>
  <c r="K933" i="34"/>
  <c r="M933" i="34"/>
  <c r="K932" i="34"/>
  <c r="M932" i="34"/>
  <c r="K931" i="34"/>
  <c r="M931" i="34"/>
  <c r="K930" i="34"/>
  <c r="M930" i="34"/>
  <c r="K929" i="34"/>
  <c r="M929" i="34"/>
  <c r="K928" i="34"/>
  <c r="M928" i="34"/>
  <c r="K927" i="34"/>
  <c r="M927" i="34"/>
  <c r="K926" i="34"/>
  <c r="M926" i="34"/>
  <c r="K925" i="34"/>
  <c r="M925" i="34"/>
  <c r="K924" i="34"/>
  <c r="M924" i="34"/>
  <c r="K923" i="34"/>
  <c r="M923" i="34"/>
  <c r="K922" i="34"/>
  <c r="M922" i="34"/>
  <c r="K921" i="34"/>
  <c r="M921" i="34"/>
  <c r="K920" i="34"/>
  <c r="M920" i="34"/>
  <c r="K919" i="34"/>
  <c r="M919" i="34"/>
  <c r="K918" i="34"/>
  <c r="M918" i="34"/>
  <c r="K917" i="34"/>
  <c r="M917" i="34"/>
  <c r="K916" i="34"/>
  <c r="M916" i="34"/>
  <c r="K915" i="34"/>
  <c r="M915" i="34"/>
  <c r="K914" i="34"/>
  <c r="M914" i="34"/>
  <c r="K913" i="34"/>
  <c r="M913" i="34"/>
  <c r="K912" i="34"/>
  <c r="M912" i="34"/>
  <c r="K911" i="34"/>
  <c r="M911" i="34"/>
  <c r="K910" i="34"/>
  <c r="M910" i="34"/>
  <c r="K909" i="34"/>
  <c r="M909" i="34"/>
  <c r="K908" i="34"/>
  <c r="M908" i="34"/>
  <c r="K907" i="34"/>
  <c r="M907" i="34"/>
  <c r="K906" i="34"/>
  <c r="M906" i="34"/>
  <c r="K905" i="34"/>
  <c r="M905" i="34"/>
  <c r="K904" i="34"/>
  <c r="M904" i="34"/>
  <c r="K903" i="34"/>
  <c r="M903" i="34"/>
  <c r="K902" i="34"/>
  <c r="M902" i="34"/>
  <c r="K901" i="34"/>
  <c r="M901" i="34"/>
  <c r="K900" i="34"/>
  <c r="M900" i="34"/>
  <c r="K899" i="34"/>
  <c r="M899" i="34"/>
  <c r="K898" i="34"/>
  <c r="M898" i="34"/>
  <c r="K897" i="34"/>
  <c r="M897" i="34"/>
  <c r="K896" i="34"/>
  <c r="M896" i="34"/>
  <c r="K895" i="34"/>
  <c r="M895" i="34"/>
  <c r="K894" i="34"/>
  <c r="M894" i="34"/>
  <c r="K893" i="34"/>
  <c r="M893" i="34"/>
  <c r="K892" i="34"/>
  <c r="M892" i="34"/>
  <c r="K891" i="34"/>
  <c r="M891" i="34"/>
  <c r="K890" i="34"/>
  <c r="M890" i="34"/>
  <c r="K889" i="34"/>
  <c r="M889" i="34"/>
  <c r="K888" i="34"/>
  <c r="M888" i="34"/>
  <c r="K887" i="34"/>
  <c r="M887" i="34"/>
  <c r="K886" i="34"/>
  <c r="M886" i="34"/>
  <c r="K885" i="34"/>
  <c r="M885" i="34"/>
  <c r="K884" i="34"/>
  <c r="M884" i="34"/>
  <c r="K883" i="34"/>
  <c r="M883" i="34"/>
  <c r="K882" i="34"/>
  <c r="M882" i="34"/>
  <c r="K881" i="34"/>
  <c r="M881" i="34"/>
  <c r="K880" i="34"/>
  <c r="M880" i="34"/>
  <c r="K879" i="34"/>
  <c r="M879" i="34"/>
  <c r="K878" i="34"/>
  <c r="M878" i="34"/>
  <c r="K877" i="34"/>
  <c r="M877" i="34"/>
  <c r="R876" i="34"/>
  <c r="Q876" i="34"/>
  <c r="K876" i="34"/>
  <c r="M876" i="34" s="1"/>
  <c r="R875" i="34"/>
  <c r="Q875" i="34"/>
  <c r="K875" i="34"/>
  <c r="M875" i="34"/>
  <c r="R874" i="34"/>
  <c r="Q874" i="34"/>
  <c r="S874" i="34" s="1"/>
  <c r="K874" i="34"/>
  <c r="M874" i="34" s="1"/>
  <c r="R873" i="34"/>
  <c r="Q873" i="34"/>
  <c r="K873" i="34"/>
  <c r="M873" i="34" s="1"/>
  <c r="R872" i="34"/>
  <c r="Q872" i="34"/>
  <c r="K872" i="34"/>
  <c r="M872" i="34" s="1"/>
  <c r="K871" i="34"/>
  <c r="M871" i="34" s="1"/>
  <c r="K870" i="34"/>
  <c r="M870" i="34" s="1"/>
  <c r="K869" i="34"/>
  <c r="M869" i="34" s="1"/>
  <c r="K868" i="34"/>
  <c r="M868" i="34" s="1"/>
  <c r="K867" i="34"/>
  <c r="M867" i="34" s="1"/>
  <c r="K866" i="34"/>
  <c r="M866" i="34" s="1"/>
  <c r="K865" i="34"/>
  <c r="M865" i="34" s="1"/>
  <c r="K864" i="34"/>
  <c r="M864" i="34" s="1"/>
  <c r="K863" i="34"/>
  <c r="M863" i="34" s="1"/>
  <c r="K862" i="34"/>
  <c r="M862" i="34" s="1"/>
  <c r="K861" i="34"/>
  <c r="M861" i="34" s="1"/>
  <c r="K860" i="34"/>
  <c r="M860" i="34" s="1"/>
  <c r="K859" i="34"/>
  <c r="M859" i="34" s="1"/>
  <c r="K858" i="34"/>
  <c r="M858" i="34" s="1"/>
  <c r="K857" i="34"/>
  <c r="M857" i="34" s="1"/>
  <c r="R851" i="34"/>
  <c r="Q851" i="34"/>
  <c r="K851" i="34"/>
  <c r="M851" i="34" s="1"/>
  <c r="R850" i="34"/>
  <c r="Q850" i="34"/>
  <c r="K850" i="34"/>
  <c r="M850" i="34" s="1"/>
  <c r="R849" i="34"/>
  <c r="Q849" i="34"/>
  <c r="S849" i="34"/>
  <c r="K849" i="34"/>
  <c r="M849" i="34"/>
  <c r="R848" i="34"/>
  <c r="Q848" i="34"/>
  <c r="K848" i="34"/>
  <c r="M848" i="34" s="1"/>
  <c r="K847" i="34"/>
  <c r="M847" i="34" s="1"/>
  <c r="K846" i="34"/>
  <c r="M846" i="34" s="1"/>
  <c r="K845" i="34"/>
  <c r="M845" i="34" s="1"/>
  <c r="K844" i="34"/>
  <c r="M844" i="34" s="1"/>
  <c r="K843" i="34"/>
  <c r="M843" i="34" s="1"/>
  <c r="K842" i="34"/>
  <c r="M842" i="34" s="1"/>
  <c r="K841" i="34"/>
  <c r="M841" i="34" s="1"/>
  <c r="K840" i="34"/>
  <c r="M840" i="34" s="1"/>
  <c r="R839" i="34"/>
  <c r="Q839" i="34"/>
  <c r="K839" i="34"/>
  <c r="M839" i="34"/>
  <c r="R838" i="34"/>
  <c r="Q838" i="34"/>
  <c r="S838" i="34" s="1"/>
  <c r="K838" i="34"/>
  <c r="M838" i="34" s="1"/>
  <c r="R837" i="34"/>
  <c r="Q837" i="34"/>
  <c r="K837" i="34"/>
  <c r="M837" i="34" s="1"/>
  <c r="K836" i="34"/>
  <c r="M836" i="34" s="1"/>
  <c r="K835" i="34"/>
  <c r="M835" i="34" s="1"/>
  <c r="K834" i="34"/>
  <c r="M834" i="34" s="1"/>
  <c r="K833" i="34"/>
  <c r="M833" i="34" s="1"/>
  <c r="K832" i="34"/>
  <c r="M832" i="34" s="1"/>
  <c r="K831" i="34"/>
  <c r="M831" i="34" s="1"/>
  <c r="K830" i="34"/>
  <c r="M830" i="34" s="1"/>
  <c r="K829" i="34"/>
  <c r="M829" i="34" s="1"/>
  <c r="K828" i="34"/>
  <c r="M828" i="34" s="1"/>
  <c r="K827" i="34"/>
  <c r="M827" i="34" s="1"/>
  <c r="K826" i="34"/>
  <c r="M826" i="34" s="1"/>
  <c r="K825" i="34"/>
  <c r="M825" i="34" s="1"/>
  <c r="K824" i="34"/>
  <c r="M824" i="34" s="1"/>
  <c r="K823" i="34"/>
  <c r="M823" i="34" s="1"/>
  <c r="K822" i="34"/>
  <c r="M822" i="34" s="1"/>
  <c r="K821" i="34"/>
  <c r="M821" i="34" s="1"/>
  <c r="K820" i="34"/>
  <c r="M820" i="34" s="1"/>
  <c r="K819" i="34"/>
  <c r="M819" i="34" s="1"/>
  <c r="K818" i="34"/>
  <c r="M818" i="34" s="1"/>
  <c r="K817" i="34"/>
  <c r="M817" i="34" s="1"/>
  <c r="K816" i="34"/>
  <c r="M816" i="34" s="1"/>
  <c r="K815" i="34"/>
  <c r="M815" i="34" s="1"/>
  <c r="K814" i="34"/>
  <c r="M814" i="34" s="1"/>
  <c r="K813" i="34"/>
  <c r="M813" i="34" s="1"/>
  <c r="K812" i="34"/>
  <c r="M812" i="34" s="1"/>
  <c r="K811" i="34"/>
  <c r="M811" i="34" s="1"/>
  <c r="K810" i="34"/>
  <c r="M810" i="34" s="1"/>
  <c r="K809" i="34"/>
  <c r="M809" i="34" s="1"/>
  <c r="K808" i="34"/>
  <c r="M808" i="34" s="1"/>
  <c r="K807" i="34"/>
  <c r="M807" i="34" s="1"/>
  <c r="K806" i="34"/>
  <c r="M806" i="34" s="1"/>
  <c r="K805" i="34"/>
  <c r="M805" i="34" s="1"/>
  <c r="K804" i="34"/>
  <c r="M804" i="34" s="1"/>
  <c r="K803" i="34"/>
  <c r="M803" i="34" s="1"/>
  <c r="K802" i="34"/>
  <c r="M802" i="34" s="1"/>
  <c r="K801" i="34"/>
  <c r="M801" i="34" s="1"/>
  <c r="K800" i="34"/>
  <c r="M800" i="34" s="1"/>
  <c r="K799" i="34"/>
  <c r="M799" i="34" s="1"/>
  <c r="K798" i="34"/>
  <c r="M798" i="34" s="1"/>
  <c r="K797" i="34"/>
  <c r="M797" i="34" s="1"/>
  <c r="K796" i="34"/>
  <c r="M796" i="34" s="1"/>
  <c r="K795" i="34"/>
  <c r="M795" i="34" s="1"/>
  <c r="K794" i="34"/>
  <c r="M794" i="34" s="1"/>
  <c r="K793" i="34"/>
  <c r="M793" i="34" s="1"/>
  <c r="K792" i="34"/>
  <c r="M792" i="34" s="1"/>
  <c r="K791" i="34"/>
  <c r="M791" i="34" s="1"/>
  <c r="K790" i="34"/>
  <c r="M790" i="34" s="1"/>
  <c r="K789" i="34"/>
  <c r="M789" i="34" s="1"/>
  <c r="K788" i="34"/>
  <c r="M788" i="34" s="1"/>
  <c r="K787" i="34"/>
  <c r="M787" i="34" s="1"/>
  <c r="K786" i="34"/>
  <c r="M786" i="34" s="1"/>
  <c r="K785" i="34"/>
  <c r="M785" i="34" s="1"/>
  <c r="K784" i="34"/>
  <c r="M784" i="34" s="1"/>
  <c r="K783" i="34"/>
  <c r="M783" i="34" s="1"/>
  <c r="K782" i="34"/>
  <c r="M782" i="34" s="1"/>
  <c r="K781" i="34"/>
  <c r="M781" i="34" s="1"/>
  <c r="K780" i="34"/>
  <c r="M780" i="34" s="1"/>
  <c r="K779" i="34"/>
  <c r="M779" i="34" s="1"/>
  <c r="K778" i="34"/>
  <c r="M778" i="34" s="1"/>
  <c r="K777" i="34"/>
  <c r="M777" i="34" s="1"/>
  <c r="K776" i="34"/>
  <c r="M776" i="34" s="1"/>
  <c r="K775" i="34"/>
  <c r="M775" i="34" s="1"/>
  <c r="K774" i="34"/>
  <c r="M774" i="34" s="1"/>
  <c r="K773" i="34"/>
  <c r="M773" i="34" s="1"/>
  <c r="K772" i="34"/>
  <c r="M772" i="34" s="1"/>
  <c r="K771" i="34"/>
  <c r="M771" i="34" s="1"/>
  <c r="K770" i="34"/>
  <c r="M770" i="34" s="1"/>
  <c r="K769" i="34"/>
  <c r="M769" i="34" s="1"/>
  <c r="K768" i="34"/>
  <c r="M768" i="34" s="1"/>
  <c r="K767" i="34"/>
  <c r="M767" i="34" s="1"/>
  <c r="K766" i="34"/>
  <c r="M766" i="34" s="1"/>
  <c r="K765" i="34"/>
  <c r="M765" i="34" s="1"/>
  <c r="K764" i="34"/>
  <c r="M764" i="34" s="1"/>
  <c r="K763" i="34"/>
  <c r="M763" i="34" s="1"/>
  <c r="K762" i="34"/>
  <c r="M762" i="34" s="1"/>
  <c r="K761" i="34"/>
  <c r="M761" i="34" s="1"/>
  <c r="K760" i="34"/>
  <c r="M760" i="34" s="1"/>
  <c r="K759" i="34"/>
  <c r="M759" i="34" s="1"/>
  <c r="K758" i="34"/>
  <c r="M758" i="34" s="1"/>
  <c r="K757" i="34"/>
  <c r="M757" i="34" s="1"/>
  <c r="K756" i="34"/>
  <c r="M756" i="34" s="1"/>
  <c r="K755" i="34"/>
  <c r="M755" i="34" s="1"/>
  <c r="K754" i="34"/>
  <c r="M754" i="34" s="1"/>
  <c r="K753" i="34"/>
  <c r="M753" i="34" s="1"/>
  <c r="K752" i="34"/>
  <c r="M752" i="34" s="1"/>
  <c r="K751" i="34"/>
  <c r="M751" i="34" s="1"/>
  <c r="K750" i="34"/>
  <c r="M750" i="34" s="1"/>
  <c r="K749" i="34"/>
  <c r="M749" i="34" s="1"/>
  <c r="K748" i="34"/>
  <c r="M748" i="34" s="1"/>
  <c r="K747" i="34"/>
  <c r="M747" i="34" s="1"/>
  <c r="K746" i="34"/>
  <c r="M746" i="34" s="1"/>
  <c r="K745" i="34"/>
  <c r="M745" i="34" s="1"/>
  <c r="K744" i="34"/>
  <c r="M744" i="34" s="1"/>
  <c r="K743" i="34"/>
  <c r="M743" i="34" s="1"/>
  <c r="K742" i="34"/>
  <c r="M742" i="34" s="1"/>
  <c r="K741" i="34"/>
  <c r="M741" i="34" s="1"/>
  <c r="K740" i="34"/>
  <c r="M740" i="34" s="1"/>
  <c r="K739" i="34"/>
  <c r="M739" i="34" s="1"/>
  <c r="K738" i="34"/>
  <c r="M738" i="34" s="1"/>
  <c r="K737" i="34"/>
  <c r="M737" i="34" s="1"/>
  <c r="K736" i="34"/>
  <c r="M736" i="34" s="1"/>
  <c r="K735" i="34"/>
  <c r="M735" i="34" s="1"/>
  <c r="K734" i="34"/>
  <c r="M734" i="34" s="1"/>
  <c r="K733" i="34"/>
  <c r="M733" i="34" s="1"/>
  <c r="K732" i="34"/>
  <c r="M732" i="34" s="1"/>
  <c r="K731" i="34"/>
  <c r="M731" i="34" s="1"/>
  <c r="K730" i="34"/>
  <c r="M730" i="34" s="1"/>
  <c r="K729" i="34"/>
  <c r="M729" i="34" s="1"/>
  <c r="K728" i="34"/>
  <c r="M728" i="34" s="1"/>
  <c r="K727" i="34"/>
  <c r="M727" i="34" s="1"/>
  <c r="K726" i="34"/>
  <c r="M726" i="34" s="1"/>
  <c r="K725" i="34"/>
  <c r="M725" i="34" s="1"/>
  <c r="K724" i="34"/>
  <c r="M724" i="34" s="1"/>
  <c r="K723" i="34"/>
  <c r="M723" i="34" s="1"/>
  <c r="K722" i="34"/>
  <c r="M722" i="34" s="1"/>
  <c r="K721" i="34"/>
  <c r="M721" i="34" s="1"/>
  <c r="K720" i="34"/>
  <c r="M720" i="34" s="1"/>
  <c r="K719" i="34"/>
  <c r="M719" i="34" s="1"/>
  <c r="K718" i="34"/>
  <c r="M718" i="34" s="1"/>
  <c r="K717" i="34"/>
  <c r="M717" i="34" s="1"/>
  <c r="K716" i="34"/>
  <c r="M716" i="34" s="1"/>
  <c r="K715" i="34"/>
  <c r="M715" i="34" s="1"/>
  <c r="K714" i="34"/>
  <c r="M714" i="34" s="1"/>
  <c r="K713" i="34"/>
  <c r="M713" i="34" s="1"/>
  <c r="K712" i="34"/>
  <c r="M712" i="34" s="1"/>
  <c r="K711" i="34"/>
  <c r="M711" i="34" s="1"/>
  <c r="K710" i="34"/>
  <c r="M710" i="34" s="1"/>
  <c r="K709" i="34"/>
  <c r="M709" i="34" s="1"/>
  <c r="K708" i="34"/>
  <c r="M708" i="34" s="1"/>
  <c r="K707" i="34"/>
  <c r="M707" i="34" s="1"/>
  <c r="K706" i="34"/>
  <c r="M706" i="34" s="1"/>
  <c r="K705" i="34"/>
  <c r="M705" i="34" s="1"/>
  <c r="K704" i="34"/>
  <c r="M704" i="34" s="1"/>
  <c r="K703" i="34"/>
  <c r="M703" i="34" s="1"/>
  <c r="K702" i="34"/>
  <c r="M702" i="34" s="1"/>
  <c r="R701" i="34"/>
  <c r="Q701" i="34"/>
  <c r="M701" i="34"/>
  <c r="K701" i="34"/>
  <c r="R700" i="34"/>
  <c r="Q700" i="34"/>
  <c r="K700" i="34"/>
  <c r="M700" i="34" s="1"/>
  <c r="R699" i="34"/>
  <c r="Q699" i="34"/>
  <c r="S699" i="34"/>
  <c r="K699" i="34"/>
  <c r="M699" i="34"/>
  <c r="R698" i="34"/>
  <c r="Q698" i="34"/>
  <c r="K698" i="34"/>
  <c r="M698" i="34"/>
  <c r="R697" i="34"/>
  <c r="Q697" i="34"/>
  <c r="K697" i="34"/>
  <c r="M697" i="34"/>
  <c r="R691" i="34"/>
  <c r="Q691" i="34"/>
  <c r="K691" i="34"/>
  <c r="M691" i="34"/>
  <c r="R690" i="34"/>
  <c r="Q690" i="34"/>
  <c r="K690" i="34"/>
  <c r="M690" i="34"/>
  <c r="R689" i="34"/>
  <c r="Q689" i="34"/>
  <c r="S689" i="34" s="1"/>
  <c r="K689" i="34"/>
  <c r="M689" i="34" s="1"/>
  <c r="R688" i="34"/>
  <c r="Q688" i="34"/>
  <c r="M688" i="34"/>
  <c r="K688" i="34"/>
  <c r="R687" i="34"/>
  <c r="Q687" i="34"/>
  <c r="K687" i="34"/>
  <c r="M687" i="34" s="1"/>
  <c r="R686" i="34"/>
  <c r="Q686" i="34"/>
  <c r="S686" i="34"/>
  <c r="K686" i="34"/>
  <c r="M686" i="34"/>
  <c r="R685" i="34"/>
  <c r="Q685" i="34"/>
  <c r="K685" i="34"/>
  <c r="M685" i="34"/>
  <c r="R684" i="34"/>
  <c r="Q684" i="34"/>
  <c r="K684" i="34"/>
  <c r="M684" i="34"/>
  <c r="R683" i="34"/>
  <c r="Q683" i="34"/>
  <c r="K683" i="34"/>
  <c r="M683" i="34"/>
  <c r="R682" i="34"/>
  <c r="Q682" i="34"/>
  <c r="K682" i="34"/>
  <c r="M682" i="34"/>
  <c r="R681" i="34"/>
  <c r="Q681" i="34"/>
  <c r="S681" i="34" s="1"/>
  <c r="K681" i="34"/>
  <c r="M681" i="34" s="1"/>
  <c r="R680" i="34"/>
  <c r="Q680" i="34"/>
  <c r="M680" i="34"/>
  <c r="K680" i="34"/>
  <c r="R679" i="34"/>
  <c r="Q679" i="34"/>
  <c r="K679" i="34"/>
  <c r="M679" i="34" s="1"/>
  <c r="R678" i="34"/>
  <c r="Q678" i="34"/>
  <c r="S678" i="34"/>
  <c r="K678" i="34"/>
  <c r="M678" i="34"/>
  <c r="R677" i="34"/>
  <c r="Q677" i="34"/>
  <c r="K677" i="34"/>
  <c r="M677" i="34"/>
  <c r="R676" i="34"/>
  <c r="Q676" i="34"/>
  <c r="K676" i="34"/>
  <c r="M676" i="34"/>
  <c r="R675" i="34"/>
  <c r="Q675" i="34"/>
  <c r="K675" i="34"/>
  <c r="M675" i="34"/>
  <c r="R674" i="34"/>
  <c r="Q674" i="34"/>
  <c r="K674" i="34"/>
  <c r="M674" i="34"/>
  <c r="R673" i="34"/>
  <c r="Q673" i="34"/>
  <c r="K673" i="34"/>
  <c r="M673" i="34"/>
  <c r="R672" i="34"/>
  <c r="Q672" i="34"/>
  <c r="K672" i="34"/>
  <c r="M672" i="34"/>
  <c r="R671" i="34"/>
  <c r="Q671" i="34"/>
  <c r="S671" i="34" s="1"/>
  <c r="K671" i="34"/>
  <c r="M671" i="34" s="1"/>
  <c r="R670" i="34"/>
  <c r="Q670" i="34"/>
  <c r="M670" i="34"/>
  <c r="K670" i="34"/>
  <c r="R669" i="34"/>
  <c r="Q669" i="34"/>
  <c r="K669" i="34"/>
  <c r="M669" i="34" s="1"/>
  <c r="R668" i="34"/>
  <c r="Q668" i="34"/>
  <c r="S668" i="34"/>
  <c r="K668" i="34"/>
  <c r="M668" i="34"/>
  <c r="R667" i="34"/>
  <c r="Q667" i="34"/>
  <c r="K667" i="34"/>
  <c r="M667" i="34"/>
  <c r="R666" i="34"/>
  <c r="Q666" i="34"/>
  <c r="K666" i="34"/>
  <c r="M666" i="34"/>
  <c r="R665" i="34"/>
  <c r="Q665" i="34"/>
  <c r="K665" i="34"/>
  <c r="M665" i="34"/>
  <c r="K664" i="34"/>
  <c r="M664" i="34"/>
  <c r="R663" i="34"/>
  <c r="Q663" i="34"/>
  <c r="K663" i="34"/>
  <c r="M663" i="34"/>
  <c r="R662" i="34"/>
  <c r="Q662" i="34"/>
  <c r="K662" i="34"/>
  <c r="M662" i="34"/>
  <c r="R661" i="34"/>
  <c r="Q661" i="34"/>
  <c r="K661" i="34"/>
  <c r="M661" i="34"/>
  <c r="R660" i="34"/>
  <c r="Q660" i="34"/>
  <c r="S660" i="34" s="1"/>
  <c r="K660" i="34"/>
  <c r="M660" i="34" s="1"/>
  <c r="R659" i="34"/>
  <c r="Q659" i="34"/>
  <c r="M659" i="34"/>
  <c r="K659" i="34"/>
  <c r="R658" i="34"/>
  <c r="Q658" i="34"/>
  <c r="K658" i="34"/>
  <c r="M658" i="34" s="1"/>
  <c r="R657" i="34"/>
  <c r="Q657" i="34"/>
  <c r="S657" i="34"/>
  <c r="K657" i="34"/>
  <c r="M657" i="34"/>
  <c r="R656" i="34"/>
  <c r="Q656" i="34"/>
  <c r="K656" i="34"/>
  <c r="M656" i="34"/>
  <c r="R655" i="34"/>
  <c r="Q655" i="34"/>
  <c r="K655" i="34"/>
  <c r="M655" i="34"/>
  <c r="R654" i="34"/>
  <c r="Q654" i="34"/>
  <c r="K654" i="34"/>
  <c r="M654" i="34"/>
  <c r="R653" i="34"/>
  <c r="Q653" i="34"/>
  <c r="K653" i="34"/>
  <c r="M653" i="34"/>
  <c r="R652" i="34"/>
  <c r="Q652" i="34"/>
  <c r="K652" i="34"/>
  <c r="M652" i="34"/>
  <c r="R651" i="34"/>
  <c r="Q651" i="34"/>
  <c r="K651" i="34"/>
  <c r="M651" i="34"/>
  <c r="R650" i="34"/>
  <c r="Q650" i="34"/>
  <c r="S650" i="34" s="1"/>
  <c r="K650" i="34"/>
  <c r="M650" i="34" s="1"/>
  <c r="R649" i="34"/>
  <c r="Q649" i="34"/>
  <c r="M649" i="34"/>
  <c r="K649" i="34"/>
  <c r="R648" i="34"/>
  <c r="Q648" i="34"/>
  <c r="K648" i="34"/>
  <c r="M648" i="34" s="1"/>
  <c r="R647" i="34"/>
  <c r="Q647" i="34"/>
  <c r="S647" i="34"/>
  <c r="K647" i="34"/>
  <c r="M647" i="34"/>
  <c r="R646" i="34"/>
  <c r="Q646" i="34"/>
  <c r="K646" i="34"/>
  <c r="M646" i="34"/>
  <c r="R645" i="34"/>
  <c r="Q645" i="34"/>
  <c r="K645" i="34"/>
  <c r="M645" i="34"/>
  <c r="R644" i="34"/>
  <c r="Q644" i="34"/>
  <c r="K644" i="34"/>
  <c r="M644" i="34"/>
  <c r="R643" i="34"/>
  <c r="Q643" i="34"/>
  <c r="K643" i="34"/>
  <c r="M643" i="34"/>
  <c r="R642" i="34"/>
  <c r="Q642" i="34"/>
  <c r="S642" i="34" s="1"/>
  <c r="K642" i="34"/>
  <c r="M642" i="34" s="1"/>
  <c r="K641" i="34"/>
  <c r="M641" i="34" s="1"/>
  <c r="K640" i="34"/>
  <c r="M640" i="34" s="1"/>
  <c r="K639" i="34"/>
  <c r="M639" i="34" s="1"/>
  <c r="K638" i="34"/>
  <c r="M638" i="34" s="1"/>
  <c r="K637" i="34"/>
  <c r="M637" i="34" s="1"/>
  <c r="R636" i="34"/>
  <c r="Q636" i="34"/>
  <c r="S636" i="34"/>
  <c r="K636" i="34"/>
  <c r="M636" i="34"/>
  <c r="K635" i="34"/>
  <c r="M635" i="34"/>
  <c r="R634" i="34"/>
  <c r="Q634" i="34"/>
  <c r="S634" i="34" s="1"/>
  <c r="K634" i="34"/>
  <c r="M634" i="34" s="1"/>
  <c r="R633" i="34"/>
  <c r="Q633" i="34"/>
  <c r="M633" i="34"/>
  <c r="K633" i="34"/>
  <c r="R632" i="34"/>
  <c r="Q632" i="34"/>
  <c r="K632" i="34"/>
  <c r="M632" i="34" s="1"/>
  <c r="R631" i="34"/>
  <c r="Q631" i="34"/>
  <c r="S631" i="34"/>
  <c r="K631" i="34"/>
  <c r="M631" i="34"/>
  <c r="R630" i="34"/>
  <c r="Q630" i="34"/>
  <c r="K630" i="34"/>
  <c r="M630" i="34"/>
  <c r="R629" i="34"/>
  <c r="Q629" i="34"/>
  <c r="K629" i="34"/>
  <c r="M629" i="34"/>
  <c r="R628" i="34"/>
  <c r="Q628" i="34"/>
  <c r="K628" i="34"/>
  <c r="M628" i="34"/>
  <c r="R627" i="34"/>
  <c r="Q627" i="34"/>
  <c r="K627" i="34"/>
  <c r="M627" i="34"/>
  <c r="R626" i="34"/>
  <c r="Q626" i="34"/>
  <c r="S626" i="34" s="1"/>
  <c r="K626" i="34"/>
  <c r="M626" i="34" s="1"/>
  <c r="R625" i="34"/>
  <c r="Q625" i="34"/>
  <c r="M625" i="34"/>
  <c r="K625" i="34"/>
  <c r="R624" i="34"/>
  <c r="Q624" i="34"/>
  <c r="K624" i="34"/>
  <c r="M624" i="34" s="1"/>
  <c r="R623" i="34"/>
  <c r="Q623" i="34"/>
  <c r="S623" i="34"/>
  <c r="K623" i="34"/>
  <c r="M623" i="34"/>
  <c r="R622" i="34"/>
  <c r="Q622" i="34"/>
  <c r="K622" i="34"/>
  <c r="M622" i="34"/>
  <c r="R621" i="34"/>
  <c r="Q621" i="34"/>
  <c r="K621" i="34"/>
  <c r="M621" i="34"/>
  <c r="R620" i="34"/>
  <c r="Q620" i="34"/>
  <c r="K620" i="34"/>
  <c r="M620" i="34"/>
  <c r="R619" i="34"/>
  <c r="Q619" i="34"/>
  <c r="K619" i="34"/>
  <c r="M619" i="34"/>
  <c r="R618" i="34"/>
  <c r="Q618" i="34"/>
  <c r="K618" i="34"/>
  <c r="M618" i="34"/>
  <c r="R617" i="34"/>
  <c r="Q617" i="34"/>
  <c r="K617" i="34"/>
  <c r="M617" i="34"/>
  <c r="K616" i="34"/>
  <c r="M616" i="34"/>
  <c r="K615" i="34"/>
  <c r="M615" i="34"/>
  <c r="K614" i="34"/>
  <c r="M614" i="34"/>
  <c r="K613" i="34"/>
  <c r="M613" i="34"/>
  <c r="K612" i="34"/>
  <c r="M612" i="34"/>
  <c r="R611" i="34"/>
  <c r="Q611" i="34"/>
  <c r="K611" i="34"/>
  <c r="M611" i="34"/>
  <c r="R610" i="34"/>
  <c r="Q610" i="34"/>
  <c r="S610" i="34" s="1"/>
  <c r="K610" i="34"/>
  <c r="M610" i="34" s="1"/>
  <c r="R609" i="34"/>
  <c r="Q609" i="34"/>
  <c r="M609" i="34"/>
  <c r="K609" i="34"/>
  <c r="R608" i="34"/>
  <c r="Q608" i="34"/>
  <c r="K608" i="34"/>
  <c r="M608" i="34" s="1"/>
  <c r="R607" i="34"/>
  <c r="Q607" i="34"/>
  <c r="S607" i="34"/>
  <c r="K607" i="34"/>
  <c r="M607" i="34"/>
  <c r="K606" i="34"/>
  <c r="M606" i="34"/>
  <c r="K605" i="34"/>
  <c r="M605" i="34"/>
  <c r="K604" i="34"/>
  <c r="M604" i="34"/>
  <c r="K603" i="34"/>
  <c r="M603" i="34"/>
  <c r="K602" i="34"/>
  <c r="M602" i="34"/>
  <c r="R601" i="34"/>
  <c r="Q601" i="34"/>
  <c r="S601" i="34" s="1"/>
  <c r="K601" i="34"/>
  <c r="M601" i="34" s="1"/>
  <c r="R600" i="34"/>
  <c r="Q600" i="34"/>
  <c r="M600" i="34"/>
  <c r="K600" i="34"/>
  <c r="R599" i="34"/>
  <c r="Q599" i="34"/>
  <c r="K599" i="34"/>
  <c r="M599" i="34" s="1"/>
  <c r="R598" i="34"/>
  <c r="Q598" i="34"/>
  <c r="S598" i="34"/>
  <c r="K598" i="34"/>
  <c r="M598" i="34"/>
  <c r="R597" i="34"/>
  <c r="Q597" i="34"/>
  <c r="K597" i="34"/>
  <c r="M597" i="34"/>
  <c r="K596" i="34"/>
  <c r="M596" i="34"/>
  <c r="K595" i="34"/>
  <c r="M595" i="34"/>
  <c r="K594" i="34"/>
  <c r="M594" i="34"/>
  <c r="K593" i="34"/>
  <c r="M593" i="34"/>
  <c r="K592" i="34"/>
  <c r="M592" i="34"/>
  <c r="K591" i="34"/>
  <c r="M591" i="34"/>
  <c r="K590" i="34"/>
  <c r="M590" i="34"/>
  <c r="K589" i="34"/>
  <c r="M589" i="34"/>
  <c r="K588" i="34"/>
  <c r="M588" i="34"/>
  <c r="K587" i="34"/>
  <c r="M587" i="34"/>
  <c r="K586" i="34"/>
  <c r="M586" i="34"/>
  <c r="K585" i="34"/>
  <c r="M585" i="34"/>
  <c r="K584" i="34"/>
  <c r="M584" i="34"/>
  <c r="K583" i="34"/>
  <c r="M583" i="34"/>
  <c r="K582" i="34"/>
  <c r="M582" i="34"/>
  <c r="R581" i="34"/>
  <c r="Q581" i="34"/>
  <c r="K581" i="34"/>
  <c r="M581" i="34"/>
  <c r="R580" i="34"/>
  <c r="Q580" i="34"/>
  <c r="S580" i="34" s="1"/>
  <c r="K580" i="34"/>
  <c r="M580" i="34" s="1"/>
  <c r="R579" i="34"/>
  <c r="Q579" i="34"/>
  <c r="M579" i="34"/>
  <c r="K579" i="34"/>
  <c r="R578" i="34"/>
  <c r="Q578" i="34"/>
  <c r="K578" i="34"/>
  <c r="M578" i="34" s="1"/>
  <c r="R577" i="34"/>
  <c r="Q577" i="34"/>
  <c r="S577" i="34"/>
  <c r="K577" i="34"/>
  <c r="M577" i="34"/>
  <c r="K576" i="34"/>
  <c r="M576" i="34"/>
  <c r="K575" i="34"/>
  <c r="M575" i="34"/>
  <c r="K574" i="34"/>
  <c r="M574" i="34"/>
  <c r="K573" i="34"/>
  <c r="M573" i="34"/>
  <c r="K572" i="34"/>
  <c r="M572" i="34"/>
  <c r="K571" i="34"/>
  <c r="M571" i="34"/>
  <c r="K570" i="34"/>
  <c r="M570" i="34"/>
  <c r="K569" i="34"/>
  <c r="M569" i="34"/>
  <c r="K568" i="34"/>
  <c r="M568" i="34"/>
  <c r="K567" i="34"/>
  <c r="M567" i="34"/>
  <c r="K566" i="34"/>
  <c r="M566" i="34"/>
  <c r="K565" i="34"/>
  <c r="M565" i="34"/>
  <c r="K564" i="34"/>
  <c r="M564" i="34"/>
  <c r="K563" i="34"/>
  <c r="M563" i="34"/>
  <c r="K562" i="34"/>
  <c r="M562" i="34"/>
  <c r="R561" i="34"/>
  <c r="Q561" i="34"/>
  <c r="S561" i="34" s="1"/>
  <c r="K561" i="34"/>
  <c r="M561" i="34" s="1"/>
  <c r="R560" i="34"/>
  <c r="Q560" i="34"/>
  <c r="M560" i="34"/>
  <c r="K560" i="34"/>
  <c r="R559" i="34"/>
  <c r="Q559" i="34"/>
  <c r="K559" i="34"/>
  <c r="M559" i="34" s="1"/>
  <c r="R558" i="34"/>
  <c r="Q558" i="34"/>
  <c r="S558" i="34"/>
  <c r="K558" i="34"/>
  <c r="M558" i="34"/>
  <c r="R557" i="34"/>
  <c r="Q557" i="34"/>
  <c r="K557" i="34"/>
  <c r="M557" i="34"/>
  <c r="K556" i="34"/>
  <c r="M556" i="34"/>
  <c r="K555" i="34"/>
  <c r="M555" i="34"/>
  <c r="K554" i="34"/>
  <c r="M554" i="34"/>
  <c r="K553" i="34"/>
  <c r="M553" i="34"/>
  <c r="K552" i="34"/>
  <c r="M552" i="34"/>
  <c r="R551" i="34"/>
  <c r="Q551" i="34"/>
  <c r="K551" i="34"/>
  <c r="M551" i="34"/>
  <c r="R550" i="34"/>
  <c r="Q550" i="34"/>
  <c r="S550" i="34" s="1"/>
  <c r="K550" i="34"/>
  <c r="M550" i="34" s="1"/>
  <c r="R549" i="34"/>
  <c r="Q549" i="34"/>
  <c r="M549" i="34"/>
  <c r="K549" i="34"/>
  <c r="R548" i="34"/>
  <c r="Q548" i="34"/>
  <c r="K548" i="34"/>
  <c r="M548" i="34" s="1"/>
  <c r="R547" i="34"/>
  <c r="Q547" i="34"/>
  <c r="S547" i="34"/>
  <c r="K547" i="34"/>
  <c r="M547" i="34"/>
  <c r="K546" i="34"/>
  <c r="M546" i="34"/>
  <c r="K545" i="34"/>
  <c r="M545" i="34"/>
  <c r="K544" i="34"/>
  <c r="M544" i="34"/>
  <c r="K543" i="34"/>
  <c r="M543" i="34"/>
  <c r="K542" i="34"/>
  <c r="M542" i="34"/>
  <c r="K541" i="34"/>
  <c r="M541" i="34"/>
  <c r="K540" i="34"/>
  <c r="M540" i="34"/>
  <c r="K539" i="34"/>
  <c r="M539" i="34"/>
  <c r="K538" i="34"/>
  <c r="M538" i="34"/>
  <c r="K537" i="34"/>
  <c r="M537" i="34"/>
  <c r="R536" i="34"/>
  <c r="Q536" i="34"/>
  <c r="K536" i="34"/>
  <c r="M536" i="34"/>
  <c r="R535" i="34"/>
  <c r="Q535" i="34"/>
  <c r="K535" i="34"/>
  <c r="M535" i="34"/>
  <c r="R534" i="34"/>
  <c r="Q534" i="34"/>
  <c r="K534" i="34"/>
  <c r="M534" i="34"/>
  <c r="R533" i="34"/>
  <c r="Q533" i="34"/>
  <c r="K533" i="34"/>
  <c r="M533" i="34"/>
  <c r="R532" i="34"/>
  <c r="Q532" i="34"/>
  <c r="S532" i="34" s="1"/>
  <c r="K532" i="34"/>
  <c r="M532" i="34" s="1"/>
  <c r="R531" i="34"/>
  <c r="Q531" i="34"/>
  <c r="M531" i="34"/>
  <c r="K531" i="34"/>
  <c r="R530" i="34"/>
  <c r="Q530" i="34"/>
  <c r="K530" i="34"/>
  <c r="M530" i="34" s="1"/>
  <c r="R529" i="34"/>
  <c r="Q529" i="34"/>
  <c r="S529" i="34"/>
  <c r="K529" i="34"/>
  <c r="M529" i="34"/>
  <c r="R528" i="34"/>
  <c r="Q528" i="34"/>
  <c r="K528" i="34"/>
  <c r="M528" i="34"/>
  <c r="R527" i="34"/>
  <c r="Q527" i="34"/>
  <c r="K527" i="34"/>
  <c r="M527" i="34"/>
  <c r="K526" i="34"/>
  <c r="M526" i="34"/>
  <c r="K525" i="34"/>
  <c r="M525" i="34"/>
  <c r="K524" i="34"/>
  <c r="M524" i="34"/>
  <c r="K523" i="34"/>
  <c r="M523" i="34"/>
  <c r="K522" i="34"/>
  <c r="M522" i="34"/>
  <c r="K521" i="34"/>
  <c r="M521" i="34"/>
  <c r="K520" i="34"/>
  <c r="M520" i="34"/>
  <c r="K519" i="34"/>
  <c r="M519" i="34"/>
  <c r="K518" i="34"/>
  <c r="M518" i="34"/>
  <c r="K517" i="34"/>
  <c r="M517" i="34"/>
  <c r="K516" i="34"/>
  <c r="M516" i="34"/>
  <c r="K515" i="34"/>
  <c r="M515" i="34"/>
  <c r="K514" i="34"/>
  <c r="M514" i="34"/>
  <c r="K513" i="34"/>
  <c r="M513" i="34"/>
  <c r="K512" i="34"/>
  <c r="M512" i="34"/>
  <c r="K511" i="34"/>
  <c r="M511" i="34"/>
  <c r="K510" i="34"/>
  <c r="M510" i="34"/>
  <c r="K509" i="34"/>
  <c r="M509" i="34"/>
  <c r="K508" i="34"/>
  <c r="M508" i="34"/>
  <c r="K507" i="34"/>
  <c r="M507" i="34"/>
  <c r="K506" i="34"/>
  <c r="M506" i="34"/>
  <c r="K505" i="34"/>
  <c r="M505" i="34"/>
  <c r="K504" i="34"/>
  <c r="M504" i="34"/>
  <c r="K503" i="34"/>
  <c r="M503" i="34"/>
  <c r="W502" i="34"/>
  <c r="K502" i="34"/>
  <c r="M502" i="34" s="1"/>
  <c r="W501" i="34"/>
  <c r="K501" i="34"/>
  <c r="M501" i="34"/>
  <c r="W500" i="34"/>
  <c r="K500" i="34"/>
  <c r="M500" i="34" s="1"/>
  <c r="W499" i="34"/>
  <c r="K499" i="34"/>
  <c r="M499" i="34"/>
  <c r="W498" i="34"/>
  <c r="K498" i="34"/>
  <c r="M498" i="34" s="1"/>
  <c r="W497" i="34"/>
  <c r="K497" i="34"/>
  <c r="M497" i="34" s="1"/>
  <c r="W496" i="34"/>
  <c r="R496" i="34"/>
  <c r="Q496" i="34"/>
  <c r="S496" i="34"/>
  <c r="K496" i="34"/>
  <c r="M496" i="34"/>
  <c r="W495" i="34"/>
  <c r="R495" i="34"/>
  <c r="Q495" i="34"/>
  <c r="K495" i="34"/>
  <c r="M495" i="34" s="1"/>
  <c r="W494" i="34"/>
  <c r="R494" i="34"/>
  <c r="Q494" i="34"/>
  <c r="K494" i="34"/>
  <c r="M494" i="34"/>
  <c r="W493" i="34"/>
  <c r="R493" i="34"/>
  <c r="Q493" i="34"/>
  <c r="M493" i="34"/>
  <c r="K493" i="34"/>
  <c r="W492" i="34"/>
  <c r="R492" i="34"/>
  <c r="Q492" i="34"/>
  <c r="S492" i="34" s="1"/>
  <c r="K492" i="34"/>
  <c r="M492" i="34" s="1"/>
  <c r="W491" i="34"/>
  <c r="R491" i="34"/>
  <c r="Q491" i="34"/>
  <c r="K491" i="34"/>
  <c r="M491" i="34"/>
  <c r="W490" i="34"/>
  <c r="R490" i="34"/>
  <c r="Q490" i="34"/>
  <c r="K490" i="34"/>
  <c r="M490" i="34" s="1"/>
  <c r="W489" i="34"/>
  <c r="R489" i="34"/>
  <c r="Q489" i="34"/>
  <c r="K489" i="34"/>
  <c r="M489" i="34" s="1"/>
  <c r="W488" i="34"/>
  <c r="R488" i="34"/>
  <c r="Q488" i="34"/>
  <c r="S488" i="34"/>
  <c r="K488" i="34"/>
  <c r="M488" i="34"/>
  <c r="W487" i="34"/>
  <c r="R487" i="34"/>
  <c r="Q487" i="34"/>
  <c r="K487" i="34"/>
  <c r="M487" i="34" s="1"/>
  <c r="W486" i="34"/>
  <c r="R486" i="34"/>
  <c r="Q486" i="34"/>
  <c r="K486" i="34"/>
  <c r="M486" i="34"/>
  <c r="W485" i="34"/>
  <c r="R485" i="34"/>
  <c r="Q485" i="34"/>
  <c r="M485" i="34"/>
  <c r="K485" i="34"/>
  <c r="W484" i="34"/>
  <c r="R484" i="34"/>
  <c r="Q484" i="34"/>
  <c r="S484" i="34" s="1"/>
  <c r="K484" i="34"/>
  <c r="M484" i="34" s="1"/>
  <c r="W483" i="34"/>
  <c r="R483" i="34"/>
  <c r="Q483" i="34"/>
  <c r="K483" i="34"/>
  <c r="M483" i="34"/>
  <c r="W482" i="34"/>
  <c r="R482" i="34"/>
  <c r="Q482" i="34"/>
  <c r="K482" i="34"/>
  <c r="M482" i="34" s="1"/>
  <c r="W481" i="34"/>
  <c r="K481" i="34"/>
  <c r="M481" i="34"/>
  <c r="W480" i="34"/>
  <c r="R480" i="34"/>
  <c r="Q480" i="34"/>
  <c r="K480" i="34"/>
  <c r="M480" i="34" s="1"/>
  <c r="W479" i="34"/>
  <c r="R479" i="34"/>
  <c r="Q479" i="34"/>
  <c r="K479" i="34"/>
  <c r="M479" i="34"/>
  <c r="W478" i="34"/>
  <c r="R478" i="34"/>
  <c r="Q478" i="34"/>
  <c r="K478" i="34"/>
  <c r="M478" i="34" s="1"/>
  <c r="W477" i="34"/>
  <c r="R477" i="34"/>
  <c r="Q477" i="34"/>
  <c r="K477" i="34"/>
  <c r="M477" i="34"/>
  <c r="W476" i="34"/>
  <c r="R476" i="34"/>
  <c r="Q476" i="34"/>
  <c r="K476" i="34"/>
  <c r="M476" i="34" s="1"/>
  <c r="W475" i="34"/>
  <c r="R475" i="34"/>
  <c r="Q475" i="34"/>
  <c r="K475" i="34"/>
  <c r="M475" i="34"/>
  <c r="W474" i="34"/>
  <c r="R474" i="34"/>
  <c r="Q474" i="34"/>
  <c r="K474" i="34"/>
  <c r="M474" i="34" s="1"/>
  <c r="W473" i="34"/>
  <c r="R473" i="34"/>
  <c r="Q473" i="34"/>
  <c r="K473" i="34"/>
  <c r="M473" i="34"/>
  <c r="W472" i="34"/>
  <c r="R472" i="34"/>
  <c r="Q472" i="34"/>
  <c r="K472" i="34"/>
  <c r="M472" i="34" s="1"/>
  <c r="W471" i="34"/>
  <c r="R471" i="34"/>
  <c r="Q471" i="34"/>
  <c r="K471" i="34"/>
  <c r="M471" i="34"/>
  <c r="W470" i="34"/>
  <c r="R470" i="34"/>
  <c r="Q470" i="34"/>
  <c r="K470" i="34"/>
  <c r="M470" i="34" s="1"/>
  <c r="W469" i="34"/>
  <c r="R469" i="34"/>
  <c r="Q469" i="34"/>
  <c r="K469" i="34"/>
  <c r="M469" i="34"/>
  <c r="W468" i="34"/>
  <c r="R468" i="34"/>
  <c r="Q468" i="34"/>
  <c r="K468" i="34"/>
  <c r="M468" i="34" s="1"/>
  <c r="W467" i="34"/>
  <c r="R467" i="34"/>
  <c r="Q467" i="34"/>
  <c r="K467" i="34"/>
  <c r="M467" i="34"/>
  <c r="W466" i="34"/>
  <c r="R466" i="34"/>
  <c r="Q466" i="34"/>
  <c r="K466" i="34"/>
  <c r="M466" i="34" s="1"/>
  <c r="W465" i="34"/>
  <c r="R465" i="34"/>
  <c r="Q465" i="34"/>
  <c r="K465" i="34"/>
  <c r="M465" i="34"/>
  <c r="W464" i="34"/>
  <c r="R464" i="34"/>
  <c r="Q464" i="34"/>
  <c r="K464" i="34"/>
  <c r="M464" i="34" s="1"/>
  <c r="W463" i="34"/>
  <c r="R463" i="34"/>
  <c r="Q463" i="34"/>
  <c r="K463" i="34"/>
  <c r="M463" i="34"/>
  <c r="W462" i="34"/>
  <c r="R462" i="34"/>
  <c r="Q462" i="34"/>
  <c r="K462" i="34"/>
  <c r="M462" i="34" s="1"/>
  <c r="W461" i="34"/>
  <c r="R461" i="34"/>
  <c r="Q461" i="34"/>
  <c r="K461" i="34"/>
  <c r="M461" i="34"/>
  <c r="W460" i="34"/>
  <c r="R460" i="34"/>
  <c r="Q460" i="34"/>
  <c r="K460" i="34"/>
  <c r="M460" i="34" s="1"/>
  <c r="W459" i="34"/>
  <c r="R459" i="34"/>
  <c r="Q459" i="34"/>
  <c r="K459" i="34"/>
  <c r="M459" i="34" s="1"/>
  <c r="W458" i="34"/>
  <c r="R458" i="34"/>
  <c r="Q458" i="34"/>
  <c r="S458" i="34"/>
  <c r="K458" i="34"/>
  <c r="M458" i="34"/>
  <c r="W457" i="34"/>
  <c r="R457" i="34"/>
  <c r="Q457" i="34"/>
  <c r="K457" i="34"/>
  <c r="M457" i="34" s="1"/>
  <c r="W451" i="34"/>
  <c r="R451" i="34"/>
  <c r="Q451" i="34"/>
  <c r="K451" i="34"/>
  <c r="M451" i="34"/>
  <c r="W450" i="34"/>
  <c r="R450" i="34"/>
  <c r="Q450" i="34"/>
  <c r="M450" i="34"/>
  <c r="K450" i="34"/>
  <c r="W449" i="34"/>
  <c r="R449" i="34"/>
  <c r="Q449" i="34"/>
  <c r="S449" i="34" s="1"/>
  <c r="K449" i="34"/>
  <c r="M449" i="34" s="1"/>
  <c r="W448" i="34"/>
  <c r="R448" i="34"/>
  <c r="Q448" i="34"/>
  <c r="K448" i="34"/>
  <c r="M448" i="34"/>
  <c r="W447" i="34"/>
  <c r="R447" i="34"/>
  <c r="Q447" i="34"/>
  <c r="K447" i="34"/>
  <c r="M447" i="34" s="1"/>
  <c r="W446" i="34"/>
  <c r="K446" i="34"/>
  <c r="M446" i="34"/>
  <c r="W445" i="34"/>
  <c r="M445" i="34"/>
  <c r="K445" i="34"/>
  <c r="W444" i="34"/>
  <c r="K444" i="34"/>
  <c r="M444" i="34"/>
  <c r="W443" i="34"/>
  <c r="K443" i="34"/>
  <c r="M443" i="34" s="1"/>
  <c r="W442" i="34"/>
  <c r="K442" i="34"/>
  <c r="M442" i="34"/>
  <c r="W441" i="34"/>
  <c r="R441" i="34"/>
  <c r="Q441" i="34"/>
  <c r="K441" i="34"/>
  <c r="M441" i="34" s="1"/>
  <c r="W440" i="34"/>
  <c r="R440" i="34"/>
  <c r="Q440" i="34"/>
  <c r="K440" i="34"/>
  <c r="M440" i="34"/>
  <c r="W439" i="34"/>
  <c r="R439" i="34"/>
  <c r="Q439" i="34"/>
  <c r="K439" i="34"/>
  <c r="M439" i="34" s="1"/>
  <c r="W438" i="34"/>
  <c r="R438" i="34"/>
  <c r="Q438" i="34"/>
  <c r="K438" i="34"/>
  <c r="M438" i="34"/>
  <c r="W437" i="34"/>
  <c r="R437" i="34"/>
  <c r="Q437" i="34"/>
  <c r="K437" i="34"/>
  <c r="M437" i="34" s="1"/>
  <c r="W436" i="34"/>
  <c r="R436" i="34"/>
  <c r="Q436" i="34"/>
  <c r="K436" i="34"/>
  <c r="M436" i="34"/>
  <c r="W435" i="34"/>
  <c r="R435" i="34"/>
  <c r="Q435" i="34"/>
  <c r="K435" i="34"/>
  <c r="M435" i="34" s="1"/>
  <c r="W434" i="34"/>
  <c r="R434" i="34"/>
  <c r="Q434" i="34"/>
  <c r="K434" i="34"/>
  <c r="M434" i="34"/>
  <c r="W433" i="34"/>
  <c r="R433" i="34"/>
  <c r="Q433" i="34"/>
  <c r="K433" i="34"/>
  <c r="M433" i="34" s="1"/>
  <c r="W432" i="34"/>
  <c r="R432" i="34"/>
  <c r="Q432" i="34"/>
  <c r="K432" i="34"/>
  <c r="M432" i="34" s="1"/>
  <c r="W431" i="34"/>
  <c r="R431" i="34"/>
  <c r="Q431" i="34"/>
  <c r="S431" i="34"/>
  <c r="K431" i="34"/>
  <c r="M431" i="34"/>
  <c r="W430" i="34"/>
  <c r="R430" i="34"/>
  <c r="Q430" i="34"/>
  <c r="K430" i="34"/>
  <c r="M430" i="34" s="1"/>
  <c r="W429" i="34"/>
  <c r="R429" i="34"/>
  <c r="Q429" i="34"/>
  <c r="K429" i="34"/>
  <c r="M429" i="34"/>
  <c r="W428" i="34"/>
  <c r="R428" i="34"/>
  <c r="Q428" i="34"/>
  <c r="M428" i="34"/>
  <c r="K428" i="34"/>
  <c r="W427" i="34"/>
  <c r="R427" i="34"/>
  <c r="Q427" i="34"/>
  <c r="S427" i="34" s="1"/>
  <c r="K427" i="34"/>
  <c r="M427" i="34" s="1"/>
  <c r="W426" i="34"/>
  <c r="R426" i="34"/>
  <c r="Q426" i="34"/>
  <c r="K426" i="34"/>
  <c r="M426" i="34"/>
  <c r="W425" i="34"/>
  <c r="R425" i="34"/>
  <c r="Q425" i="34"/>
  <c r="K425" i="34"/>
  <c r="M425" i="34" s="1"/>
  <c r="W424" i="34"/>
  <c r="R424" i="34"/>
  <c r="Q424" i="34"/>
  <c r="K424" i="34"/>
  <c r="M424" i="34" s="1"/>
  <c r="W423" i="34"/>
  <c r="R423" i="34"/>
  <c r="Q423" i="34"/>
  <c r="S423" i="34"/>
  <c r="K423" i="34"/>
  <c r="M423" i="34"/>
  <c r="W422" i="34"/>
  <c r="R422" i="34"/>
  <c r="Q422" i="34"/>
  <c r="K422" i="34"/>
  <c r="M422" i="34" s="1"/>
  <c r="W421" i="34"/>
  <c r="K421" i="34"/>
  <c r="M421" i="34"/>
  <c r="W420" i="34"/>
  <c r="R420" i="34"/>
  <c r="Q420" i="34"/>
  <c r="K420" i="34"/>
  <c r="M420" i="34" s="1"/>
  <c r="W419" i="34"/>
  <c r="R419" i="34"/>
  <c r="Q419" i="34"/>
  <c r="K419" i="34"/>
  <c r="M419" i="34"/>
  <c r="W418" i="34"/>
  <c r="R418" i="34"/>
  <c r="Q418" i="34"/>
  <c r="K418" i="34"/>
  <c r="M418" i="34" s="1"/>
  <c r="W417" i="34"/>
  <c r="R417" i="34"/>
  <c r="Q417" i="34"/>
  <c r="K417" i="34"/>
  <c r="M417" i="34"/>
  <c r="W416" i="34"/>
  <c r="R416" i="34"/>
  <c r="Q416" i="34"/>
  <c r="K416" i="34"/>
  <c r="M416" i="34" s="1"/>
  <c r="W415" i="34"/>
  <c r="R415" i="34"/>
  <c r="Q415" i="34"/>
  <c r="K415" i="34"/>
  <c r="M415" i="34"/>
  <c r="W414" i="34"/>
  <c r="R414" i="34"/>
  <c r="Q414" i="34"/>
  <c r="K414" i="34"/>
  <c r="M414" i="34" s="1"/>
  <c r="W413" i="34"/>
  <c r="R413" i="34"/>
  <c r="Q413" i="34"/>
  <c r="K413" i="34"/>
  <c r="M413" i="34"/>
  <c r="W412" i="34"/>
  <c r="R412" i="34"/>
  <c r="Q412" i="34"/>
  <c r="K412" i="34"/>
  <c r="M412" i="34" s="1"/>
  <c r="W411" i="34"/>
  <c r="K411" i="34"/>
  <c r="M411" i="34"/>
  <c r="W410" i="34"/>
  <c r="K410" i="34"/>
  <c r="M410" i="34" s="1"/>
  <c r="W409" i="34"/>
  <c r="K409" i="34"/>
  <c r="M409" i="34" s="1"/>
  <c r="W408" i="34"/>
  <c r="K408" i="34"/>
  <c r="M408" i="34" s="1"/>
  <c r="W407" i="34"/>
  <c r="K407" i="34"/>
  <c r="M407" i="34"/>
  <c r="W406" i="34"/>
  <c r="R406" i="34"/>
  <c r="Q406" i="34"/>
  <c r="K406" i="34"/>
  <c r="M406" i="34" s="1"/>
  <c r="W405" i="34"/>
  <c r="R405" i="34"/>
  <c r="Q405" i="34"/>
  <c r="K405" i="34"/>
  <c r="M405" i="34"/>
  <c r="W404" i="34"/>
  <c r="R404" i="34"/>
  <c r="Q404" i="34"/>
  <c r="M404" i="34"/>
  <c r="K404" i="34"/>
  <c r="W403" i="34"/>
  <c r="K403" i="34"/>
  <c r="M403" i="34"/>
  <c r="W402" i="34"/>
  <c r="R402" i="34"/>
  <c r="Q402" i="34"/>
  <c r="S402" i="34"/>
  <c r="K402" i="34"/>
  <c r="M402" i="34"/>
  <c r="W401" i="34"/>
  <c r="K401" i="34"/>
  <c r="M401" i="34" s="1"/>
  <c r="W400" i="34"/>
  <c r="K400" i="34"/>
  <c r="M400" i="34"/>
  <c r="W399" i="34"/>
  <c r="K399" i="34"/>
  <c r="M399" i="34" s="1"/>
  <c r="W398" i="34"/>
  <c r="K398" i="34"/>
  <c r="M398" i="34"/>
  <c r="W397" i="34"/>
  <c r="K397" i="34"/>
  <c r="M397" i="34" s="1"/>
  <c r="W396" i="34"/>
  <c r="K396" i="34"/>
  <c r="M396" i="34"/>
  <c r="W395" i="34"/>
  <c r="M395" i="34"/>
  <c r="K395" i="34"/>
  <c r="W394" i="34"/>
  <c r="K394" i="34"/>
  <c r="M394" i="34"/>
  <c r="W393" i="34"/>
  <c r="K393" i="34"/>
  <c r="M393" i="34" s="1"/>
  <c r="W392" i="34"/>
  <c r="K392" i="34"/>
  <c r="M392" i="34"/>
  <c r="W391" i="34"/>
  <c r="R391" i="34"/>
  <c r="Q391" i="34"/>
  <c r="K391" i="34"/>
  <c r="M391" i="34" s="1"/>
  <c r="W390" i="34"/>
  <c r="R390" i="34"/>
  <c r="Q390" i="34"/>
  <c r="K390" i="34"/>
  <c r="M390" i="34"/>
  <c r="W389" i="34"/>
  <c r="R389" i="34"/>
  <c r="Q389" i="34"/>
  <c r="K389" i="34"/>
  <c r="M389" i="34" s="1"/>
  <c r="W388" i="34"/>
  <c r="R388" i="34"/>
  <c r="Q388" i="34"/>
  <c r="K388" i="34"/>
  <c r="M388" i="34"/>
  <c r="W387" i="34"/>
  <c r="R387" i="34"/>
  <c r="Q387" i="34"/>
  <c r="S387" i="34"/>
  <c r="K387" i="34"/>
  <c r="M387" i="34"/>
  <c r="W386" i="34"/>
  <c r="K386" i="34"/>
  <c r="M386" i="34" s="1"/>
  <c r="W385" i="34"/>
  <c r="K385" i="34"/>
  <c r="M385" i="34"/>
  <c r="W384" i="34"/>
  <c r="K384" i="34"/>
  <c r="M384" i="34" s="1"/>
  <c r="W383" i="34"/>
  <c r="K383" i="34"/>
  <c r="M383" i="34"/>
  <c r="W382" i="34"/>
  <c r="K382" i="34"/>
  <c r="M382" i="34" s="1"/>
  <c r="W381" i="34"/>
  <c r="K381" i="34"/>
  <c r="M381" i="34"/>
  <c r="W380" i="34"/>
  <c r="K380" i="34"/>
  <c r="M380" i="34" s="1"/>
  <c r="W379" i="34"/>
  <c r="K379" i="34"/>
  <c r="M379" i="34"/>
  <c r="W378" i="34"/>
  <c r="K378" i="34"/>
  <c r="M378" i="34" s="1"/>
  <c r="W377" i="34"/>
  <c r="K377" i="34"/>
  <c r="M377" i="34"/>
  <c r="W376" i="34"/>
  <c r="M376" i="34"/>
  <c r="K376" i="34"/>
  <c r="W375" i="34"/>
  <c r="K375" i="34"/>
  <c r="M375" i="34"/>
  <c r="W374" i="34"/>
  <c r="K374" i="34"/>
  <c r="M374" i="34" s="1"/>
  <c r="W373" i="34"/>
  <c r="K373" i="34"/>
  <c r="M373" i="34"/>
  <c r="W372" i="34"/>
  <c r="K372" i="34"/>
  <c r="M372" i="34" s="1"/>
  <c r="W371" i="34"/>
  <c r="K371" i="34"/>
  <c r="M371" i="34"/>
  <c r="W370" i="34"/>
  <c r="K370" i="34"/>
  <c r="M370" i="34" s="1"/>
  <c r="W369" i="34"/>
  <c r="K369" i="34"/>
  <c r="M369" i="34"/>
  <c r="W368" i="34"/>
  <c r="M368" i="34"/>
  <c r="K368" i="34"/>
  <c r="W367" i="34"/>
  <c r="K367" i="34"/>
  <c r="M367" i="34"/>
  <c r="W366" i="34"/>
  <c r="K366" i="34"/>
  <c r="M366" i="34" s="1"/>
  <c r="W365" i="34"/>
  <c r="K365" i="34"/>
  <c r="M365" i="34"/>
  <c r="W364" i="34"/>
  <c r="K364" i="34"/>
  <c r="M364" i="34" s="1"/>
  <c r="W363" i="34"/>
  <c r="K363" i="34"/>
  <c r="M363" i="34"/>
  <c r="W362" i="34"/>
  <c r="K362" i="34"/>
  <c r="M362" i="34" s="1"/>
  <c r="W361" i="34"/>
  <c r="K361" i="34"/>
  <c r="M361" i="34"/>
  <c r="W360" i="34"/>
  <c r="M360" i="34"/>
  <c r="K360" i="34"/>
  <c r="W359" i="34"/>
  <c r="K359" i="34"/>
  <c r="M359" i="34"/>
  <c r="W358" i="34"/>
  <c r="K358" i="34"/>
  <c r="M358" i="34" s="1"/>
  <c r="W357" i="34"/>
  <c r="K357" i="34"/>
  <c r="M357" i="34"/>
  <c r="W356" i="34"/>
  <c r="R356" i="34"/>
  <c r="Q356" i="34"/>
  <c r="K356" i="34"/>
  <c r="M356" i="34" s="1"/>
  <c r="W355" i="34"/>
  <c r="R355" i="34"/>
  <c r="Q355" i="34"/>
  <c r="S355" i="34" s="1"/>
  <c r="K355" i="34"/>
  <c r="M355" i="34" s="1"/>
  <c r="W354" i="34"/>
  <c r="R354" i="34"/>
  <c r="Q354" i="34"/>
  <c r="S354" i="34" s="1"/>
  <c r="K354" i="34"/>
  <c r="M354" i="34" s="1"/>
  <c r="W353" i="34"/>
  <c r="R353" i="34"/>
  <c r="Q353" i="34"/>
  <c r="S353" i="34" s="1"/>
  <c r="K353" i="34"/>
  <c r="M353" i="34" s="1"/>
  <c r="W352" i="34"/>
  <c r="R352" i="34"/>
  <c r="Q352" i="34"/>
  <c r="S352" i="34" s="1"/>
  <c r="K352" i="34"/>
  <c r="M352" i="34" s="1"/>
  <c r="W350" i="34"/>
  <c r="K350" i="34"/>
  <c r="M350" i="34"/>
  <c r="W349" i="34"/>
  <c r="K349" i="34"/>
  <c r="M349" i="34" s="1"/>
  <c r="W348" i="34"/>
  <c r="K348" i="34"/>
  <c r="M348" i="34"/>
  <c r="W347" i="34"/>
  <c r="K347" i="34"/>
  <c r="M347" i="34" s="1"/>
  <c r="W346" i="34"/>
  <c r="K346" i="34"/>
  <c r="M346" i="34"/>
  <c r="W345" i="34"/>
  <c r="K345" i="34"/>
  <c r="M345" i="34" s="1"/>
  <c r="W344" i="34"/>
  <c r="K344" i="34"/>
  <c r="M344" i="34" s="1"/>
  <c r="W343" i="34"/>
  <c r="K343" i="34"/>
  <c r="M343" i="34" s="1"/>
  <c r="W342" i="34"/>
  <c r="K342" i="34"/>
  <c r="M342" i="34"/>
  <c r="W341" i="34"/>
  <c r="K341" i="34"/>
  <c r="M341" i="34" s="1"/>
  <c r="W340" i="34"/>
  <c r="K340" i="34"/>
  <c r="M340" i="34"/>
  <c r="W339" i="34"/>
  <c r="K339" i="34"/>
  <c r="M339" i="34" s="1"/>
  <c r="W338" i="34"/>
  <c r="K338" i="34"/>
  <c r="M338" i="34"/>
  <c r="W337" i="34"/>
  <c r="K337" i="34"/>
  <c r="M337" i="34" s="1"/>
  <c r="W336" i="34"/>
  <c r="K336" i="34"/>
  <c r="M336" i="34"/>
  <c r="W335" i="34"/>
  <c r="K335" i="34"/>
  <c r="M335" i="34" s="1"/>
  <c r="W334" i="34"/>
  <c r="K334" i="34"/>
  <c r="M334" i="34"/>
  <c r="AF52" i="34" s="1"/>
  <c r="W333" i="34"/>
  <c r="K333" i="34"/>
  <c r="M333" i="34"/>
  <c r="M2221" i="34" s="1"/>
  <c r="W332" i="34"/>
  <c r="K332" i="34"/>
  <c r="M332" i="34"/>
  <c r="AD52" i="34" s="1"/>
  <c r="W331" i="34"/>
  <c r="K331" i="34"/>
  <c r="M331" i="34"/>
  <c r="W330" i="34"/>
  <c r="K330" i="34"/>
  <c r="M330" i="34" s="1"/>
  <c r="W329" i="34"/>
  <c r="K329" i="34"/>
  <c r="M329" i="34"/>
  <c r="W328" i="34"/>
  <c r="M328" i="34"/>
  <c r="K328" i="34"/>
  <c r="W327" i="34"/>
  <c r="K327" i="34"/>
  <c r="M327" i="34"/>
  <c r="W326" i="34"/>
  <c r="K326" i="34"/>
  <c r="M326" i="34" s="1"/>
  <c r="W325" i="34"/>
  <c r="K325" i="34"/>
  <c r="M325" i="34"/>
  <c r="W324" i="34"/>
  <c r="K324" i="34"/>
  <c r="M324" i="34" s="1"/>
  <c r="W323" i="34"/>
  <c r="K323" i="34"/>
  <c r="M323" i="34"/>
  <c r="W322" i="34"/>
  <c r="K322" i="34"/>
  <c r="M322" i="34" s="1"/>
  <c r="W321" i="34"/>
  <c r="K321" i="34"/>
  <c r="M321" i="34"/>
  <c r="W320" i="34"/>
  <c r="M320" i="34"/>
  <c r="K320" i="34"/>
  <c r="W319" i="34"/>
  <c r="K319" i="34"/>
  <c r="M319" i="34"/>
  <c r="W318" i="34"/>
  <c r="K318" i="34"/>
  <c r="M318" i="34" s="1"/>
  <c r="W317" i="34"/>
  <c r="K317" i="34"/>
  <c r="M317" i="34"/>
  <c r="W316" i="34"/>
  <c r="K316" i="34"/>
  <c r="M316" i="34" s="1"/>
  <c r="W315" i="34"/>
  <c r="K315" i="34"/>
  <c r="M315" i="34"/>
  <c r="W314" i="34"/>
  <c r="K314" i="34"/>
  <c r="M314" i="34" s="1"/>
  <c r="W313" i="34"/>
  <c r="K313" i="34"/>
  <c r="M313" i="34"/>
  <c r="W312" i="34"/>
  <c r="M312" i="34"/>
  <c r="K312" i="34"/>
  <c r="W311" i="34"/>
  <c r="K311" i="34"/>
  <c r="M311" i="34"/>
  <c r="W310" i="34"/>
  <c r="K310" i="34"/>
  <c r="M310" i="34" s="1"/>
  <c r="W309" i="34"/>
  <c r="K309" i="34"/>
  <c r="M309" i="34"/>
  <c r="W308" i="34"/>
  <c r="K308" i="34"/>
  <c r="M308" i="34" s="1"/>
  <c r="W307" i="34"/>
  <c r="K307" i="34"/>
  <c r="M307" i="34"/>
  <c r="W306" i="34"/>
  <c r="K306" i="34"/>
  <c r="M306" i="34" s="1"/>
  <c r="W305" i="34"/>
  <c r="K305" i="34"/>
  <c r="M305" i="34"/>
  <c r="W304" i="34"/>
  <c r="M304" i="34"/>
  <c r="K304" i="34"/>
  <c r="W303" i="34"/>
  <c r="K303" i="34"/>
  <c r="M303" i="34"/>
  <c r="W302" i="34"/>
  <c r="K302" i="34"/>
  <c r="M302" i="34" s="1"/>
  <c r="W301" i="34"/>
  <c r="K301" i="34"/>
  <c r="M301" i="34"/>
  <c r="W300" i="34"/>
  <c r="K300" i="34"/>
  <c r="M300" i="34" s="1"/>
  <c r="W299" i="34"/>
  <c r="K299" i="34"/>
  <c r="M299" i="34"/>
  <c r="W298" i="34"/>
  <c r="K298" i="34"/>
  <c r="M298" i="34" s="1"/>
  <c r="W297" i="34"/>
  <c r="K297" i="34"/>
  <c r="M297" i="34"/>
  <c r="W296" i="34"/>
  <c r="R296" i="34"/>
  <c r="Q296" i="34"/>
  <c r="K296" i="34"/>
  <c r="M296" i="34" s="1"/>
  <c r="W295" i="34"/>
  <c r="R295" i="34"/>
  <c r="Q295" i="34"/>
  <c r="K295" i="34"/>
  <c r="M295" i="34"/>
  <c r="W294" i="34"/>
  <c r="R294" i="34"/>
  <c r="Q294" i="34"/>
  <c r="K294" i="34"/>
  <c r="M294" i="34" s="1"/>
  <c r="W293" i="34"/>
  <c r="R293" i="34"/>
  <c r="Q293" i="34"/>
  <c r="K293" i="34"/>
  <c r="M293" i="34"/>
  <c r="W292" i="34"/>
  <c r="R292" i="34"/>
  <c r="Q292" i="34"/>
  <c r="K292" i="34"/>
  <c r="M292" i="34" s="1"/>
  <c r="W291" i="34"/>
  <c r="R291" i="34"/>
  <c r="Q291" i="34"/>
  <c r="K291" i="34"/>
  <c r="M291" i="34"/>
  <c r="W290" i="34"/>
  <c r="R290" i="34"/>
  <c r="Q290" i="34"/>
  <c r="K290" i="34"/>
  <c r="M290" i="34" s="1"/>
  <c r="W289" i="34"/>
  <c r="R289" i="34"/>
  <c r="Q289" i="34"/>
  <c r="K289" i="34"/>
  <c r="M289" i="34"/>
  <c r="W288" i="34"/>
  <c r="R288" i="34"/>
  <c r="Q288" i="34"/>
  <c r="K288" i="34"/>
  <c r="M288" i="34" s="1"/>
  <c r="W287" i="34"/>
  <c r="R287" i="34"/>
  <c r="Q287" i="34"/>
  <c r="K287" i="34"/>
  <c r="M287" i="34"/>
  <c r="W286" i="34"/>
  <c r="R286" i="34"/>
  <c r="Q286" i="34"/>
  <c r="K286" i="34"/>
  <c r="M286" i="34" s="1"/>
  <c r="W285" i="34"/>
  <c r="R285" i="34"/>
  <c r="Q285" i="34"/>
  <c r="K285" i="34"/>
  <c r="M285" i="34" s="1"/>
  <c r="W284" i="34"/>
  <c r="R284" i="34"/>
  <c r="Q284" i="34"/>
  <c r="S284" i="34"/>
  <c r="K284" i="34"/>
  <c r="M284" i="34"/>
  <c r="W283" i="34"/>
  <c r="R283" i="34"/>
  <c r="Q283" i="34"/>
  <c r="K283" i="34"/>
  <c r="M283" i="34" s="1"/>
  <c r="W282" i="34"/>
  <c r="R282" i="34"/>
  <c r="Q282" i="34"/>
  <c r="K282" i="34"/>
  <c r="M282" i="34"/>
  <c r="W281" i="34"/>
  <c r="R281" i="34"/>
  <c r="Q281" i="34"/>
  <c r="M281" i="34"/>
  <c r="K281" i="34"/>
  <c r="W280" i="34"/>
  <c r="R280" i="34"/>
  <c r="Q280" i="34"/>
  <c r="S280" i="34" s="1"/>
  <c r="K280" i="34"/>
  <c r="M280" i="34" s="1"/>
  <c r="W279" i="34"/>
  <c r="R279" i="34"/>
  <c r="Q279" i="34"/>
  <c r="K279" i="34"/>
  <c r="M279" i="34"/>
  <c r="W278" i="34"/>
  <c r="R278" i="34"/>
  <c r="Q278" i="34"/>
  <c r="K278" i="34"/>
  <c r="M278" i="34" s="1"/>
  <c r="W277" i="34"/>
  <c r="R277" i="34"/>
  <c r="Q277" i="34"/>
  <c r="K277" i="34"/>
  <c r="M277" i="34" s="1"/>
  <c r="W276" i="34"/>
  <c r="R276" i="34"/>
  <c r="Q276" i="34"/>
  <c r="S276" i="34"/>
  <c r="K276" i="34"/>
  <c r="M276" i="34"/>
  <c r="W275" i="34"/>
  <c r="R275" i="34"/>
  <c r="Q275" i="34"/>
  <c r="K275" i="34"/>
  <c r="M275" i="34" s="1"/>
  <c r="W274" i="34"/>
  <c r="R274" i="34"/>
  <c r="Q274" i="34"/>
  <c r="K274" i="34"/>
  <c r="M274" i="34"/>
  <c r="W273" i="34"/>
  <c r="R273" i="34"/>
  <c r="Q273" i="34"/>
  <c r="M273" i="34"/>
  <c r="K273" i="34"/>
  <c r="W272" i="34"/>
  <c r="R272" i="34"/>
  <c r="Q272" i="34"/>
  <c r="S272" i="34" s="1"/>
  <c r="K272" i="34"/>
  <c r="M272" i="34" s="1"/>
  <c r="W271" i="34"/>
  <c r="R271" i="34"/>
  <c r="Q271" i="34"/>
  <c r="K271" i="34"/>
  <c r="M271" i="34"/>
  <c r="W270" i="34"/>
  <c r="R270" i="34"/>
  <c r="Q270" i="34"/>
  <c r="K270" i="34"/>
  <c r="M270" i="34" s="1"/>
  <c r="W269" i="34"/>
  <c r="R269" i="34"/>
  <c r="Q269" i="34"/>
  <c r="K269" i="34"/>
  <c r="M269" i="34" s="1"/>
  <c r="W268" i="34"/>
  <c r="R268" i="34"/>
  <c r="Q268" i="34"/>
  <c r="S268" i="34"/>
  <c r="K268" i="34"/>
  <c r="M268" i="34"/>
  <c r="W267" i="34"/>
  <c r="R267" i="34"/>
  <c r="Q267" i="34"/>
  <c r="K267" i="34"/>
  <c r="M267" i="34" s="1"/>
  <c r="W266" i="34"/>
  <c r="R266" i="34"/>
  <c r="Q266" i="34"/>
  <c r="K266" i="34"/>
  <c r="M266" i="34"/>
  <c r="W265" i="34"/>
  <c r="R265" i="34"/>
  <c r="Q265" i="34"/>
  <c r="M265" i="34"/>
  <c r="K265" i="34"/>
  <c r="W264" i="34"/>
  <c r="R264" i="34"/>
  <c r="Q264" i="34"/>
  <c r="S264" i="34" s="1"/>
  <c r="K264" i="34"/>
  <c r="M264" i="34" s="1"/>
  <c r="W263" i="34"/>
  <c r="R263" i="34"/>
  <c r="Q263" i="34"/>
  <c r="K263" i="34"/>
  <c r="M263" i="34"/>
  <c r="W262" i="34"/>
  <c r="R262" i="34"/>
  <c r="Q262" i="34"/>
  <c r="K262" i="34"/>
  <c r="M262" i="34" s="1"/>
  <c r="W261" i="34"/>
  <c r="R261" i="34"/>
  <c r="Q261" i="34"/>
  <c r="K261" i="34"/>
  <c r="M261" i="34" s="1"/>
  <c r="W260" i="34"/>
  <c r="R260" i="34"/>
  <c r="Q260" i="34"/>
  <c r="K260" i="34"/>
  <c r="M260" i="34" s="1"/>
  <c r="W259" i="34"/>
  <c r="R259" i="34"/>
  <c r="Q259" i="34"/>
  <c r="K259" i="34"/>
  <c r="M259" i="34"/>
  <c r="W258" i="34"/>
  <c r="R258" i="34"/>
  <c r="Q258" i="34"/>
  <c r="K258" i="34"/>
  <c r="M258" i="34" s="1"/>
  <c r="W257" i="34"/>
  <c r="R257" i="34"/>
  <c r="Q257" i="34"/>
  <c r="K257" i="34"/>
  <c r="M257" i="34" s="1"/>
  <c r="W256" i="34"/>
  <c r="R256" i="34"/>
  <c r="Q256" i="34"/>
  <c r="K256" i="34"/>
  <c r="M256" i="34" s="1"/>
  <c r="W255" i="34"/>
  <c r="R255" i="34"/>
  <c r="Q255" i="34"/>
  <c r="K255" i="34"/>
  <c r="M255" i="34"/>
  <c r="W254" i="34"/>
  <c r="R254" i="34"/>
  <c r="Q254" i="34"/>
  <c r="K254" i="34"/>
  <c r="M254" i="34" s="1"/>
  <c r="W253" i="34"/>
  <c r="R253" i="34"/>
  <c r="Q253" i="34"/>
  <c r="K253" i="34"/>
  <c r="M253" i="34" s="1"/>
  <c r="W252" i="34"/>
  <c r="R252" i="34"/>
  <c r="Q252" i="34"/>
  <c r="K252" i="34"/>
  <c r="M252" i="34" s="1"/>
  <c r="W251" i="34"/>
  <c r="R251" i="34"/>
  <c r="Q251" i="34"/>
  <c r="K251" i="34"/>
  <c r="M251" i="34"/>
  <c r="W250" i="34"/>
  <c r="R250" i="34"/>
  <c r="Q250" i="34"/>
  <c r="K250" i="34"/>
  <c r="M250" i="34" s="1"/>
  <c r="W249" i="34"/>
  <c r="R249" i="34"/>
  <c r="Q249" i="34"/>
  <c r="K249" i="34"/>
  <c r="M249" i="34" s="1"/>
  <c r="W248" i="34"/>
  <c r="R248" i="34"/>
  <c r="Q248" i="34"/>
  <c r="K248" i="34"/>
  <c r="M248" i="34" s="1"/>
  <c r="W247" i="34"/>
  <c r="R247" i="34"/>
  <c r="Q247" i="34"/>
  <c r="K247" i="34"/>
  <c r="M247" i="34"/>
  <c r="W246" i="34"/>
  <c r="R246" i="34"/>
  <c r="Q246" i="34"/>
  <c r="K246" i="34"/>
  <c r="M246" i="34" s="1"/>
  <c r="W245" i="34"/>
  <c r="R245" i="34"/>
  <c r="Q245" i="34"/>
  <c r="K245" i="34"/>
  <c r="M245" i="34" s="1"/>
  <c r="W244" i="34"/>
  <c r="R244" i="34"/>
  <c r="Q244" i="34"/>
  <c r="S244" i="34"/>
  <c r="K244" i="34"/>
  <c r="M244" i="34"/>
  <c r="M2329" i="34" s="1"/>
  <c r="W243" i="34"/>
  <c r="R243" i="34"/>
  <c r="Q243" i="34"/>
  <c r="K243" i="34"/>
  <c r="M243" i="34"/>
  <c r="W242" i="34"/>
  <c r="R242" i="34"/>
  <c r="Q242" i="34"/>
  <c r="K242" i="34"/>
  <c r="M242" i="34" s="1"/>
  <c r="W236" i="34"/>
  <c r="R236" i="34"/>
  <c r="Q236" i="34"/>
  <c r="K236" i="34"/>
  <c r="M236" i="34" s="1"/>
  <c r="W235" i="34"/>
  <c r="R235" i="34"/>
  <c r="Q235" i="34"/>
  <c r="S235" i="34"/>
  <c r="K235" i="34"/>
  <c r="M235" i="34"/>
  <c r="W234" i="34"/>
  <c r="R234" i="34"/>
  <c r="Q234" i="34"/>
  <c r="K234" i="34"/>
  <c r="M234" i="34" s="1"/>
  <c r="W233" i="34"/>
  <c r="R233" i="34"/>
  <c r="Q233" i="34"/>
  <c r="K233" i="34"/>
  <c r="M233" i="34" s="1"/>
  <c r="W232" i="34"/>
  <c r="R232" i="34"/>
  <c r="Q232" i="34"/>
  <c r="K232" i="34"/>
  <c r="M232" i="34" s="1"/>
  <c r="W231" i="34"/>
  <c r="R231" i="34"/>
  <c r="Q231" i="34"/>
  <c r="S231" i="34"/>
  <c r="K231" i="34"/>
  <c r="M231" i="34"/>
  <c r="W230" i="34"/>
  <c r="R230" i="34"/>
  <c r="Q230" i="34"/>
  <c r="K230" i="34"/>
  <c r="M230" i="34" s="1"/>
  <c r="W229" i="34"/>
  <c r="R229" i="34"/>
  <c r="Q229" i="34"/>
  <c r="K229" i="34"/>
  <c r="M229" i="34"/>
  <c r="W228" i="34"/>
  <c r="R228" i="34"/>
  <c r="Q228" i="34"/>
  <c r="K228" i="34"/>
  <c r="M228" i="34" s="1"/>
  <c r="W227" i="34"/>
  <c r="R227" i="34"/>
  <c r="Q227" i="34"/>
  <c r="K227" i="34"/>
  <c r="M227" i="34"/>
  <c r="W226" i="34"/>
  <c r="R226" i="34"/>
  <c r="Q226" i="34"/>
  <c r="K226" i="34"/>
  <c r="M226" i="34" s="1"/>
  <c r="W225" i="34"/>
  <c r="R225" i="34"/>
  <c r="Q225" i="34"/>
  <c r="K225" i="34"/>
  <c r="M225" i="34" s="1"/>
  <c r="W224" i="34"/>
  <c r="R224" i="34"/>
  <c r="Q224" i="34"/>
  <c r="K224" i="34"/>
  <c r="M224" i="34"/>
  <c r="W223" i="34"/>
  <c r="R223" i="34"/>
  <c r="Q223" i="34"/>
  <c r="K223" i="34"/>
  <c r="M223" i="34" s="1"/>
  <c r="W222" i="34"/>
  <c r="R222" i="34"/>
  <c r="Q222" i="34"/>
  <c r="K222" i="34"/>
  <c r="M222" i="34"/>
  <c r="W221" i="34"/>
  <c r="R221" i="34"/>
  <c r="Q221" i="34"/>
  <c r="K221" i="34"/>
  <c r="M221" i="34" s="1"/>
  <c r="W220" i="34"/>
  <c r="R220" i="34"/>
  <c r="Q220" i="34"/>
  <c r="K220" i="34"/>
  <c r="M220" i="34"/>
  <c r="W219" i="34"/>
  <c r="R219" i="34"/>
  <c r="Q219" i="34"/>
  <c r="K219" i="34"/>
  <c r="M219" i="34" s="1"/>
  <c r="W218" i="34"/>
  <c r="R218" i="34"/>
  <c r="Q218" i="34"/>
  <c r="K218" i="34"/>
  <c r="M218" i="34"/>
  <c r="W217" i="34"/>
  <c r="R217" i="34"/>
  <c r="Q217" i="34"/>
  <c r="M217" i="34"/>
  <c r="K217" i="34"/>
  <c r="W216" i="34"/>
  <c r="R216" i="34"/>
  <c r="Q216" i="34"/>
  <c r="S216" i="34" s="1"/>
  <c r="K216" i="34"/>
  <c r="M216" i="34" s="1"/>
  <c r="W215" i="34"/>
  <c r="R215" i="34"/>
  <c r="Q215" i="34"/>
  <c r="K215" i="34"/>
  <c r="M215" i="34"/>
  <c r="W214" i="34"/>
  <c r="R214" i="34"/>
  <c r="Q214" i="34"/>
  <c r="K214" i="34"/>
  <c r="M214" i="34"/>
  <c r="W213" i="34"/>
  <c r="R213" i="34"/>
  <c r="Q213" i="34"/>
  <c r="M213" i="34"/>
  <c r="K213" i="34"/>
  <c r="W212" i="34"/>
  <c r="R212" i="34"/>
  <c r="Q212" i="34"/>
  <c r="S212" i="34" s="1"/>
  <c r="K212" i="34"/>
  <c r="M212" i="34" s="1"/>
  <c r="W211" i="34"/>
  <c r="R211" i="34"/>
  <c r="Q211" i="34"/>
  <c r="K211" i="34"/>
  <c r="M211" i="34"/>
  <c r="W210" i="34"/>
  <c r="R210" i="34"/>
  <c r="Q210" i="34"/>
  <c r="K210" i="34"/>
  <c r="M210" i="34" s="1"/>
  <c r="W209" i="34"/>
  <c r="R209" i="34"/>
  <c r="Q209" i="34"/>
  <c r="K209" i="34"/>
  <c r="M209" i="34" s="1"/>
  <c r="W208" i="34"/>
  <c r="R208" i="34"/>
  <c r="Q208" i="34"/>
  <c r="S208" i="34"/>
  <c r="K208" i="34"/>
  <c r="M208" i="34"/>
  <c r="W207" i="34"/>
  <c r="R207" i="34"/>
  <c r="Q207" i="34"/>
  <c r="K207" i="34"/>
  <c r="M207" i="34" s="1"/>
  <c r="W206" i="34"/>
  <c r="R206" i="34"/>
  <c r="Q206" i="34"/>
  <c r="K206" i="34"/>
  <c r="M206" i="34"/>
  <c r="W205" i="34"/>
  <c r="R205" i="34"/>
  <c r="Q205" i="34"/>
  <c r="M205" i="34"/>
  <c r="K205" i="34"/>
  <c r="W204" i="34"/>
  <c r="R204" i="34"/>
  <c r="Q204" i="34"/>
  <c r="S204" i="34" s="1"/>
  <c r="K204" i="34"/>
  <c r="M204" i="34" s="1"/>
  <c r="W203" i="34"/>
  <c r="R203" i="34"/>
  <c r="Q203" i="34"/>
  <c r="K203" i="34"/>
  <c r="M203" i="34"/>
  <c r="W202" i="34"/>
  <c r="R202" i="34"/>
  <c r="Q202" i="34"/>
  <c r="K202" i="34"/>
  <c r="M202" i="34" s="1"/>
  <c r="W201" i="34"/>
  <c r="R201" i="34"/>
  <c r="Q201" i="34"/>
  <c r="K201" i="34"/>
  <c r="M201" i="34" s="1"/>
  <c r="W200" i="34"/>
  <c r="R200" i="34"/>
  <c r="Q200" i="34"/>
  <c r="S200" i="34"/>
  <c r="K200" i="34"/>
  <c r="M200" i="34"/>
  <c r="W199" i="34"/>
  <c r="R199" i="34"/>
  <c r="Q199" i="34"/>
  <c r="K199" i="34"/>
  <c r="M199" i="34" s="1"/>
  <c r="AF32" i="34" s="1"/>
  <c r="W198" i="34"/>
  <c r="R198" i="34"/>
  <c r="Q198" i="34"/>
  <c r="K198" i="34"/>
  <c r="M198" i="34"/>
  <c r="W197" i="34"/>
  <c r="R197" i="34"/>
  <c r="Q197" i="34"/>
  <c r="M197" i="34"/>
  <c r="K197" i="34"/>
  <c r="W196" i="34"/>
  <c r="R196" i="34"/>
  <c r="Q196" i="34"/>
  <c r="S196" i="34" s="1"/>
  <c r="K196" i="34"/>
  <c r="M196" i="34" s="1"/>
  <c r="AH23" i="34" s="1"/>
  <c r="W195" i="34"/>
  <c r="R195" i="34"/>
  <c r="Q195" i="34"/>
  <c r="K195" i="34"/>
  <c r="M195" i="34"/>
  <c r="W194" i="34"/>
  <c r="R194" i="34"/>
  <c r="Q194" i="34"/>
  <c r="K194" i="34"/>
  <c r="M194" i="34" s="1"/>
  <c r="AF23" i="34" s="1"/>
  <c r="W193" i="34"/>
  <c r="R193" i="34"/>
  <c r="Q193" i="34"/>
  <c r="K193" i="34"/>
  <c r="M193" i="34" s="1"/>
  <c r="W192" i="34"/>
  <c r="R192" i="34"/>
  <c r="Q192" i="34"/>
  <c r="S192" i="34"/>
  <c r="K192" i="34"/>
  <c r="M192" i="34"/>
  <c r="W191" i="34"/>
  <c r="R191" i="34"/>
  <c r="Q191" i="34"/>
  <c r="K191" i="34"/>
  <c r="M191" i="34" s="1"/>
  <c r="W190" i="34"/>
  <c r="R190" i="34"/>
  <c r="Q190" i="34"/>
  <c r="S190" i="34" s="1"/>
  <c r="K190" i="34"/>
  <c r="M190" i="34" s="1"/>
  <c r="W189" i="34"/>
  <c r="R189" i="34"/>
  <c r="Q189" i="34"/>
  <c r="K189" i="34"/>
  <c r="M189" i="34"/>
  <c r="W188" i="34"/>
  <c r="R188" i="34"/>
  <c r="Q188" i="34"/>
  <c r="K188" i="34"/>
  <c r="M188" i="34" s="1"/>
  <c r="W187" i="34"/>
  <c r="R187" i="34"/>
  <c r="Q187" i="34"/>
  <c r="K187" i="34"/>
  <c r="M187" i="34"/>
  <c r="W186" i="34"/>
  <c r="R186" i="34"/>
  <c r="Q186" i="34"/>
  <c r="S186" i="34"/>
  <c r="K186" i="34"/>
  <c r="M186" i="34"/>
  <c r="W185" i="34"/>
  <c r="R185" i="34"/>
  <c r="Q185" i="34"/>
  <c r="K185" i="34"/>
  <c r="M185" i="34" s="1"/>
  <c r="W184" i="34"/>
  <c r="R184" i="34"/>
  <c r="Q184" i="34"/>
  <c r="K184" i="34"/>
  <c r="M184" i="34"/>
  <c r="R183" i="34"/>
  <c r="Q183" i="34"/>
  <c r="S183" i="34" s="1"/>
  <c r="K183" i="34"/>
  <c r="M183" i="34" s="1"/>
  <c r="W182" i="34"/>
  <c r="R182" i="34"/>
  <c r="Q182" i="34"/>
  <c r="S182" i="34" s="1"/>
  <c r="K182" i="34"/>
  <c r="M182" i="34" s="1"/>
  <c r="W181" i="34"/>
  <c r="R181" i="34"/>
  <c r="Q181" i="34"/>
  <c r="S181" i="34" s="1"/>
  <c r="AH6" i="34" s="1"/>
  <c r="K181" i="34"/>
  <c r="M181" i="34" s="1"/>
  <c r="W180" i="34"/>
  <c r="R180" i="34"/>
  <c r="Q180" i="34"/>
  <c r="S180" i="34" s="1"/>
  <c r="AG6" i="34" s="1"/>
  <c r="K180" i="34"/>
  <c r="M180" i="34" s="1"/>
  <c r="W179" i="34"/>
  <c r="R179" i="34"/>
  <c r="Q179" i="34"/>
  <c r="S179" i="34" s="1"/>
  <c r="AF6" i="34" s="1"/>
  <c r="K179" i="34"/>
  <c r="M179" i="34" s="1"/>
  <c r="W178" i="34"/>
  <c r="R178" i="34"/>
  <c r="Q178" i="34"/>
  <c r="S178" i="34" s="1"/>
  <c r="AE6" i="34" s="1"/>
  <c r="K178" i="34"/>
  <c r="M178" i="34" s="1"/>
  <c r="AE5" i="34" s="1"/>
  <c r="W177" i="34"/>
  <c r="R177" i="34"/>
  <c r="Q177" i="34"/>
  <c r="S177" i="34"/>
  <c r="K177" i="34"/>
  <c r="M177" i="34"/>
  <c r="W176" i="34"/>
  <c r="R176" i="34"/>
  <c r="Q176" i="34"/>
  <c r="S176" i="34"/>
  <c r="K176" i="34"/>
  <c r="M176" i="34"/>
  <c r="W175" i="34"/>
  <c r="R175" i="34"/>
  <c r="Q175" i="34"/>
  <c r="S175" i="34"/>
  <c r="K175" i="34"/>
  <c r="M175" i="34"/>
  <c r="W174" i="34"/>
  <c r="R174" i="34"/>
  <c r="Q174" i="34"/>
  <c r="S174" i="34"/>
  <c r="K174" i="34"/>
  <c r="M174" i="34"/>
  <c r="W173" i="34"/>
  <c r="R173" i="34"/>
  <c r="Q173" i="34"/>
  <c r="S173" i="34"/>
  <c r="K173" i="34"/>
  <c r="M173" i="34"/>
  <c r="W172" i="34"/>
  <c r="R172" i="34"/>
  <c r="Q172" i="34"/>
  <c r="S172" i="34"/>
  <c r="K172" i="34"/>
  <c r="M172" i="34"/>
  <c r="W171" i="34"/>
  <c r="R171" i="34"/>
  <c r="Q171" i="34"/>
  <c r="S171" i="34"/>
  <c r="K171" i="34"/>
  <c r="M171" i="34"/>
  <c r="W170" i="34"/>
  <c r="R170" i="34"/>
  <c r="Q170" i="34"/>
  <c r="S170" i="34"/>
  <c r="K170" i="34"/>
  <c r="M170" i="34"/>
  <c r="W169" i="34"/>
  <c r="R169" i="34"/>
  <c r="Q169" i="34"/>
  <c r="S169" i="34"/>
  <c r="K169" i="34"/>
  <c r="M169" i="34"/>
  <c r="W168" i="34"/>
  <c r="R168" i="34"/>
  <c r="Q168" i="34"/>
  <c r="S168" i="34"/>
  <c r="K168" i="34"/>
  <c r="M168" i="34"/>
  <c r="W167" i="34"/>
  <c r="R167" i="34"/>
  <c r="Q167" i="34"/>
  <c r="S167" i="34"/>
  <c r="K167" i="34"/>
  <c r="M167" i="34"/>
  <c r="W161" i="34"/>
  <c r="R161" i="34"/>
  <c r="Q161" i="34"/>
  <c r="S161" i="34"/>
  <c r="K161" i="34"/>
  <c r="M161" i="34"/>
  <c r="W160" i="34"/>
  <c r="R160" i="34"/>
  <c r="Q160" i="34"/>
  <c r="S160" i="34"/>
  <c r="K160" i="34"/>
  <c r="M160" i="34"/>
  <c r="W159" i="34"/>
  <c r="R159" i="34"/>
  <c r="Q159" i="34"/>
  <c r="S159" i="34"/>
  <c r="K159" i="34"/>
  <c r="M159" i="34"/>
  <c r="W158" i="34"/>
  <c r="R158" i="34"/>
  <c r="Q158" i="34"/>
  <c r="S158" i="34"/>
  <c r="K158" i="34"/>
  <c r="M158" i="34"/>
  <c r="W157" i="34"/>
  <c r="R157" i="34"/>
  <c r="Q157" i="34"/>
  <c r="S157" i="34"/>
  <c r="K157" i="34"/>
  <c r="M157" i="34"/>
  <c r="W156" i="34"/>
  <c r="R156" i="34"/>
  <c r="Q156" i="34"/>
  <c r="S156" i="34"/>
  <c r="K156" i="34"/>
  <c r="M156" i="34"/>
  <c r="W155" i="34"/>
  <c r="R155" i="34"/>
  <c r="Q155" i="34"/>
  <c r="S155" i="34"/>
  <c r="K155" i="34"/>
  <c r="M155" i="34"/>
  <c r="W152" i="34"/>
  <c r="R152" i="34"/>
  <c r="Q152" i="34"/>
  <c r="S152" i="34"/>
  <c r="K152" i="34"/>
  <c r="M152" i="34"/>
  <c r="W151" i="34"/>
  <c r="R151" i="34"/>
  <c r="Q151" i="34"/>
  <c r="S151" i="34"/>
  <c r="K151" i="34"/>
  <c r="M151" i="34"/>
  <c r="W150" i="34"/>
  <c r="R150" i="34"/>
  <c r="Q150" i="34"/>
  <c r="S150" i="34"/>
  <c r="K150" i="34"/>
  <c r="M150" i="34"/>
  <c r="W149" i="34"/>
  <c r="R149" i="34"/>
  <c r="Q149" i="34"/>
  <c r="S149" i="34"/>
  <c r="K149" i="34"/>
  <c r="M149" i="34"/>
  <c r="W148" i="34"/>
  <c r="R148" i="34"/>
  <c r="Q148" i="34"/>
  <c r="S148" i="34"/>
  <c r="K148" i="34"/>
  <c r="M148" i="34"/>
  <c r="W147" i="34"/>
  <c r="R147" i="34"/>
  <c r="Q147" i="34"/>
  <c r="S147" i="34"/>
  <c r="K147" i="34"/>
  <c r="M147" i="34"/>
  <c r="W146" i="34"/>
  <c r="R146" i="34"/>
  <c r="Q146" i="34"/>
  <c r="S146" i="34"/>
  <c r="K146" i="34"/>
  <c r="M146" i="34"/>
  <c r="AH2" i="34" s="1"/>
  <c r="W145" i="34"/>
  <c r="R145" i="34"/>
  <c r="Q145" i="34"/>
  <c r="S145" i="34" s="1"/>
  <c r="AG3" i="34" s="1"/>
  <c r="K145" i="34"/>
  <c r="M145" i="34" s="1"/>
  <c r="AG2" i="34" s="1"/>
  <c r="W144" i="34"/>
  <c r="R144" i="34"/>
  <c r="Q144" i="34"/>
  <c r="S144" i="34" s="1"/>
  <c r="AF3" i="34" s="1"/>
  <c r="K144" i="34"/>
  <c r="M144" i="34"/>
  <c r="AF2" i="34" s="1"/>
  <c r="W143" i="34"/>
  <c r="R143" i="34"/>
  <c r="Q143" i="34"/>
  <c r="S143" i="34" s="1"/>
  <c r="AE3" i="34" s="1"/>
  <c r="K143" i="34"/>
  <c r="M143" i="34" s="1"/>
  <c r="AE2" i="34" s="1"/>
  <c r="W142" i="34"/>
  <c r="R142" i="34"/>
  <c r="Q142" i="34"/>
  <c r="S142" i="34"/>
  <c r="K142" i="34"/>
  <c r="M142" i="34"/>
  <c r="AD2" i="34" s="1"/>
  <c r="W141" i="34"/>
  <c r="R141" i="34"/>
  <c r="Q141" i="34"/>
  <c r="S141" i="34" s="1"/>
  <c r="AH15" i="34" s="1"/>
  <c r="K141" i="34"/>
  <c r="M141" i="34" s="1"/>
  <c r="AH14" i="34" s="1"/>
  <c r="W140" i="34"/>
  <c r="R140" i="34"/>
  <c r="Q140" i="34"/>
  <c r="S140" i="34" s="1"/>
  <c r="AG15" i="34" s="1"/>
  <c r="K140" i="34"/>
  <c r="M140" i="34" s="1"/>
  <c r="AG14" i="34" s="1"/>
  <c r="W139" i="34"/>
  <c r="R139" i="34"/>
  <c r="Q139" i="34"/>
  <c r="S139" i="34" s="1"/>
  <c r="AF15" i="34" s="1"/>
  <c r="K139" i="34"/>
  <c r="M139" i="34" s="1"/>
  <c r="AF14" i="34" s="1"/>
  <c r="W138" i="34"/>
  <c r="R138" i="34"/>
  <c r="Q138" i="34"/>
  <c r="S138" i="34"/>
  <c r="AE15" i="34" s="1"/>
  <c r="K138" i="34"/>
  <c r="M138" i="34" s="1"/>
  <c r="AE14" i="34" s="1"/>
  <c r="W137" i="34"/>
  <c r="R137" i="34"/>
  <c r="Q137" i="34"/>
  <c r="S137" i="34" s="1"/>
  <c r="AD15" i="34" s="1"/>
  <c r="K137" i="34"/>
  <c r="M137" i="34" s="1"/>
  <c r="AD14" i="34" s="1"/>
  <c r="W136" i="34"/>
  <c r="R136" i="34"/>
  <c r="Q136" i="34"/>
  <c r="S136" i="34" s="1"/>
  <c r="K136" i="34"/>
  <c r="M136" i="34" s="1"/>
  <c r="W135" i="34"/>
  <c r="R135" i="34"/>
  <c r="Q135" i="34"/>
  <c r="S135" i="34" s="1"/>
  <c r="K135" i="34"/>
  <c r="M135" i="34" s="1"/>
  <c r="W134" i="34"/>
  <c r="R134" i="34"/>
  <c r="Q134" i="34"/>
  <c r="S134" i="34" s="1"/>
  <c r="K134" i="34"/>
  <c r="M134" i="34" s="1"/>
  <c r="W133" i="34"/>
  <c r="R133" i="34"/>
  <c r="Q133" i="34"/>
  <c r="S133" i="34" s="1"/>
  <c r="K133" i="34"/>
  <c r="M133" i="34" s="1"/>
  <c r="W132" i="34"/>
  <c r="R132" i="34"/>
  <c r="Q132" i="34"/>
  <c r="S132" i="34" s="1"/>
  <c r="K132" i="34"/>
  <c r="M132" i="34" s="1"/>
  <c r="W131" i="34"/>
  <c r="R131" i="34"/>
  <c r="Q131" i="34"/>
  <c r="K131" i="34"/>
  <c r="M131" i="34"/>
  <c r="W130" i="34"/>
  <c r="R130" i="34"/>
  <c r="Q130" i="34"/>
  <c r="K130" i="34"/>
  <c r="M130" i="34" s="1"/>
  <c r="W129" i="34"/>
  <c r="R129" i="34"/>
  <c r="Q129" i="34"/>
  <c r="K129" i="34"/>
  <c r="M129" i="34" s="1"/>
  <c r="W128" i="34"/>
  <c r="R128" i="34"/>
  <c r="Q128" i="34"/>
  <c r="S128" i="34"/>
  <c r="K128" i="34"/>
  <c r="M128" i="34"/>
  <c r="W127" i="34"/>
  <c r="R127" i="34"/>
  <c r="Q127" i="34"/>
  <c r="K127" i="34"/>
  <c r="M127" i="34" s="1"/>
  <c r="W126" i="34"/>
  <c r="R126" i="34"/>
  <c r="Q126" i="34"/>
  <c r="K126" i="34"/>
  <c r="M126" i="34"/>
  <c r="W125" i="34"/>
  <c r="R125" i="34"/>
  <c r="Q125" i="34"/>
  <c r="M125" i="34"/>
  <c r="AG43" i="34" s="1"/>
  <c r="K125" i="34"/>
  <c r="W124" i="34"/>
  <c r="R124" i="34"/>
  <c r="Q124" i="34"/>
  <c r="S124" i="34" s="1"/>
  <c r="K124" i="34"/>
  <c r="M124" i="34" s="1"/>
  <c r="W123" i="34"/>
  <c r="R123" i="34"/>
  <c r="Q123" i="34"/>
  <c r="K123" i="34"/>
  <c r="M123" i="34"/>
  <c r="AE43" i="34" s="1"/>
  <c r="W122" i="34"/>
  <c r="R122" i="34"/>
  <c r="Q122" i="34"/>
  <c r="K122" i="34"/>
  <c r="M122" i="34"/>
  <c r="W121" i="34"/>
  <c r="R121" i="34"/>
  <c r="Q121" i="34"/>
  <c r="M121" i="34"/>
  <c r="K121" i="34"/>
  <c r="W120" i="34"/>
  <c r="R120" i="34"/>
  <c r="Q120" i="34"/>
  <c r="S120" i="34" s="1"/>
  <c r="K120" i="34"/>
  <c r="M120" i="34" s="1"/>
  <c r="W119" i="34"/>
  <c r="R119" i="34"/>
  <c r="Q119" i="34"/>
  <c r="K119" i="34"/>
  <c r="M119" i="34"/>
  <c r="W118" i="34"/>
  <c r="R118" i="34"/>
  <c r="Q118" i="34"/>
  <c r="K118" i="34"/>
  <c r="M118" i="34" s="1"/>
  <c r="W117" i="34"/>
  <c r="R117" i="34"/>
  <c r="Q117" i="34"/>
  <c r="K117" i="34"/>
  <c r="M117" i="34" s="1"/>
  <c r="W116" i="34"/>
  <c r="R116" i="34"/>
  <c r="Q116" i="34"/>
  <c r="S116" i="34"/>
  <c r="K116" i="34"/>
  <c r="M116" i="34"/>
  <c r="AH8" i="34" s="1"/>
  <c r="W115" i="34"/>
  <c r="R115" i="34"/>
  <c r="Q115" i="34"/>
  <c r="K115" i="34"/>
  <c r="M115" i="34"/>
  <c r="W114" i="34"/>
  <c r="R114" i="34"/>
  <c r="Q114" i="34"/>
  <c r="K114" i="34"/>
  <c r="M114" i="34" s="1"/>
  <c r="AF8" i="34" s="1"/>
  <c r="W113" i="34"/>
  <c r="K113" i="34"/>
  <c r="M113" i="34" s="1"/>
  <c r="AE8" i="34" s="1"/>
  <c r="W112" i="34"/>
  <c r="R112" i="34"/>
  <c r="Q112" i="34"/>
  <c r="K112" i="34"/>
  <c r="M112" i="34"/>
  <c r="AD8" i="34" s="1"/>
  <c r="W111" i="34"/>
  <c r="R111" i="34"/>
  <c r="Q111" i="34"/>
  <c r="K111" i="34"/>
  <c r="M111" i="34"/>
  <c r="W110" i="34"/>
  <c r="R110" i="34"/>
  <c r="Q110" i="34"/>
  <c r="K110" i="34"/>
  <c r="M110" i="34" s="1"/>
  <c r="AG23" i="34" s="1"/>
  <c r="W109" i="34"/>
  <c r="R109" i="34"/>
  <c r="Q109" i="34"/>
  <c r="K109" i="34"/>
  <c r="M109" i="34"/>
  <c r="W108" i="34"/>
  <c r="R108" i="34"/>
  <c r="Q108" i="34"/>
  <c r="K108" i="34"/>
  <c r="M108" i="34" s="1"/>
  <c r="AE23" i="34" s="1"/>
  <c r="W107" i="34"/>
  <c r="R107" i="34"/>
  <c r="Q107" i="34"/>
  <c r="K107" i="34"/>
  <c r="M107" i="34" s="1"/>
  <c r="AD23" i="34" s="1"/>
  <c r="W106" i="34"/>
  <c r="R106" i="34"/>
  <c r="Q106" i="34"/>
  <c r="K106" i="34"/>
  <c r="M106" i="34"/>
  <c r="W105" i="34"/>
  <c r="R105" i="34"/>
  <c r="Q105" i="34"/>
  <c r="K105" i="34"/>
  <c r="M105" i="34" s="1"/>
  <c r="W104" i="34"/>
  <c r="R104" i="34"/>
  <c r="Q104" i="34"/>
  <c r="K104" i="34"/>
  <c r="M104" i="34"/>
  <c r="W103" i="34"/>
  <c r="R103" i="34"/>
  <c r="Q103" i="34"/>
  <c r="K103" i="34"/>
  <c r="M103" i="34" s="1"/>
  <c r="W102" i="34"/>
  <c r="R102" i="34"/>
  <c r="Q102" i="34"/>
  <c r="K102" i="34"/>
  <c r="M102" i="34"/>
  <c r="W101" i="34"/>
  <c r="R101" i="34"/>
  <c r="Q101" i="34"/>
  <c r="K101" i="34"/>
  <c r="M101" i="34" s="1"/>
  <c r="W100" i="34"/>
  <c r="R100" i="34"/>
  <c r="Q100" i="34"/>
  <c r="K100" i="34"/>
  <c r="M100" i="34"/>
  <c r="W99" i="34"/>
  <c r="R99" i="34"/>
  <c r="Q99" i="34"/>
  <c r="K99" i="34"/>
  <c r="M99" i="34" s="1"/>
  <c r="W98" i="34"/>
  <c r="R98" i="34"/>
  <c r="Q98" i="34"/>
  <c r="K98" i="34"/>
  <c r="M98" i="34"/>
  <c r="W97" i="34"/>
  <c r="R97" i="34"/>
  <c r="Q97" i="34"/>
  <c r="K97" i="34"/>
  <c r="M97" i="34" s="1"/>
  <c r="W96" i="34"/>
  <c r="R96" i="34"/>
  <c r="Q96" i="34"/>
  <c r="S96" i="34"/>
  <c r="K96" i="34"/>
  <c r="M96" i="34"/>
  <c r="W95" i="34"/>
  <c r="R95" i="34"/>
  <c r="Q95" i="34"/>
  <c r="K95" i="34"/>
  <c r="M95" i="34" s="1"/>
  <c r="W94" i="34"/>
  <c r="R94" i="34"/>
  <c r="Q94" i="34"/>
  <c r="K94" i="34"/>
  <c r="M94" i="34"/>
  <c r="W93" i="34"/>
  <c r="R93" i="34"/>
  <c r="Q93" i="34"/>
  <c r="M93" i="34"/>
  <c r="K93" i="34"/>
  <c r="W92" i="34"/>
  <c r="R92" i="34"/>
  <c r="Q92" i="34"/>
  <c r="S92" i="34" s="1"/>
  <c r="K92" i="34"/>
  <c r="M92" i="34" s="1"/>
  <c r="W91" i="34"/>
  <c r="R91" i="34"/>
  <c r="Q91" i="34"/>
  <c r="K91" i="34"/>
  <c r="M91" i="34"/>
  <c r="W90" i="34"/>
  <c r="R90" i="34"/>
  <c r="Q90" i="34"/>
  <c r="K90" i="34"/>
  <c r="M90" i="34" s="1"/>
  <c r="W89" i="34"/>
  <c r="R89" i="34"/>
  <c r="Q89" i="34"/>
  <c r="K89" i="34"/>
  <c r="M89" i="34" s="1"/>
  <c r="W88" i="34"/>
  <c r="R88" i="34"/>
  <c r="Q88" i="34"/>
  <c r="S88" i="34"/>
  <c r="K88" i="34"/>
  <c r="M88" i="34"/>
  <c r="W87" i="34"/>
  <c r="R87" i="34"/>
  <c r="Q87" i="34"/>
  <c r="K87" i="34"/>
  <c r="M87" i="34" s="1"/>
  <c r="W86" i="34"/>
  <c r="K86" i="34"/>
  <c r="M86" i="34"/>
  <c r="W85" i="34"/>
  <c r="R85" i="34"/>
  <c r="Q85" i="34"/>
  <c r="K85" i="34"/>
  <c r="M85" i="34" s="1"/>
  <c r="AG40" i="34" s="1"/>
  <c r="W84" i="34"/>
  <c r="R84" i="34"/>
  <c r="Q84" i="34"/>
  <c r="K84" i="34"/>
  <c r="M84" i="34"/>
  <c r="W83" i="34"/>
  <c r="R83" i="34"/>
  <c r="Q83" i="34"/>
  <c r="K83" i="34"/>
  <c r="M83" i="34" s="1"/>
  <c r="W82" i="34"/>
  <c r="R82" i="34"/>
  <c r="Q82" i="34"/>
  <c r="K82" i="34"/>
  <c r="M82" i="34"/>
  <c r="W81" i="34"/>
  <c r="R81" i="34"/>
  <c r="Q81" i="34"/>
  <c r="K81" i="34"/>
  <c r="M81" i="34" s="1"/>
  <c r="W80" i="34"/>
  <c r="R80" i="34"/>
  <c r="Q80" i="34"/>
  <c r="K80" i="34"/>
  <c r="M80" i="34"/>
  <c r="W79" i="34"/>
  <c r="R79" i="34"/>
  <c r="Q79" i="34"/>
  <c r="K79" i="34"/>
  <c r="M79" i="34" s="1"/>
  <c r="W78" i="34"/>
  <c r="R78" i="34"/>
  <c r="Q78" i="34"/>
  <c r="K78" i="34"/>
  <c r="M78" i="34"/>
  <c r="W77" i="34"/>
  <c r="R77" i="34"/>
  <c r="Q77" i="34"/>
  <c r="K77" i="34"/>
  <c r="M77" i="34" s="1"/>
  <c r="W76" i="34"/>
  <c r="R76" i="34"/>
  <c r="Q76" i="34"/>
  <c r="K76" i="34"/>
  <c r="M76" i="34"/>
  <c r="W75" i="34"/>
  <c r="R75" i="34"/>
  <c r="Q75" i="34"/>
  <c r="M75" i="34"/>
  <c r="K75" i="34"/>
  <c r="W74" i="34"/>
  <c r="R74" i="34"/>
  <c r="Q74" i="34"/>
  <c r="S74" i="34" s="1"/>
  <c r="K74" i="34"/>
  <c r="M74" i="34" s="1"/>
  <c r="AF26" i="34" s="1"/>
  <c r="W73" i="34"/>
  <c r="R73" i="34"/>
  <c r="Q73" i="34"/>
  <c r="S73" i="34"/>
  <c r="K73" i="34"/>
  <c r="M73" i="34"/>
  <c r="AE26" i="34" s="1"/>
  <c r="W72" i="34"/>
  <c r="R72" i="34"/>
  <c r="Q72" i="34"/>
  <c r="S72" i="34" s="1"/>
  <c r="K72" i="34"/>
  <c r="M72" i="34" s="1"/>
  <c r="AD26" i="34" s="1"/>
  <c r="W71" i="34"/>
  <c r="R71" i="34"/>
  <c r="Q71" i="34"/>
  <c r="S71" i="34" s="1"/>
  <c r="AH12" i="34" s="1"/>
  <c r="K71" i="34"/>
  <c r="M71" i="34" s="1"/>
  <c r="AH11" i="34" s="1"/>
  <c r="W70" i="34"/>
  <c r="R70" i="34"/>
  <c r="Q70" i="34"/>
  <c r="S70" i="34" s="1"/>
  <c r="AG12" i="34" s="1"/>
  <c r="K70" i="34"/>
  <c r="M70" i="34" s="1"/>
  <c r="AG11" i="34" s="1"/>
  <c r="W69" i="34"/>
  <c r="R69" i="34"/>
  <c r="Q69" i="34"/>
  <c r="K69" i="34"/>
  <c r="M69" i="34" s="1"/>
  <c r="AF11" i="34" s="1"/>
  <c r="W68" i="34"/>
  <c r="R68" i="34"/>
  <c r="Q68" i="34"/>
  <c r="K68" i="34"/>
  <c r="M68" i="34"/>
  <c r="W67" i="34"/>
  <c r="R67" i="34"/>
  <c r="Q67" i="34"/>
  <c r="K67" i="34"/>
  <c r="M67" i="34" s="1"/>
  <c r="AD11" i="34" s="1"/>
  <c r="W66" i="34"/>
  <c r="R66" i="34"/>
  <c r="Q66" i="34"/>
  <c r="K66" i="34"/>
  <c r="M66" i="34"/>
  <c r="AH5" i="34" s="1"/>
  <c r="W65" i="34"/>
  <c r="R65" i="34"/>
  <c r="Q65" i="34"/>
  <c r="K65" i="34"/>
  <c r="M65" i="34"/>
  <c r="AG5" i="34" s="1"/>
  <c r="W64" i="34"/>
  <c r="K64" i="34"/>
  <c r="M64" i="34"/>
  <c r="AF5" i="34" s="1"/>
  <c r="W63" i="34"/>
  <c r="R63" i="34"/>
  <c r="Q63" i="34"/>
  <c r="S63" i="34" s="1"/>
  <c r="K63" i="34"/>
  <c r="M63" i="34" s="1"/>
  <c r="W62" i="34"/>
  <c r="R62" i="34"/>
  <c r="Q62" i="34"/>
  <c r="S62" i="34" s="1"/>
  <c r="AD6" i="34" s="1"/>
  <c r="K62" i="34"/>
  <c r="M62" i="34" s="1"/>
  <c r="AD5" i="34" s="1"/>
  <c r="W61" i="34"/>
  <c r="R61" i="34"/>
  <c r="Q61" i="34"/>
  <c r="K61" i="34"/>
  <c r="M61" i="34" s="1"/>
  <c r="M2333" i="34" s="1"/>
  <c r="W60" i="34"/>
  <c r="R60" i="34"/>
  <c r="Q60" i="34"/>
  <c r="K60" i="34"/>
  <c r="M60" i="34"/>
  <c r="M2331" i="34" s="1"/>
  <c r="W59" i="34"/>
  <c r="R59" i="34"/>
  <c r="Q59" i="34"/>
  <c r="K59" i="34"/>
  <c r="M59" i="34" s="1"/>
  <c r="W58" i="34"/>
  <c r="R58" i="34"/>
  <c r="Q58" i="34"/>
  <c r="K58" i="34"/>
  <c r="M58" i="34" s="1"/>
  <c r="M2326" i="34" s="1"/>
  <c r="W57" i="34"/>
  <c r="R57" i="34"/>
  <c r="Q57" i="34"/>
  <c r="K57" i="34"/>
  <c r="M57" i="34"/>
  <c r="W56" i="34"/>
  <c r="R56" i="34"/>
  <c r="Q56" i="34"/>
  <c r="K56" i="34"/>
  <c r="M56" i="34" s="1"/>
  <c r="W55" i="34"/>
  <c r="R55" i="34"/>
  <c r="Q55" i="34"/>
  <c r="K55" i="34"/>
  <c r="M55" i="34"/>
  <c r="W54" i="34"/>
  <c r="AF31" i="34"/>
  <c r="R54" i="34"/>
  <c r="Q54" i="34"/>
  <c r="K54" i="34"/>
  <c r="M54" i="34"/>
  <c r="AF29" i="34" s="1"/>
  <c r="W53" i="34"/>
  <c r="R53" i="34"/>
  <c r="Q53" i="34"/>
  <c r="K53" i="34"/>
  <c r="M53" i="34" s="1"/>
  <c r="AE29" i="34" s="1"/>
  <c r="AE52" i="34"/>
  <c r="W52" i="34"/>
  <c r="K52" i="34"/>
  <c r="M52" i="34"/>
  <c r="AD29" i="34" s="1"/>
  <c r="W51" i="34"/>
  <c r="R51" i="34"/>
  <c r="Q51" i="34"/>
  <c r="K51" i="34"/>
  <c r="M51" i="34"/>
  <c r="M2282" i="34" s="1"/>
  <c r="W50" i="34"/>
  <c r="R50" i="34"/>
  <c r="Q50" i="34"/>
  <c r="K50" i="34"/>
  <c r="M50" i="34" s="1"/>
  <c r="W49" i="34"/>
  <c r="R49" i="34"/>
  <c r="Q49" i="34"/>
  <c r="K49" i="34"/>
  <c r="M49" i="34"/>
  <c r="W48" i="34"/>
  <c r="R48" i="34"/>
  <c r="Q48" i="34"/>
  <c r="K48" i="34"/>
  <c r="M48" i="34" s="1"/>
  <c r="W47" i="34"/>
  <c r="R47" i="34"/>
  <c r="Q47" i="34"/>
  <c r="K47" i="34"/>
  <c r="M47" i="34"/>
  <c r="W46" i="34"/>
  <c r="R46" i="34"/>
  <c r="Q46" i="34"/>
  <c r="M46" i="34"/>
  <c r="K46" i="34"/>
  <c r="W45" i="34"/>
  <c r="AG19" i="34" s="1"/>
  <c r="R45" i="34"/>
  <c r="Q45" i="34"/>
  <c r="S45" i="34"/>
  <c r="K45" i="34"/>
  <c r="M45" i="34"/>
  <c r="AG17" i="34" s="1"/>
  <c r="W44" i="34"/>
  <c r="R44" i="34"/>
  <c r="Q44" i="34"/>
  <c r="K44" i="34"/>
  <c r="M44" i="34"/>
  <c r="AF17" i="34" s="1"/>
  <c r="W43" i="34"/>
  <c r="R43" i="34"/>
  <c r="Q43" i="34"/>
  <c r="K43" i="34"/>
  <c r="M43" i="34"/>
  <c r="W42" i="34"/>
  <c r="R42" i="34"/>
  <c r="Q42" i="34"/>
  <c r="K42" i="34"/>
  <c r="M42" i="34" s="1"/>
  <c r="AD17" i="34" s="1"/>
  <c r="W41" i="34"/>
  <c r="R41" i="34"/>
  <c r="Q41" i="34"/>
  <c r="K41" i="34"/>
  <c r="M41" i="34" s="1"/>
  <c r="AH35" i="34" s="1"/>
  <c r="W40" i="34"/>
  <c r="R40" i="34"/>
  <c r="Q40" i="34"/>
  <c r="K40" i="34"/>
  <c r="M40" i="34" s="1"/>
  <c r="AG35" i="34" s="1"/>
  <c r="W39" i="34"/>
  <c r="R39" i="34"/>
  <c r="Q39" i="34"/>
  <c r="S39" i="34" s="1"/>
  <c r="K39" i="34"/>
  <c r="M39" i="34" s="1"/>
  <c r="AF35" i="34" s="1"/>
  <c r="W38" i="34"/>
  <c r="R38" i="34"/>
  <c r="Q38" i="34"/>
  <c r="K38" i="34"/>
  <c r="M38" i="34" s="1"/>
  <c r="AE35" i="34" s="1"/>
  <c r="W37" i="34"/>
  <c r="R37" i="34"/>
  <c r="Q37" i="34"/>
  <c r="K37" i="34"/>
  <c r="M37" i="34" s="1"/>
  <c r="AD35" i="34" s="1"/>
  <c r="W36" i="34"/>
  <c r="R36" i="34"/>
  <c r="Q36" i="34"/>
  <c r="M36" i="34"/>
  <c r="K36" i="34"/>
  <c r="W35" i="34"/>
  <c r="R35" i="34"/>
  <c r="Q35" i="34"/>
  <c r="S35" i="34" s="1"/>
  <c r="K35" i="34"/>
  <c r="M35" i="34" s="1"/>
  <c r="M2351" i="34" s="1"/>
  <c r="W34" i="34"/>
  <c r="R34" i="34"/>
  <c r="Q34" i="34"/>
  <c r="S34" i="34" s="1"/>
  <c r="K34" i="34"/>
  <c r="M34" i="34" s="1"/>
  <c r="W33" i="34"/>
  <c r="R33" i="34"/>
  <c r="Q33" i="34"/>
  <c r="S33" i="34" s="1"/>
  <c r="K33" i="34"/>
  <c r="M33" i="34" s="1"/>
  <c r="M2349" i="34" s="1"/>
  <c r="W32" i="34"/>
  <c r="R32" i="34"/>
  <c r="Q32" i="34"/>
  <c r="S32" i="34" s="1"/>
  <c r="K32" i="34"/>
  <c r="M32" i="34" s="1"/>
  <c r="AH31" i="34"/>
  <c r="AG31" i="34"/>
  <c r="AE31" i="34"/>
  <c r="AD31" i="34"/>
  <c r="W31" i="34"/>
  <c r="R31" i="34"/>
  <c r="Q31" i="34"/>
  <c r="S31" i="34" s="1"/>
  <c r="K31" i="34"/>
  <c r="M31" i="34" s="1"/>
  <c r="M2322" i="34" s="1"/>
  <c r="W30" i="34"/>
  <c r="R30" i="34"/>
  <c r="Q30" i="34"/>
  <c r="M30" i="34"/>
  <c r="K30" i="34"/>
  <c r="AG29" i="34"/>
  <c r="W29" i="34"/>
  <c r="R29" i="34"/>
  <c r="Q29" i="34"/>
  <c r="K29" i="34"/>
  <c r="M29" i="34" s="1"/>
  <c r="M2318" i="34" s="1"/>
  <c r="W28" i="34"/>
  <c r="R28" i="34"/>
  <c r="Q28" i="34"/>
  <c r="K28" i="34"/>
  <c r="M28" i="34"/>
  <c r="W27" i="34"/>
  <c r="R27" i="34"/>
  <c r="Q27" i="34"/>
  <c r="K27" i="34"/>
  <c r="M27" i="34" s="1"/>
  <c r="M2314" i="34" s="1"/>
  <c r="AG26" i="34"/>
  <c r="W26" i="34"/>
  <c r="R26" i="34"/>
  <c r="Q26" i="34"/>
  <c r="K26" i="34"/>
  <c r="M26" i="34"/>
  <c r="AH32" i="34" s="1"/>
  <c r="W25" i="34"/>
  <c r="R25" i="34"/>
  <c r="Q25" i="34"/>
  <c r="K25" i="34"/>
  <c r="M25" i="34" s="1"/>
  <c r="AG32" i="34" s="1"/>
  <c r="W24" i="34"/>
  <c r="R24" i="34"/>
  <c r="Q24" i="34"/>
  <c r="S24" i="34"/>
  <c r="K24" i="34"/>
  <c r="M24" i="34"/>
  <c r="W23" i="34"/>
  <c r="R23" i="34"/>
  <c r="Q23" i="34"/>
  <c r="K23" i="34"/>
  <c r="M23" i="34" s="1"/>
  <c r="AE32" i="34" s="1"/>
  <c r="W22" i="34"/>
  <c r="R22" i="34"/>
  <c r="Q22" i="34"/>
  <c r="K22" i="34"/>
  <c r="M22" i="34"/>
  <c r="AD32" i="34" s="1"/>
  <c r="W21" i="34"/>
  <c r="R21" i="34"/>
  <c r="Q21" i="34"/>
  <c r="K21" i="34"/>
  <c r="M21" i="34"/>
  <c r="W20" i="34"/>
  <c r="R20" i="34"/>
  <c r="Q20" i="34"/>
  <c r="K20" i="34"/>
  <c r="M20" i="34" s="1"/>
  <c r="AH19" i="34"/>
  <c r="AF19" i="34"/>
  <c r="AE19" i="34"/>
  <c r="AD19" i="34"/>
  <c r="W19" i="34"/>
  <c r="R19" i="34"/>
  <c r="Q19" i="34"/>
  <c r="K19" i="34"/>
  <c r="M19" i="34"/>
  <c r="W18" i="34"/>
  <c r="R18" i="34"/>
  <c r="Q18" i="34"/>
  <c r="M18" i="34"/>
  <c r="K18" i="34"/>
  <c r="AH17" i="34"/>
  <c r="W17" i="34"/>
  <c r="R17" i="34"/>
  <c r="Q17" i="34"/>
  <c r="K17" i="34"/>
  <c r="M17" i="34" s="1"/>
  <c r="AH16" i="34"/>
  <c r="AG16" i="34"/>
  <c r="AF16" i="34"/>
  <c r="AE16" i="34"/>
  <c r="AD16" i="34"/>
  <c r="W16" i="34"/>
  <c r="R16" i="34"/>
  <c r="Q16" i="34"/>
  <c r="K16" i="34"/>
  <c r="M16" i="34" s="1"/>
  <c r="AH20" i="34" s="1"/>
  <c r="W15" i="34"/>
  <c r="R15" i="34"/>
  <c r="Q15" i="34"/>
  <c r="K15" i="34"/>
  <c r="M15" i="34" s="1"/>
  <c r="AG20" i="34" s="1"/>
  <c r="W14" i="34"/>
  <c r="R14" i="34"/>
  <c r="Q14" i="34"/>
  <c r="K14" i="34"/>
  <c r="M14" i="34" s="1"/>
  <c r="AF20" i="34" s="1"/>
  <c r="AH13" i="34"/>
  <c r="AG13" i="34"/>
  <c r="AF13" i="34"/>
  <c r="AE13" i="34"/>
  <c r="AD13" i="34"/>
  <c r="W13" i="34"/>
  <c r="R13" i="34"/>
  <c r="Q13" i="34"/>
  <c r="K13" i="34"/>
  <c r="M13" i="34" s="1"/>
  <c r="AE20" i="34" s="1"/>
  <c r="W12" i="34"/>
  <c r="R12" i="34"/>
  <c r="Q12" i="34"/>
  <c r="K12" i="34"/>
  <c r="M12" i="34" s="1"/>
  <c r="AD20" i="34" s="1"/>
  <c r="W11" i="34"/>
  <c r="R11" i="34"/>
  <c r="Q11" i="34"/>
  <c r="K11" i="34"/>
  <c r="M11" i="34"/>
  <c r="AH10" i="34"/>
  <c r="AG10" i="34"/>
  <c r="AF10" i="34"/>
  <c r="AE10" i="34"/>
  <c r="AD10" i="34"/>
  <c r="W10" i="34"/>
  <c r="R10" i="34"/>
  <c r="Q10" i="34"/>
  <c r="K10" i="34"/>
  <c r="M10" i="34"/>
  <c r="W9" i="34"/>
  <c r="R9" i="34"/>
  <c r="Q9" i="34"/>
  <c r="K9" i="34"/>
  <c r="M9" i="34" s="1"/>
  <c r="M2339" i="34" s="1"/>
  <c r="W8" i="34"/>
  <c r="R8" i="34"/>
  <c r="Q8" i="34"/>
  <c r="K8" i="34"/>
  <c r="M8" i="34" s="1"/>
  <c r="M2337" i="34" s="1"/>
  <c r="AH7" i="34"/>
  <c r="AG7" i="34"/>
  <c r="AF7" i="34"/>
  <c r="AE7" i="34"/>
  <c r="AD7" i="34"/>
  <c r="W7" i="34"/>
  <c r="M7" i="34"/>
  <c r="K7" i="34"/>
  <c r="W6" i="34"/>
  <c r="R6" i="34"/>
  <c r="Q6" i="34"/>
  <c r="S6" i="34" s="1"/>
  <c r="K6" i="34"/>
  <c r="M6" i="34" s="1"/>
  <c r="W5" i="34"/>
  <c r="R5" i="34"/>
  <c r="Q5" i="34"/>
  <c r="S5" i="34" s="1"/>
  <c r="K5" i="34"/>
  <c r="M5" i="34"/>
  <c r="M2238" i="34" s="1"/>
  <c r="AH4" i="34"/>
  <c r="AG4" i="34"/>
  <c r="AF4" i="34"/>
  <c r="AE4" i="34"/>
  <c r="AD4" i="34"/>
  <c r="W4" i="34"/>
  <c r="R4" i="34"/>
  <c r="Q4" i="34"/>
  <c r="S4" i="34" s="1"/>
  <c r="K4" i="34"/>
  <c r="M4" i="34"/>
  <c r="W3" i="34"/>
  <c r="R3" i="34"/>
  <c r="Q3" i="34"/>
  <c r="K3" i="34"/>
  <c r="M3" i="34" s="1"/>
  <c r="W2" i="34"/>
  <c r="K2" i="34"/>
  <c r="M2" i="34" s="1"/>
  <c r="M2215" i="34"/>
  <c r="AH49" i="34"/>
  <c r="M2341" i="34"/>
  <c r="M2353" i="34"/>
  <c r="AE11" i="34"/>
  <c r="M2191" i="34"/>
  <c r="S194" i="34"/>
  <c r="S198" i="34"/>
  <c r="S202" i="34"/>
  <c r="S206" i="34"/>
  <c r="S210" i="34"/>
  <c r="S214" i="34"/>
  <c r="S218" i="34"/>
  <c r="S233" i="34"/>
  <c r="S242" i="34"/>
  <c r="S262" i="34"/>
  <c r="S266" i="34"/>
  <c r="S270" i="34"/>
  <c r="S274" i="34"/>
  <c r="S278" i="34"/>
  <c r="S282" i="34"/>
  <c r="S286" i="34"/>
  <c r="S287" i="34"/>
  <c r="S288" i="34"/>
  <c r="S289" i="34"/>
  <c r="S290" i="34"/>
  <c r="S291" i="34"/>
  <c r="S292" i="34"/>
  <c r="AG8" i="34"/>
  <c r="AF58" i="34"/>
  <c r="AH58" i="34"/>
  <c r="S405" i="34"/>
  <c r="S412" i="34"/>
  <c r="S413" i="34"/>
  <c r="S414" i="34"/>
  <c r="S415" i="34"/>
  <c r="S416" i="34"/>
  <c r="S417" i="34"/>
  <c r="S418" i="34"/>
  <c r="S419" i="34"/>
  <c r="S420" i="34"/>
  <c r="S425" i="34"/>
  <c r="S429" i="34"/>
  <c r="S433" i="34"/>
  <c r="S447" i="34"/>
  <c r="S451" i="34"/>
  <c r="AH9" i="34"/>
  <c r="S460" i="34"/>
  <c r="S3" i="34"/>
  <c r="S9" i="34"/>
  <c r="S10" i="34"/>
  <c r="S16" i="34"/>
  <c r="S26" i="34"/>
  <c r="S37" i="34"/>
  <c r="S51" i="34"/>
  <c r="S54" i="34"/>
  <c r="S60" i="34"/>
  <c r="S68" i="34"/>
  <c r="S76" i="34"/>
  <c r="AH30" i="34" s="1"/>
  <c r="S77" i="34"/>
  <c r="S78" i="34"/>
  <c r="S79" i="34"/>
  <c r="S80" i="34"/>
  <c r="S81" i="34"/>
  <c r="S82" i="34"/>
  <c r="S83" i="34"/>
  <c r="S84" i="34"/>
  <c r="S85" i="34"/>
  <c r="S90" i="34"/>
  <c r="S94" i="34"/>
  <c r="S114" i="34"/>
  <c r="AF9" i="34"/>
  <c r="S118" i="34"/>
  <c r="S122" i="34"/>
  <c r="S126" i="34"/>
  <c r="S130" i="34"/>
  <c r="S184" i="34"/>
  <c r="S188" i="34"/>
  <c r="S482" i="34"/>
  <c r="S486" i="34"/>
  <c r="S490" i="34"/>
  <c r="S494" i="34"/>
  <c r="S528" i="34"/>
  <c r="S533" i="34"/>
  <c r="S536" i="34"/>
  <c r="S551" i="34"/>
  <c r="S557" i="34"/>
  <c r="S581" i="34"/>
  <c r="S597" i="34"/>
  <c r="S611" i="34"/>
  <c r="S617" i="34"/>
  <c r="S619" i="34"/>
  <c r="S622" i="34"/>
  <c r="S627" i="34"/>
  <c r="S630" i="34"/>
  <c r="S643" i="34"/>
  <c r="S646" i="34"/>
  <c r="S651" i="34"/>
  <c r="S654" i="34"/>
  <c r="S661" i="34"/>
  <c r="S667" i="34"/>
  <c r="S672" i="34"/>
  <c r="S674" i="34"/>
  <c r="S677" i="34"/>
  <c r="S682" i="34"/>
  <c r="S685" i="34"/>
  <c r="S690" i="34"/>
  <c r="S698" i="34"/>
  <c r="S837" i="34"/>
  <c r="S850" i="34"/>
  <c r="S873" i="34"/>
  <c r="S1060" i="34"/>
  <c r="S1062" i="34"/>
  <c r="S1076" i="34"/>
  <c r="M2270" i="34"/>
  <c r="AH64" i="34"/>
  <c r="M2208" i="34"/>
  <c r="AE49" i="34"/>
  <c r="AH26" i="34"/>
  <c r="AH29" i="34"/>
  <c r="M2266" i="34"/>
  <c r="AF64" i="34"/>
  <c r="M2316" i="34"/>
  <c r="AE17" i="34"/>
  <c r="M2324" i="34"/>
  <c r="M2246" i="34"/>
  <c r="M2250" i="34"/>
  <c r="S293" i="34"/>
  <c r="S294" i="34"/>
  <c r="S295" i="34"/>
  <c r="S296" i="34"/>
  <c r="M2335" i="34"/>
  <c r="M2343" i="34"/>
  <c r="S8" i="34"/>
  <c r="S11" i="34"/>
  <c r="S12" i="34"/>
  <c r="S13" i="34"/>
  <c r="S14" i="34"/>
  <c r="S15" i="34"/>
  <c r="S17" i="34"/>
  <c r="S18" i="34"/>
  <c r="S19" i="34"/>
  <c r="S20" i="34"/>
  <c r="S21" i="34"/>
  <c r="S22" i="34"/>
  <c r="S23" i="34"/>
  <c r="S25" i="34"/>
  <c r="S27" i="34"/>
  <c r="S28" i="34"/>
  <c r="S29" i="34"/>
  <c r="S30" i="34"/>
  <c r="S36" i="34"/>
  <c r="S38" i="34"/>
  <c r="S40" i="34"/>
  <c r="S41" i="34"/>
  <c r="S42" i="34"/>
  <c r="AD18" i="34"/>
  <c r="S43" i="34"/>
  <c r="S44" i="34"/>
  <c r="S46" i="34"/>
  <c r="S47" i="34"/>
  <c r="S48" i="34"/>
  <c r="S49" i="34"/>
  <c r="S50" i="34"/>
  <c r="S53" i="34"/>
  <c r="AE30" i="34" s="1"/>
  <c r="S55" i="34"/>
  <c r="S56" i="34"/>
  <c r="S57" i="34"/>
  <c r="S58" i="34"/>
  <c r="S59" i="34"/>
  <c r="S61" i="34"/>
  <c r="S65" i="34"/>
  <c r="S66" i="34"/>
  <c r="S67" i="34"/>
  <c r="AD12" i="34" s="1"/>
  <c r="S69" i="34"/>
  <c r="S75" i="34"/>
  <c r="AG30" i="34" s="1"/>
  <c r="S87" i="34"/>
  <c r="S89" i="34"/>
  <c r="S91" i="34"/>
  <c r="S93" i="34"/>
  <c r="S95" i="34"/>
  <c r="S97" i="34"/>
  <c r="S98" i="34"/>
  <c r="S99" i="34"/>
  <c r="S100" i="34"/>
  <c r="S101" i="34"/>
  <c r="S102" i="34"/>
  <c r="S103" i="34"/>
  <c r="S104" i="34"/>
  <c r="S105" i="34"/>
  <c r="S106" i="34"/>
  <c r="S107" i="34"/>
  <c r="S108" i="34"/>
  <c r="S109" i="34"/>
  <c r="S110" i="34"/>
  <c r="S111" i="34"/>
  <c r="S112" i="34"/>
  <c r="AD9" i="34" s="1"/>
  <c r="S115" i="34"/>
  <c r="S117" i="34"/>
  <c r="S119" i="34"/>
  <c r="S121" i="34"/>
  <c r="S123" i="34"/>
  <c r="S125" i="34"/>
  <c r="S127" i="34"/>
  <c r="S129" i="34"/>
  <c r="S131" i="34"/>
  <c r="S185" i="34"/>
  <c r="S187" i="34"/>
  <c r="S189" i="34"/>
  <c r="S191" i="34"/>
  <c r="S193" i="34"/>
  <c r="S195" i="34"/>
  <c r="S197" i="34"/>
  <c r="S199" i="34"/>
  <c r="S201" i="34"/>
  <c r="S203" i="34"/>
  <c r="S205" i="34"/>
  <c r="S207" i="34"/>
  <c r="S209" i="34"/>
  <c r="S211" i="34"/>
  <c r="S213" i="34"/>
  <c r="S215" i="34"/>
  <c r="S217" i="34"/>
  <c r="S219" i="34"/>
  <c r="S220" i="34"/>
  <c r="S221" i="34"/>
  <c r="S222" i="34"/>
  <c r="S223" i="34"/>
  <c r="S224" i="34"/>
  <c r="S225" i="34"/>
  <c r="S226" i="34"/>
  <c r="S227" i="34"/>
  <c r="S228" i="34"/>
  <c r="S229" i="34"/>
  <c r="S230" i="34"/>
  <c r="S232" i="34"/>
  <c r="S234" i="34"/>
  <c r="S236" i="34"/>
  <c r="S243" i="34"/>
  <c r="S245" i="34"/>
  <c r="S247" i="34"/>
  <c r="S249" i="34"/>
  <c r="S251" i="34"/>
  <c r="S253" i="34"/>
  <c r="S255" i="34"/>
  <c r="S257" i="34"/>
  <c r="S259" i="34"/>
  <c r="S261" i="34"/>
  <c r="S263" i="34"/>
  <c r="S265" i="34"/>
  <c r="S267" i="34"/>
  <c r="S269" i="34"/>
  <c r="S271" i="34"/>
  <c r="S273" i="34"/>
  <c r="S275" i="34"/>
  <c r="S277" i="34"/>
  <c r="S279" i="34"/>
  <c r="S281" i="34"/>
  <c r="S283" i="34"/>
  <c r="S285" i="34"/>
  <c r="S356" i="34"/>
  <c r="S388" i="34"/>
  <c r="S389" i="34"/>
  <c r="S390" i="34"/>
  <c r="AG18" i="34" s="1"/>
  <c r="S391" i="34"/>
  <c r="S404" i="34"/>
  <c r="S406" i="34"/>
  <c r="S422" i="34"/>
  <c r="S424" i="34"/>
  <c r="S426" i="34"/>
  <c r="S428" i="34"/>
  <c r="S430" i="34"/>
  <c r="S432" i="34"/>
  <c r="S434" i="34"/>
  <c r="S435" i="34"/>
  <c r="S436" i="34"/>
  <c r="S437" i="34"/>
  <c r="S438" i="34"/>
  <c r="S439" i="34"/>
  <c r="S440" i="34"/>
  <c r="S441" i="34"/>
  <c r="S448" i="34"/>
  <c r="AE9" i="34"/>
  <c r="S450" i="34"/>
  <c r="S457" i="34"/>
  <c r="S459" i="34"/>
  <c r="S461" i="34"/>
  <c r="S462" i="34"/>
  <c r="S463" i="34"/>
  <c r="S464" i="34"/>
  <c r="S465" i="34"/>
  <c r="S466" i="34"/>
  <c r="S467" i="34"/>
  <c r="S468" i="34"/>
  <c r="S469" i="34"/>
  <c r="S470" i="34"/>
  <c r="S471" i="34"/>
  <c r="S472" i="34"/>
  <c r="S473" i="34"/>
  <c r="S474" i="34"/>
  <c r="S475" i="34"/>
  <c r="S476" i="34"/>
  <c r="S477" i="34"/>
  <c r="S478" i="34"/>
  <c r="S479" i="34"/>
  <c r="S480" i="34"/>
  <c r="S483" i="34"/>
  <c r="S485" i="34"/>
  <c r="S487" i="34"/>
  <c r="S489" i="34"/>
  <c r="S491" i="34"/>
  <c r="S493" i="34"/>
  <c r="S495" i="34"/>
  <c r="S527" i="34"/>
  <c r="AD3" i="34" s="1"/>
  <c r="S530" i="34"/>
  <c r="S531" i="34"/>
  <c r="AH3" i="34" s="1"/>
  <c r="S534" i="34"/>
  <c r="S535" i="34"/>
  <c r="S548" i="34"/>
  <c r="S549" i="34"/>
  <c r="S559" i="34"/>
  <c r="S560" i="34"/>
  <c r="S578" i="34"/>
  <c r="S579" i="34"/>
  <c r="S599" i="34"/>
  <c r="S600" i="34"/>
  <c r="S608" i="34"/>
  <c r="S609" i="34"/>
  <c r="S618" i="34"/>
  <c r="S620" i="34"/>
  <c r="S621" i="34"/>
  <c r="S624" i="34"/>
  <c r="S625" i="34"/>
  <c r="S628" i="34"/>
  <c r="S629" i="34"/>
  <c r="S632" i="34"/>
  <c r="S633" i="34"/>
  <c r="S644" i="34"/>
  <c r="S645" i="34"/>
  <c r="S648" i="34"/>
  <c r="S649" i="34"/>
  <c r="S652" i="34"/>
  <c r="S653" i="34"/>
  <c r="S656" i="34"/>
  <c r="S658" i="34"/>
  <c r="S659" i="34"/>
  <c r="S662" i="34"/>
  <c r="S663" i="34"/>
  <c r="S665" i="34"/>
  <c r="S666" i="34"/>
  <c r="S669" i="34"/>
  <c r="S670" i="34"/>
  <c r="S673" i="34"/>
  <c r="S675" i="34"/>
  <c r="S676" i="34"/>
  <c r="S679" i="34"/>
  <c r="S680" i="34"/>
  <c r="S683" i="34"/>
  <c r="S684" i="34"/>
  <c r="S687" i="34"/>
  <c r="S688" i="34"/>
  <c r="S691" i="34"/>
  <c r="S697" i="34"/>
  <c r="S700" i="34"/>
  <c r="S701" i="34"/>
  <c r="S839" i="34"/>
  <c r="S848" i="34"/>
  <c r="S851" i="34"/>
  <c r="S872" i="34"/>
  <c r="S875" i="34"/>
  <c r="S876" i="34"/>
  <c r="S1064" i="34"/>
  <c r="S1065" i="34"/>
  <c r="S1073" i="34"/>
  <c r="S1074" i="34"/>
  <c r="M2236" i="34"/>
  <c r="AF55" i="34"/>
  <c r="M2197" i="34"/>
  <c r="AE46" i="34"/>
  <c r="M2202" i="34"/>
  <c r="AG46" i="34"/>
  <c r="M2176" i="34"/>
  <c r="AD40" i="34"/>
  <c r="M2182" i="34"/>
  <c r="AF40" i="34"/>
  <c r="M2184" i="34"/>
  <c r="AH40" i="34"/>
  <c r="M2226" i="34"/>
  <c r="AG52" i="34"/>
  <c r="M2228" i="34"/>
  <c r="AH52" i="34"/>
  <c r="M2284" i="34"/>
  <c r="AD70" i="34"/>
  <c r="M2286" i="34"/>
  <c r="AE70" i="34"/>
  <c r="M2288" i="34"/>
  <c r="AF70" i="34"/>
  <c r="M2290" i="34"/>
  <c r="AG70" i="34"/>
  <c r="M2292" i="34"/>
  <c r="AH70" i="34"/>
  <c r="M2306" i="34"/>
  <c r="AE76" i="34"/>
  <c r="M2310" i="34"/>
  <c r="AG76" i="34"/>
  <c r="M2312" i="34"/>
  <c r="AH76" i="34"/>
  <c r="M2274" i="34"/>
  <c r="M2272" i="34"/>
  <c r="AD67" i="34"/>
  <c r="M2280" i="34"/>
  <c r="AF67" i="34"/>
  <c r="M2296" i="34"/>
  <c r="AE73" i="34"/>
  <c r="M2300" i="34"/>
  <c r="AG73" i="34"/>
  <c r="M2372" i="34"/>
  <c r="M2356" i="34"/>
  <c r="AD97" i="34"/>
  <c r="M2376" i="34"/>
  <c r="M2360" i="34"/>
  <c r="AF97" i="34"/>
  <c r="M2380" i="34"/>
  <c r="M2364" i="34"/>
  <c r="AH97" i="34"/>
  <c r="M2320" i="34"/>
  <c r="AG55" i="34"/>
  <c r="AH67" i="34"/>
  <c r="S246" i="34"/>
  <c r="S248" i="34"/>
  <c r="S250" i="34"/>
  <c r="S252" i="34"/>
  <c r="S254" i="34"/>
  <c r="S256" i="34"/>
  <c r="S258" i="34"/>
  <c r="S260" i="34"/>
  <c r="M2218" i="34"/>
  <c r="M2223" i="34"/>
  <c r="S655" i="34"/>
  <c r="K121" i="47"/>
  <c r="K122" i="47"/>
  <c r="K123" i="47"/>
  <c r="K124" i="47"/>
  <c r="K125" i="47"/>
  <c r="K126" i="47"/>
  <c r="K127" i="47"/>
  <c r="K128" i="47"/>
  <c r="K129" i="47"/>
  <c r="K130" i="47"/>
  <c r="K131" i="47"/>
  <c r="K132" i="47"/>
  <c r="K133" i="47"/>
  <c r="K134" i="47"/>
  <c r="K135" i="47"/>
  <c r="K136" i="47"/>
  <c r="K137" i="47"/>
  <c r="K138" i="47"/>
  <c r="K139" i="47"/>
  <c r="K140" i="47"/>
  <c r="K141" i="47"/>
  <c r="K142" i="47"/>
  <c r="K143" i="47"/>
  <c r="K144" i="47"/>
  <c r="K145" i="47"/>
  <c r="K146" i="47"/>
  <c r="K147" i="47"/>
  <c r="K148" i="47"/>
  <c r="K149" i="47"/>
  <c r="K150" i="47"/>
  <c r="K151" i="47"/>
  <c r="K152" i="47"/>
  <c r="K153" i="47"/>
  <c r="K154" i="47"/>
  <c r="K155" i="47"/>
  <c r="K156" i="47"/>
  <c r="K157" i="47"/>
  <c r="K158" i="47"/>
  <c r="K159" i="47"/>
  <c r="K160" i="47"/>
  <c r="K161" i="47"/>
  <c r="K162" i="47"/>
  <c r="K163" i="47"/>
  <c r="K164" i="47"/>
  <c r="K165" i="47"/>
  <c r="K166" i="47"/>
  <c r="K167" i="47"/>
  <c r="K168" i="47"/>
  <c r="K169" i="47"/>
  <c r="K170" i="47"/>
  <c r="K171" i="47"/>
  <c r="K172" i="47"/>
  <c r="K173" i="47"/>
  <c r="K174" i="47"/>
  <c r="K175" i="47"/>
  <c r="K176" i="47"/>
  <c r="K177" i="47"/>
  <c r="K178" i="47"/>
  <c r="K179" i="47"/>
  <c r="K180" i="47"/>
  <c r="K181" i="47"/>
  <c r="K182" i="47"/>
  <c r="K184" i="47"/>
  <c r="K185" i="47"/>
  <c r="K186" i="47"/>
  <c r="K188" i="47"/>
  <c r="K189" i="47"/>
  <c r="K190" i="47"/>
  <c r="K191" i="47"/>
  <c r="K192" i="47"/>
  <c r="K193" i="47"/>
  <c r="K194" i="47"/>
  <c r="K195" i="47"/>
  <c r="K196" i="47"/>
  <c r="K197" i="47"/>
  <c r="K198" i="47"/>
  <c r="K199" i="47"/>
  <c r="K200" i="47"/>
  <c r="K201" i="47"/>
  <c r="K202" i="47"/>
  <c r="K203" i="47"/>
  <c r="K204" i="47"/>
  <c r="K205" i="47"/>
  <c r="K206" i="47"/>
  <c r="K207" i="47"/>
  <c r="K208" i="47"/>
  <c r="K209" i="47"/>
  <c r="K210" i="47"/>
  <c r="K211" i="47"/>
  <c r="K212" i="47"/>
  <c r="K213" i="47"/>
  <c r="K214" i="47"/>
  <c r="K215" i="47"/>
  <c r="K216" i="47"/>
  <c r="K217" i="47"/>
  <c r="K218" i="47"/>
  <c r="K219" i="47"/>
  <c r="K220" i="47"/>
  <c r="K221" i="47"/>
  <c r="K222" i="47"/>
  <c r="K223" i="47"/>
  <c r="K224" i="47"/>
  <c r="K225" i="47"/>
  <c r="K226" i="47"/>
  <c r="K227" i="47"/>
  <c r="K228" i="47"/>
  <c r="K229" i="47"/>
  <c r="K230" i="47"/>
  <c r="K231" i="47"/>
  <c r="K232" i="47"/>
  <c r="K233" i="47"/>
  <c r="K234" i="47"/>
  <c r="K235" i="47"/>
  <c r="K236" i="47"/>
  <c r="K237" i="47"/>
  <c r="K238" i="47"/>
  <c r="K239" i="47"/>
  <c r="K3" i="47"/>
  <c r="K4" i="47"/>
  <c r="K5" i="47"/>
  <c r="K6" i="47"/>
  <c r="K7" i="47"/>
  <c r="K8" i="47"/>
  <c r="K9" i="47"/>
  <c r="K10" i="47"/>
  <c r="K11" i="47"/>
  <c r="K12" i="47"/>
  <c r="K13" i="47"/>
  <c r="K14" i="47"/>
  <c r="K15" i="47"/>
  <c r="K16" i="47"/>
  <c r="K17" i="47"/>
  <c r="K18" i="47"/>
  <c r="K19" i="47"/>
  <c r="K20" i="47"/>
  <c r="K21" i="47"/>
  <c r="K22" i="47"/>
  <c r="K23" i="47"/>
  <c r="K24" i="47"/>
  <c r="K25" i="47"/>
  <c r="K26" i="47"/>
  <c r="K27" i="47"/>
  <c r="K28" i="47"/>
  <c r="K29" i="47"/>
  <c r="K30" i="47"/>
  <c r="K31" i="47"/>
  <c r="K32" i="47"/>
  <c r="K33" i="47"/>
  <c r="K34" i="47"/>
  <c r="K35" i="47"/>
  <c r="K36" i="47"/>
  <c r="K37" i="47"/>
  <c r="K38" i="47"/>
  <c r="K39" i="47"/>
  <c r="K40" i="47"/>
  <c r="K41" i="47"/>
  <c r="K42" i="47"/>
  <c r="K43" i="47"/>
  <c r="K44" i="47"/>
  <c r="K45" i="47"/>
  <c r="K46" i="47"/>
  <c r="K47" i="47"/>
  <c r="K48" i="47"/>
  <c r="K49" i="47"/>
  <c r="K50" i="47"/>
  <c r="K51" i="47"/>
  <c r="K52" i="47"/>
  <c r="K53" i="47"/>
  <c r="K54" i="47"/>
  <c r="K55" i="47"/>
  <c r="K56" i="47"/>
  <c r="K57" i="47"/>
  <c r="K58" i="47"/>
  <c r="K59" i="47"/>
  <c r="K60" i="47"/>
  <c r="K61" i="47"/>
  <c r="K62" i="47"/>
  <c r="K63" i="47"/>
  <c r="K64" i="47"/>
  <c r="K65" i="47"/>
  <c r="K66" i="47"/>
  <c r="K67" i="47"/>
  <c r="K68" i="47"/>
  <c r="K69" i="47"/>
  <c r="K70" i="47"/>
  <c r="K71" i="47"/>
  <c r="K72" i="47"/>
  <c r="K73" i="47"/>
  <c r="K74" i="47"/>
  <c r="K75" i="47"/>
  <c r="K76" i="47"/>
  <c r="K77" i="47"/>
  <c r="K78" i="47"/>
  <c r="K79" i="47"/>
  <c r="K80" i="47"/>
  <c r="K81" i="47"/>
  <c r="K82" i="47"/>
  <c r="K83" i="47"/>
  <c r="K84" i="47"/>
  <c r="K85" i="47"/>
  <c r="K86" i="47"/>
  <c r="K87" i="47"/>
  <c r="K88" i="47"/>
  <c r="K89" i="47"/>
  <c r="K90" i="47"/>
  <c r="K91" i="47"/>
  <c r="K92" i="47"/>
  <c r="K93" i="47"/>
  <c r="K94" i="47"/>
  <c r="K95" i="47"/>
  <c r="K96" i="47"/>
  <c r="K97" i="47"/>
  <c r="K98" i="47"/>
  <c r="K99" i="47"/>
  <c r="K100" i="47"/>
  <c r="K101" i="47"/>
  <c r="K102" i="47"/>
  <c r="K103" i="47"/>
  <c r="K104" i="47"/>
  <c r="K105" i="47"/>
  <c r="K106" i="47"/>
  <c r="K107" i="47"/>
  <c r="K108" i="47"/>
  <c r="K109" i="47"/>
  <c r="K110" i="47"/>
  <c r="K111" i="47"/>
  <c r="K112" i="47"/>
  <c r="K113" i="47"/>
  <c r="K114" i="47"/>
  <c r="K115" i="47"/>
  <c r="K116" i="47"/>
  <c r="K117" i="47"/>
  <c r="K118" i="47"/>
  <c r="K119" i="47"/>
  <c r="K120" i="47"/>
  <c r="K2" i="47"/>
  <c r="AF30" i="34"/>
  <c r="AE12" i="34"/>
  <c r="AD30" i="34"/>
  <c r="AG9" i="34"/>
  <c r="AF12" i="34"/>
  <c r="AF18" i="34"/>
  <c r="AH18" i="34"/>
  <c r="AE18" i="34"/>
  <c r="E3247" i="40"/>
  <c r="H3247" i="40" s="1"/>
  <c r="E3246" i="40"/>
  <c r="H3246" i="40" s="1"/>
  <c r="E3245" i="40"/>
  <c r="H3245" i="40" s="1"/>
  <c r="E3244" i="40"/>
  <c r="H3244" i="40" s="1"/>
  <c r="E3243" i="40"/>
  <c r="H3243" i="40" s="1"/>
  <c r="E3242" i="40"/>
  <c r="H3242" i="40" s="1"/>
  <c r="E3241" i="40"/>
  <c r="H3241" i="40" s="1"/>
  <c r="E3240" i="40"/>
  <c r="H3240" i="40" s="1"/>
  <c r="E3239" i="40"/>
  <c r="H3239" i="40" s="1"/>
  <c r="E3238" i="40"/>
  <c r="H3238" i="40" s="1"/>
  <c r="E3237" i="40"/>
  <c r="H3237" i="40" s="1"/>
  <c r="E3236" i="40"/>
  <c r="H3236" i="40" s="1"/>
  <c r="E3235" i="40"/>
  <c r="H3235" i="40" s="1"/>
  <c r="E3234" i="40"/>
  <c r="H3234" i="40" s="1"/>
  <c r="E3233" i="40"/>
  <c r="H3233" i="40" s="1"/>
  <c r="E3232" i="40"/>
  <c r="H3232" i="40" s="1"/>
  <c r="E3231" i="40"/>
  <c r="H3231" i="40" s="1"/>
  <c r="E3230" i="40"/>
  <c r="H3230" i="40" s="1"/>
  <c r="E3229" i="40"/>
  <c r="H3229" i="40" s="1"/>
  <c r="E3228" i="40"/>
  <c r="H3228" i="40" s="1"/>
  <c r="E3227" i="40"/>
  <c r="H3227" i="40" s="1"/>
  <c r="E3226" i="40"/>
  <c r="H3226" i="40" s="1"/>
  <c r="E3225" i="40"/>
  <c r="H3225" i="40" s="1"/>
  <c r="E3224" i="40"/>
  <c r="H3224" i="40" s="1"/>
  <c r="E3223" i="40"/>
  <c r="H3223" i="40" s="1"/>
  <c r="E3222" i="40"/>
  <c r="H3222" i="40" s="1"/>
  <c r="E3221" i="40"/>
  <c r="H3221" i="40" s="1"/>
  <c r="E3220" i="40"/>
  <c r="H3220" i="40" s="1"/>
  <c r="E3219" i="40"/>
  <c r="H3219" i="40" s="1"/>
  <c r="E3218" i="40"/>
  <c r="H3218" i="40" s="1"/>
  <c r="E3217" i="40"/>
  <c r="H3217" i="40" s="1"/>
  <c r="E3216" i="40"/>
  <c r="H3216" i="40" s="1"/>
  <c r="E3215" i="40"/>
  <c r="H3215" i="40" s="1"/>
  <c r="E3214" i="40"/>
  <c r="H3214" i="40" s="1"/>
  <c r="E3213" i="40"/>
  <c r="H3213" i="40" s="1"/>
  <c r="E3212" i="40"/>
  <c r="H3212" i="40" s="1"/>
  <c r="E3211" i="40"/>
  <c r="H3211" i="40" s="1"/>
  <c r="E3210" i="40"/>
  <c r="H3210" i="40" s="1"/>
  <c r="E3209" i="40"/>
  <c r="H3209" i="40" s="1"/>
  <c r="E3208" i="40"/>
  <c r="H3208" i="40" s="1"/>
  <c r="E3207" i="40"/>
  <c r="H3207" i="40" s="1"/>
  <c r="E3206" i="40"/>
  <c r="H3206" i="40" s="1"/>
  <c r="E3205" i="40"/>
  <c r="H3205" i="40" s="1"/>
  <c r="E3204" i="40"/>
  <c r="H3204" i="40" s="1"/>
  <c r="E3203" i="40"/>
  <c r="H3203" i="40" s="1"/>
  <c r="E3202" i="40"/>
  <c r="H3202" i="40" s="1"/>
  <c r="E3201" i="40"/>
  <c r="H3201" i="40" s="1"/>
  <c r="E3200" i="40"/>
  <c r="H3200" i="40" s="1"/>
  <c r="E3199" i="40"/>
  <c r="H3199" i="40" s="1"/>
  <c r="E3198" i="40"/>
  <c r="H3198" i="40" s="1"/>
  <c r="E3197" i="40"/>
  <c r="H3197" i="40" s="1"/>
  <c r="E3196" i="40"/>
  <c r="H3196" i="40" s="1"/>
  <c r="E3195" i="40"/>
  <c r="H3195" i="40" s="1"/>
  <c r="E3194" i="40"/>
  <c r="H3194" i="40" s="1"/>
  <c r="E3193" i="40"/>
  <c r="H3193" i="40" s="1"/>
  <c r="E3192" i="40"/>
  <c r="H3192" i="40" s="1"/>
  <c r="E3191" i="40"/>
  <c r="H3191" i="40" s="1"/>
  <c r="E3190" i="40"/>
  <c r="H3190" i="40" s="1"/>
  <c r="E3189" i="40"/>
  <c r="H3189" i="40" s="1"/>
  <c r="E3188" i="40"/>
  <c r="H3188" i="40" s="1"/>
  <c r="E3187" i="40"/>
  <c r="H3187" i="40" s="1"/>
  <c r="E3186" i="40"/>
  <c r="H3186" i="40" s="1"/>
  <c r="E3185" i="40"/>
  <c r="H3185" i="40" s="1"/>
  <c r="E3184" i="40"/>
  <c r="H3184" i="40" s="1"/>
  <c r="E3183" i="40"/>
  <c r="H3183" i="40" s="1"/>
  <c r="E3182" i="40"/>
  <c r="H3182" i="40" s="1"/>
  <c r="E3181" i="40"/>
  <c r="H3181" i="40" s="1"/>
  <c r="E3180" i="40"/>
  <c r="H3180" i="40" s="1"/>
  <c r="E3179" i="40"/>
  <c r="H3179" i="40" s="1"/>
  <c r="E3178" i="40"/>
  <c r="H3178" i="40" s="1"/>
  <c r="E3177" i="40"/>
  <c r="H3177" i="40" s="1"/>
  <c r="E3176" i="40"/>
  <c r="H3176" i="40" s="1"/>
  <c r="E3175" i="40"/>
  <c r="H3175" i="40" s="1"/>
  <c r="E3174" i="40"/>
  <c r="H3174" i="40" s="1"/>
  <c r="E3173" i="40"/>
  <c r="H3173" i="40" s="1"/>
  <c r="E3172" i="40"/>
  <c r="H3172" i="40" s="1"/>
  <c r="E3171" i="40"/>
  <c r="H3171" i="40" s="1"/>
  <c r="E3170" i="40"/>
  <c r="H3170" i="40" s="1"/>
  <c r="E3169" i="40"/>
  <c r="H3169" i="40" s="1"/>
  <c r="E3168" i="40"/>
  <c r="H3168" i="40" s="1"/>
  <c r="E3167" i="40"/>
  <c r="H3167" i="40" s="1"/>
  <c r="E3166" i="40"/>
  <c r="H3166" i="40" s="1"/>
  <c r="E3165" i="40"/>
  <c r="H3165" i="40" s="1"/>
  <c r="E3164" i="40"/>
  <c r="H3164" i="40" s="1"/>
  <c r="E3163" i="40"/>
  <c r="H3163" i="40" s="1"/>
  <c r="E3162" i="40"/>
  <c r="H3162" i="40" s="1"/>
  <c r="E3161" i="40"/>
  <c r="H3161" i="40" s="1"/>
  <c r="E3160" i="40"/>
  <c r="H3160" i="40" s="1"/>
  <c r="E3159" i="40"/>
  <c r="H3159" i="40" s="1"/>
  <c r="E3158" i="40"/>
  <c r="H3158" i="40" s="1"/>
  <c r="E3157" i="40"/>
  <c r="H3157" i="40" s="1"/>
  <c r="E3156" i="40"/>
  <c r="H3156" i="40" s="1"/>
  <c r="E3155" i="40"/>
  <c r="H3155" i="40" s="1"/>
  <c r="E3154" i="40"/>
  <c r="H3154" i="40" s="1"/>
  <c r="E3153" i="40"/>
  <c r="H3153" i="40" s="1"/>
  <c r="E3152" i="40"/>
  <c r="H3152" i="40" s="1"/>
  <c r="E3151" i="40"/>
  <c r="H3151" i="40" s="1"/>
  <c r="E3150" i="40"/>
  <c r="H3150" i="40" s="1"/>
  <c r="E3149" i="40"/>
  <c r="H3149" i="40" s="1"/>
  <c r="E3148" i="40"/>
  <c r="H3148" i="40" s="1"/>
  <c r="E3147" i="40"/>
  <c r="H3147" i="40" s="1"/>
  <c r="E3146" i="40"/>
  <c r="H3146" i="40" s="1"/>
  <c r="E3145" i="40"/>
  <c r="H3145" i="40" s="1"/>
  <c r="E3144" i="40"/>
  <c r="H3144" i="40" s="1"/>
  <c r="E3143" i="40"/>
  <c r="H3143" i="40" s="1"/>
  <c r="E3142" i="40"/>
  <c r="H3142" i="40" s="1"/>
  <c r="E3141" i="40"/>
  <c r="H3141" i="40" s="1"/>
  <c r="E3140" i="40"/>
  <c r="H3140" i="40" s="1"/>
  <c r="E3139" i="40"/>
  <c r="H3139" i="40" s="1"/>
  <c r="E3138" i="40"/>
  <c r="H3138" i="40" s="1"/>
  <c r="E3137" i="40"/>
  <c r="H3137" i="40" s="1"/>
  <c r="E3136" i="40"/>
  <c r="H3136" i="40" s="1"/>
  <c r="E3135" i="40"/>
  <c r="H3135" i="40" s="1"/>
  <c r="E3134" i="40"/>
  <c r="H3134" i="40" s="1"/>
  <c r="E3133" i="40"/>
  <c r="H3133" i="40" s="1"/>
  <c r="E3132" i="40"/>
  <c r="H3132" i="40" s="1"/>
  <c r="E3131" i="40"/>
  <c r="H3131" i="40" s="1"/>
  <c r="E3130" i="40"/>
  <c r="H3130" i="40" s="1"/>
  <c r="E3129" i="40"/>
  <c r="H3129" i="40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3" i="11"/>
  <c r="E164" i="11"/>
  <c r="E169" i="11"/>
  <c r="E170" i="11"/>
  <c r="E171" i="11"/>
  <c r="E172" i="11"/>
  <c r="E173" i="11"/>
  <c r="E174" i="11"/>
  <c r="E175" i="11"/>
  <c r="E176" i="11"/>
  <c r="E178" i="11"/>
  <c r="E179" i="11"/>
  <c r="E180" i="11"/>
  <c r="E181" i="11"/>
  <c r="E183" i="11"/>
  <c r="E184" i="11"/>
  <c r="E2" i="11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45" i="35"/>
  <c r="K46" i="35"/>
  <c r="K47" i="35"/>
  <c r="K48" i="35"/>
  <c r="K49" i="35"/>
  <c r="K50" i="35"/>
  <c r="K51" i="35"/>
  <c r="K52" i="35"/>
  <c r="K53" i="35"/>
  <c r="K54" i="35"/>
  <c r="K55" i="35"/>
  <c r="K56" i="35"/>
  <c r="K57" i="35"/>
  <c r="K58" i="35"/>
  <c r="K59" i="35"/>
  <c r="K60" i="35"/>
  <c r="K61" i="35"/>
  <c r="K62" i="35"/>
  <c r="K63" i="35"/>
  <c r="K64" i="35"/>
  <c r="K65" i="35"/>
  <c r="K66" i="35"/>
  <c r="K67" i="35"/>
  <c r="K68" i="35"/>
  <c r="K69" i="35"/>
  <c r="K70" i="35"/>
  <c r="K71" i="35"/>
  <c r="K72" i="35"/>
  <c r="K73" i="35"/>
  <c r="K74" i="35"/>
  <c r="K75" i="35"/>
  <c r="K76" i="35"/>
  <c r="K77" i="35"/>
  <c r="K78" i="35"/>
  <c r="K79" i="35"/>
  <c r="K80" i="35"/>
  <c r="K81" i="35"/>
  <c r="K82" i="35"/>
  <c r="K83" i="35"/>
  <c r="K84" i="35"/>
  <c r="K85" i="35"/>
  <c r="K86" i="35"/>
  <c r="K87" i="35"/>
  <c r="K88" i="35"/>
  <c r="K89" i="35"/>
  <c r="K90" i="35"/>
  <c r="K91" i="35"/>
  <c r="K92" i="35"/>
  <c r="K93" i="35"/>
  <c r="K94" i="35"/>
  <c r="K95" i="35"/>
  <c r="K96" i="35"/>
  <c r="K97" i="35"/>
  <c r="K98" i="35"/>
  <c r="K99" i="35"/>
  <c r="K100" i="35"/>
  <c r="K101" i="35"/>
  <c r="K102" i="35"/>
  <c r="K103" i="35"/>
  <c r="K104" i="35"/>
  <c r="K105" i="35"/>
  <c r="K106" i="35"/>
  <c r="K107" i="35"/>
  <c r="K108" i="35"/>
  <c r="K109" i="35"/>
  <c r="K110" i="35"/>
  <c r="K111" i="35"/>
  <c r="K112" i="35"/>
  <c r="K113" i="35"/>
  <c r="K114" i="35"/>
  <c r="K115" i="35"/>
  <c r="K116" i="35"/>
  <c r="K117" i="35"/>
  <c r="K118" i="35"/>
  <c r="K119" i="35"/>
  <c r="K120" i="35"/>
  <c r="K121" i="35"/>
  <c r="K122" i="35"/>
  <c r="K123" i="35"/>
  <c r="K124" i="35"/>
  <c r="K125" i="35"/>
  <c r="K126" i="35"/>
  <c r="K127" i="35"/>
  <c r="K128" i="35"/>
  <c r="K129" i="35"/>
  <c r="K130" i="35"/>
  <c r="K131" i="35"/>
  <c r="K132" i="35"/>
  <c r="K133" i="35"/>
  <c r="K134" i="35"/>
  <c r="K135" i="35"/>
  <c r="K136" i="35"/>
  <c r="K137" i="35"/>
  <c r="K138" i="35"/>
  <c r="K139" i="35"/>
  <c r="K140" i="35"/>
  <c r="K141" i="35"/>
  <c r="K142" i="35"/>
  <c r="K143" i="35"/>
  <c r="K144" i="35"/>
  <c r="K145" i="35"/>
  <c r="K146" i="35"/>
  <c r="K147" i="35"/>
  <c r="K148" i="35"/>
  <c r="K149" i="35"/>
  <c r="K150" i="35"/>
  <c r="K151" i="35"/>
  <c r="K152" i="35"/>
  <c r="K153" i="35"/>
  <c r="K154" i="35"/>
  <c r="K155" i="35"/>
  <c r="K156" i="35"/>
  <c r="K157" i="35"/>
  <c r="K158" i="35"/>
  <c r="K159" i="35"/>
  <c r="K160" i="35"/>
  <c r="K161" i="35"/>
  <c r="K162" i="35"/>
  <c r="K163" i="35"/>
  <c r="K164" i="35"/>
  <c r="K165" i="35"/>
  <c r="K166" i="35"/>
  <c r="K167" i="35"/>
  <c r="K168" i="35"/>
  <c r="K169" i="35"/>
  <c r="K170" i="35"/>
  <c r="K171" i="35"/>
  <c r="K172" i="35"/>
  <c r="K173" i="35"/>
  <c r="K174" i="35"/>
  <c r="K7" i="35"/>
  <c r="E3128" i="40"/>
  <c r="H3128" i="40" s="1"/>
  <c r="E3127" i="40"/>
  <c r="H3127" i="40" s="1"/>
  <c r="E3126" i="40"/>
  <c r="H3126" i="40" s="1"/>
  <c r="E3125" i="40"/>
  <c r="H3125" i="40" s="1"/>
  <c r="E3124" i="40"/>
  <c r="H3124" i="40" s="1"/>
  <c r="E3123" i="40"/>
  <c r="H3123" i="40" s="1"/>
  <c r="E3122" i="40"/>
  <c r="H3122" i="40" s="1"/>
  <c r="E3121" i="40"/>
  <c r="H3121" i="40" s="1"/>
  <c r="E3120" i="40"/>
  <c r="H3120" i="40" s="1"/>
  <c r="E3119" i="40"/>
  <c r="H3119" i="40" s="1"/>
  <c r="E3118" i="40"/>
  <c r="H3118" i="40" s="1"/>
  <c r="E3117" i="40"/>
  <c r="H3117" i="40" s="1"/>
  <c r="E3116" i="40"/>
  <c r="H3116" i="40" s="1"/>
  <c r="E3115" i="40"/>
  <c r="H3115" i="40" s="1"/>
  <c r="E3114" i="40"/>
  <c r="H3114" i="40" s="1"/>
  <c r="E3113" i="40"/>
  <c r="H3113" i="40" s="1"/>
  <c r="E3112" i="40"/>
  <c r="H3112" i="40" s="1"/>
  <c r="E3111" i="40"/>
  <c r="H3111" i="40" s="1"/>
  <c r="E3110" i="40"/>
  <c r="H3110" i="40" s="1"/>
  <c r="E3109" i="40"/>
  <c r="H3109" i="40" s="1"/>
  <c r="E3108" i="40"/>
  <c r="H3108" i="40" s="1"/>
  <c r="E3107" i="40"/>
  <c r="H3107" i="40" s="1"/>
  <c r="E3106" i="40"/>
  <c r="H3106" i="40" s="1"/>
  <c r="E3105" i="40"/>
  <c r="H3105" i="40" s="1"/>
  <c r="E3104" i="40"/>
  <c r="H3104" i="40" s="1"/>
  <c r="E3103" i="40"/>
  <c r="H3103" i="40" s="1"/>
  <c r="E3102" i="40"/>
  <c r="H3102" i="40" s="1"/>
  <c r="E3101" i="40"/>
  <c r="H3101" i="40" s="1"/>
  <c r="E3100" i="40"/>
  <c r="H3100" i="40" s="1"/>
  <c r="E3099" i="40"/>
  <c r="H3099" i="40" s="1"/>
  <c r="E3098" i="40"/>
  <c r="H3098" i="40" s="1"/>
  <c r="E3097" i="40"/>
  <c r="H3097" i="40" s="1"/>
  <c r="E3096" i="40"/>
  <c r="H3096" i="40" s="1"/>
  <c r="E3095" i="40"/>
  <c r="H3095" i="40" s="1"/>
  <c r="E3094" i="40"/>
  <c r="H3094" i="40" s="1"/>
  <c r="E3093" i="40"/>
  <c r="H3093" i="40" s="1"/>
  <c r="E3092" i="40"/>
  <c r="H3092" i="40" s="1"/>
  <c r="E3091" i="40"/>
  <c r="H3091" i="40" s="1"/>
  <c r="E3090" i="40"/>
  <c r="H3090" i="40" s="1"/>
  <c r="E3089" i="40"/>
  <c r="H3089" i="40" s="1"/>
  <c r="E3088" i="40"/>
  <c r="H3088" i="40" s="1"/>
  <c r="E3087" i="40"/>
  <c r="H3087" i="40" s="1"/>
  <c r="E3086" i="40"/>
  <c r="H3086" i="40" s="1"/>
  <c r="E3085" i="40"/>
  <c r="H3085" i="40" s="1"/>
  <c r="E3084" i="40"/>
  <c r="H3084" i="40" s="1"/>
  <c r="E3083" i="40"/>
  <c r="H3083" i="40" s="1"/>
  <c r="E3082" i="40"/>
  <c r="H3082" i="40" s="1"/>
  <c r="E3081" i="40"/>
  <c r="H3081" i="40" s="1"/>
  <c r="E3080" i="40"/>
  <c r="H3080" i="40" s="1"/>
  <c r="E3079" i="40"/>
  <c r="H3079" i="40" s="1"/>
  <c r="E3078" i="40"/>
  <c r="H3078" i="40" s="1"/>
  <c r="E3077" i="40"/>
  <c r="H3077" i="40" s="1"/>
  <c r="E3076" i="40"/>
  <c r="H3076" i="40" s="1"/>
  <c r="E3075" i="40"/>
  <c r="H3075" i="40" s="1"/>
  <c r="E3074" i="40"/>
  <c r="H3074" i="40" s="1"/>
  <c r="E3073" i="40"/>
  <c r="H3073" i="40" s="1"/>
  <c r="E3072" i="40"/>
  <c r="H3072" i="40" s="1"/>
  <c r="E3071" i="40"/>
  <c r="H3071" i="40" s="1"/>
  <c r="E3070" i="40"/>
  <c r="H3070" i="40" s="1"/>
  <c r="E3069" i="40"/>
  <c r="H3069" i="40" s="1"/>
  <c r="E3068" i="40"/>
  <c r="H3068" i="40" s="1"/>
  <c r="E3067" i="40"/>
  <c r="H3067" i="40" s="1"/>
  <c r="E3066" i="40"/>
  <c r="H3066" i="40" s="1"/>
  <c r="E3065" i="40"/>
  <c r="H3065" i="40" s="1"/>
  <c r="E3064" i="40"/>
  <c r="H3064" i="40" s="1"/>
  <c r="E3063" i="40"/>
  <c r="H3063" i="40" s="1"/>
  <c r="E3062" i="40"/>
  <c r="H3062" i="40" s="1"/>
  <c r="E3061" i="40"/>
  <c r="H3061" i="40" s="1"/>
  <c r="E3060" i="40"/>
  <c r="H3060" i="40" s="1"/>
  <c r="E3059" i="40"/>
  <c r="H3059" i="40" s="1"/>
  <c r="E3058" i="40"/>
  <c r="H3058" i="40" s="1"/>
  <c r="E3057" i="40"/>
  <c r="H3057" i="40" s="1"/>
  <c r="E3056" i="40"/>
  <c r="H3056" i="40" s="1"/>
  <c r="E3055" i="40"/>
  <c r="H3055" i="40" s="1"/>
  <c r="E3054" i="40"/>
  <c r="H3054" i="40" s="1"/>
  <c r="E3053" i="40"/>
  <c r="H3053" i="40" s="1"/>
  <c r="E3052" i="40"/>
  <c r="H3052" i="40" s="1"/>
  <c r="E3051" i="40"/>
  <c r="H3051" i="40" s="1"/>
  <c r="E3050" i="40"/>
  <c r="H3050" i="40" s="1"/>
  <c r="E3049" i="40"/>
  <c r="H3049" i="40" s="1"/>
  <c r="E3048" i="40"/>
  <c r="H3048" i="40" s="1"/>
  <c r="E3047" i="40"/>
  <c r="H3047" i="40" s="1"/>
  <c r="E3046" i="40"/>
  <c r="H3046" i="40" s="1"/>
  <c r="E3045" i="40"/>
  <c r="H3045" i="40" s="1"/>
  <c r="E3044" i="40"/>
  <c r="H3044" i="40" s="1"/>
  <c r="E3043" i="40"/>
  <c r="H3043" i="40" s="1"/>
  <c r="E3042" i="40"/>
  <c r="H3042" i="40" s="1"/>
  <c r="E3041" i="40"/>
  <c r="H3041" i="40" s="1"/>
  <c r="E3040" i="40"/>
  <c r="H3040" i="40" s="1"/>
  <c r="E3039" i="40"/>
  <c r="H3039" i="40" s="1"/>
  <c r="E3038" i="40"/>
  <c r="H3038" i="40" s="1"/>
  <c r="E3037" i="40"/>
  <c r="H3037" i="40" s="1"/>
  <c r="E3036" i="40"/>
  <c r="H3036" i="40" s="1"/>
  <c r="E3035" i="40"/>
  <c r="H3035" i="40" s="1"/>
  <c r="E3034" i="40"/>
  <c r="H3034" i="40" s="1"/>
  <c r="E3033" i="40"/>
  <c r="H3033" i="40" s="1"/>
  <c r="E3032" i="40"/>
  <c r="H3032" i="40" s="1"/>
  <c r="E3031" i="40"/>
  <c r="H3031" i="40" s="1"/>
  <c r="E3030" i="40"/>
  <c r="H3030" i="40" s="1"/>
  <c r="E3029" i="40"/>
  <c r="H3029" i="40" s="1"/>
  <c r="E3028" i="40"/>
  <c r="H3028" i="40" s="1"/>
  <c r="E3027" i="40"/>
  <c r="H3027" i="40" s="1"/>
  <c r="E3026" i="40"/>
  <c r="H3026" i="40" s="1"/>
  <c r="E3025" i="40"/>
  <c r="H3025" i="40" s="1"/>
  <c r="E3024" i="40"/>
  <c r="H3024" i="40" s="1"/>
  <c r="E3023" i="40"/>
  <c r="H3023" i="40" s="1"/>
  <c r="E3022" i="40"/>
  <c r="H3022" i="40" s="1"/>
  <c r="E3021" i="40"/>
  <c r="H3021" i="40" s="1"/>
  <c r="E3020" i="40"/>
  <c r="H3020" i="40" s="1"/>
  <c r="E3019" i="40"/>
  <c r="H3019" i="40" s="1"/>
  <c r="E3018" i="40"/>
  <c r="H3018" i="40" s="1"/>
  <c r="E3017" i="40"/>
  <c r="H3017" i="40" s="1"/>
  <c r="E3016" i="40"/>
  <c r="H3016" i="40" s="1"/>
  <c r="E3015" i="40"/>
  <c r="H3015" i="40" s="1"/>
  <c r="E3014" i="40"/>
  <c r="H3014" i="40" s="1"/>
  <c r="E3013" i="40"/>
  <c r="H3013" i="40" s="1"/>
  <c r="E3012" i="40"/>
  <c r="H3012" i="40" s="1"/>
  <c r="E3011" i="40"/>
  <c r="H3011" i="40" s="1"/>
  <c r="E3010" i="40"/>
  <c r="H3010" i="40" s="1"/>
  <c r="E3009" i="40"/>
  <c r="H3009" i="40" s="1"/>
  <c r="E3008" i="40"/>
  <c r="H3008" i="40" s="1"/>
  <c r="E3007" i="40"/>
  <c r="H3007" i="40" s="1"/>
  <c r="E3006" i="40"/>
  <c r="H3006" i="40" s="1"/>
  <c r="E3005" i="40"/>
  <c r="H3005" i="40" s="1"/>
  <c r="E3004" i="40"/>
  <c r="H3004" i="40" s="1"/>
  <c r="E3003" i="40"/>
  <c r="H3003" i="40" s="1"/>
  <c r="E3002" i="40"/>
  <c r="H3002" i="40" s="1"/>
  <c r="E3001" i="40"/>
  <c r="H3001" i="40" s="1"/>
  <c r="E3000" i="40"/>
  <c r="H3000" i="40" s="1"/>
  <c r="E2999" i="40"/>
  <c r="H2999" i="40" s="1"/>
  <c r="E2998" i="40"/>
  <c r="H2998" i="40" s="1"/>
  <c r="E2997" i="40"/>
  <c r="H2997" i="40" s="1"/>
  <c r="E2996" i="40"/>
  <c r="H2996" i="40" s="1"/>
  <c r="E2995" i="40"/>
  <c r="H2995" i="40" s="1"/>
  <c r="E2994" i="40"/>
  <c r="H2994" i="40" s="1"/>
  <c r="E2993" i="40"/>
  <c r="H2993" i="40" s="1"/>
  <c r="E2992" i="40"/>
  <c r="H2992" i="40" s="1"/>
  <c r="E2991" i="40"/>
  <c r="H2991" i="40" s="1"/>
  <c r="E2990" i="40"/>
  <c r="H2990" i="40" s="1"/>
  <c r="E2989" i="40"/>
  <c r="H2989" i="40" s="1"/>
  <c r="E2988" i="40"/>
  <c r="H2988" i="40" s="1"/>
  <c r="E2987" i="40"/>
  <c r="H2987" i="40" s="1"/>
  <c r="E2986" i="40"/>
  <c r="H2986" i="40" s="1"/>
  <c r="E2985" i="40"/>
  <c r="H2985" i="40" s="1"/>
  <c r="E2984" i="40"/>
  <c r="H2984" i="40" s="1"/>
  <c r="E2983" i="40"/>
  <c r="H2983" i="40" s="1"/>
  <c r="E2982" i="40"/>
  <c r="H2982" i="40" s="1"/>
  <c r="E2981" i="40"/>
  <c r="H2981" i="40" s="1"/>
  <c r="E2980" i="40"/>
  <c r="H2980" i="40" s="1"/>
  <c r="E2979" i="40"/>
  <c r="H2979" i="40" s="1"/>
  <c r="E2978" i="40"/>
  <c r="H2978" i="40" s="1"/>
  <c r="E2977" i="40"/>
  <c r="H2977" i="40" s="1"/>
  <c r="E2976" i="40"/>
  <c r="H2976" i="40" s="1"/>
  <c r="E2975" i="40"/>
  <c r="H2975" i="40" s="1"/>
  <c r="E2974" i="40"/>
  <c r="H2974" i="40" s="1"/>
  <c r="E2973" i="40"/>
  <c r="H2973" i="40" s="1"/>
  <c r="E2972" i="40"/>
  <c r="H2972" i="40" s="1"/>
  <c r="E2971" i="40"/>
  <c r="H2971" i="40" s="1"/>
  <c r="E2970" i="40"/>
  <c r="H2970" i="40" s="1"/>
  <c r="E2969" i="40"/>
  <c r="H2969" i="40" s="1"/>
  <c r="E2968" i="40"/>
  <c r="H2968" i="40" s="1"/>
  <c r="E2967" i="40"/>
  <c r="H2967" i="40" s="1"/>
  <c r="E2966" i="40"/>
  <c r="H2966" i="40" s="1"/>
  <c r="E2965" i="40"/>
  <c r="H2965" i="40" s="1"/>
  <c r="E2964" i="40"/>
  <c r="H2964" i="40" s="1"/>
  <c r="E2963" i="40"/>
  <c r="H2963" i="40" s="1"/>
  <c r="E2962" i="40"/>
  <c r="H2962" i="40" s="1"/>
  <c r="E2961" i="40"/>
  <c r="H2961" i="40" s="1"/>
  <c r="E2960" i="40"/>
  <c r="H2960" i="40" s="1"/>
  <c r="E2959" i="40"/>
  <c r="H2959" i="40" s="1"/>
  <c r="E2958" i="40"/>
  <c r="H2958" i="40" s="1"/>
  <c r="E2957" i="40"/>
  <c r="H2957" i="40" s="1"/>
  <c r="E2956" i="40"/>
  <c r="H2956" i="40" s="1"/>
  <c r="E2955" i="40"/>
  <c r="H2955" i="40" s="1"/>
  <c r="E2954" i="40"/>
  <c r="H2954" i="40" s="1"/>
  <c r="E2953" i="40"/>
  <c r="H2953" i="40" s="1"/>
  <c r="E2952" i="40"/>
  <c r="H2952" i="40" s="1"/>
  <c r="E2951" i="40"/>
  <c r="H2951" i="40" s="1"/>
  <c r="E2950" i="40"/>
  <c r="H2950" i="40" s="1"/>
  <c r="E2949" i="40"/>
  <c r="H2949" i="40" s="1"/>
  <c r="E2948" i="40"/>
  <c r="H2948" i="40" s="1"/>
  <c r="E2947" i="40"/>
  <c r="H2947" i="40" s="1"/>
  <c r="E2946" i="40"/>
  <c r="H2946" i="40" s="1"/>
  <c r="E2945" i="40"/>
  <c r="H2945" i="40" s="1"/>
  <c r="E2944" i="40"/>
  <c r="H2944" i="40" s="1"/>
  <c r="E2943" i="40"/>
  <c r="H2943" i="40" s="1"/>
  <c r="E2942" i="40"/>
  <c r="H2942" i="40" s="1"/>
  <c r="E2941" i="40"/>
  <c r="H2941" i="40" s="1"/>
  <c r="E2940" i="40"/>
  <c r="H2940" i="40" s="1"/>
  <c r="E2939" i="40"/>
  <c r="H2939" i="40" s="1"/>
  <c r="E2938" i="40"/>
  <c r="H2938" i="40" s="1"/>
  <c r="E2937" i="40"/>
  <c r="H2937" i="40" s="1"/>
  <c r="E2936" i="40"/>
  <c r="H2936" i="40" s="1"/>
  <c r="E2935" i="40"/>
  <c r="H2935" i="40" s="1"/>
  <c r="E2934" i="40"/>
  <c r="H2934" i="40" s="1"/>
  <c r="E2933" i="40"/>
  <c r="H2933" i="40" s="1"/>
  <c r="E2932" i="40"/>
  <c r="H2932" i="40" s="1"/>
  <c r="E2931" i="40"/>
  <c r="H2931" i="40" s="1"/>
  <c r="E2930" i="40"/>
  <c r="H2930" i="40" s="1"/>
  <c r="E2929" i="40"/>
  <c r="H2929" i="40" s="1"/>
  <c r="E2928" i="40"/>
  <c r="H2928" i="40" s="1"/>
  <c r="E2927" i="40"/>
  <c r="H2927" i="40" s="1"/>
  <c r="E2926" i="40"/>
  <c r="H2926" i="40" s="1"/>
  <c r="E2925" i="40"/>
  <c r="H2925" i="40" s="1"/>
  <c r="E2924" i="40"/>
  <c r="H2924" i="40" s="1"/>
  <c r="E2923" i="40"/>
  <c r="H2923" i="40" s="1"/>
  <c r="E2922" i="40"/>
  <c r="H2922" i="40" s="1"/>
  <c r="E2921" i="40"/>
  <c r="H2921" i="40" s="1"/>
  <c r="E2920" i="40"/>
  <c r="H2920" i="40" s="1"/>
  <c r="E2919" i="40"/>
  <c r="H2919" i="40" s="1"/>
  <c r="E2918" i="40"/>
  <c r="H2918" i="40" s="1"/>
  <c r="E2917" i="40"/>
  <c r="H2917" i="40" s="1"/>
  <c r="E2916" i="40"/>
  <c r="H2916" i="40" s="1"/>
  <c r="E2915" i="40"/>
  <c r="H2915" i="40" s="1"/>
  <c r="E2914" i="40"/>
  <c r="H2914" i="40" s="1"/>
  <c r="E2913" i="40"/>
  <c r="H2913" i="40" s="1"/>
  <c r="E2912" i="40"/>
  <c r="H2912" i="40" s="1"/>
  <c r="E2911" i="40"/>
  <c r="H2911" i="40" s="1"/>
  <c r="E2910" i="40"/>
  <c r="H2910" i="40" s="1"/>
  <c r="E2909" i="40"/>
  <c r="H2909" i="40" s="1"/>
  <c r="E2908" i="40"/>
  <c r="H2908" i="40" s="1"/>
  <c r="E2907" i="40"/>
  <c r="H2907" i="40" s="1"/>
  <c r="E2906" i="40"/>
  <c r="H2906" i="40" s="1"/>
  <c r="E2905" i="40"/>
  <c r="H2905" i="40" s="1"/>
  <c r="E2904" i="40"/>
  <c r="H2904" i="40" s="1"/>
  <c r="E2903" i="40"/>
  <c r="H2903" i="40" s="1"/>
  <c r="E2902" i="40"/>
  <c r="H2902" i="40" s="1"/>
  <c r="E2901" i="40"/>
  <c r="H2901" i="40" s="1"/>
  <c r="E2900" i="40"/>
  <c r="H2900" i="40" s="1"/>
  <c r="E2899" i="40"/>
  <c r="H2899" i="40" s="1"/>
  <c r="E2898" i="40"/>
  <c r="H2898" i="40" s="1"/>
  <c r="E2897" i="40"/>
  <c r="H2897" i="40" s="1"/>
  <c r="E2896" i="40"/>
  <c r="H2896" i="40" s="1"/>
  <c r="E2895" i="40"/>
  <c r="H2895" i="40" s="1"/>
  <c r="E2894" i="40"/>
  <c r="H2894" i="40" s="1"/>
  <c r="E2893" i="40"/>
  <c r="H2893" i="40" s="1"/>
  <c r="E2892" i="40"/>
  <c r="H2892" i="40" s="1"/>
  <c r="E2891" i="40"/>
  <c r="H2891" i="40" s="1"/>
  <c r="E2890" i="40"/>
  <c r="H2890" i="40" s="1"/>
  <c r="E2889" i="40"/>
  <c r="H2889" i="40" s="1"/>
  <c r="E2888" i="40"/>
  <c r="H2888" i="40" s="1"/>
  <c r="E2887" i="40"/>
  <c r="H2887" i="40" s="1"/>
  <c r="E2886" i="40"/>
  <c r="H2886" i="40" s="1"/>
  <c r="E2885" i="40"/>
  <c r="H2885" i="40" s="1"/>
  <c r="E2884" i="40"/>
  <c r="H2884" i="40" s="1"/>
  <c r="E2883" i="40"/>
  <c r="H2883" i="40" s="1"/>
  <c r="E2882" i="40"/>
  <c r="H2882" i="40" s="1"/>
  <c r="E2881" i="40"/>
  <c r="H2881" i="40" s="1"/>
  <c r="E2880" i="40"/>
  <c r="H2880" i="40" s="1"/>
  <c r="E2879" i="40"/>
  <c r="H2879" i="40" s="1"/>
  <c r="E2878" i="40"/>
  <c r="H2878" i="40" s="1"/>
  <c r="E2877" i="40"/>
  <c r="H2877" i="40" s="1"/>
  <c r="E2876" i="40"/>
  <c r="H2876" i="40" s="1"/>
  <c r="E2875" i="40"/>
  <c r="H2875" i="40" s="1"/>
  <c r="E2874" i="40"/>
  <c r="H2874" i="40" s="1"/>
  <c r="E2873" i="40"/>
  <c r="H2873" i="40" s="1"/>
  <c r="E2872" i="40"/>
  <c r="H2872" i="40" s="1"/>
  <c r="E2871" i="40"/>
  <c r="H2871" i="40" s="1"/>
  <c r="E2870" i="40"/>
  <c r="H2870" i="40" s="1"/>
  <c r="E2869" i="40"/>
  <c r="H2869" i="40" s="1"/>
  <c r="E2868" i="40"/>
  <c r="H2868" i="40" s="1"/>
  <c r="E2867" i="40"/>
  <c r="H2867" i="40" s="1"/>
  <c r="E2866" i="40"/>
  <c r="H2866" i="40" s="1"/>
  <c r="E2865" i="40"/>
  <c r="H2865" i="40" s="1"/>
  <c r="E2864" i="40"/>
  <c r="H2864" i="40" s="1"/>
  <c r="E2863" i="40"/>
  <c r="H2863" i="40" s="1"/>
  <c r="E2862" i="40"/>
  <c r="H2862" i="40" s="1"/>
  <c r="E2861" i="40"/>
  <c r="H2861" i="40" s="1"/>
  <c r="E2860" i="40"/>
  <c r="H2860" i="40" s="1"/>
  <c r="E2859" i="40"/>
  <c r="H2859" i="40" s="1"/>
  <c r="E2858" i="40"/>
  <c r="H2858" i="40" s="1"/>
  <c r="E2857" i="40"/>
  <c r="H2857" i="40" s="1"/>
  <c r="E2856" i="40"/>
  <c r="H2856" i="40" s="1"/>
  <c r="E2855" i="40"/>
  <c r="H2855" i="40" s="1"/>
  <c r="E2854" i="40"/>
  <c r="H2854" i="40" s="1"/>
  <c r="E2853" i="40"/>
  <c r="H2853" i="40" s="1"/>
  <c r="E2852" i="40"/>
  <c r="H2852" i="40" s="1"/>
  <c r="E2851" i="40"/>
  <c r="H2851" i="40" s="1"/>
  <c r="E2850" i="40"/>
  <c r="H2850" i="40" s="1"/>
  <c r="E2849" i="40"/>
  <c r="H2849" i="40" s="1"/>
  <c r="E2848" i="40"/>
  <c r="H2848" i="40" s="1"/>
  <c r="E2847" i="40"/>
  <c r="H2847" i="40" s="1"/>
  <c r="E2846" i="40"/>
  <c r="H2846" i="40" s="1"/>
  <c r="E2845" i="40"/>
  <c r="H2845" i="40" s="1"/>
  <c r="E2844" i="40"/>
  <c r="H2844" i="40" s="1"/>
  <c r="E2843" i="40"/>
  <c r="H2843" i="40" s="1"/>
  <c r="E2842" i="40"/>
  <c r="H2842" i="40" s="1"/>
  <c r="E2841" i="40"/>
  <c r="H2841" i="40" s="1"/>
  <c r="E2840" i="40"/>
  <c r="H2840" i="40" s="1"/>
  <c r="E2839" i="40"/>
  <c r="H2839" i="40" s="1"/>
  <c r="E2838" i="40"/>
  <c r="H2838" i="40" s="1"/>
  <c r="E2837" i="40"/>
  <c r="H2837" i="40" s="1"/>
  <c r="E2836" i="40"/>
  <c r="H2836" i="40" s="1"/>
  <c r="E2835" i="40"/>
  <c r="H2835" i="40" s="1"/>
  <c r="E2834" i="40"/>
  <c r="H2834" i="40" s="1"/>
  <c r="E2833" i="40"/>
  <c r="H2833" i="40" s="1"/>
  <c r="E2832" i="40"/>
  <c r="H2832" i="40" s="1"/>
  <c r="E2831" i="40"/>
  <c r="H2831" i="40" s="1"/>
  <c r="E2830" i="40"/>
  <c r="H2830" i="40" s="1"/>
  <c r="E2829" i="40"/>
  <c r="H2829" i="40" s="1"/>
  <c r="E2828" i="40"/>
  <c r="H2828" i="40" s="1"/>
  <c r="E2827" i="40"/>
  <c r="H2827" i="40" s="1"/>
  <c r="E2826" i="40"/>
  <c r="H2826" i="40" s="1"/>
  <c r="E2825" i="40"/>
  <c r="H2825" i="40" s="1"/>
  <c r="E2824" i="40"/>
  <c r="H2824" i="40" s="1"/>
  <c r="E2823" i="40"/>
  <c r="H2823" i="40" s="1"/>
  <c r="E2822" i="40"/>
  <c r="H2822" i="40" s="1"/>
  <c r="E2821" i="40"/>
  <c r="H2821" i="40" s="1"/>
  <c r="E2820" i="40"/>
  <c r="H2820" i="40" s="1"/>
  <c r="E2819" i="40"/>
  <c r="H2819" i="40" s="1"/>
  <c r="E2818" i="40"/>
  <c r="H2818" i="40" s="1"/>
  <c r="E2817" i="40"/>
  <c r="H2817" i="40" s="1"/>
  <c r="E2816" i="40"/>
  <c r="H2816" i="40" s="1"/>
  <c r="E2815" i="40"/>
  <c r="H2815" i="40" s="1"/>
  <c r="E2814" i="40"/>
  <c r="H2814" i="40" s="1"/>
  <c r="E2813" i="40"/>
  <c r="H2813" i="40" s="1"/>
  <c r="E2812" i="40"/>
  <c r="H2812" i="40" s="1"/>
  <c r="E2811" i="40"/>
  <c r="H2811" i="40" s="1"/>
  <c r="E2810" i="40"/>
  <c r="H2810" i="40" s="1"/>
  <c r="E2809" i="40"/>
  <c r="H2809" i="40" s="1"/>
  <c r="E2808" i="40"/>
  <c r="H2808" i="40" s="1"/>
  <c r="E2807" i="40"/>
  <c r="H2807" i="40" s="1"/>
  <c r="E2806" i="40"/>
  <c r="H2806" i="40" s="1"/>
  <c r="E2805" i="40"/>
  <c r="H2805" i="40" s="1"/>
  <c r="E2804" i="40"/>
  <c r="H2804" i="40" s="1"/>
  <c r="E2803" i="40"/>
  <c r="H2803" i="40" s="1"/>
  <c r="E2802" i="40"/>
  <c r="H2802" i="40" s="1"/>
  <c r="E2801" i="40"/>
  <c r="H2801" i="40" s="1"/>
  <c r="E2800" i="40"/>
  <c r="H2800" i="40" s="1"/>
  <c r="E2799" i="40"/>
  <c r="H2799" i="40" s="1"/>
  <c r="E2798" i="40"/>
  <c r="H2798" i="40" s="1"/>
  <c r="E2797" i="40"/>
  <c r="H2797" i="40" s="1"/>
  <c r="E2796" i="40"/>
  <c r="H2796" i="40" s="1"/>
  <c r="E2795" i="40"/>
  <c r="H2795" i="40" s="1"/>
  <c r="E2794" i="40"/>
  <c r="H2794" i="40" s="1"/>
  <c r="E2793" i="40"/>
  <c r="H2793" i="40" s="1"/>
  <c r="E2792" i="40"/>
  <c r="H2792" i="40" s="1"/>
  <c r="E2791" i="40"/>
  <c r="H2791" i="40" s="1"/>
  <c r="E2790" i="40"/>
  <c r="H2790" i="40" s="1"/>
  <c r="E2789" i="40"/>
  <c r="H2789" i="40" s="1"/>
  <c r="E2788" i="40"/>
  <c r="H2788" i="40" s="1"/>
  <c r="E2787" i="40"/>
  <c r="H2787" i="40" s="1"/>
  <c r="E2786" i="40"/>
  <c r="H2786" i="40" s="1"/>
  <c r="E2785" i="40"/>
  <c r="H2785" i="40" s="1"/>
  <c r="E2784" i="40"/>
  <c r="H2784" i="40" s="1"/>
  <c r="E2783" i="40"/>
  <c r="H2783" i="40" s="1"/>
  <c r="E2782" i="40"/>
  <c r="H2782" i="40" s="1"/>
  <c r="E2781" i="40"/>
  <c r="H2781" i="40" s="1"/>
  <c r="E2780" i="40"/>
  <c r="H2780" i="40" s="1"/>
  <c r="E2779" i="40"/>
  <c r="H2779" i="40" s="1"/>
  <c r="E2778" i="40"/>
  <c r="H2778" i="40" s="1"/>
  <c r="E2777" i="40"/>
  <c r="H2777" i="40" s="1"/>
  <c r="E2776" i="40"/>
  <c r="H2776" i="40" s="1"/>
  <c r="E2775" i="40"/>
  <c r="H2775" i="40" s="1"/>
  <c r="E2774" i="40"/>
  <c r="H2774" i="40" s="1"/>
  <c r="E2773" i="40"/>
  <c r="H2773" i="40" s="1"/>
  <c r="E2772" i="40"/>
  <c r="H2772" i="40" s="1"/>
  <c r="E1603" i="40"/>
  <c r="H1603" i="40" s="1"/>
  <c r="E1602" i="40"/>
  <c r="H1602" i="40" s="1"/>
  <c r="E1601" i="40"/>
  <c r="H1601" i="40" s="1"/>
  <c r="E1600" i="40"/>
  <c r="H1600" i="40" s="1"/>
  <c r="E1599" i="40"/>
  <c r="H1599" i="40" s="1"/>
  <c r="E1598" i="40"/>
  <c r="H1598" i="40" s="1"/>
  <c r="E1597" i="40"/>
  <c r="H1597" i="40" s="1"/>
  <c r="E1596" i="40"/>
  <c r="H1596" i="40" s="1"/>
  <c r="E1595" i="40"/>
  <c r="H1595" i="40" s="1"/>
  <c r="E1594" i="40"/>
  <c r="H1594" i="40" s="1"/>
  <c r="E1593" i="40"/>
  <c r="H1593" i="40" s="1"/>
  <c r="E1592" i="40"/>
  <c r="H1592" i="40" s="1"/>
  <c r="E1591" i="40"/>
  <c r="H1591" i="40" s="1"/>
  <c r="E1590" i="40"/>
  <c r="H1590" i="40" s="1"/>
  <c r="E1589" i="40"/>
  <c r="H1589" i="40" s="1"/>
  <c r="E1588" i="40"/>
  <c r="H1588" i="40" s="1"/>
  <c r="E1587" i="40"/>
  <c r="H1587" i="40" s="1"/>
  <c r="E1586" i="40"/>
  <c r="H1586" i="40" s="1"/>
  <c r="E1585" i="40"/>
  <c r="H1585" i="40" s="1"/>
  <c r="E1584" i="40"/>
  <c r="H1584" i="40" s="1"/>
  <c r="E1583" i="40"/>
  <c r="H1583" i="40" s="1"/>
  <c r="E1582" i="40"/>
  <c r="H1582" i="40" s="1"/>
  <c r="E1581" i="40"/>
  <c r="H1581" i="40" s="1"/>
  <c r="E1580" i="40"/>
  <c r="H1580" i="40" s="1"/>
  <c r="E1579" i="40"/>
  <c r="H1579" i="40" s="1"/>
  <c r="E1578" i="40"/>
  <c r="H1578" i="40" s="1"/>
  <c r="E1577" i="40"/>
  <c r="H1577" i="40" s="1"/>
  <c r="E1576" i="40"/>
  <c r="H1576" i="40" s="1"/>
  <c r="E1575" i="40"/>
  <c r="H1575" i="40" s="1"/>
  <c r="E1574" i="40"/>
  <c r="H1574" i="40" s="1"/>
  <c r="E1573" i="40"/>
  <c r="H1573" i="40" s="1"/>
  <c r="E1572" i="40"/>
  <c r="H1572" i="40" s="1"/>
  <c r="E1571" i="40"/>
  <c r="H1571" i="40" s="1"/>
  <c r="E1570" i="40"/>
  <c r="H1570" i="40" s="1"/>
  <c r="E1569" i="40"/>
  <c r="H1569" i="40" s="1"/>
  <c r="E1568" i="40"/>
  <c r="H1568" i="40" s="1"/>
  <c r="E1567" i="40"/>
  <c r="H1567" i="40" s="1"/>
  <c r="E1566" i="40"/>
  <c r="H1566" i="40" s="1"/>
  <c r="E1565" i="40"/>
  <c r="H1565" i="40" s="1"/>
  <c r="E1564" i="40"/>
  <c r="H1564" i="40" s="1"/>
  <c r="E1563" i="40"/>
  <c r="H1563" i="40" s="1"/>
  <c r="E1562" i="40"/>
  <c r="H1562" i="40" s="1"/>
  <c r="E1561" i="40"/>
  <c r="H1561" i="40" s="1"/>
  <c r="E1560" i="40"/>
  <c r="H1560" i="40" s="1"/>
  <c r="E1559" i="40"/>
  <c r="H1559" i="40" s="1"/>
  <c r="E1558" i="40"/>
  <c r="H1558" i="40" s="1"/>
  <c r="E1557" i="40"/>
  <c r="H1557" i="40" s="1"/>
  <c r="E1556" i="40"/>
  <c r="H1556" i="40" s="1"/>
  <c r="E1555" i="40"/>
  <c r="H1555" i="40" s="1"/>
  <c r="E1554" i="40"/>
  <c r="H1554" i="40" s="1"/>
  <c r="E1553" i="40"/>
  <c r="H1553" i="40" s="1"/>
  <c r="E1552" i="40"/>
  <c r="H1552" i="40" s="1"/>
  <c r="E1551" i="40"/>
  <c r="H1551" i="40" s="1"/>
  <c r="E1550" i="40"/>
  <c r="H1550" i="40" s="1"/>
  <c r="E1549" i="40"/>
  <c r="H1549" i="40" s="1"/>
  <c r="E1548" i="40"/>
  <c r="H1548" i="40" s="1"/>
  <c r="E1547" i="40"/>
  <c r="H1547" i="40" s="1"/>
  <c r="E1546" i="40"/>
  <c r="H1546" i="40" s="1"/>
  <c r="E1545" i="40"/>
  <c r="H1545" i="40" s="1"/>
  <c r="E1544" i="40"/>
  <c r="H1544" i="40" s="1"/>
  <c r="E1543" i="40"/>
  <c r="H1543" i="40" s="1"/>
  <c r="E1542" i="40"/>
  <c r="H1542" i="40" s="1"/>
  <c r="E1541" i="40"/>
  <c r="H1541" i="40" s="1"/>
  <c r="E1540" i="40"/>
  <c r="H1540" i="40" s="1"/>
  <c r="E1539" i="40"/>
  <c r="H1539" i="40" s="1"/>
  <c r="E1538" i="40"/>
  <c r="H1538" i="40" s="1"/>
  <c r="E1537" i="40"/>
  <c r="H1537" i="40" s="1"/>
  <c r="E1536" i="40"/>
  <c r="H1536" i="40" s="1"/>
  <c r="E1535" i="40"/>
  <c r="H1535" i="40" s="1"/>
  <c r="E1534" i="40"/>
  <c r="H1534" i="40" s="1"/>
  <c r="E1533" i="40"/>
  <c r="H1533" i="40" s="1"/>
  <c r="E1532" i="40"/>
  <c r="H1532" i="40" s="1"/>
  <c r="E1531" i="40"/>
  <c r="H1531" i="40" s="1"/>
  <c r="E1530" i="40"/>
  <c r="H1530" i="40" s="1"/>
  <c r="E1529" i="40"/>
  <c r="H1529" i="40" s="1"/>
  <c r="E1528" i="40"/>
  <c r="H1528" i="40" s="1"/>
  <c r="E1527" i="40"/>
  <c r="H1527" i="40" s="1"/>
  <c r="E1526" i="40"/>
  <c r="H1526" i="40" s="1"/>
  <c r="E1525" i="40"/>
  <c r="H1525" i="40" s="1"/>
  <c r="E1524" i="40"/>
  <c r="H1524" i="40" s="1"/>
  <c r="E1523" i="40"/>
  <c r="H1523" i="40" s="1"/>
  <c r="E1522" i="40"/>
  <c r="H1522" i="40" s="1"/>
  <c r="E1521" i="40"/>
  <c r="H1521" i="40" s="1"/>
  <c r="E1520" i="40"/>
  <c r="H1520" i="40" s="1"/>
  <c r="E1519" i="40"/>
  <c r="H1519" i="40" s="1"/>
  <c r="E1518" i="40"/>
  <c r="H1518" i="40" s="1"/>
  <c r="E1517" i="40"/>
  <c r="H1517" i="40" s="1"/>
  <c r="E1515" i="40"/>
  <c r="H1515" i="40" s="1"/>
  <c r="E1514" i="40"/>
  <c r="H1514" i="40" s="1"/>
  <c r="E1513" i="40"/>
  <c r="H1513" i="40" s="1"/>
  <c r="E1512" i="40"/>
  <c r="H1512" i="40" s="1"/>
  <c r="E1511" i="40"/>
  <c r="H1511" i="40" s="1"/>
  <c r="E1510" i="40"/>
  <c r="H1510" i="40" s="1"/>
  <c r="E1509" i="40"/>
  <c r="H1509" i="40" s="1"/>
  <c r="E1508" i="40"/>
  <c r="H1508" i="40" s="1"/>
  <c r="E1507" i="40"/>
  <c r="H1507" i="40" s="1"/>
  <c r="E1506" i="40"/>
  <c r="H1506" i="40" s="1"/>
  <c r="E1505" i="40"/>
  <c r="H1505" i="40" s="1"/>
  <c r="E1504" i="40"/>
  <c r="H1504" i="40" s="1"/>
  <c r="E1503" i="40"/>
  <c r="H1503" i="40" s="1"/>
  <c r="E1502" i="40"/>
  <c r="H1502" i="40" s="1"/>
  <c r="E1501" i="40"/>
  <c r="H1501" i="40" s="1"/>
  <c r="E1500" i="40"/>
  <c r="H1500" i="40" s="1"/>
  <c r="E1499" i="40"/>
  <c r="H1499" i="40" s="1"/>
  <c r="E1498" i="40"/>
  <c r="H1498" i="40" s="1"/>
  <c r="E1497" i="40"/>
  <c r="H1497" i="40" s="1"/>
  <c r="E1496" i="40"/>
  <c r="H1496" i="40" s="1"/>
  <c r="E1495" i="40"/>
  <c r="H1495" i="40" s="1"/>
  <c r="E1494" i="40"/>
  <c r="H1494" i="40" s="1"/>
  <c r="E1493" i="40"/>
  <c r="H1493" i="40" s="1"/>
  <c r="E1492" i="40"/>
  <c r="H1492" i="40" s="1"/>
  <c r="E1491" i="40"/>
  <c r="H1491" i="40" s="1"/>
  <c r="E1490" i="40"/>
  <c r="H1490" i="40" s="1"/>
  <c r="E1489" i="40"/>
  <c r="H1489" i="40" s="1"/>
  <c r="E1488" i="40"/>
  <c r="H1488" i="40" s="1"/>
  <c r="E1487" i="40"/>
  <c r="H1487" i="40" s="1"/>
  <c r="E1486" i="40"/>
  <c r="H1486" i="40" s="1"/>
  <c r="E1485" i="40"/>
  <c r="H1485" i="40" s="1"/>
  <c r="E1484" i="40"/>
  <c r="H1484" i="40" s="1"/>
  <c r="E1483" i="40"/>
  <c r="H1483" i="40" s="1"/>
  <c r="E1482" i="40"/>
  <c r="H1482" i="40" s="1"/>
  <c r="E1481" i="40"/>
  <c r="H1481" i="40" s="1"/>
  <c r="E1480" i="40"/>
  <c r="H1480" i="40" s="1"/>
  <c r="E1479" i="40"/>
  <c r="H1479" i="40" s="1"/>
  <c r="E1478" i="40"/>
  <c r="H1478" i="40" s="1"/>
  <c r="E1477" i="40"/>
  <c r="H1477" i="40" s="1"/>
  <c r="E1476" i="40"/>
  <c r="H1476" i="40" s="1"/>
  <c r="E1475" i="40"/>
  <c r="H1475" i="40" s="1"/>
  <c r="E1474" i="40"/>
  <c r="H1474" i="40" s="1"/>
  <c r="E1473" i="40"/>
  <c r="H1473" i="40" s="1"/>
  <c r="E1472" i="40"/>
  <c r="H1472" i="40" s="1"/>
  <c r="E1471" i="40"/>
  <c r="H1471" i="40" s="1"/>
  <c r="E1470" i="40"/>
  <c r="H1470" i="40" s="1"/>
  <c r="E1469" i="40"/>
  <c r="H1469" i="40" s="1"/>
  <c r="E1468" i="40"/>
  <c r="H1468" i="40" s="1"/>
  <c r="E1467" i="40"/>
  <c r="H1467" i="40" s="1"/>
  <c r="E1466" i="40"/>
  <c r="H1466" i="40" s="1"/>
  <c r="E1465" i="40"/>
  <c r="H1465" i="40" s="1"/>
  <c r="E1464" i="40"/>
  <c r="H1464" i="40" s="1"/>
  <c r="E1463" i="40"/>
  <c r="H1463" i="40" s="1"/>
  <c r="E1462" i="40"/>
  <c r="H1462" i="40" s="1"/>
  <c r="E1461" i="40"/>
  <c r="H1461" i="40" s="1"/>
  <c r="E1460" i="40"/>
  <c r="H1460" i="40" s="1"/>
  <c r="E1459" i="40"/>
  <c r="H1459" i="40" s="1"/>
  <c r="E1458" i="40"/>
  <c r="H1458" i="40" s="1"/>
  <c r="E1457" i="40"/>
  <c r="H1457" i="40" s="1"/>
  <c r="E1456" i="40"/>
  <c r="H1456" i="40" s="1"/>
  <c r="E1455" i="40"/>
  <c r="H1455" i="40" s="1"/>
  <c r="E1454" i="40"/>
  <c r="H1454" i="40" s="1"/>
  <c r="E1453" i="40"/>
  <c r="H1453" i="40" s="1"/>
  <c r="E1452" i="40"/>
  <c r="H1452" i="40" s="1"/>
  <c r="E1451" i="40"/>
  <c r="H1451" i="40" s="1"/>
  <c r="E1450" i="40"/>
  <c r="H1450" i="40" s="1"/>
  <c r="E1449" i="40"/>
  <c r="H1449" i="40" s="1"/>
  <c r="E1448" i="40"/>
  <c r="H1448" i="40" s="1"/>
  <c r="E1447" i="40"/>
  <c r="H1447" i="40" s="1"/>
  <c r="E1446" i="40"/>
  <c r="H1446" i="40" s="1"/>
  <c r="E1445" i="40"/>
  <c r="H1445" i="40" s="1"/>
  <c r="E1444" i="40"/>
  <c r="H1444" i="40" s="1"/>
  <c r="E1443" i="40"/>
  <c r="H1443" i="40" s="1"/>
  <c r="E1442" i="40"/>
  <c r="H1442" i="40" s="1"/>
  <c r="E1441" i="40"/>
  <c r="H1441" i="40" s="1"/>
  <c r="E1440" i="40"/>
  <c r="H1440" i="40" s="1"/>
  <c r="E1439" i="40"/>
  <c r="H1439" i="40" s="1"/>
  <c r="E1438" i="40"/>
  <c r="H1438" i="40" s="1"/>
  <c r="E1437" i="40"/>
  <c r="H1437" i="40" s="1"/>
  <c r="E1436" i="40"/>
  <c r="H1436" i="40" s="1"/>
  <c r="E1435" i="40"/>
  <c r="H1435" i="40" s="1"/>
  <c r="E1434" i="40"/>
  <c r="H1434" i="40" s="1"/>
  <c r="E1433" i="40"/>
  <c r="H1433" i="40" s="1"/>
  <c r="E1432" i="40"/>
  <c r="H1432" i="40" s="1"/>
  <c r="E1431" i="40"/>
  <c r="H1431" i="40" s="1"/>
  <c r="E1430" i="40"/>
  <c r="H1430" i="40" s="1"/>
  <c r="E1429" i="40"/>
  <c r="H1429" i="40" s="1"/>
  <c r="E1428" i="40"/>
  <c r="H1428" i="40" s="1"/>
  <c r="E1427" i="40"/>
  <c r="H1427" i="40" s="1"/>
  <c r="E1604" i="40"/>
  <c r="H1604" i="40" s="1"/>
  <c r="E1605" i="40"/>
  <c r="H1605" i="40" s="1"/>
  <c r="E292" i="40"/>
  <c r="H292" i="40" s="1"/>
  <c r="E293" i="40"/>
  <c r="H293" i="40" s="1"/>
  <c r="E294" i="40"/>
  <c r="H294" i="40" s="1"/>
  <c r="E295" i="40"/>
  <c r="H295" i="40" s="1"/>
  <c r="E296" i="40"/>
  <c r="H296" i="40" s="1"/>
  <c r="E297" i="40"/>
  <c r="H297" i="40" s="1"/>
  <c r="E298" i="40"/>
  <c r="H298" i="40" s="1"/>
  <c r="E299" i="40"/>
  <c r="H299" i="40" s="1"/>
  <c r="E300" i="40"/>
  <c r="H300" i="40" s="1"/>
  <c r="E301" i="40"/>
  <c r="H301" i="40" s="1"/>
  <c r="E302" i="40"/>
  <c r="H302" i="40" s="1"/>
  <c r="E303" i="40"/>
  <c r="H303" i="40" s="1"/>
  <c r="E304" i="40"/>
  <c r="H304" i="40" s="1"/>
  <c r="E305" i="40"/>
  <c r="H305" i="40" s="1"/>
  <c r="E306" i="40"/>
  <c r="H306" i="40" s="1"/>
  <c r="E307" i="40"/>
  <c r="H307" i="40" s="1"/>
  <c r="E308" i="40"/>
  <c r="H308" i="40" s="1"/>
  <c r="E309" i="40"/>
  <c r="H309" i="40" s="1"/>
  <c r="E310" i="40"/>
  <c r="H310" i="40" s="1"/>
  <c r="E311" i="40"/>
  <c r="H311" i="40" s="1"/>
  <c r="E312" i="40"/>
  <c r="H312" i="40" s="1"/>
  <c r="E313" i="40"/>
  <c r="H313" i="40" s="1"/>
  <c r="E314" i="40"/>
  <c r="H314" i="40" s="1"/>
  <c r="E315" i="40"/>
  <c r="H315" i="40" s="1"/>
  <c r="E316" i="40"/>
  <c r="H316" i="40" s="1"/>
  <c r="E317" i="40"/>
  <c r="H317" i="40" s="1"/>
  <c r="E318" i="40"/>
  <c r="H318" i="40" s="1"/>
  <c r="E319" i="40"/>
  <c r="H319" i="40" s="1"/>
  <c r="E320" i="40"/>
  <c r="H320" i="40" s="1"/>
  <c r="E321" i="40"/>
  <c r="H321" i="40" s="1"/>
  <c r="E322" i="40"/>
  <c r="H322" i="40" s="1"/>
  <c r="E323" i="40"/>
  <c r="H323" i="40" s="1"/>
  <c r="E324" i="40"/>
  <c r="H324" i="40" s="1"/>
  <c r="E325" i="40"/>
  <c r="H325" i="40" s="1"/>
  <c r="E326" i="40"/>
  <c r="H326" i="40" s="1"/>
  <c r="E327" i="40"/>
  <c r="H327" i="40" s="1"/>
  <c r="E328" i="40"/>
  <c r="H328" i="40" s="1"/>
  <c r="E329" i="40"/>
  <c r="H329" i="40" s="1"/>
  <c r="E330" i="40"/>
  <c r="H330" i="40" s="1"/>
  <c r="E331" i="40"/>
  <c r="H331" i="40" s="1"/>
  <c r="E332" i="40"/>
  <c r="H332" i="40" s="1"/>
  <c r="E333" i="40"/>
  <c r="H333" i="40" s="1"/>
  <c r="E334" i="40"/>
  <c r="H334" i="40" s="1"/>
  <c r="E335" i="40"/>
  <c r="H335" i="40" s="1"/>
  <c r="E336" i="40"/>
  <c r="H336" i="40" s="1"/>
  <c r="E337" i="40"/>
  <c r="H337" i="40" s="1"/>
  <c r="E338" i="40"/>
  <c r="H338" i="40" s="1"/>
  <c r="E339" i="40"/>
  <c r="H339" i="40" s="1"/>
  <c r="E340" i="40"/>
  <c r="H340" i="40" s="1"/>
  <c r="E341" i="40"/>
  <c r="H341" i="40" s="1"/>
  <c r="E342" i="40"/>
  <c r="H342" i="40" s="1"/>
  <c r="E343" i="40"/>
  <c r="H343" i="40" s="1"/>
  <c r="E344" i="40"/>
  <c r="H344" i="40" s="1"/>
  <c r="E345" i="40"/>
  <c r="H345" i="40" s="1"/>
  <c r="E346" i="40"/>
  <c r="H346" i="40" s="1"/>
  <c r="E347" i="40"/>
  <c r="H347" i="40" s="1"/>
  <c r="E348" i="40"/>
  <c r="H348" i="40" s="1"/>
  <c r="E349" i="40"/>
  <c r="H349" i="40" s="1"/>
  <c r="E350" i="40"/>
  <c r="H350" i="40" s="1"/>
  <c r="E291" i="40"/>
  <c r="H291" i="40" s="1"/>
  <c r="E2266" i="40"/>
  <c r="H2266" i="40" s="1"/>
  <c r="E2267" i="40"/>
  <c r="H2267" i="40" s="1"/>
  <c r="E2268" i="40"/>
  <c r="H2268" i="40" s="1"/>
  <c r="E2269" i="40"/>
  <c r="H2269" i="40" s="1"/>
  <c r="E2270" i="40"/>
  <c r="H2270" i="40" s="1"/>
  <c r="E2271" i="40"/>
  <c r="H2271" i="40" s="1"/>
  <c r="E2272" i="40"/>
  <c r="H2272" i="40" s="1"/>
  <c r="E2273" i="40"/>
  <c r="H2273" i="40" s="1"/>
  <c r="E2274" i="40"/>
  <c r="H2274" i="40" s="1"/>
  <c r="E2275" i="40"/>
  <c r="H2275" i="40" s="1"/>
  <c r="E2276" i="40"/>
  <c r="H2276" i="40" s="1"/>
  <c r="E2277" i="40"/>
  <c r="H2277" i="40" s="1"/>
  <c r="E2278" i="40"/>
  <c r="H2278" i="40" s="1"/>
  <c r="E2279" i="40"/>
  <c r="H2279" i="40" s="1"/>
  <c r="E2280" i="40"/>
  <c r="H2280" i="40" s="1"/>
  <c r="E2281" i="40"/>
  <c r="H2281" i="40" s="1"/>
  <c r="E2282" i="40"/>
  <c r="H2282" i="40" s="1"/>
  <c r="E2283" i="40"/>
  <c r="H2283" i="40" s="1"/>
  <c r="E2284" i="40"/>
  <c r="H2284" i="40" s="1"/>
  <c r="E2285" i="40"/>
  <c r="H2285" i="40" s="1"/>
  <c r="E2286" i="40"/>
  <c r="H2286" i="40" s="1"/>
  <c r="E2287" i="40"/>
  <c r="H2287" i="40" s="1"/>
  <c r="E2288" i="40"/>
  <c r="H2288" i="40" s="1"/>
  <c r="E2289" i="40"/>
  <c r="H2289" i="40" s="1"/>
  <c r="E2290" i="40"/>
  <c r="H2290" i="40" s="1"/>
  <c r="E2291" i="40"/>
  <c r="H2291" i="40" s="1"/>
  <c r="E2292" i="40"/>
  <c r="H2292" i="40" s="1"/>
  <c r="E2293" i="40"/>
  <c r="H2293" i="40" s="1"/>
  <c r="E2294" i="40"/>
  <c r="H2294" i="40" s="1"/>
  <c r="E2295" i="40"/>
  <c r="H2295" i="40" s="1"/>
  <c r="E2296" i="40"/>
  <c r="H2296" i="40" s="1"/>
  <c r="E2297" i="40"/>
  <c r="H2297" i="40" s="1"/>
  <c r="E2298" i="40"/>
  <c r="H2298" i="40" s="1"/>
  <c r="E2299" i="40"/>
  <c r="H2299" i="40" s="1"/>
  <c r="E2300" i="40"/>
  <c r="H2300" i="40" s="1"/>
  <c r="E2301" i="40"/>
  <c r="H2301" i="40" s="1"/>
  <c r="E2302" i="40"/>
  <c r="H2302" i="40" s="1"/>
  <c r="E2303" i="40"/>
  <c r="H2303" i="40" s="1"/>
  <c r="E2304" i="40"/>
  <c r="H2304" i="40" s="1"/>
  <c r="E2305" i="40"/>
  <c r="H2305" i="40" s="1"/>
  <c r="E2306" i="40"/>
  <c r="H2306" i="40" s="1"/>
  <c r="E2307" i="40"/>
  <c r="H2307" i="40" s="1"/>
  <c r="E2308" i="40"/>
  <c r="H2308" i="40" s="1"/>
  <c r="E2309" i="40"/>
  <c r="H2309" i="40" s="1"/>
  <c r="E2310" i="40"/>
  <c r="H2310" i="40" s="1"/>
  <c r="E2311" i="40"/>
  <c r="H2311" i="40" s="1"/>
  <c r="E2312" i="40"/>
  <c r="H2312" i="40" s="1"/>
  <c r="E2313" i="40"/>
  <c r="H2313" i="40" s="1"/>
  <c r="E2314" i="40"/>
  <c r="H2314" i="40" s="1"/>
  <c r="E2315" i="40"/>
  <c r="H2315" i="40" s="1"/>
  <c r="E2316" i="40"/>
  <c r="H2316" i="40" s="1"/>
  <c r="E2317" i="40"/>
  <c r="H2317" i="40" s="1"/>
  <c r="E2318" i="40"/>
  <c r="H2318" i="40" s="1"/>
  <c r="E2319" i="40"/>
  <c r="H2319" i="40" s="1"/>
  <c r="E2320" i="40"/>
  <c r="H2320" i="40" s="1"/>
  <c r="E2321" i="40"/>
  <c r="H2321" i="40" s="1"/>
  <c r="E2322" i="40"/>
  <c r="H2322" i="40" s="1"/>
  <c r="E2323" i="40"/>
  <c r="H2323" i="40" s="1"/>
  <c r="E2324" i="40"/>
  <c r="H2324" i="40" s="1"/>
  <c r="E2325" i="40"/>
  <c r="H2325" i="40" s="1"/>
  <c r="E2326" i="40"/>
  <c r="H2326" i="40" s="1"/>
  <c r="E2327" i="40"/>
  <c r="H2327" i="40" s="1"/>
  <c r="E2328" i="40"/>
  <c r="H2328" i="40" s="1"/>
  <c r="E2329" i="40"/>
  <c r="H2329" i="40" s="1"/>
  <c r="E2330" i="40"/>
  <c r="H2330" i="40" s="1"/>
  <c r="E2331" i="40"/>
  <c r="H2331" i="40" s="1"/>
  <c r="E2332" i="40"/>
  <c r="H2332" i="40" s="1"/>
  <c r="E2333" i="40"/>
  <c r="H2333" i="40" s="1"/>
  <c r="E2334" i="40"/>
  <c r="H2334" i="40" s="1"/>
  <c r="E2335" i="40"/>
  <c r="H2335" i="40" s="1"/>
  <c r="E2336" i="40"/>
  <c r="H2336" i="40" s="1"/>
  <c r="E2337" i="40"/>
  <c r="H2337" i="40" s="1"/>
  <c r="E2338" i="40"/>
  <c r="H2338" i="40" s="1"/>
  <c r="E2339" i="40"/>
  <c r="H2339" i="40" s="1"/>
  <c r="E2340" i="40"/>
  <c r="H2340" i="40" s="1"/>
  <c r="E2341" i="40"/>
  <c r="H2341" i="40" s="1"/>
  <c r="E2342" i="40"/>
  <c r="H2342" i="40" s="1"/>
  <c r="E2343" i="40"/>
  <c r="H2343" i="40" s="1"/>
  <c r="E2344" i="40"/>
  <c r="H2344" i="40" s="1"/>
  <c r="E2345" i="40"/>
  <c r="H2345" i="40" s="1"/>
  <c r="E2346" i="40"/>
  <c r="H2346" i="40" s="1"/>
  <c r="E2347" i="40"/>
  <c r="H2347" i="40" s="1"/>
  <c r="E2348" i="40"/>
  <c r="H2348" i="40" s="1"/>
  <c r="E2349" i="40"/>
  <c r="H2349" i="40" s="1"/>
  <c r="E2350" i="40"/>
  <c r="H2350" i="40" s="1"/>
  <c r="E2351" i="40"/>
  <c r="H2351" i="40" s="1"/>
  <c r="E2352" i="40"/>
  <c r="H2352" i="40" s="1"/>
  <c r="E2353" i="40"/>
  <c r="H2353" i="40" s="1"/>
  <c r="E2354" i="40"/>
  <c r="H2354" i="40" s="1"/>
  <c r="E2355" i="40"/>
  <c r="H2355" i="40" s="1"/>
  <c r="E2356" i="40"/>
  <c r="H2356" i="40" s="1"/>
  <c r="E2357" i="40"/>
  <c r="H2357" i="40" s="1"/>
  <c r="E2358" i="40"/>
  <c r="H2358" i="40" s="1"/>
  <c r="E2359" i="40"/>
  <c r="H2359" i="40" s="1"/>
  <c r="E2360" i="40"/>
  <c r="H2360" i="40" s="1"/>
  <c r="E2361" i="40"/>
  <c r="H2361" i="40" s="1"/>
  <c r="E2362" i="40"/>
  <c r="H2362" i="40" s="1"/>
  <c r="E2363" i="40"/>
  <c r="H2363" i="40" s="1"/>
  <c r="E2364" i="40"/>
  <c r="H2364" i="40" s="1"/>
  <c r="E2365" i="40"/>
  <c r="H2365" i="40" s="1"/>
  <c r="E2366" i="40"/>
  <c r="H2366" i="40" s="1"/>
  <c r="E2367" i="40"/>
  <c r="H2367" i="40" s="1"/>
  <c r="E2368" i="40"/>
  <c r="H2368" i="40" s="1"/>
  <c r="E2369" i="40"/>
  <c r="H2369" i="40" s="1"/>
  <c r="E2370" i="40"/>
  <c r="H2370" i="40" s="1"/>
  <c r="E2371" i="40"/>
  <c r="H2371" i="40" s="1"/>
  <c r="E2372" i="40"/>
  <c r="H2372" i="40" s="1"/>
  <c r="E2373" i="40"/>
  <c r="H2373" i="40" s="1"/>
  <c r="E2374" i="40"/>
  <c r="H2374" i="40" s="1"/>
  <c r="E2375" i="40"/>
  <c r="H2375" i="40" s="1"/>
  <c r="E2376" i="40"/>
  <c r="H2376" i="40" s="1"/>
  <c r="E2377" i="40"/>
  <c r="H2377" i="40" s="1"/>
  <c r="E2378" i="40"/>
  <c r="H2378" i="40" s="1"/>
  <c r="E2379" i="40"/>
  <c r="H2379" i="40" s="1"/>
  <c r="E2380" i="40"/>
  <c r="H2380" i="40" s="1"/>
  <c r="E2381" i="40"/>
  <c r="H2381" i="40" s="1"/>
  <c r="E2382" i="40"/>
  <c r="H2382" i="40" s="1"/>
  <c r="E2383" i="40"/>
  <c r="H2383" i="40" s="1"/>
  <c r="E2384" i="40"/>
  <c r="H2384" i="40" s="1"/>
  <c r="E2385" i="40"/>
  <c r="H2385" i="40" s="1"/>
  <c r="E2386" i="40"/>
  <c r="H2386" i="40" s="1"/>
  <c r="E2387" i="40"/>
  <c r="H2387" i="40" s="1"/>
  <c r="E2388" i="40"/>
  <c r="H2388" i="40" s="1"/>
  <c r="E2389" i="40"/>
  <c r="H2389" i="40" s="1"/>
  <c r="E2390" i="40"/>
  <c r="H2390" i="40" s="1"/>
  <c r="E2391" i="40"/>
  <c r="H2391" i="40" s="1"/>
  <c r="E2392" i="40"/>
  <c r="H2392" i="40" s="1"/>
  <c r="E2393" i="40"/>
  <c r="H2393" i="40" s="1"/>
  <c r="E2394" i="40"/>
  <c r="H2394" i="40" s="1"/>
  <c r="E2395" i="40"/>
  <c r="H2395" i="40" s="1"/>
  <c r="E2396" i="40"/>
  <c r="H2396" i="40" s="1"/>
  <c r="E2397" i="40"/>
  <c r="H2397" i="40" s="1"/>
  <c r="E2398" i="40"/>
  <c r="H2398" i="40" s="1"/>
  <c r="E2399" i="40"/>
  <c r="H2399" i="40" s="1"/>
  <c r="E2400" i="40"/>
  <c r="H2400" i="40" s="1"/>
  <c r="E2401" i="40"/>
  <c r="H2401" i="40" s="1"/>
  <c r="E2402" i="40"/>
  <c r="H2402" i="40" s="1"/>
  <c r="E2403" i="40"/>
  <c r="H2403" i="40" s="1"/>
  <c r="E2404" i="40"/>
  <c r="H2404" i="40" s="1"/>
  <c r="E2405" i="40"/>
  <c r="H2405" i="40" s="1"/>
  <c r="E2406" i="40"/>
  <c r="H2406" i="40" s="1"/>
  <c r="E2407" i="40"/>
  <c r="H2407" i="40" s="1"/>
  <c r="E2408" i="40"/>
  <c r="H2408" i="40" s="1"/>
  <c r="E2409" i="40"/>
  <c r="H2409" i="40" s="1"/>
  <c r="E2410" i="40"/>
  <c r="H2410" i="40" s="1"/>
  <c r="E2411" i="40"/>
  <c r="H2411" i="40" s="1"/>
  <c r="E2412" i="40"/>
  <c r="H2412" i="40" s="1"/>
  <c r="E2413" i="40"/>
  <c r="H2413" i="40" s="1"/>
  <c r="E2414" i="40"/>
  <c r="H2414" i="40" s="1"/>
  <c r="E2415" i="40"/>
  <c r="H2415" i="40" s="1"/>
  <c r="E2416" i="40"/>
  <c r="H2416" i="40" s="1"/>
  <c r="E2417" i="40"/>
  <c r="H2417" i="40" s="1"/>
  <c r="E2418" i="40"/>
  <c r="H2418" i="40" s="1"/>
  <c r="E2419" i="40"/>
  <c r="H2419" i="40" s="1"/>
  <c r="E2420" i="40"/>
  <c r="H2420" i="40" s="1"/>
  <c r="E2421" i="40"/>
  <c r="H2421" i="40" s="1"/>
  <c r="E2422" i="40"/>
  <c r="H2422" i="40" s="1"/>
  <c r="E2423" i="40"/>
  <c r="H2423" i="40" s="1"/>
  <c r="E2424" i="40"/>
  <c r="H2424" i="40" s="1"/>
  <c r="E2425" i="40"/>
  <c r="H2425" i="40" s="1"/>
  <c r="E2426" i="40"/>
  <c r="H2426" i="40" s="1"/>
  <c r="E2427" i="40"/>
  <c r="H2427" i="40" s="1"/>
  <c r="E2428" i="40"/>
  <c r="H2428" i="40" s="1"/>
  <c r="E2429" i="40"/>
  <c r="H2429" i="40" s="1"/>
  <c r="E2430" i="40"/>
  <c r="H2430" i="40" s="1"/>
  <c r="E2431" i="40"/>
  <c r="H2431" i="40" s="1"/>
  <c r="E2432" i="40"/>
  <c r="H2432" i="40" s="1"/>
  <c r="E2433" i="40"/>
  <c r="H2433" i="40" s="1"/>
  <c r="E2434" i="40"/>
  <c r="H2434" i="40" s="1"/>
  <c r="E2435" i="40"/>
  <c r="H2435" i="40" s="1"/>
  <c r="E2770" i="40"/>
  <c r="H2770" i="40" s="1"/>
  <c r="E2769" i="40"/>
  <c r="H2769" i="40" s="1"/>
  <c r="E2767" i="40"/>
  <c r="H2767" i="40" s="1"/>
  <c r="E2766" i="40"/>
  <c r="H2766" i="40" s="1"/>
  <c r="E2764" i="40"/>
  <c r="H2764" i="40" s="1"/>
  <c r="E2762" i="40"/>
  <c r="H2762" i="40" s="1"/>
  <c r="E2761" i="40"/>
  <c r="H2761" i="40" s="1"/>
  <c r="E2756" i="40"/>
  <c r="H2756" i="40" s="1"/>
  <c r="E2755" i="40"/>
  <c r="H2755" i="40" s="1"/>
  <c r="E2753" i="40"/>
  <c r="H2753" i="40" s="1"/>
  <c r="E2752" i="40"/>
  <c r="H2752" i="40" s="1"/>
  <c r="E2751" i="40"/>
  <c r="H2751" i="40" s="1"/>
  <c r="E2750" i="40"/>
  <c r="H2750" i="40" s="1"/>
  <c r="E2748" i="40"/>
  <c r="H2748" i="40" s="1"/>
  <c r="E2747" i="40"/>
  <c r="H2747" i="40" s="1"/>
  <c r="E2746" i="40"/>
  <c r="H2746" i="40" s="1"/>
  <c r="E2744" i="40"/>
  <c r="H2744" i="40" s="1"/>
  <c r="E2740" i="40"/>
  <c r="H2740" i="40" s="1"/>
  <c r="E2739" i="40"/>
  <c r="H2739" i="40" s="1"/>
  <c r="E2738" i="40"/>
  <c r="H2738" i="40" s="1"/>
  <c r="E2735" i="40"/>
  <c r="H2735" i="40" s="1"/>
  <c r="E2734" i="40"/>
  <c r="H2734" i="40" s="1"/>
  <c r="E2731" i="40"/>
  <c r="H2731" i="40" s="1"/>
  <c r="E2728" i="40"/>
  <c r="H2728" i="40" s="1"/>
  <c r="E2726" i="40"/>
  <c r="H2726" i="40" s="1"/>
  <c r="E2725" i="40"/>
  <c r="H2725" i="40" s="1"/>
  <c r="E2721" i="40"/>
  <c r="H2721" i="40" s="1"/>
  <c r="E2720" i="40"/>
  <c r="H2720" i="40" s="1"/>
  <c r="E2718" i="40"/>
  <c r="H2718" i="40" s="1"/>
  <c r="E2714" i="40"/>
  <c r="H2714" i="40" s="1"/>
  <c r="E2710" i="40"/>
  <c r="H2710" i="40" s="1"/>
  <c r="E2709" i="40"/>
  <c r="H2709" i="40" s="1"/>
  <c r="E2708" i="40"/>
  <c r="H2708" i="40" s="1"/>
  <c r="E2706" i="40"/>
  <c r="H2706" i="40" s="1"/>
  <c r="E2705" i="40"/>
  <c r="H2705" i="40" s="1"/>
  <c r="E2704" i="40"/>
  <c r="H2704" i="40" s="1"/>
  <c r="E2699" i="40"/>
  <c r="H2699" i="40" s="1"/>
  <c r="E2698" i="40"/>
  <c r="H2698" i="40" s="1"/>
  <c r="E2697" i="40"/>
  <c r="H2697" i="40" s="1"/>
  <c r="E2693" i="40"/>
  <c r="H2693" i="40" s="1"/>
  <c r="E2692" i="40"/>
  <c r="H2692" i="40" s="1"/>
  <c r="E2691" i="40"/>
  <c r="H2691" i="40" s="1"/>
  <c r="E2688" i="40"/>
  <c r="H2688" i="40" s="1"/>
  <c r="E2687" i="40"/>
  <c r="H2687" i="40" s="1"/>
  <c r="E2686" i="40"/>
  <c r="H2686" i="40" s="1"/>
  <c r="E2685" i="40"/>
  <c r="H2685" i="40" s="1"/>
  <c r="E2684" i="40"/>
  <c r="H2684" i="40" s="1"/>
  <c r="E2683" i="40"/>
  <c r="H2683" i="40" s="1"/>
  <c r="E2681" i="40"/>
  <c r="H2681" i="40" s="1"/>
  <c r="C2680" i="40"/>
  <c r="F2680" i="40" s="1"/>
  <c r="E2679" i="40"/>
  <c r="H2679" i="40" s="1"/>
  <c r="E2678" i="40"/>
  <c r="H2678" i="40" s="1"/>
  <c r="E2677" i="40"/>
  <c r="H2677" i="40" s="1"/>
  <c r="C2676" i="40"/>
  <c r="F2676" i="40" s="1"/>
  <c r="E2675" i="40"/>
  <c r="H2675" i="40" s="1"/>
  <c r="E2674" i="40"/>
  <c r="H2674" i="40" s="1"/>
  <c r="E2673" i="40"/>
  <c r="H2673" i="40" s="1"/>
  <c r="E2672" i="40"/>
  <c r="H2672" i="40" s="1"/>
  <c r="E2671" i="40"/>
  <c r="H2671" i="40" s="1"/>
  <c r="E2670" i="40"/>
  <c r="H2670" i="40" s="1"/>
  <c r="E2669" i="40"/>
  <c r="H2669" i="40" s="1"/>
  <c r="E2668" i="40"/>
  <c r="H2668" i="40" s="1"/>
  <c r="E2667" i="40"/>
  <c r="H2667" i="40" s="1"/>
  <c r="E2666" i="40"/>
  <c r="H2666" i="40" s="1"/>
  <c r="E2665" i="40"/>
  <c r="H2665" i="40" s="1"/>
  <c r="E2664" i="40"/>
  <c r="H2664" i="40" s="1"/>
  <c r="E2663" i="40"/>
  <c r="H2663" i="40" s="1"/>
  <c r="E2662" i="40"/>
  <c r="H2662" i="40" s="1"/>
  <c r="E2661" i="40"/>
  <c r="H2661" i="40" s="1"/>
  <c r="E2660" i="40"/>
  <c r="H2660" i="40" s="1"/>
  <c r="E2659" i="40"/>
  <c r="H2659" i="40" s="1"/>
  <c r="E2658" i="40"/>
  <c r="H2658" i="40" s="1"/>
  <c r="E2657" i="40"/>
  <c r="H2657" i="40" s="1"/>
  <c r="E2656" i="40"/>
  <c r="H2656" i="40" s="1"/>
  <c r="E2655" i="40"/>
  <c r="H2655" i="40" s="1"/>
  <c r="E2654" i="40"/>
  <c r="H2654" i="40" s="1"/>
  <c r="E2653" i="40"/>
  <c r="H2653" i="40" s="1"/>
  <c r="E2652" i="40"/>
  <c r="H2652" i="40" s="1"/>
  <c r="E2651" i="40"/>
  <c r="H2651" i="40" s="1"/>
  <c r="E2650" i="40"/>
  <c r="H2650" i="40" s="1"/>
  <c r="E2649" i="40"/>
  <c r="H2649" i="40" s="1"/>
  <c r="E2648" i="40"/>
  <c r="H2648" i="40" s="1"/>
  <c r="E2647" i="40"/>
  <c r="H2647" i="40" s="1"/>
  <c r="E2646" i="40"/>
  <c r="H2646" i="40" s="1"/>
  <c r="E2645" i="40"/>
  <c r="H2645" i="40" s="1"/>
  <c r="E2644" i="40"/>
  <c r="H2644" i="40" s="1"/>
  <c r="E2643" i="40"/>
  <c r="H2643" i="40" s="1"/>
  <c r="E2642" i="40"/>
  <c r="H2642" i="40" s="1"/>
  <c r="E2641" i="40"/>
  <c r="H2641" i="40" s="1"/>
  <c r="C2640" i="40"/>
  <c r="F2640" i="40" s="1"/>
  <c r="E2639" i="40"/>
  <c r="H2639" i="40" s="1"/>
  <c r="E2638" i="40"/>
  <c r="H2638" i="40" s="1"/>
  <c r="E2637" i="40"/>
  <c r="H2637" i="40" s="1"/>
  <c r="E2636" i="40"/>
  <c r="H2636" i="40" s="1"/>
  <c r="E2635" i="40"/>
  <c r="H2635" i="40" s="1"/>
  <c r="E2634" i="40"/>
  <c r="H2634" i="40" s="1"/>
  <c r="E2633" i="40"/>
  <c r="H2633" i="40" s="1"/>
  <c r="E2632" i="40"/>
  <c r="H2632" i="40" s="1"/>
  <c r="E2631" i="40"/>
  <c r="H2631" i="40" s="1"/>
  <c r="E2630" i="40"/>
  <c r="H2630" i="40" s="1"/>
  <c r="E2629" i="40"/>
  <c r="H2629" i="40" s="1"/>
  <c r="E2628" i="40"/>
  <c r="H2628" i="40" s="1"/>
  <c r="E2627" i="40"/>
  <c r="H2627" i="40" s="1"/>
  <c r="E2626" i="40"/>
  <c r="H2626" i="40" s="1"/>
  <c r="E2625" i="40"/>
  <c r="H2625" i="40" s="1"/>
  <c r="E2624" i="40"/>
  <c r="H2624" i="40" s="1"/>
  <c r="E2623" i="40"/>
  <c r="H2623" i="40" s="1"/>
  <c r="E2622" i="40"/>
  <c r="H2622" i="40" s="1"/>
  <c r="E2621" i="40"/>
  <c r="H2621" i="40" s="1"/>
  <c r="E2620" i="40"/>
  <c r="H2620" i="40" s="1"/>
  <c r="E2619" i="40"/>
  <c r="H2619" i="40" s="1"/>
  <c r="E2618" i="40"/>
  <c r="H2618" i="40" s="1"/>
  <c r="E2617" i="40"/>
  <c r="H2617" i="40" s="1"/>
  <c r="E2616" i="40"/>
  <c r="H2616" i="40" s="1"/>
  <c r="E2615" i="40"/>
  <c r="H2615" i="40" s="1"/>
  <c r="E2614" i="40"/>
  <c r="H2614" i="40" s="1"/>
  <c r="E2613" i="40"/>
  <c r="H2613" i="40" s="1"/>
  <c r="E2612" i="40"/>
  <c r="H2612" i="40" s="1"/>
  <c r="E2611" i="40"/>
  <c r="H2611" i="40" s="1"/>
  <c r="E2610" i="40"/>
  <c r="H2610" i="40" s="1"/>
  <c r="E2609" i="40"/>
  <c r="H2609" i="40" s="1"/>
  <c r="E2608" i="40"/>
  <c r="H2608" i="40" s="1"/>
  <c r="E2607" i="40"/>
  <c r="H2607" i="40" s="1"/>
  <c r="E2606" i="40"/>
  <c r="H2606" i="40" s="1"/>
  <c r="E2605" i="40"/>
  <c r="H2605" i="40" s="1"/>
  <c r="E2604" i="40"/>
  <c r="H2604" i="40" s="1"/>
  <c r="E2603" i="40"/>
  <c r="H2603" i="40" s="1"/>
  <c r="E2602" i="40"/>
  <c r="H2602" i="40" s="1"/>
  <c r="E2601" i="40"/>
  <c r="H2601" i="40" s="1"/>
  <c r="E2600" i="40"/>
  <c r="H2600" i="40" s="1"/>
  <c r="E2599" i="40"/>
  <c r="H2599" i="40" s="1"/>
  <c r="E2598" i="40"/>
  <c r="H2598" i="40" s="1"/>
  <c r="E2597" i="40"/>
  <c r="H2597" i="40" s="1"/>
  <c r="E2596" i="40"/>
  <c r="H2596" i="40" s="1"/>
  <c r="E2595" i="40"/>
  <c r="H2595" i="40" s="1"/>
  <c r="E2594" i="40"/>
  <c r="H2594" i="40" s="1"/>
  <c r="E2593" i="40"/>
  <c r="H2593" i="40" s="1"/>
  <c r="E2591" i="40"/>
  <c r="H2591" i="40" s="1"/>
  <c r="E2590" i="40"/>
  <c r="H2590" i="40" s="1"/>
  <c r="E2589" i="40"/>
  <c r="H2589" i="40" s="1"/>
  <c r="E2588" i="40"/>
  <c r="H2588" i="40" s="1"/>
  <c r="E2587" i="40"/>
  <c r="H2587" i="40" s="1"/>
  <c r="E2585" i="40"/>
  <c r="H2585" i="40" s="1"/>
  <c r="E2584" i="40"/>
  <c r="H2584" i="40" s="1"/>
  <c r="E2583" i="40"/>
  <c r="H2583" i="40" s="1"/>
  <c r="E2582" i="40"/>
  <c r="H2582" i="40" s="1"/>
  <c r="E2581" i="40"/>
  <c r="H2581" i="40" s="1"/>
  <c r="E2580" i="40"/>
  <c r="H2580" i="40" s="1"/>
  <c r="E2579" i="40"/>
  <c r="H2579" i="40" s="1"/>
  <c r="E2578" i="40"/>
  <c r="H2578" i="40" s="1"/>
  <c r="D2577" i="40"/>
  <c r="G2577" i="40" s="1"/>
  <c r="E2576" i="40"/>
  <c r="H2576" i="40" s="1"/>
  <c r="E2575" i="40"/>
  <c r="H2575" i="40" s="1"/>
  <c r="E2574" i="40"/>
  <c r="H2574" i="40" s="1"/>
  <c r="D2573" i="40"/>
  <c r="G2573" i="40" s="1"/>
  <c r="E2572" i="40"/>
  <c r="H2572" i="40" s="1"/>
  <c r="E2571" i="40"/>
  <c r="H2571" i="40" s="1"/>
  <c r="E2570" i="40"/>
  <c r="H2570" i="40" s="1"/>
  <c r="D2569" i="40"/>
  <c r="G2569" i="40" s="1"/>
  <c r="E2568" i="40"/>
  <c r="H2568" i="40" s="1"/>
  <c r="E2567" i="40"/>
  <c r="H2567" i="40" s="1"/>
  <c r="E2566" i="40"/>
  <c r="H2566" i="40" s="1"/>
  <c r="E2565" i="40"/>
  <c r="H2565" i="40" s="1"/>
  <c r="E2564" i="40"/>
  <c r="H2564" i="40" s="1"/>
  <c r="E2563" i="40"/>
  <c r="H2563" i="40" s="1"/>
  <c r="E2562" i="40"/>
  <c r="H2562" i="40" s="1"/>
  <c r="E2561" i="40"/>
  <c r="H2561" i="40" s="1"/>
  <c r="E2560" i="40"/>
  <c r="H2560" i="40" s="1"/>
  <c r="E2559" i="40"/>
  <c r="H2559" i="40" s="1"/>
  <c r="E2558" i="40"/>
  <c r="H2558" i="40" s="1"/>
  <c r="D2557" i="40"/>
  <c r="G2557" i="40" s="1"/>
  <c r="E2556" i="40"/>
  <c r="H2556" i="40" s="1"/>
  <c r="E2555" i="40"/>
  <c r="H2555" i="40" s="1"/>
  <c r="E2554" i="40"/>
  <c r="H2554" i="40" s="1"/>
  <c r="E2553" i="40"/>
  <c r="H2553" i="40" s="1"/>
  <c r="E2552" i="40"/>
  <c r="H2552" i="40" s="1"/>
  <c r="E2551" i="40"/>
  <c r="H2551" i="40" s="1"/>
  <c r="E2550" i="40"/>
  <c r="H2550" i="40" s="1"/>
  <c r="E2549" i="40"/>
  <c r="H2549" i="40" s="1"/>
  <c r="E2548" i="40"/>
  <c r="H2548" i="40" s="1"/>
  <c r="E2546" i="40"/>
  <c r="H2546" i="40" s="1"/>
  <c r="E2545" i="40"/>
  <c r="H2545" i="40" s="1"/>
  <c r="E2544" i="40"/>
  <c r="H2544" i="40" s="1"/>
  <c r="E2543" i="40"/>
  <c r="H2543" i="40" s="1"/>
  <c r="E2542" i="40"/>
  <c r="H2542" i="40" s="1"/>
  <c r="E2541" i="40"/>
  <c r="H2541" i="40" s="1"/>
  <c r="E2540" i="40"/>
  <c r="H2540" i="40" s="1"/>
  <c r="E2539" i="40"/>
  <c r="H2539" i="40" s="1"/>
  <c r="E2538" i="40"/>
  <c r="H2538" i="40" s="1"/>
  <c r="E2537" i="40"/>
  <c r="H2537" i="40" s="1"/>
  <c r="E2536" i="40"/>
  <c r="H2536" i="40" s="1"/>
  <c r="E2535" i="40"/>
  <c r="H2535" i="40" s="1"/>
  <c r="E2534" i="40"/>
  <c r="H2534" i="40" s="1"/>
  <c r="E2533" i="40"/>
  <c r="H2533" i="40" s="1"/>
  <c r="E2532" i="40"/>
  <c r="H2532" i="40" s="1"/>
  <c r="E2531" i="40"/>
  <c r="H2531" i="40" s="1"/>
  <c r="E2530" i="40"/>
  <c r="H2530" i="40" s="1"/>
  <c r="D2529" i="40"/>
  <c r="G2529" i="40" s="1"/>
  <c r="E2528" i="40"/>
  <c r="H2528" i="40" s="1"/>
  <c r="E2527" i="40"/>
  <c r="H2527" i="40" s="1"/>
  <c r="E2526" i="40"/>
  <c r="H2526" i="40" s="1"/>
  <c r="E2525" i="40"/>
  <c r="H2525" i="40" s="1"/>
  <c r="E2524" i="40"/>
  <c r="H2524" i="40" s="1"/>
  <c r="E2523" i="40"/>
  <c r="H2523" i="40" s="1"/>
  <c r="E2522" i="40"/>
  <c r="H2522" i="40" s="1"/>
  <c r="E2521" i="40"/>
  <c r="H2521" i="40" s="1"/>
  <c r="E2520" i="40"/>
  <c r="H2520" i="40" s="1"/>
  <c r="E2519" i="40"/>
  <c r="H2519" i="40" s="1"/>
  <c r="E2518" i="40"/>
  <c r="H2518" i="40" s="1"/>
  <c r="E2517" i="40"/>
  <c r="H2517" i="40" s="1"/>
  <c r="E2516" i="40"/>
  <c r="H2516" i="40" s="1"/>
  <c r="E2515" i="40"/>
  <c r="H2515" i="40" s="1"/>
  <c r="E2514" i="40"/>
  <c r="H2514" i="40" s="1"/>
  <c r="E2513" i="40"/>
  <c r="H2513" i="40" s="1"/>
  <c r="E2512" i="40"/>
  <c r="H2512" i="40" s="1"/>
  <c r="E2511" i="40"/>
  <c r="H2511" i="40" s="1"/>
  <c r="E2510" i="40"/>
  <c r="H2510" i="40" s="1"/>
  <c r="E2509" i="40"/>
  <c r="H2509" i="40" s="1"/>
  <c r="E2508" i="40"/>
  <c r="H2508" i="40" s="1"/>
  <c r="E2507" i="40"/>
  <c r="H2507" i="40" s="1"/>
  <c r="E2506" i="40"/>
  <c r="H2506" i="40" s="1"/>
  <c r="E2505" i="40"/>
  <c r="H2505" i="40" s="1"/>
  <c r="E2504" i="40"/>
  <c r="H2504" i="40" s="1"/>
  <c r="E2503" i="40"/>
  <c r="H2503" i="40" s="1"/>
  <c r="E2502" i="40"/>
  <c r="H2502" i="40" s="1"/>
  <c r="E2501" i="40"/>
  <c r="H2501" i="40" s="1"/>
  <c r="E2500" i="40"/>
  <c r="H2500" i="40" s="1"/>
  <c r="E2499" i="40"/>
  <c r="H2499" i="40" s="1"/>
  <c r="E2498" i="40"/>
  <c r="H2498" i="40" s="1"/>
  <c r="E2497" i="40"/>
  <c r="H2497" i="40" s="1"/>
  <c r="E2496" i="40"/>
  <c r="H2496" i="40" s="1"/>
  <c r="E2495" i="40"/>
  <c r="H2495" i="40" s="1"/>
  <c r="E2494" i="40"/>
  <c r="H2494" i="40" s="1"/>
  <c r="E2493" i="40"/>
  <c r="H2493" i="40" s="1"/>
  <c r="E2492" i="40"/>
  <c r="H2492" i="40" s="1"/>
  <c r="E2491" i="40"/>
  <c r="H2491" i="40" s="1"/>
  <c r="E2490" i="40"/>
  <c r="H2490" i="40" s="1"/>
  <c r="E2489" i="40"/>
  <c r="H2489" i="40" s="1"/>
  <c r="E2488" i="40"/>
  <c r="H2488" i="40" s="1"/>
  <c r="E2487" i="40"/>
  <c r="H2487" i="40" s="1"/>
  <c r="E2486" i="40"/>
  <c r="H2486" i="40" s="1"/>
  <c r="E2485" i="40"/>
  <c r="H2485" i="40" s="1"/>
  <c r="E2483" i="40"/>
  <c r="H2483" i="40" s="1"/>
  <c r="E2482" i="40"/>
  <c r="H2482" i="40" s="1"/>
  <c r="E2480" i="40"/>
  <c r="H2480" i="40" s="1"/>
  <c r="E2479" i="40"/>
  <c r="H2479" i="40" s="1"/>
  <c r="E2478" i="40"/>
  <c r="H2478" i="40" s="1"/>
  <c r="E2477" i="40"/>
  <c r="H2477" i="40" s="1"/>
  <c r="E2476" i="40"/>
  <c r="H2476" i="40" s="1"/>
  <c r="E2475" i="40"/>
  <c r="H2475" i="40" s="1"/>
  <c r="E2474" i="40"/>
  <c r="H2474" i="40" s="1"/>
  <c r="E2473" i="40"/>
  <c r="H2473" i="40" s="1"/>
  <c r="E2472" i="40"/>
  <c r="H2472" i="40" s="1"/>
  <c r="E2471" i="40"/>
  <c r="H2471" i="40" s="1"/>
  <c r="E2470" i="40"/>
  <c r="H2470" i="40" s="1"/>
  <c r="E2469" i="40"/>
  <c r="H2469" i="40" s="1"/>
  <c r="E2468" i="40"/>
  <c r="H2468" i="40" s="1"/>
  <c r="E2466" i="40"/>
  <c r="H2466" i="40" s="1"/>
  <c r="E2465" i="40"/>
  <c r="H2465" i="40" s="1"/>
  <c r="E2464" i="40"/>
  <c r="H2464" i="40" s="1"/>
  <c r="E2463" i="40"/>
  <c r="H2463" i="40" s="1"/>
  <c r="E2462" i="40"/>
  <c r="H2462" i="40" s="1"/>
  <c r="E2461" i="40"/>
  <c r="H2461" i="40" s="1"/>
  <c r="E2460" i="40"/>
  <c r="H2460" i="40" s="1"/>
  <c r="E2459" i="40"/>
  <c r="H2459" i="40" s="1"/>
  <c r="E2458" i="40"/>
  <c r="H2458" i="40" s="1"/>
  <c r="E2457" i="40"/>
  <c r="H2457" i="40" s="1"/>
  <c r="E2456" i="40"/>
  <c r="H2456" i="40" s="1"/>
  <c r="E2455" i="40"/>
  <c r="H2455" i="40" s="1"/>
  <c r="E2454" i="40"/>
  <c r="H2454" i="40" s="1"/>
  <c r="E2453" i="40"/>
  <c r="H2453" i="40" s="1"/>
  <c r="E2452" i="40"/>
  <c r="H2452" i="40" s="1"/>
  <c r="E2451" i="40"/>
  <c r="H2451" i="40" s="1"/>
  <c r="E2450" i="40"/>
  <c r="H2450" i="40" s="1"/>
  <c r="E2449" i="40"/>
  <c r="H2449" i="40" s="1"/>
  <c r="E2448" i="40"/>
  <c r="H2448" i="40" s="1"/>
  <c r="D2447" i="40"/>
  <c r="G2447" i="40" s="1"/>
  <c r="E2446" i="40"/>
  <c r="H2446" i="40" s="1"/>
  <c r="E2445" i="40"/>
  <c r="H2445" i="40" s="1"/>
  <c r="E2444" i="40"/>
  <c r="H2444" i="40" s="1"/>
  <c r="E2443" i="40"/>
  <c r="H2443" i="40" s="1"/>
  <c r="E2442" i="40"/>
  <c r="H2442" i="40" s="1"/>
  <c r="E2441" i="40"/>
  <c r="H2441" i="40" s="1"/>
  <c r="E2440" i="40"/>
  <c r="H2440" i="40" s="1"/>
  <c r="E2439" i="40"/>
  <c r="H2439" i="40" s="1"/>
  <c r="E2438" i="40"/>
  <c r="H2438" i="40" s="1"/>
  <c r="E2437" i="40"/>
  <c r="H2437" i="40" s="1"/>
  <c r="E2436" i="40"/>
  <c r="H2436" i="40" s="1"/>
  <c r="E2245" i="40"/>
  <c r="H2245" i="40" s="1"/>
  <c r="E2246" i="40"/>
  <c r="H2246" i="40" s="1"/>
  <c r="E2247" i="40"/>
  <c r="H2247" i="40" s="1"/>
  <c r="E2248" i="40"/>
  <c r="H2248" i="40" s="1"/>
  <c r="E2249" i="40"/>
  <c r="H2249" i="40" s="1"/>
  <c r="E2250" i="40"/>
  <c r="H2250" i="40" s="1"/>
  <c r="E2251" i="40"/>
  <c r="H2251" i="40" s="1"/>
  <c r="E2252" i="40"/>
  <c r="H2252" i="40" s="1"/>
  <c r="E2254" i="40"/>
  <c r="H2254" i="40" s="1"/>
  <c r="E2255" i="40"/>
  <c r="H2255" i="40" s="1"/>
  <c r="E2256" i="40"/>
  <c r="H2256" i="40" s="1"/>
  <c r="E2257" i="40"/>
  <c r="H2257" i="40" s="1"/>
  <c r="E2258" i="40"/>
  <c r="H2258" i="40" s="1"/>
  <c r="E2259" i="40"/>
  <c r="H2259" i="40" s="1"/>
  <c r="E2260" i="40"/>
  <c r="H2260" i="40" s="1"/>
  <c r="E2261" i="40"/>
  <c r="H2261" i="40" s="1"/>
  <c r="E2262" i="40"/>
  <c r="H2262" i="40" s="1"/>
  <c r="E2263" i="40"/>
  <c r="H2263" i="40" s="1"/>
  <c r="E2264" i="40"/>
  <c r="H2264" i="40" s="1"/>
  <c r="E2265" i="40"/>
  <c r="H2265" i="40" s="1"/>
  <c r="E1974" i="40"/>
  <c r="H1974" i="40" s="1"/>
  <c r="E1975" i="40"/>
  <c r="H1975" i="40" s="1"/>
  <c r="E1976" i="40"/>
  <c r="H1976" i="40" s="1"/>
  <c r="E1977" i="40"/>
  <c r="H1977" i="40" s="1"/>
  <c r="E1978" i="40"/>
  <c r="H1978" i="40" s="1"/>
  <c r="E1979" i="40"/>
  <c r="H1979" i="40" s="1"/>
  <c r="E1980" i="40"/>
  <c r="H1980" i="40" s="1"/>
  <c r="E1981" i="40"/>
  <c r="H1981" i="40" s="1"/>
  <c r="E1982" i="40"/>
  <c r="H1982" i="40" s="1"/>
  <c r="E1983" i="40"/>
  <c r="H1983" i="40" s="1"/>
  <c r="E1984" i="40"/>
  <c r="H1984" i="40" s="1"/>
  <c r="E1985" i="40"/>
  <c r="H1985" i="40" s="1"/>
  <c r="E1986" i="40"/>
  <c r="H1986" i="40" s="1"/>
  <c r="E1987" i="40"/>
  <c r="H1987" i="40" s="1"/>
  <c r="E1988" i="40"/>
  <c r="H1988" i="40" s="1"/>
  <c r="E1989" i="40"/>
  <c r="H1989" i="40" s="1"/>
  <c r="E1990" i="40"/>
  <c r="H1990" i="40" s="1"/>
  <c r="E1991" i="40"/>
  <c r="H1991" i="40" s="1"/>
  <c r="E1992" i="40"/>
  <c r="H1992" i="40" s="1"/>
  <c r="E1993" i="40"/>
  <c r="H1993" i="40" s="1"/>
  <c r="E1994" i="40"/>
  <c r="H1994" i="40" s="1"/>
  <c r="E1995" i="40"/>
  <c r="H1995" i="40" s="1"/>
  <c r="E1996" i="40"/>
  <c r="H1996" i="40" s="1"/>
  <c r="E1997" i="40"/>
  <c r="H1997" i="40" s="1"/>
  <c r="E1998" i="40"/>
  <c r="H1998" i="40" s="1"/>
  <c r="E1999" i="40"/>
  <c r="H1999" i="40" s="1"/>
  <c r="E2000" i="40"/>
  <c r="H2000" i="40" s="1"/>
  <c r="E2001" i="40"/>
  <c r="H2001" i="40" s="1"/>
  <c r="E2002" i="40"/>
  <c r="H2002" i="40" s="1"/>
  <c r="E2003" i="40"/>
  <c r="H2003" i="40" s="1"/>
  <c r="E2004" i="40"/>
  <c r="H2004" i="40" s="1"/>
  <c r="E2005" i="40"/>
  <c r="H2005" i="40" s="1"/>
  <c r="E2006" i="40"/>
  <c r="H2006" i="40" s="1"/>
  <c r="E2007" i="40"/>
  <c r="H2007" i="40" s="1"/>
  <c r="E2008" i="40"/>
  <c r="H2008" i="40" s="1"/>
  <c r="E2009" i="40"/>
  <c r="H2009" i="40" s="1"/>
  <c r="E2010" i="40"/>
  <c r="H2010" i="40" s="1"/>
  <c r="E2011" i="40"/>
  <c r="H2011" i="40" s="1"/>
  <c r="E2012" i="40"/>
  <c r="H2012" i="40" s="1"/>
  <c r="E2013" i="40"/>
  <c r="H2013" i="40" s="1"/>
  <c r="E2014" i="40"/>
  <c r="H2014" i="40" s="1"/>
  <c r="E2015" i="40"/>
  <c r="H2015" i="40" s="1"/>
  <c r="E2016" i="40"/>
  <c r="H2016" i="40" s="1"/>
  <c r="E2017" i="40"/>
  <c r="H2017" i="40" s="1"/>
  <c r="E2018" i="40"/>
  <c r="H2018" i="40" s="1"/>
  <c r="E2019" i="40"/>
  <c r="H2019" i="40" s="1"/>
  <c r="E2020" i="40"/>
  <c r="H2020" i="40" s="1"/>
  <c r="E2021" i="40"/>
  <c r="H2021" i="40" s="1"/>
  <c r="E2022" i="40"/>
  <c r="H2022" i="40" s="1"/>
  <c r="E2023" i="40"/>
  <c r="H2023" i="40" s="1"/>
  <c r="E2024" i="40"/>
  <c r="H2024" i="40" s="1"/>
  <c r="E2025" i="40"/>
  <c r="H2025" i="40" s="1"/>
  <c r="E2026" i="40"/>
  <c r="H2026" i="40" s="1"/>
  <c r="E2027" i="40"/>
  <c r="H2027" i="40" s="1"/>
  <c r="E2028" i="40"/>
  <c r="H2028" i="40" s="1"/>
  <c r="E2029" i="40"/>
  <c r="H2029" i="40" s="1"/>
  <c r="E2030" i="40"/>
  <c r="H2030" i="40" s="1"/>
  <c r="E2031" i="40"/>
  <c r="H2031" i="40" s="1"/>
  <c r="E2032" i="40"/>
  <c r="H2032" i="40" s="1"/>
  <c r="E2033" i="40"/>
  <c r="H2033" i="40" s="1"/>
  <c r="E2034" i="40"/>
  <c r="H2034" i="40" s="1"/>
  <c r="E2035" i="40"/>
  <c r="H2035" i="40" s="1"/>
  <c r="E2036" i="40"/>
  <c r="H2036" i="40" s="1"/>
  <c r="E2037" i="40"/>
  <c r="H2037" i="40" s="1"/>
  <c r="E2038" i="40"/>
  <c r="H2038" i="40" s="1"/>
  <c r="E2039" i="40"/>
  <c r="H2039" i="40" s="1"/>
  <c r="E2040" i="40"/>
  <c r="H2040" i="40" s="1"/>
  <c r="E2041" i="40"/>
  <c r="H2041" i="40" s="1"/>
  <c r="E2042" i="40"/>
  <c r="H2042" i="40" s="1"/>
  <c r="E2043" i="40"/>
  <c r="H2043" i="40" s="1"/>
  <c r="E2044" i="40"/>
  <c r="H2044" i="40" s="1"/>
  <c r="E2045" i="40"/>
  <c r="H2045" i="40" s="1"/>
  <c r="E2046" i="40"/>
  <c r="H2046" i="40" s="1"/>
  <c r="E2047" i="40"/>
  <c r="H2047" i="40" s="1"/>
  <c r="E2048" i="40"/>
  <c r="H2048" i="40" s="1"/>
  <c r="E2049" i="40"/>
  <c r="H2049" i="40" s="1"/>
  <c r="E2050" i="40"/>
  <c r="H2050" i="40" s="1"/>
  <c r="E2051" i="40"/>
  <c r="H2051" i="40" s="1"/>
  <c r="E2052" i="40"/>
  <c r="H2052" i="40" s="1"/>
  <c r="E2053" i="40"/>
  <c r="H2053" i="40" s="1"/>
  <c r="E2054" i="40"/>
  <c r="H2054" i="40" s="1"/>
  <c r="E2055" i="40"/>
  <c r="H2055" i="40" s="1"/>
  <c r="E2056" i="40"/>
  <c r="H2056" i="40" s="1"/>
  <c r="E2057" i="40"/>
  <c r="H2057" i="40" s="1"/>
  <c r="E2058" i="40"/>
  <c r="H2058" i="40" s="1"/>
  <c r="E2059" i="40"/>
  <c r="H2059" i="40" s="1"/>
  <c r="E2060" i="40"/>
  <c r="H2060" i="40" s="1"/>
  <c r="E2061" i="40"/>
  <c r="H2061" i="40" s="1"/>
  <c r="E2062" i="40"/>
  <c r="H2062" i="40" s="1"/>
  <c r="E2063" i="40"/>
  <c r="H2063" i="40" s="1"/>
  <c r="E2064" i="40"/>
  <c r="H2064" i="40" s="1"/>
  <c r="E2065" i="40"/>
  <c r="H2065" i="40" s="1"/>
  <c r="E2066" i="40"/>
  <c r="H2066" i="40" s="1"/>
  <c r="E2067" i="40"/>
  <c r="H2067" i="40" s="1"/>
  <c r="E2068" i="40"/>
  <c r="H2068" i="40" s="1"/>
  <c r="E2069" i="40"/>
  <c r="H2069" i="40" s="1"/>
  <c r="E2070" i="40"/>
  <c r="H2070" i="40" s="1"/>
  <c r="E2071" i="40"/>
  <c r="H2071" i="40" s="1"/>
  <c r="E2072" i="40"/>
  <c r="H2072" i="40" s="1"/>
  <c r="E2073" i="40"/>
  <c r="H2073" i="40" s="1"/>
  <c r="E2074" i="40"/>
  <c r="H2074" i="40" s="1"/>
  <c r="E2075" i="40"/>
  <c r="H2075" i="40" s="1"/>
  <c r="E2076" i="40"/>
  <c r="H2076" i="40" s="1"/>
  <c r="E2077" i="40"/>
  <c r="H2077" i="40" s="1"/>
  <c r="E2078" i="40"/>
  <c r="H2078" i="40" s="1"/>
  <c r="E2079" i="40"/>
  <c r="H2079" i="40" s="1"/>
  <c r="E2080" i="40"/>
  <c r="H2080" i="40" s="1"/>
  <c r="E2081" i="40"/>
  <c r="H2081" i="40" s="1"/>
  <c r="E2082" i="40"/>
  <c r="H2082" i="40" s="1"/>
  <c r="E2083" i="40"/>
  <c r="H2083" i="40" s="1"/>
  <c r="E2084" i="40"/>
  <c r="H2084" i="40" s="1"/>
  <c r="E2085" i="40"/>
  <c r="H2085" i="40" s="1"/>
  <c r="E2086" i="40"/>
  <c r="H2086" i="40" s="1"/>
  <c r="E2087" i="40"/>
  <c r="H2087" i="40" s="1"/>
  <c r="E2088" i="40"/>
  <c r="H2088" i="40" s="1"/>
  <c r="E2089" i="40"/>
  <c r="H2089" i="40" s="1"/>
  <c r="E2090" i="40"/>
  <c r="H2090" i="40" s="1"/>
  <c r="E2091" i="40"/>
  <c r="H2091" i="40" s="1"/>
  <c r="E2092" i="40"/>
  <c r="H2092" i="40" s="1"/>
  <c r="E2093" i="40"/>
  <c r="H2093" i="40" s="1"/>
  <c r="E2094" i="40"/>
  <c r="H2094" i="40" s="1"/>
  <c r="E2095" i="40"/>
  <c r="H2095" i="40" s="1"/>
  <c r="E2096" i="40"/>
  <c r="H2096" i="40" s="1"/>
  <c r="E2097" i="40"/>
  <c r="H2097" i="40" s="1"/>
  <c r="E2098" i="40"/>
  <c r="H2098" i="40" s="1"/>
  <c r="E2099" i="40"/>
  <c r="H2099" i="40" s="1"/>
  <c r="E2100" i="40"/>
  <c r="H2100" i="40" s="1"/>
  <c r="E2101" i="40"/>
  <c r="H2101" i="40" s="1"/>
  <c r="E2102" i="40"/>
  <c r="H2102" i="40" s="1"/>
  <c r="E2103" i="40"/>
  <c r="H2103" i="40" s="1"/>
  <c r="E2104" i="40"/>
  <c r="H2104" i="40" s="1"/>
  <c r="E2105" i="40"/>
  <c r="H2105" i="40" s="1"/>
  <c r="E2106" i="40"/>
  <c r="H2106" i="40" s="1"/>
  <c r="E2107" i="40"/>
  <c r="H2107" i="40" s="1"/>
  <c r="E2108" i="40"/>
  <c r="H2108" i="40" s="1"/>
  <c r="E2109" i="40"/>
  <c r="H2109" i="40" s="1"/>
  <c r="E2110" i="40"/>
  <c r="H2110" i="40" s="1"/>
  <c r="E2111" i="40"/>
  <c r="H2111" i="40" s="1"/>
  <c r="E2112" i="40"/>
  <c r="H2112" i="40" s="1"/>
  <c r="E2113" i="40"/>
  <c r="H2113" i="40" s="1"/>
  <c r="E2114" i="40"/>
  <c r="H2114" i="40" s="1"/>
  <c r="E2115" i="40"/>
  <c r="H2115" i="40" s="1"/>
  <c r="E2116" i="40"/>
  <c r="H2116" i="40" s="1"/>
  <c r="E2117" i="40"/>
  <c r="H2117" i="40" s="1"/>
  <c r="E2118" i="40"/>
  <c r="H2118" i="40" s="1"/>
  <c r="E2119" i="40"/>
  <c r="H2119" i="40" s="1"/>
  <c r="E2120" i="40"/>
  <c r="H2120" i="40" s="1"/>
  <c r="E2121" i="40"/>
  <c r="H2121" i="40" s="1"/>
  <c r="E2122" i="40"/>
  <c r="H2122" i="40" s="1"/>
  <c r="E2123" i="40"/>
  <c r="H2123" i="40" s="1"/>
  <c r="E2124" i="40"/>
  <c r="H2124" i="40" s="1"/>
  <c r="E2125" i="40"/>
  <c r="H2125" i="40" s="1"/>
  <c r="E2126" i="40"/>
  <c r="H2126" i="40" s="1"/>
  <c r="E2127" i="40"/>
  <c r="H2127" i="40" s="1"/>
  <c r="E2128" i="40"/>
  <c r="H2128" i="40" s="1"/>
  <c r="E2129" i="40"/>
  <c r="H2129" i="40" s="1"/>
  <c r="E2130" i="40"/>
  <c r="H2130" i="40" s="1"/>
  <c r="E2131" i="40"/>
  <c r="H2131" i="40" s="1"/>
  <c r="E2132" i="40"/>
  <c r="H2132" i="40" s="1"/>
  <c r="E2133" i="40"/>
  <c r="H2133" i="40" s="1"/>
  <c r="E2134" i="40"/>
  <c r="H2134" i="40" s="1"/>
  <c r="E2135" i="40"/>
  <c r="H2135" i="40" s="1"/>
  <c r="E2136" i="40"/>
  <c r="H2136" i="40" s="1"/>
  <c r="E2137" i="40"/>
  <c r="H2137" i="40" s="1"/>
  <c r="E2138" i="40"/>
  <c r="H2138" i="40" s="1"/>
  <c r="E2139" i="40"/>
  <c r="H2139" i="40" s="1"/>
  <c r="E2140" i="40"/>
  <c r="H2140" i="40" s="1"/>
  <c r="E2141" i="40"/>
  <c r="H2141" i="40" s="1"/>
  <c r="E2142" i="40"/>
  <c r="H2142" i="40" s="1"/>
  <c r="E2143" i="40"/>
  <c r="H2143" i="40" s="1"/>
  <c r="E2144" i="40"/>
  <c r="H2144" i="40" s="1"/>
  <c r="E2145" i="40"/>
  <c r="H2145" i="40" s="1"/>
  <c r="E2146" i="40"/>
  <c r="H2146" i="40" s="1"/>
  <c r="E2147" i="40"/>
  <c r="H2147" i="40" s="1"/>
  <c r="E2148" i="40"/>
  <c r="H2148" i="40" s="1"/>
  <c r="E2149" i="40"/>
  <c r="H2149" i="40" s="1"/>
  <c r="E2150" i="40"/>
  <c r="H2150" i="40" s="1"/>
  <c r="E2151" i="40"/>
  <c r="H2151" i="40" s="1"/>
  <c r="E2152" i="40"/>
  <c r="H2152" i="40" s="1"/>
  <c r="E2153" i="40"/>
  <c r="H2153" i="40" s="1"/>
  <c r="E2154" i="40"/>
  <c r="H2154" i="40" s="1"/>
  <c r="E2155" i="40"/>
  <c r="H2155" i="40" s="1"/>
  <c r="E2156" i="40"/>
  <c r="H2156" i="40" s="1"/>
  <c r="E2157" i="40"/>
  <c r="H2157" i="40" s="1"/>
  <c r="E2158" i="40"/>
  <c r="H2158" i="40" s="1"/>
  <c r="E2159" i="40"/>
  <c r="H2159" i="40" s="1"/>
  <c r="E2160" i="40"/>
  <c r="H2160" i="40" s="1"/>
  <c r="E2161" i="40"/>
  <c r="H2161" i="40" s="1"/>
  <c r="E2162" i="40"/>
  <c r="H2162" i="40" s="1"/>
  <c r="E2163" i="40"/>
  <c r="H2163" i="40" s="1"/>
  <c r="E2164" i="40"/>
  <c r="H2164" i="40" s="1"/>
  <c r="E2165" i="40"/>
  <c r="H2165" i="40" s="1"/>
  <c r="E2166" i="40"/>
  <c r="H2166" i="40" s="1"/>
  <c r="E2167" i="40"/>
  <c r="H2167" i="40" s="1"/>
  <c r="E2168" i="40"/>
  <c r="H2168" i="40" s="1"/>
  <c r="E2169" i="40"/>
  <c r="H2169" i="40" s="1"/>
  <c r="E2170" i="40"/>
  <c r="H2170" i="40" s="1"/>
  <c r="E2171" i="40"/>
  <c r="H2171" i="40" s="1"/>
  <c r="E2172" i="40"/>
  <c r="H2172" i="40" s="1"/>
  <c r="E2173" i="40"/>
  <c r="H2173" i="40" s="1"/>
  <c r="E2174" i="40"/>
  <c r="H2174" i="40" s="1"/>
  <c r="E2175" i="40"/>
  <c r="H2175" i="40" s="1"/>
  <c r="E2176" i="40"/>
  <c r="H2176" i="40" s="1"/>
  <c r="E2177" i="40"/>
  <c r="H2177" i="40" s="1"/>
  <c r="E2178" i="40"/>
  <c r="H2178" i="40" s="1"/>
  <c r="E2179" i="40"/>
  <c r="H2179" i="40" s="1"/>
  <c r="E2180" i="40"/>
  <c r="H2180" i="40" s="1"/>
  <c r="E2181" i="40"/>
  <c r="H2181" i="40" s="1"/>
  <c r="E2182" i="40"/>
  <c r="H2182" i="40" s="1"/>
  <c r="E2183" i="40"/>
  <c r="H2183" i="40" s="1"/>
  <c r="E2184" i="40"/>
  <c r="H2184" i="40" s="1"/>
  <c r="E2185" i="40"/>
  <c r="H2185" i="40" s="1"/>
  <c r="E2186" i="40"/>
  <c r="H2186" i="40" s="1"/>
  <c r="E2187" i="40"/>
  <c r="H2187" i="40" s="1"/>
  <c r="E2188" i="40"/>
  <c r="H2188" i="40" s="1"/>
  <c r="E2189" i="40"/>
  <c r="H2189" i="40" s="1"/>
  <c r="E2190" i="40"/>
  <c r="H2190" i="40" s="1"/>
  <c r="E2191" i="40"/>
  <c r="H2191" i="40" s="1"/>
  <c r="E2192" i="40"/>
  <c r="H2192" i="40" s="1"/>
  <c r="E2193" i="40"/>
  <c r="H2193" i="40" s="1"/>
  <c r="E2194" i="40"/>
  <c r="H2194" i="40" s="1"/>
  <c r="E2195" i="40"/>
  <c r="H2195" i="40" s="1"/>
  <c r="E2196" i="40"/>
  <c r="H2196" i="40" s="1"/>
  <c r="E2197" i="40"/>
  <c r="H2197" i="40" s="1"/>
  <c r="E2198" i="40"/>
  <c r="H2198" i="40" s="1"/>
  <c r="E2199" i="40"/>
  <c r="H2199" i="40" s="1"/>
  <c r="E2200" i="40"/>
  <c r="H2200" i="40" s="1"/>
  <c r="E2201" i="40"/>
  <c r="H2201" i="40" s="1"/>
  <c r="E2202" i="40"/>
  <c r="H2202" i="40" s="1"/>
  <c r="E2203" i="40"/>
  <c r="H2203" i="40" s="1"/>
  <c r="E2204" i="40"/>
  <c r="H2204" i="40" s="1"/>
  <c r="E2205" i="40"/>
  <c r="H2205" i="40" s="1"/>
  <c r="E2206" i="40"/>
  <c r="H2206" i="40" s="1"/>
  <c r="E2207" i="40"/>
  <c r="H2207" i="40" s="1"/>
  <c r="E2208" i="40"/>
  <c r="H2208" i="40" s="1"/>
  <c r="E2209" i="40"/>
  <c r="H2209" i="40" s="1"/>
  <c r="E2210" i="40"/>
  <c r="H2210" i="40" s="1"/>
  <c r="E2211" i="40"/>
  <c r="H2211" i="40" s="1"/>
  <c r="E2212" i="40"/>
  <c r="H2212" i="40" s="1"/>
  <c r="E2213" i="40"/>
  <c r="H2213" i="40" s="1"/>
  <c r="E2214" i="40"/>
  <c r="H2214" i="40" s="1"/>
  <c r="E2215" i="40"/>
  <c r="H2215" i="40" s="1"/>
  <c r="E2216" i="40"/>
  <c r="H2216" i="40" s="1"/>
  <c r="E2217" i="40"/>
  <c r="H2217" i="40" s="1"/>
  <c r="E2218" i="40"/>
  <c r="H2218" i="40" s="1"/>
  <c r="E2219" i="40"/>
  <c r="H2219" i="40" s="1"/>
  <c r="E2220" i="40"/>
  <c r="H2220" i="40" s="1"/>
  <c r="E2221" i="40"/>
  <c r="H2221" i="40" s="1"/>
  <c r="E2222" i="40"/>
  <c r="H2222" i="40" s="1"/>
  <c r="E2223" i="40"/>
  <c r="H2223" i="40" s="1"/>
  <c r="E2224" i="40"/>
  <c r="H2224" i="40" s="1"/>
  <c r="E2225" i="40"/>
  <c r="H2225" i="40" s="1"/>
  <c r="E2226" i="40"/>
  <c r="H2226" i="40" s="1"/>
  <c r="E2227" i="40"/>
  <c r="H2227" i="40" s="1"/>
  <c r="E2228" i="40"/>
  <c r="H2228" i="40" s="1"/>
  <c r="E2229" i="40"/>
  <c r="H2229" i="40" s="1"/>
  <c r="E2230" i="40"/>
  <c r="H2230" i="40" s="1"/>
  <c r="E2231" i="40"/>
  <c r="H2231" i="40" s="1"/>
  <c r="E2232" i="40"/>
  <c r="H2232" i="40" s="1"/>
  <c r="E2233" i="40"/>
  <c r="H2233" i="40" s="1"/>
  <c r="E2234" i="40"/>
  <c r="H2234" i="40" s="1"/>
  <c r="E2235" i="40"/>
  <c r="H2235" i="40" s="1"/>
  <c r="E2236" i="40"/>
  <c r="H2236" i="40" s="1"/>
  <c r="E2237" i="40"/>
  <c r="H2237" i="40" s="1"/>
  <c r="E2238" i="40"/>
  <c r="H2238" i="40" s="1"/>
  <c r="E2239" i="40"/>
  <c r="H2239" i="40" s="1"/>
  <c r="E2240" i="40"/>
  <c r="H2240" i="40" s="1"/>
  <c r="E2241" i="40"/>
  <c r="H2241" i="40" s="1"/>
  <c r="E2242" i="40"/>
  <c r="H2242" i="40" s="1"/>
  <c r="E2243" i="40"/>
  <c r="H2243" i="40" s="1"/>
  <c r="E2244" i="40"/>
  <c r="H2244" i="40" s="1"/>
  <c r="E1731" i="40"/>
  <c r="H1731" i="40" s="1"/>
  <c r="E1732" i="40"/>
  <c r="H1732" i="40" s="1"/>
  <c r="E1733" i="40"/>
  <c r="H1733" i="40" s="1"/>
  <c r="E1734" i="40"/>
  <c r="H1734" i="40" s="1"/>
  <c r="E1735" i="40"/>
  <c r="H1735" i="40" s="1"/>
  <c r="E1736" i="40"/>
  <c r="H1736" i="40" s="1"/>
  <c r="E1737" i="40"/>
  <c r="H1737" i="40" s="1"/>
  <c r="E1738" i="40"/>
  <c r="H1738" i="40" s="1"/>
  <c r="E1739" i="40"/>
  <c r="H1739" i="40" s="1"/>
  <c r="E1740" i="40"/>
  <c r="H1740" i="40" s="1"/>
  <c r="E1742" i="40"/>
  <c r="H1742" i="40" s="1"/>
  <c r="E1743" i="40"/>
  <c r="H1743" i="40" s="1"/>
  <c r="E1744" i="40"/>
  <c r="H1744" i="40" s="1"/>
  <c r="E1746" i="40"/>
  <c r="H1746" i="40" s="1"/>
  <c r="E1747" i="40"/>
  <c r="H1747" i="40" s="1"/>
  <c r="E1748" i="40"/>
  <c r="H1748" i="40" s="1"/>
  <c r="E1749" i="40"/>
  <c r="H1749" i="40" s="1"/>
  <c r="E1750" i="40"/>
  <c r="H1750" i="40" s="1"/>
  <c r="E1751" i="40"/>
  <c r="H1751" i="40" s="1"/>
  <c r="E1752" i="40"/>
  <c r="H1752" i="40" s="1"/>
  <c r="E1753" i="40"/>
  <c r="H1753" i="40" s="1"/>
  <c r="E1754" i="40"/>
  <c r="H1754" i="40" s="1"/>
  <c r="E1755" i="40"/>
  <c r="H1755" i="40" s="1"/>
  <c r="E1756" i="40"/>
  <c r="H1756" i="40" s="1"/>
  <c r="E1757" i="40"/>
  <c r="H1757" i="40" s="1"/>
  <c r="E1758" i="40"/>
  <c r="H1758" i="40" s="1"/>
  <c r="E1759" i="40"/>
  <c r="H1759" i="40" s="1"/>
  <c r="E1760" i="40"/>
  <c r="H1760" i="40" s="1"/>
  <c r="E1761" i="40"/>
  <c r="H1761" i="40" s="1"/>
  <c r="E1762" i="40"/>
  <c r="H1762" i="40" s="1"/>
  <c r="E1763" i="40"/>
  <c r="H1763" i="40" s="1"/>
  <c r="E1764" i="40"/>
  <c r="H1764" i="40" s="1"/>
  <c r="E1765" i="40"/>
  <c r="H1765" i="40" s="1"/>
  <c r="E1766" i="40"/>
  <c r="H1766" i="40" s="1"/>
  <c r="E1768" i="40"/>
  <c r="H1768" i="40" s="1"/>
  <c r="E1769" i="40"/>
  <c r="H1769" i="40" s="1"/>
  <c r="E1770" i="40"/>
  <c r="H1770" i="40" s="1"/>
  <c r="E1771" i="40"/>
  <c r="H1771" i="40" s="1"/>
  <c r="E1772" i="40"/>
  <c r="H1772" i="40" s="1"/>
  <c r="E1773" i="40"/>
  <c r="H1773" i="40" s="1"/>
  <c r="E1774" i="40"/>
  <c r="H1774" i="40" s="1"/>
  <c r="E1775" i="40"/>
  <c r="H1775" i="40" s="1"/>
  <c r="E1776" i="40"/>
  <c r="H1776" i="40" s="1"/>
  <c r="E1777" i="40"/>
  <c r="H1777" i="40" s="1"/>
  <c r="E1778" i="40"/>
  <c r="H1778" i="40" s="1"/>
  <c r="E1779" i="40"/>
  <c r="H1779" i="40" s="1"/>
  <c r="E1781" i="40"/>
  <c r="H1781" i="40" s="1"/>
  <c r="E1782" i="40"/>
  <c r="H1782" i="40" s="1"/>
  <c r="E1783" i="40"/>
  <c r="H1783" i="40" s="1"/>
  <c r="E1784" i="40"/>
  <c r="H1784" i="40" s="1"/>
  <c r="E1785" i="40"/>
  <c r="H1785" i="40" s="1"/>
  <c r="E1786" i="40"/>
  <c r="H1786" i="40" s="1"/>
  <c r="E1787" i="40"/>
  <c r="H1787" i="40" s="1"/>
  <c r="E1788" i="40"/>
  <c r="H1788" i="40" s="1"/>
  <c r="E1789" i="40"/>
  <c r="H1789" i="40" s="1"/>
  <c r="E1790" i="40"/>
  <c r="H1790" i="40" s="1"/>
  <c r="E1791" i="40"/>
  <c r="H1791" i="40" s="1"/>
  <c r="E1792" i="40"/>
  <c r="H1792" i="40" s="1"/>
  <c r="E1793" i="40"/>
  <c r="H1793" i="40" s="1"/>
  <c r="E1794" i="40"/>
  <c r="H1794" i="40" s="1"/>
  <c r="E1795" i="40"/>
  <c r="H1795" i="40" s="1"/>
  <c r="E1796" i="40"/>
  <c r="H1796" i="40" s="1"/>
  <c r="E1797" i="40"/>
  <c r="H1797" i="40" s="1"/>
  <c r="E1798" i="40"/>
  <c r="H1798" i="40" s="1"/>
  <c r="E1799" i="40"/>
  <c r="H1799" i="40" s="1"/>
  <c r="E1800" i="40"/>
  <c r="H1800" i="40" s="1"/>
  <c r="E1801" i="40"/>
  <c r="H1801" i="40" s="1"/>
  <c r="E1802" i="40"/>
  <c r="H1802" i="40" s="1"/>
  <c r="E1803" i="40"/>
  <c r="H1803" i="40" s="1"/>
  <c r="E1804" i="40"/>
  <c r="H1804" i="40" s="1"/>
  <c r="E1805" i="40"/>
  <c r="H1805" i="40" s="1"/>
  <c r="E1807" i="40"/>
  <c r="H1807" i="40" s="1"/>
  <c r="E1808" i="40"/>
  <c r="H1808" i="40" s="1"/>
  <c r="E1809" i="40"/>
  <c r="H1809" i="40" s="1"/>
  <c r="E1810" i="40"/>
  <c r="H1810" i="40" s="1"/>
  <c r="E1811" i="40"/>
  <c r="H1811" i="40" s="1"/>
  <c r="E1812" i="40"/>
  <c r="H1812" i="40" s="1"/>
  <c r="E1813" i="40"/>
  <c r="H1813" i="40" s="1"/>
  <c r="E1814" i="40"/>
  <c r="H1814" i="40" s="1"/>
  <c r="E1815" i="40"/>
  <c r="H1815" i="40" s="1"/>
  <c r="E1816" i="40"/>
  <c r="H1816" i="40" s="1"/>
  <c r="E1817" i="40"/>
  <c r="H1817" i="40" s="1"/>
  <c r="E1818" i="40"/>
  <c r="H1818" i="40" s="1"/>
  <c r="E1819" i="40"/>
  <c r="H1819" i="40" s="1"/>
  <c r="E1821" i="40"/>
  <c r="H1821" i="40" s="1"/>
  <c r="E1822" i="40"/>
  <c r="H1822" i="40" s="1"/>
  <c r="E1823" i="40"/>
  <c r="H1823" i="40" s="1"/>
  <c r="E1824" i="40"/>
  <c r="H1824" i="40" s="1"/>
  <c r="E1825" i="40"/>
  <c r="H1825" i="40" s="1"/>
  <c r="E1827" i="40"/>
  <c r="H1827" i="40" s="1"/>
  <c r="E1828" i="40"/>
  <c r="H1828" i="40" s="1"/>
  <c r="E1829" i="40"/>
  <c r="H1829" i="40" s="1"/>
  <c r="E1830" i="40"/>
  <c r="H1830" i="40" s="1"/>
  <c r="E1831" i="40"/>
  <c r="H1831" i="40" s="1"/>
  <c r="E1832" i="40"/>
  <c r="H1832" i="40" s="1"/>
  <c r="E1833" i="40"/>
  <c r="H1833" i="40" s="1"/>
  <c r="E1834" i="40"/>
  <c r="H1834" i="40" s="1"/>
  <c r="E1835" i="40"/>
  <c r="H1835" i="40" s="1"/>
  <c r="E1836" i="40"/>
  <c r="H1836" i="40" s="1"/>
  <c r="E1837" i="40"/>
  <c r="H1837" i="40" s="1"/>
  <c r="E1838" i="40"/>
  <c r="H1838" i="40" s="1"/>
  <c r="E1839" i="40"/>
  <c r="H1839" i="40" s="1"/>
  <c r="E1840" i="40"/>
  <c r="H1840" i="40" s="1"/>
  <c r="E1841" i="40"/>
  <c r="H1841" i="40" s="1"/>
  <c r="E1842" i="40"/>
  <c r="H1842" i="40" s="1"/>
  <c r="E1843" i="40"/>
  <c r="H1843" i="40" s="1"/>
  <c r="E1844" i="40"/>
  <c r="H1844" i="40" s="1"/>
  <c r="E1845" i="40"/>
  <c r="H1845" i="40" s="1"/>
  <c r="E1846" i="40"/>
  <c r="H1846" i="40" s="1"/>
  <c r="E1847" i="40"/>
  <c r="H1847" i="40" s="1"/>
  <c r="E1848" i="40"/>
  <c r="H1848" i="40" s="1"/>
  <c r="E1849" i="40"/>
  <c r="H1849" i="40" s="1"/>
  <c r="E1850" i="40"/>
  <c r="H1850" i="40" s="1"/>
  <c r="E1851" i="40"/>
  <c r="H1851" i="40" s="1"/>
  <c r="E1852" i="40"/>
  <c r="H1852" i="40" s="1"/>
  <c r="E1853" i="40"/>
  <c r="H1853" i="40" s="1"/>
  <c r="E1854" i="40"/>
  <c r="H1854" i="40" s="1"/>
  <c r="E1855" i="40"/>
  <c r="H1855" i="40" s="1"/>
  <c r="E1856" i="40"/>
  <c r="H1856" i="40" s="1"/>
  <c r="E1857" i="40"/>
  <c r="H1857" i="40" s="1"/>
  <c r="E1858" i="40"/>
  <c r="H1858" i="40" s="1"/>
  <c r="E1859" i="40"/>
  <c r="H1859" i="40" s="1"/>
  <c r="E1860" i="40"/>
  <c r="H1860" i="40" s="1"/>
  <c r="E1861" i="40"/>
  <c r="H1861" i="40" s="1"/>
  <c r="E1862" i="40"/>
  <c r="H1862" i="40" s="1"/>
  <c r="E1863" i="40"/>
  <c r="H1863" i="40" s="1"/>
  <c r="E1864" i="40"/>
  <c r="H1864" i="40" s="1"/>
  <c r="E1865" i="40"/>
  <c r="H1865" i="40" s="1"/>
  <c r="E1866" i="40"/>
  <c r="H1866" i="40" s="1"/>
  <c r="E1867" i="40"/>
  <c r="H1867" i="40" s="1"/>
  <c r="E1868" i="40"/>
  <c r="H1868" i="40" s="1"/>
  <c r="E1869" i="40"/>
  <c r="H1869" i="40" s="1"/>
  <c r="E1870" i="40"/>
  <c r="H1870" i="40" s="1"/>
  <c r="E1871" i="40"/>
  <c r="H1871" i="40" s="1"/>
  <c r="E1872" i="40"/>
  <c r="H1872" i="40" s="1"/>
  <c r="E1873" i="40"/>
  <c r="H1873" i="40" s="1"/>
  <c r="E1874" i="40"/>
  <c r="H1874" i="40" s="1"/>
  <c r="E1875" i="40"/>
  <c r="H1875" i="40" s="1"/>
  <c r="E1876" i="40"/>
  <c r="H1876" i="40" s="1"/>
  <c r="E1877" i="40"/>
  <c r="H1877" i="40" s="1"/>
  <c r="E1878" i="40"/>
  <c r="H1878" i="40" s="1"/>
  <c r="E1879" i="40"/>
  <c r="H1879" i="40" s="1"/>
  <c r="E1880" i="40"/>
  <c r="H1880" i="40" s="1"/>
  <c r="E1881" i="40"/>
  <c r="H1881" i="40" s="1"/>
  <c r="E1882" i="40"/>
  <c r="H1882" i="40" s="1"/>
  <c r="E1883" i="40"/>
  <c r="H1883" i="40" s="1"/>
  <c r="E1884" i="40"/>
  <c r="H1884" i="40" s="1"/>
  <c r="E1885" i="40"/>
  <c r="H1885" i="40" s="1"/>
  <c r="E1886" i="40"/>
  <c r="H1886" i="40" s="1"/>
  <c r="E1887" i="40"/>
  <c r="H1887" i="40" s="1"/>
  <c r="E1888" i="40"/>
  <c r="H1888" i="40" s="1"/>
  <c r="E1889" i="40"/>
  <c r="H1889" i="40" s="1"/>
  <c r="E1890" i="40"/>
  <c r="H1890" i="40" s="1"/>
  <c r="E1891" i="40"/>
  <c r="H1891" i="40" s="1"/>
  <c r="E1892" i="40"/>
  <c r="H1892" i="40" s="1"/>
  <c r="E1893" i="40"/>
  <c r="H1893" i="40" s="1"/>
  <c r="E1894" i="40"/>
  <c r="H1894" i="40" s="1"/>
  <c r="E1895" i="40"/>
  <c r="H1895" i="40" s="1"/>
  <c r="E1896" i="40"/>
  <c r="H1896" i="40" s="1"/>
  <c r="E1897" i="40"/>
  <c r="H1897" i="40" s="1"/>
  <c r="E1898" i="40"/>
  <c r="H1898" i="40" s="1"/>
  <c r="E1899" i="40"/>
  <c r="H1899" i="40" s="1"/>
  <c r="E1900" i="40"/>
  <c r="H1900" i="40" s="1"/>
  <c r="E1901" i="40"/>
  <c r="H1901" i="40" s="1"/>
  <c r="E1902" i="40"/>
  <c r="H1902" i="40" s="1"/>
  <c r="E1903" i="40"/>
  <c r="H1903" i="40" s="1"/>
  <c r="E1904" i="40"/>
  <c r="H1904" i="40" s="1"/>
  <c r="E1905" i="40"/>
  <c r="H1905" i="40" s="1"/>
  <c r="E1906" i="40"/>
  <c r="H1906" i="40" s="1"/>
  <c r="E1907" i="40"/>
  <c r="H1907" i="40" s="1"/>
  <c r="E1908" i="40"/>
  <c r="H1908" i="40" s="1"/>
  <c r="E1909" i="40"/>
  <c r="H1909" i="40" s="1"/>
  <c r="E1910" i="40"/>
  <c r="H1910" i="40" s="1"/>
  <c r="E1911" i="40"/>
  <c r="H1911" i="40" s="1"/>
  <c r="E1912" i="40"/>
  <c r="H1912" i="40" s="1"/>
  <c r="E1913" i="40"/>
  <c r="H1913" i="40" s="1"/>
  <c r="E1914" i="40"/>
  <c r="H1914" i="40" s="1"/>
  <c r="E1916" i="40"/>
  <c r="H1916" i="40" s="1"/>
  <c r="E1917" i="40"/>
  <c r="H1917" i="40" s="1"/>
  <c r="E1918" i="40"/>
  <c r="H1918" i="40" s="1"/>
  <c r="E1919" i="40"/>
  <c r="H1919" i="40" s="1"/>
  <c r="E1921" i="40"/>
  <c r="H1921" i="40" s="1"/>
  <c r="E1922" i="40"/>
  <c r="H1922" i="40" s="1"/>
  <c r="E1923" i="40"/>
  <c r="H1923" i="40" s="1"/>
  <c r="E1924" i="40"/>
  <c r="H1924" i="40" s="1"/>
  <c r="E1925" i="40"/>
  <c r="H1925" i="40" s="1"/>
  <c r="E1926" i="40"/>
  <c r="H1926" i="40" s="1"/>
  <c r="E1927" i="40"/>
  <c r="H1927" i="40" s="1"/>
  <c r="E1928" i="40"/>
  <c r="H1928" i="40" s="1"/>
  <c r="E1929" i="40"/>
  <c r="H1929" i="40" s="1"/>
  <c r="E1931" i="40"/>
  <c r="H1931" i="40" s="1"/>
  <c r="E1932" i="40"/>
  <c r="H1932" i="40" s="1"/>
  <c r="E1933" i="40"/>
  <c r="H1933" i="40" s="1"/>
  <c r="E1934" i="40"/>
  <c r="H1934" i="40" s="1"/>
  <c r="E1935" i="40"/>
  <c r="H1935" i="40" s="1"/>
  <c r="E1936" i="40"/>
  <c r="H1936" i="40" s="1"/>
  <c r="E1937" i="40"/>
  <c r="H1937" i="40" s="1"/>
  <c r="E1938" i="40"/>
  <c r="H1938" i="40" s="1"/>
  <c r="E1939" i="40"/>
  <c r="H1939" i="40" s="1"/>
  <c r="E1940" i="40"/>
  <c r="H1940" i="40" s="1"/>
  <c r="E1942" i="40"/>
  <c r="H1942" i="40" s="1"/>
  <c r="E1943" i="40"/>
  <c r="H1943" i="40" s="1"/>
  <c r="E1944" i="40"/>
  <c r="H1944" i="40" s="1"/>
  <c r="E1945" i="40"/>
  <c r="H1945" i="40" s="1"/>
  <c r="E1947" i="40"/>
  <c r="H1947" i="40" s="1"/>
  <c r="E1948" i="40"/>
  <c r="H1948" i="40" s="1"/>
  <c r="E1949" i="40"/>
  <c r="H1949" i="40" s="1"/>
  <c r="E1950" i="40"/>
  <c r="H1950" i="40" s="1"/>
  <c r="E1951" i="40"/>
  <c r="H1951" i="40" s="1"/>
  <c r="E1952" i="40"/>
  <c r="H1952" i="40" s="1"/>
  <c r="E1953" i="40"/>
  <c r="H1953" i="40" s="1"/>
  <c r="E1954" i="40"/>
  <c r="H1954" i="40" s="1"/>
  <c r="E1955" i="40"/>
  <c r="H1955" i="40" s="1"/>
  <c r="E1956" i="40"/>
  <c r="H1956" i="40" s="1"/>
  <c r="E1957" i="40"/>
  <c r="H1957" i="40" s="1"/>
  <c r="E1958" i="40"/>
  <c r="H1958" i="40" s="1"/>
  <c r="E1959" i="40"/>
  <c r="H1959" i="40" s="1"/>
  <c r="E1960" i="40"/>
  <c r="H1960" i="40" s="1"/>
  <c r="E1961" i="40"/>
  <c r="H1961" i="40" s="1"/>
  <c r="E1962" i="40"/>
  <c r="H1962" i="40" s="1"/>
  <c r="E1963" i="40"/>
  <c r="H1963" i="40" s="1"/>
  <c r="E1964" i="40"/>
  <c r="H1964" i="40" s="1"/>
  <c r="E1965" i="40"/>
  <c r="H1965" i="40" s="1"/>
  <c r="E1966" i="40"/>
  <c r="H1966" i="40" s="1"/>
  <c r="E1967" i="40"/>
  <c r="H1967" i="40" s="1"/>
  <c r="E1968" i="40"/>
  <c r="H1968" i="40" s="1"/>
  <c r="E1969" i="40"/>
  <c r="H1969" i="40" s="1"/>
  <c r="E1970" i="40"/>
  <c r="H1970" i="40" s="1"/>
  <c r="E1972" i="40"/>
  <c r="H1972" i="40" s="1"/>
  <c r="E1973" i="40"/>
  <c r="H1973" i="40" s="1"/>
  <c r="C1971" i="40"/>
  <c r="F1971" i="40" s="1"/>
  <c r="D1946" i="40"/>
  <c r="G1946" i="40" s="1"/>
  <c r="C1946" i="40"/>
  <c r="F1946" i="40" s="1"/>
  <c r="D1941" i="40"/>
  <c r="G1941" i="40" s="1"/>
  <c r="C1941" i="40"/>
  <c r="F1941" i="40" s="1"/>
  <c r="D1930" i="40"/>
  <c r="G1930" i="40" s="1"/>
  <c r="D1915" i="40"/>
  <c r="G1915" i="40" s="1"/>
  <c r="C1826" i="40"/>
  <c r="F1826" i="40" s="1"/>
  <c r="E1238" i="40"/>
  <c r="H1238" i="40" s="1"/>
  <c r="E1239" i="40"/>
  <c r="H1239" i="40" s="1"/>
  <c r="E1240" i="40"/>
  <c r="H1240" i="40" s="1"/>
  <c r="E1241" i="40"/>
  <c r="H1241" i="40" s="1"/>
  <c r="E1242" i="40"/>
  <c r="H1242" i="40" s="1"/>
  <c r="E1243" i="40"/>
  <c r="H1243" i="40" s="1"/>
  <c r="E1244" i="40"/>
  <c r="H1244" i="40" s="1"/>
  <c r="E1245" i="40"/>
  <c r="H1245" i="40" s="1"/>
  <c r="E1246" i="40"/>
  <c r="H1246" i="40" s="1"/>
  <c r="E1248" i="40"/>
  <c r="H1248" i="40" s="1"/>
  <c r="E1249" i="40"/>
  <c r="H1249" i="40" s="1"/>
  <c r="E1250" i="40"/>
  <c r="H1250" i="40" s="1"/>
  <c r="E1251" i="40"/>
  <c r="H1251" i="40" s="1"/>
  <c r="E1252" i="40"/>
  <c r="H1252" i="40" s="1"/>
  <c r="E1253" i="40"/>
  <c r="H1253" i="40" s="1"/>
  <c r="E1254" i="40"/>
  <c r="H1254" i="40" s="1"/>
  <c r="E1255" i="40"/>
  <c r="H1255" i="40" s="1"/>
  <c r="E1256" i="40"/>
  <c r="H1256" i="40" s="1"/>
  <c r="E1257" i="40"/>
  <c r="H1257" i="40" s="1"/>
  <c r="E1258" i="40"/>
  <c r="H1258" i="40" s="1"/>
  <c r="E1259" i="40"/>
  <c r="H1259" i="40" s="1"/>
  <c r="E1260" i="40"/>
  <c r="H1260" i="40" s="1"/>
  <c r="E1261" i="40"/>
  <c r="H1261" i="40" s="1"/>
  <c r="E1262" i="40"/>
  <c r="H1262" i="40" s="1"/>
  <c r="E1263" i="40"/>
  <c r="H1263" i="40" s="1"/>
  <c r="E1264" i="40"/>
  <c r="H1264" i="40" s="1"/>
  <c r="E1265" i="40"/>
  <c r="H1265" i="40" s="1"/>
  <c r="E1266" i="40"/>
  <c r="H1266" i="40" s="1"/>
  <c r="E1267" i="40"/>
  <c r="H1267" i="40" s="1"/>
  <c r="E1268" i="40"/>
  <c r="H1268" i="40" s="1"/>
  <c r="E1269" i="40"/>
  <c r="H1269" i="40" s="1"/>
  <c r="E1270" i="40"/>
  <c r="H1270" i="40" s="1"/>
  <c r="E1271" i="40"/>
  <c r="H1271" i="40" s="1"/>
  <c r="E1272" i="40"/>
  <c r="H1272" i="40" s="1"/>
  <c r="E1273" i="40"/>
  <c r="H1273" i="40" s="1"/>
  <c r="E1274" i="40"/>
  <c r="H1274" i="40" s="1"/>
  <c r="E1275" i="40"/>
  <c r="H1275" i="40" s="1"/>
  <c r="E1276" i="40"/>
  <c r="H1276" i="40" s="1"/>
  <c r="E1277" i="40"/>
  <c r="H1277" i="40" s="1"/>
  <c r="E1278" i="40"/>
  <c r="H1278" i="40" s="1"/>
  <c r="E1279" i="40"/>
  <c r="H1279" i="40" s="1"/>
  <c r="E1280" i="40"/>
  <c r="H1280" i="40" s="1"/>
  <c r="E1281" i="40"/>
  <c r="H1281" i="40" s="1"/>
  <c r="E1282" i="40"/>
  <c r="H1282" i="40" s="1"/>
  <c r="E1283" i="40"/>
  <c r="H1283" i="40" s="1"/>
  <c r="E1284" i="40"/>
  <c r="H1284" i="40" s="1"/>
  <c r="E1285" i="40"/>
  <c r="H1285" i="40" s="1"/>
  <c r="E1286" i="40"/>
  <c r="H1286" i="40" s="1"/>
  <c r="E1287" i="40"/>
  <c r="H1287" i="40" s="1"/>
  <c r="E1288" i="40"/>
  <c r="H1288" i="40" s="1"/>
  <c r="E1289" i="40"/>
  <c r="H1289" i="40" s="1"/>
  <c r="E1290" i="40"/>
  <c r="H1290" i="40" s="1"/>
  <c r="E1291" i="40"/>
  <c r="H1291" i="40" s="1"/>
  <c r="E1292" i="40"/>
  <c r="H1292" i="40" s="1"/>
  <c r="E1293" i="40"/>
  <c r="H1293" i="40" s="1"/>
  <c r="E1294" i="40"/>
  <c r="H1294" i="40" s="1"/>
  <c r="E1295" i="40"/>
  <c r="H1295" i="40" s="1"/>
  <c r="E1296" i="40"/>
  <c r="H1296" i="40" s="1"/>
  <c r="E1297" i="40"/>
  <c r="H1297" i="40" s="1"/>
  <c r="E1298" i="40"/>
  <c r="H1298" i="40" s="1"/>
  <c r="E1299" i="40"/>
  <c r="H1299" i="40" s="1"/>
  <c r="E1300" i="40"/>
  <c r="H1300" i="40" s="1"/>
  <c r="E1301" i="40"/>
  <c r="H1301" i="40" s="1"/>
  <c r="E1302" i="40"/>
  <c r="H1302" i="40" s="1"/>
  <c r="E1303" i="40"/>
  <c r="H1303" i="40" s="1"/>
  <c r="E1304" i="40"/>
  <c r="H1304" i="40" s="1"/>
  <c r="E1305" i="40"/>
  <c r="H1305" i="40" s="1"/>
  <c r="E1306" i="40"/>
  <c r="H1306" i="40" s="1"/>
  <c r="E1307" i="40"/>
  <c r="H1307" i="40" s="1"/>
  <c r="E1308" i="40"/>
  <c r="H1308" i="40" s="1"/>
  <c r="E1309" i="40"/>
  <c r="H1309" i="40" s="1"/>
  <c r="E1310" i="40"/>
  <c r="H1310" i="40" s="1"/>
  <c r="E1311" i="40"/>
  <c r="H1311" i="40" s="1"/>
  <c r="E1312" i="40"/>
  <c r="H1312" i="40" s="1"/>
  <c r="E1313" i="40"/>
  <c r="H1313" i="40" s="1"/>
  <c r="E1314" i="40"/>
  <c r="H1314" i="40" s="1"/>
  <c r="E1315" i="40"/>
  <c r="H1315" i="40" s="1"/>
  <c r="E1316" i="40"/>
  <c r="H1316" i="40" s="1"/>
  <c r="E1317" i="40"/>
  <c r="H1317" i="40" s="1"/>
  <c r="E1318" i="40"/>
  <c r="H1318" i="40" s="1"/>
  <c r="E1319" i="40"/>
  <c r="H1319" i="40" s="1"/>
  <c r="E1320" i="40"/>
  <c r="H1320" i="40" s="1"/>
  <c r="E1321" i="40"/>
  <c r="H1321" i="40" s="1"/>
  <c r="E1322" i="40"/>
  <c r="H1322" i="40" s="1"/>
  <c r="E1323" i="40"/>
  <c r="H1323" i="40" s="1"/>
  <c r="E1324" i="40"/>
  <c r="H1324" i="40" s="1"/>
  <c r="E1325" i="40"/>
  <c r="H1325" i="40" s="1"/>
  <c r="E1326" i="40"/>
  <c r="H1326" i="40" s="1"/>
  <c r="E1327" i="40"/>
  <c r="H1327" i="40" s="1"/>
  <c r="E1328" i="40"/>
  <c r="H1328" i="40" s="1"/>
  <c r="E1329" i="40"/>
  <c r="H1329" i="40" s="1"/>
  <c r="E1330" i="40"/>
  <c r="H1330" i="40" s="1"/>
  <c r="E1331" i="40"/>
  <c r="H1331" i="40" s="1"/>
  <c r="E1332" i="40"/>
  <c r="H1332" i="40" s="1"/>
  <c r="E1333" i="40"/>
  <c r="H1333" i="40" s="1"/>
  <c r="E1334" i="40"/>
  <c r="H1334" i="40" s="1"/>
  <c r="E1335" i="40"/>
  <c r="H1335" i="40" s="1"/>
  <c r="E1336" i="40"/>
  <c r="H1336" i="40" s="1"/>
  <c r="E1337" i="40"/>
  <c r="H1337" i="40" s="1"/>
  <c r="E1338" i="40"/>
  <c r="H1338" i="40" s="1"/>
  <c r="E1339" i="40"/>
  <c r="H1339" i="40" s="1"/>
  <c r="E1340" i="40"/>
  <c r="H1340" i="40" s="1"/>
  <c r="E1341" i="40"/>
  <c r="H1341" i="40" s="1"/>
  <c r="E1342" i="40"/>
  <c r="H1342" i="40" s="1"/>
  <c r="E1343" i="40"/>
  <c r="H1343" i="40" s="1"/>
  <c r="E1344" i="40"/>
  <c r="H1344" i="40" s="1"/>
  <c r="E1345" i="40"/>
  <c r="H1345" i="40" s="1"/>
  <c r="E1346" i="40"/>
  <c r="H1346" i="40" s="1"/>
  <c r="E1347" i="40"/>
  <c r="H1347" i="40" s="1"/>
  <c r="E1348" i="40"/>
  <c r="H1348" i="40" s="1"/>
  <c r="E1349" i="40"/>
  <c r="H1349" i="40" s="1"/>
  <c r="E1350" i="40"/>
  <c r="H1350" i="40" s="1"/>
  <c r="E1351" i="40"/>
  <c r="H1351" i="40" s="1"/>
  <c r="E1352" i="40"/>
  <c r="H1352" i="40" s="1"/>
  <c r="E1353" i="40"/>
  <c r="H1353" i="40" s="1"/>
  <c r="E1354" i="40"/>
  <c r="H1354" i="40" s="1"/>
  <c r="E1355" i="40"/>
  <c r="H1355" i="40" s="1"/>
  <c r="E1356" i="40"/>
  <c r="H1356" i="40" s="1"/>
  <c r="E1357" i="40"/>
  <c r="H1357" i="40" s="1"/>
  <c r="E1358" i="40"/>
  <c r="H1358" i="40" s="1"/>
  <c r="E1359" i="40"/>
  <c r="H1359" i="40" s="1"/>
  <c r="E1360" i="40"/>
  <c r="H1360" i="40" s="1"/>
  <c r="E1361" i="40"/>
  <c r="H1361" i="40" s="1"/>
  <c r="E1362" i="40"/>
  <c r="H1362" i="40" s="1"/>
  <c r="E1363" i="40"/>
  <c r="H1363" i="40" s="1"/>
  <c r="E1364" i="40"/>
  <c r="H1364" i="40" s="1"/>
  <c r="E1365" i="40"/>
  <c r="H1365" i="40" s="1"/>
  <c r="E1366" i="40"/>
  <c r="H1366" i="40" s="1"/>
  <c r="E1367" i="40"/>
  <c r="H1367" i="40" s="1"/>
  <c r="E1368" i="40"/>
  <c r="H1368" i="40" s="1"/>
  <c r="E1369" i="40"/>
  <c r="H1369" i="40" s="1"/>
  <c r="E1370" i="40"/>
  <c r="H1370" i="40" s="1"/>
  <c r="E1371" i="40"/>
  <c r="H1371" i="40" s="1"/>
  <c r="E1372" i="40"/>
  <c r="H1372" i="40" s="1"/>
  <c r="E1373" i="40"/>
  <c r="H1373" i="40" s="1"/>
  <c r="E1374" i="40"/>
  <c r="H1374" i="40" s="1"/>
  <c r="E1375" i="40"/>
  <c r="H1375" i="40" s="1"/>
  <c r="E1376" i="40"/>
  <c r="H1376" i="40" s="1"/>
  <c r="E1377" i="40"/>
  <c r="H1377" i="40" s="1"/>
  <c r="E1378" i="40"/>
  <c r="H1378" i="40" s="1"/>
  <c r="E1379" i="40"/>
  <c r="H1379" i="40" s="1"/>
  <c r="E1380" i="40"/>
  <c r="H1380" i="40" s="1"/>
  <c r="E1381" i="40"/>
  <c r="H1381" i="40" s="1"/>
  <c r="E1382" i="40"/>
  <c r="H1382" i="40" s="1"/>
  <c r="E1383" i="40"/>
  <c r="H1383" i="40" s="1"/>
  <c r="E1384" i="40"/>
  <c r="H1384" i="40" s="1"/>
  <c r="E1385" i="40"/>
  <c r="H1385" i="40" s="1"/>
  <c r="E1386" i="40"/>
  <c r="H1386" i="40" s="1"/>
  <c r="E1387" i="40"/>
  <c r="H1387" i="40" s="1"/>
  <c r="E1388" i="40"/>
  <c r="H1388" i="40" s="1"/>
  <c r="E1389" i="40"/>
  <c r="H1389" i="40" s="1"/>
  <c r="E1390" i="40"/>
  <c r="H1390" i="40" s="1"/>
  <c r="E1391" i="40"/>
  <c r="H1391" i="40" s="1"/>
  <c r="E1392" i="40"/>
  <c r="H1392" i="40" s="1"/>
  <c r="E1393" i="40"/>
  <c r="H1393" i="40" s="1"/>
  <c r="E1394" i="40"/>
  <c r="H1394" i="40" s="1"/>
  <c r="E1395" i="40"/>
  <c r="H1395" i="40" s="1"/>
  <c r="E1396" i="40"/>
  <c r="H1396" i="40" s="1"/>
  <c r="E1397" i="40"/>
  <c r="H1397" i="40" s="1"/>
  <c r="E1398" i="40"/>
  <c r="H1398" i="40" s="1"/>
  <c r="E1399" i="40"/>
  <c r="H1399" i="40" s="1"/>
  <c r="E1400" i="40"/>
  <c r="H1400" i="40" s="1"/>
  <c r="E1401" i="40"/>
  <c r="H1401" i="40" s="1"/>
  <c r="E1402" i="40"/>
  <c r="H1402" i="40" s="1"/>
  <c r="E1403" i="40"/>
  <c r="H1403" i="40" s="1"/>
  <c r="E1404" i="40"/>
  <c r="H1404" i="40" s="1"/>
  <c r="E1405" i="40"/>
  <c r="H1405" i="40" s="1"/>
  <c r="E1406" i="40"/>
  <c r="H1406" i="40" s="1"/>
  <c r="E1407" i="40"/>
  <c r="H1407" i="40" s="1"/>
  <c r="E1408" i="40"/>
  <c r="H1408" i="40" s="1"/>
  <c r="E1409" i="40"/>
  <c r="H1409" i="40" s="1"/>
  <c r="E1410" i="40"/>
  <c r="H1410" i="40" s="1"/>
  <c r="E1411" i="40"/>
  <c r="H1411" i="40" s="1"/>
  <c r="E1412" i="40"/>
  <c r="H1412" i="40" s="1"/>
  <c r="E1413" i="40"/>
  <c r="H1413" i="40" s="1"/>
  <c r="E1414" i="40"/>
  <c r="H1414" i="40" s="1"/>
  <c r="E1415" i="40"/>
  <c r="H1415" i="40" s="1"/>
  <c r="E1416" i="40"/>
  <c r="H1416" i="40" s="1"/>
  <c r="E1417" i="40"/>
  <c r="H1417" i="40" s="1"/>
  <c r="E1418" i="40"/>
  <c r="H1418" i="40" s="1"/>
  <c r="E1419" i="40"/>
  <c r="H1419" i="40" s="1"/>
  <c r="E1420" i="40"/>
  <c r="H1420" i="40" s="1"/>
  <c r="E1421" i="40"/>
  <c r="H1421" i="40" s="1"/>
  <c r="E1422" i="40"/>
  <c r="H1422" i="40" s="1"/>
  <c r="E1423" i="40"/>
  <c r="H1423" i="40" s="1"/>
  <c r="E1424" i="40"/>
  <c r="H1424" i="40" s="1"/>
  <c r="E1425" i="40"/>
  <c r="H1425" i="40" s="1"/>
  <c r="E1426" i="40"/>
  <c r="H1426" i="40" s="1"/>
  <c r="E1606" i="40"/>
  <c r="H1606" i="40" s="1"/>
  <c r="E1607" i="40"/>
  <c r="H1607" i="40" s="1"/>
  <c r="E1608" i="40"/>
  <c r="H1608" i="40" s="1"/>
  <c r="E1609" i="40"/>
  <c r="H1609" i="40" s="1"/>
  <c r="E1610" i="40"/>
  <c r="H1610" i="40" s="1"/>
  <c r="E1611" i="40"/>
  <c r="H1611" i="40" s="1"/>
  <c r="E1612" i="40"/>
  <c r="H1612" i="40" s="1"/>
  <c r="E1613" i="40"/>
  <c r="H1613" i="40" s="1"/>
  <c r="E1614" i="40"/>
  <c r="H1614" i="40" s="1"/>
  <c r="E1615" i="40"/>
  <c r="H1615" i="40" s="1"/>
  <c r="E1616" i="40"/>
  <c r="H1616" i="40" s="1"/>
  <c r="E1617" i="40"/>
  <c r="H1617" i="40" s="1"/>
  <c r="E1618" i="40"/>
  <c r="H1618" i="40" s="1"/>
  <c r="E1619" i="40"/>
  <c r="H1619" i="40" s="1"/>
  <c r="E1620" i="40"/>
  <c r="H1620" i="40" s="1"/>
  <c r="E1621" i="40"/>
  <c r="H1621" i="40" s="1"/>
  <c r="E1622" i="40"/>
  <c r="H1622" i="40" s="1"/>
  <c r="E1623" i="40"/>
  <c r="H1623" i="40" s="1"/>
  <c r="E1624" i="40"/>
  <c r="H1624" i="40" s="1"/>
  <c r="E1625" i="40"/>
  <c r="H1625" i="40" s="1"/>
  <c r="E1626" i="40"/>
  <c r="H1626" i="40" s="1"/>
  <c r="E1627" i="40"/>
  <c r="H1627" i="40" s="1"/>
  <c r="E1628" i="40"/>
  <c r="H1628" i="40" s="1"/>
  <c r="E1629" i="40"/>
  <c r="H1629" i="40" s="1"/>
  <c r="E1630" i="40"/>
  <c r="H1630" i="40" s="1"/>
  <c r="E1631" i="40"/>
  <c r="H1631" i="40" s="1"/>
  <c r="E1632" i="40"/>
  <c r="H1632" i="40" s="1"/>
  <c r="E1633" i="40"/>
  <c r="H1633" i="40" s="1"/>
  <c r="E1635" i="40"/>
  <c r="H1635" i="40" s="1"/>
  <c r="E1636" i="40"/>
  <c r="H1636" i="40" s="1"/>
  <c r="E1637" i="40"/>
  <c r="H1637" i="40" s="1"/>
  <c r="E1638" i="40"/>
  <c r="H1638" i="40" s="1"/>
  <c r="E1639" i="40"/>
  <c r="H1639" i="40" s="1"/>
  <c r="E1640" i="40"/>
  <c r="H1640" i="40" s="1"/>
  <c r="E1641" i="40"/>
  <c r="H1641" i="40" s="1"/>
  <c r="E1642" i="40"/>
  <c r="H1642" i="40" s="1"/>
  <c r="E1643" i="40"/>
  <c r="H1643" i="40" s="1"/>
  <c r="E1644" i="40"/>
  <c r="H1644" i="40" s="1"/>
  <c r="E1645" i="40"/>
  <c r="H1645" i="40" s="1"/>
  <c r="E1646" i="40"/>
  <c r="H1646" i="40" s="1"/>
  <c r="E1647" i="40"/>
  <c r="H1647" i="40" s="1"/>
  <c r="E1648" i="40"/>
  <c r="H1648" i="40" s="1"/>
  <c r="E1649" i="40"/>
  <c r="H1649" i="40" s="1"/>
  <c r="E1650" i="40"/>
  <c r="H1650" i="40" s="1"/>
  <c r="E1651" i="40"/>
  <c r="H1651" i="40" s="1"/>
  <c r="E1652" i="40"/>
  <c r="H1652" i="40" s="1"/>
  <c r="E1653" i="40"/>
  <c r="H1653" i="40" s="1"/>
  <c r="E1654" i="40"/>
  <c r="H1654" i="40" s="1"/>
  <c r="E1655" i="40"/>
  <c r="H1655" i="40" s="1"/>
  <c r="E1656" i="40"/>
  <c r="H1656" i="40" s="1"/>
  <c r="E1657" i="40"/>
  <c r="H1657" i="40" s="1"/>
  <c r="E1658" i="40"/>
  <c r="H1658" i="40" s="1"/>
  <c r="E1659" i="40"/>
  <c r="H1659" i="40" s="1"/>
  <c r="E1660" i="40"/>
  <c r="H1660" i="40" s="1"/>
  <c r="E1661" i="40"/>
  <c r="H1661" i="40" s="1"/>
  <c r="E1662" i="40"/>
  <c r="H1662" i="40" s="1"/>
  <c r="E1663" i="40"/>
  <c r="H1663" i="40" s="1"/>
  <c r="E1664" i="40"/>
  <c r="H1664" i="40" s="1"/>
  <c r="E1665" i="40"/>
  <c r="H1665" i="40" s="1"/>
  <c r="E1666" i="40"/>
  <c r="H1666" i="40" s="1"/>
  <c r="E1667" i="40"/>
  <c r="H1667" i="40" s="1"/>
  <c r="E1668" i="40"/>
  <c r="H1668" i="40" s="1"/>
  <c r="E1669" i="40"/>
  <c r="H1669" i="40" s="1"/>
  <c r="E1671" i="40"/>
  <c r="H1671" i="40" s="1"/>
  <c r="E1672" i="40"/>
  <c r="H1672" i="40" s="1"/>
  <c r="E1673" i="40"/>
  <c r="H1673" i="40" s="1"/>
  <c r="E1674" i="40"/>
  <c r="H1674" i="40" s="1"/>
  <c r="E1675" i="40"/>
  <c r="H1675" i="40" s="1"/>
  <c r="E1676" i="40"/>
  <c r="H1676" i="40" s="1"/>
  <c r="E1677" i="40"/>
  <c r="H1677" i="40" s="1"/>
  <c r="E1678" i="40"/>
  <c r="H1678" i="40" s="1"/>
  <c r="E1679" i="40"/>
  <c r="H1679" i="40" s="1"/>
  <c r="E1680" i="40"/>
  <c r="H1680" i="40" s="1"/>
  <c r="E1681" i="40"/>
  <c r="H1681" i="40" s="1"/>
  <c r="E1682" i="40"/>
  <c r="H1682" i="40" s="1"/>
  <c r="E1683" i="40"/>
  <c r="H1683" i="40" s="1"/>
  <c r="E1684" i="40"/>
  <c r="H1684" i="40" s="1"/>
  <c r="E1685" i="40"/>
  <c r="H1685" i="40" s="1"/>
  <c r="E1686" i="40"/>
  <c r="H1686" i="40" s="1"/>
  <c r="E1687" i="40"/>
  <c r="H1687" i="40" s="1"/>
  <c r="E1688" i="40"/>
  <c r="H1688" i="40" s="1"/>
  <c r="E1689" i="40"/>
  <c r="H1689" i="40" s="1"/>
  <c r="E1690" i="40"/>
  <c r="H1690" i="40" s="1"/>
  <c r="E1691" i="40"/>
  <c r="H1691" i="40" s="1"/>
  <c r="E1692" i="40"/>
  <c r="H1692" i="40" s="1"/>
  <c r="E1693" i="40"/>
  <c r="H1693" i="40" s="1"/>
  <c r="E1694" i="40"/>
  <c r="H1694" i="40" s="1"/>
  <c r="E1695" i="40"/>
  <c r="H1695" i="40" s="1"/>
  <c r="E1696" i="40"/>
  <c r="H1696" i="40" s="1"/>
  <c r="E1697" i="40"/>
  <c r="H1697" i="40" s="1"/>
  <c r="E1698" i="40"/>
  <c r="H1698" i="40" s="1"/>
  <c r="E1699" i="40"/>
  <c r="H1699" i="40" s="1"/>
  <c r="E1700" i="40"/>
  <c r="H1700" i="40" s="1"/>
  <c r="E1701" i="40"/>
  <c r="H1701" i="40" s="1"/>
  <c r="E1702" i="40"/>
  <c r="H1702" i="40" s="1"/>
  <c r="E1703" i="40"/>
  <c r="H1703" i="40" s="1"/>
  <c r="E1704" i="40"/>
  <c r="H1704" i="40" s="1"/>
  <c r="E1705" i="40"/>
  <c r="H1705" i="40" s="1"/>
  <c r="E1706" i="40"/>
  <c r="H1706" i="40" s="1"/>
  <c r="E1707" i="40"/>
  <c r="H1707" i="40" s="1"/>
  <c r="E1708" i="40"/>
  <c r="H1708" i="40" s="1"/>
  <c r="E1709" i="40"/>
  <c r="H1709" i="40" s="1"/>
  <c r="E1710" i="40"/>
  <c r="H1710" i="40" s="1"/>
  <c r="E1711" i="40"/>
  <c r="H1711" i="40" s="1"/>
  <c r="E1712" i="40"/>
  <c r="H1712" i="40" s="1"/>
  <c r="E1713" i="40"/>
  <c r="H1713" i="40" s="1"/>
  <c r="E1714" i="40"/>
  <c r="H1714" i="40" s="1"/>
  <c r="E1715" i="40"/>
  <c r="H1715" i="40" s="1"/>
  <c r="E1716" i="40"/>
  <c r="H1716" i="40" s="1"/>
  <c r="E1717" i="40"/>
  <c r="H1717" i="40" s="1"/>
  <c r="E1718" i="40"/>
  <c r="H1718" i="40" s="1"/>
  <c r="E1719" i="40"/>
  <c r="H1719" i="40" s="1"/>
  <c r="E1720" i="40"/>
  <c r="H1720" i="40" s="1"/>
  <c r="E1721" i="40"/>
  <c r="H1721" i="40" s="1"/>
  <c r="E1722" i="40"/>
  <c r="H1722" i="40" s="1"/>
  <c r="E1723" i="40"/>
  <c r="H1723" i="40" s="1"/>
  <c r="E1724" i="40"/>
  <c r="H1724" i="40" s="1"/>
  <c r="E1725" i="40"/>
  <c r="H1725" i="40" s="1"/>
  <c r="E1726" i="40"/>
  <c r="H1726" i="40" s="1"/>
  <c r="E1727" i="40"/>
  <c r="H1727" i="40" s="1"/>
  <c r="E1728" i="40"/>
  <c r="H1728" i="40" s="1"/>
  <c r="E1729" i="40"/>
  <c r="H1729" i="40" s="1"/>
  <c r="E1730" i="40"/>
  <c r="H1730" i="40" s="1"/>
  <c r="E1237" i="40"/>
  <c r="H1237" i="40" s="1"/>
  <c r="D1670" i="40"/>
  <c r="G1670" i="40" s="1"/>
  <c r="D1634" i="40"/>
  <c r="G1634" i="40" s="1"/>
  <c r="E1132" i="40"/>
  <c r="H1132" i="40" s="1"/>
  <c r="E1133" i="40"/>
  <c r="H1133" i="40" s="1"/>
  <c r="E1134" i="40"/>
  <c r="H1134" i="40" s="1"/>
  <c r="E1135" i="40"/>
  <c r="H1135" i="40" s="1"/>
  <c r="E1136" i="40"/>
  <c r="H1136" i="40" s="1"/>
  <c r="E1137" i="40"/>
  <c r="H1137" i="40" s="1"/>
  <c r="E1138" i="40"/>
  <c r="H1138" i="40" s="1"/>
  <c r="E1139" i="40"/>
  <c r="H1139" i="40" s="1"/>
  <c r="E1140" i="40"/>
  <c r="H1140" i="40" s="1"/>
  <c r="E1141" i="40"/>
  <c r="H1141" i="40" s="1"/>
  <c r="E1142" i="40"/>
  <c r="H1142" i="40" s="1"/>
  <c r="E1143" i="40"/>
  <c r="H1143" i="40" s="1"/>
  <c r="E1144" i="40"/>
  <c r="H1144" i="40" s="1"/>
  <c r="E1145" i="40"/>
  <c r="H1145" i="40" s="1"/>
  <c r="E1146" i="40"/>
  <c r="H1146" i="40" s="1"/>
  <c r="E1147" i="40"/>
  <c r="H1147" i="40" s="1"/>
  <c r="E1148" i="40"/>
  <c r="H1148" i="40" s="1"/>
  <c r="E1149" i="40"/>
  <c r="H1149" i="40" s="1"/>
  <c r="E1150" i="40"/>
  <c r="H1150" i="40" s="1"/>
  <c r="E1151" i="40"/>
  <c r="H1151" i="40" s="1"/>
  <c r="E1152" i="40"/>
  <c r="H1152" i="40" s="1"/>
  <c r="E1153" i="40"/>
  <c r="H1153" i="40" s="1"/>
  <c r="E1154" i="40"/>
  <c r="H1154" i="40" s="1"/>
  <c r="E1155" i="40"/>
  <c r="H1155" i="40" s="1"/>
  <c r="E1156" i="40"/>
  <c r="H1156" i="40" s="1"/>
  <c r="E1157" i="40"/>
  <c r="H1157" i="40" s="1"/>
  <c r="E1158" i="40"/>
  <c r="H1158" i="40" s="1"/>
  <c r="E1159" i="40"/>
  <c r="H1159" i="40" s="1"/>
  <c r="E1160" i="40"/>
  <c r="H1160" i="40" s="1"/>
  <c r="E1161" i="40"/>
  <c r="H1161" i="40" s="1"/>
  <c r="E1162" i="40"/>
  <c r="H1162" i="40" s="1"/>
  <c r="E1163" i="40"/>
  <c r="H1163" i="40" s="1"/>
  <c r="E1164" i="40"/>
  <c r="H1164" i="40" s="1"/>
  <c r="E1165" i="40"/>
  <c r="H1165" i="40" s="1"/>
  <c r="E1166" i="40"/>
  <c r="H1166" i="40" s="1"/>
  <c r="E1167" i="40"/>
  <c r="H1167" i="40" s="1"/>
  <c r="E1168" i="40"/>
  <c r="H1168" i="40" s="1"/>
  <c r="E1169" i="40"/>
  <c r="H1169" i="40" s="1"/>
  <c r="E1170" i="40"/>
  <c r="H1170" i="40" s="1"/>
  <c r="E1171" i="40"/>
  <c r="H1171" i="40" s="1"/>
  <c r="E1172" i="40"/>
  <c r="H1172" i="40" s="1"/>
  <c r="E1173" i="40"/>
  <c r="H1173" i="40" s="1"/>
  <c r="E1174" i="40"/>
  <c r="H1174" i="40" s="1"/>
  <c r="E1175" i="40"/>
  <c r="H1175" i="40" s="1"/>
  <c r="E1176" i="40"/>
  <c r="H1176" i="40" s="1"/>
  <c r="E1177" i="40"/>
  <c r="H1177" i="40" s="1"/>
  <c r="E1178" i="40"/>
  <c r="H1178" i="40" s="1"/>
  <c r="E1179" i="40"/>
  <c r="H1179" i="40" s="1"/>
  <c r="E1180" i="40"/>
  <c r="H1180" i="40" s="1"/>
  <c r="E1181" i="40"/>
  <c r="H1181" i="40" s="1"/>
  <c r="E1182" i="40"/>
  <c r="H1182" i="40" s="1"/>
  <c r="E1183" i="40"/>
  <c r="H1183" i="40" s="1"/>
  <c r="E1184" i="40"/>
  <c r="H1184" i="40" s="1"/>
  <c r="E1185" i="40"/>
  <c r="H1185" i="40" s="1"/>
  <c r="E1186" i="40"/>
  <c r="H1186" i="40" s="1"/>
  <c r="E1187" i="40"/>
  <c r="H1187" i="40" s="1"/>
  <c r="E1188" i="40"/>
  <c r="H1188" i="40" s="1"/>
  <c r="E1189" i="40"/>
  <c r="H1189" i="40" s="1"/>
  <c r="E1190" i="40"/>
  <c r="H1190" i="40" s="1"/>
  <c r="E1191" i="40"/>
  <c r="H1191" i="40" s="1"/>
  <c r="E1192" i="40"/>
  <c r="H1192" i="40" s="1"/>
  <c r="E1193" i="40"/>
  <c r="H1193" i="40" s="1"/>
  <c r="E1194" i="40"/>
  <c r="H1194" i="40" s="1"/>
  <c r="E1195" i="40"/>
  <c r="H1195" i="40" s="1"/>
  <c r="E1196" i="40"/>
  <c r="H1196" i="40" s="1"/>
  <c r="E1197" i="40"/>
  <c r="H1197" i="40" s="1"/>
  <c r="E1198" i="40"/>
  <c r="H1198" i="40" s="1"/>
  <c r="E1199" i="40"/>
  <c r="H1199" i="40" s="1"/>
  <c r="E1200" i="40"/>
  <c r="H1200" i="40" s="1"/>
  <c r="E1201" i="40"/>
  <c r="H1201" i="40" s="1"/>
  <c r="E1202" i="40"/>
  <c r="H1202" i="40" s="1"/>
  <c r="E1203" i="40"/>
  <c r="H1203" i="40" s="1"/>
  <c r="E1204" i="40"/>
  <c r="H1204" i="40" s="1"/>
  <c r="E1205" i="40"/>
  <c r="H1205" i="40" s="1"/>
  <c r="E1206" i="40"/>
  <c r="H1206" i="40" s="1"/>
  <c r="E1207" i="40"/>
  <c r="H1207" i="40" s="1"/>
  <c r="E1208" i="40"/>
  <c r="H1208" i="40" s="1"/>
  <c r="E1209" i="40"/>
  <c r="H1209" i="40" s="1"/>
  <c r="E1210" i="40"/>
  <c r="H1210" i="40" s="1"/>
  <c r="E1211" i="40"/>
  <c r="H1211" i="40" s="1"/>
  <c r="E1212" i="40"/>
  <c r="H1212" i="40" s="1"/>
  <c r="E1213" i="40"/>
  <c r="H1213" i="40" s="1"/>
  <c r="E1214" i="40"/>
  <c r="H1214" i="40" s="1"/>
  <c r="E1215" i="40"/>
  <c r="H1215" i="40" s="1"/>
  <c r="E1216" i="40"/>
  <c r="H1216" i="40" s="1"/>
  <c r="E1217" i="40"/>
  <c r="H1217" i="40" s="1"/>
  <c r="E1218" i="40"/>
  <c r="H1218" i="40" s="1"/>
  <c r="E1219" i="40"/>
  <c r="H1219" i="40" s="1"/>
  <c r="E1220" i="40"/>
  <c r="H1220" i="40" s="1"/>
  <c r="E1221" i="40"/>
  <c r="H1221" i="40" s="1"/>
  <c r="E1222" i="40"/>
  <c r="H1222" i="40" s="1"/>
  <c r="E1223" i="40"/>
  <c r="H1223" i="40" s="1"/>
  <c r="E1224" i="40"/>
  <c r="H1224" i="40" s="1"/>
  <c r="E1225" i="40"/>
  <c r="H1225" i="40" s="1"/>
  <c r="E1226" i="40"/>
  <c r="H1226" i="40" s="1"/>
  <c r="E1227" i="40"/>
  <c r="H1227" i="40" s="1"/>
  <c r="E1228" i="40"/>
  <c r="H1228" i="40" s="1"/>
  <c r="E1229" i="40"/>
  <c r="H1229" i="40" s="1"/>
  <c r="E1230" i="40"/>
  <c r="H1230" i="40" s="1"/>
  <c r="E1231" i="40"/>
  <c r="H1231" i="40" s="1"/>
  <c r="E1232" i="40"/>
  <c r="H1232" i="40" s="1"/>
  <c r="E1233" i="40"/>
  <c r="H1233" i="40" s="1"/>
  <c r="E1234" i="40"/>
  <c r="H1234" i="40" s="1"/>
  <c r="E1235" i="40"/>
  <c r="H1235" i="40" s="1"/>
  <c r="E1236" i="40"/>
  <c r="H1236" i="40" s="1"/>
  <c r="E1131" i="40"/>
  <c r="H1131" i="40" s="1"/>
  <c r="D1072" i="40"/>
  <c r="G1072" i="40" s="1"/>
  <c r="D937" i="40"/>
  <c r="G937" i="40" s="1"/>
  <c r="D929" i="40"/>
  <c r="G929" i="40" s="1"/>
  <c r="C924" i="40"/>
  <c r="F924" i="40" s="1"/>
  <c r="D921" i="40"/>
  <c r="G921" i="40" s="1"/>
  <c r="C765" i="40"/>
  <c r="F765" i="40" s="1"/>
  <c r="D608" i="40"/>
  <c r="G608" i="40" s="1"/>
  <c r="D570" i="40"/>
  <c r="G570" i="40" s="1"/>
  <c r="D562" i="40"/>
  <c r="G562" i="40" s="1"/>
  <c r="D561" i="40"/>
  <c r="G561" i="40" s="1"/>
  <c r="D556" i="40"/>
  <c r="G556" i="40" s="1"/>
  <c r="D555" i="40"/>
  <c r="G555" i="40" s="1"/>
  <c r="D58" i="32"/>
  <c r="D6" i="32"/>
  <c r="D70" i="32"/>
  <c r="D9" i="32"/>
  <c r="D2" i="32"/>
  <c r="D81" i="32"/>
  <c r="D31" i="32"/>
  <c r="D5" i="32"/>
  <c r="D123" i="32"/>
  <c r="D75" i="32"/>
  <c r="D91" i="32"/>
  <c r="D101" i="32"/>
  <c r="D82" i="32"/>
  <c r="D89" i="32"/>
  <c r="D83" i="32"/>
  <c r="D185" i="32"/>
  <c r="D85" i="32"/>
  <c r="D90" i="32"/>
  <c r="D80" i="32"/>
  <c r="D86" i="32"/>
  <c r="D52" i="32"/>
  <c r="D128" i="32"/>
  <c r="D180" i="32"/>
  <c r="D125" i="32"/>
  <c r="D179" i="32"/>
  <c r="D78" i="32"/>
  <c r="D184" i="32"/>
  <c r="D50" i="32"/>
  <c r="D43" i="32"/>
  <c r="D42" i="32"/>
  <c r="D77" i="32"/>
  <c r="D51" i="32"/>
  <c r="D68" i="32"/>
  <c r="D65" i="32"/>
  <c r="D21" i="32"/>
  <c r="D61" i="32"/>
  <c r="D76" i="32"/>
  <c r="D12" i="32"/>
  <c r="D15" i="32"/>
  <c r="D29" i="32"/>
  <c r="D4" i="32"/>
  <c r="D64" i="32"/>
  <c r="D121" i="32"/>
  <c r="D93" i="32"/>
  <c r="D27" i="32"/>
  <c r="D23" i="32"/>
  <c r="D19" i="32"/>
  <c r="D59" i="32"/>
  <c r="D71" i="32"/>
  <c r="K197" i="31"/>
  <c r="K196" i="31"/>
  <c r="K195" i="31"/>
  <c r="K194" i="31"/>
  <c r="K193" i="31"/>
  <c r="K192" i="31"/>
  <c r="K191" i="31"/>
  <c r="K190" i="31"/>
  <c r="K189" i="31"/>
  <c r="K188" i="31"/>
  <c r="K187" i="31"/>
  <c r="K186" i="31"/>
  <c r="K185" i="31"/>
  <c r="K184" i="31"/>
  <c r="K183" i="31"/>
  <c r="K182" i="31"/>
  <c r="K181" i="31"/>
  <c r="K180" i="31"/>
  <c r="K179" i="31"/>
  <c r="K178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K155" i="3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11" i="31"/>
  <c r="K110" i="31"/>
  <c r="K109" i="31"/>
  <c r="K108" i="31"/>
  <c r="K107" i="31"/>
  <c r="K106" i="31"/>
  <c r="K105" i="31"/>
  <c r="K104" i="3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6" i="31"/>
  <c r="K65" i="31"/>
  <c r="K64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K554" i="27"/>
  <c r="K552" i="27"/>
  <c r="K551" i="27"/>
  <c r="K550" i="27"/>
  <c r="K549" i="27"/>
  <c r="K548" i="27"/>
  <c r="K547" i="27"/>
  <c r="K546" i="27"/>
  <c r="K545" i="27"/>
  <c r="K544" i="27"/>
  <c r="K543" i="27"/>
  <c r="K542" i="27"/>
  <c r="K541" i="27"/>
  <c r="K540" i="27"/>
  <c r="K539" i="27"/>
  <c r="K538" i="27"/>
  <c r="K537" i="27"/>
  <c r="K536" i="27"/>
  <c r="K535" i="27"/>
  <c r="K534" i="27"/>
  <c r="K533" i="27"/>
  <c r="K532" i="27"/>
  <c r="K531" i="27"/>
  <c r="K530" i="27"/>
  <c r="K529" i="27"/>
  <c r="K528" i="27"/>
  <c r="K527" i="27"/>
  <c r="K526" i="27"/>
  <c r="K525" i="27"/>
  <c r="K524" i="27"/>
  <c r="K523" i="27"/>
  <c r="K522" i="27"/>
  <c r="K521" i="27"/>
  <c r="K520" i="27"/>
  <c r="K519" i="27"/>
  <c r="K518" i="27"/>
  <c r="K517" i="27"/>
  <c r="K516" i="27"/>
  <c r="K515" i="27"/>
  <c r="K514" i="27"/>
  <c r="K513" i="27"/>
  <c r="K512" i="27"/>
  <c r="K511" i="27"/>
  <c r="K510" i="27"/>
  <c r="K509" i="27"/>
  <c r="K508" i="27"/>
  <c r="K507" i="27"/>
  <c r="K506" i="27"/>
  <c r="K505" i="27"/>
  <c r="K504" i="27"/>
  <c r="K503" i="27"/>
  <c r="K502" i="27"/>
  <c r="K501" i="27"/>
  <c r="K500" i="27"/>
  <c r="K499" i="27"/>
  <c r="K498" i="27"/>
  <c r="K497" i="27"/>
  <c r="K496" i="27"/>
  <c r="K495" i="27"/>
  <c r="K494" i="27"/>
  <c r="K493" i="27"/>
  <c r="K492" i="27"/>
  <c r="K491" i="27"/>
  <c r="K490" i="27"/>
  <c r="K489" i="27"/>
  <c r="K488" i="27"/>
  <c r="K487" i="27"/>
  <c r="K486" i="27"/>
  <c r="K485" i="27"/>
  <c r="K484" i="27"/>
  <c r="K483" i="27"/>
  <c r="K482" i="27"/>
  <c r="K481" i="27"/>
  <c r="K480" i="27"/>
  <c r="K479" i="27"/>
  <c r="K478" i="27"/>
  <c r="K477" i="27"/>
  <c r="K476" i="27"/>
  <c r="K475" i="27"/>
  <c r="K474" i="27"/>
  <c r="K473" i="27"/>
  <c r="K472" i="27"/>
  <c r="K471" i="27"/>
  <c r="K470" i="27"/>
  <c r="K469" i="27"/>
  <c r="K468" i="27"/>
  <c r="K467" i="27"/>
  <c r="K466" i="27"/>
  <c r="K465" i="27"/>
  <c r="K464" i="27"/>
  <c r="K463" i="27"/>
  <c r="K462" i="27"/>
  <c r="K461" i="27"/>
  <c r="K460" i="27"/>
  <c r="K459" i="27"/>
  <c r="K458" i="27"/>
  <c r="K457" i="27"/>
  <c r="K456" i="27"/>
  <c r="K455" i="27"/>
  <c r="K454" i="27"/>
  <c r="K453" i="27"/>
  <c r="K452" i="27"/>
  <c r="K451" i="27"/>
  <c r="K450" i="27"/>
  <c r="K449" i="27"/>
  <c r="K448" i="27"/>
  <c r="K447" i="27"/>
  <c r="K446" i="27"/>
  <c r="K445" i="27"/>
  <c r="K444" i="27"/>
  <c r="K443" i="27"/>
  <c r="K442" i="27"/>
  <c r="K441" i="27"/>
  <c r="K440" i="27"/>
  <c r="K439" i="27"/>
  <c r="K438" i="27"/>
  <c r="K437" i="27"/>
  <c r="K436" i="27"/>
  <c r="K435" i="27"/>
  <c r="K434" i="27"/>
  <c r="K433" i="27"/>
  <c r="K432" i="27"/>
  <c r="K431" i="27"/>
  <c r="K430" i="27"/>
  <c r="K429" i="27"/>
  <c r="K428" i="27"/>
  <c r="K427" i="27"/>
  <c r="K426" i="27"/>
  <c r="K425" i="27"/>
  <c r="K424" i="27"/>
  <c r="K423" i="27"/>
  <c r="K422" i="27"/>
  <c r="K421" i="27"/>
  <c r="K420" i="27"/>
  <c r="K419" i="27"/>
  <c r="K418" i="27"/>
  <c r="K417" i="27"/>
  <c r="K416" i="27"/>
  <c r="K415" i="27"/>
  <c r="K414" i="27"/>
  <c r="K413" i="27"/>
  <c r="K412" i="27"/>
  <c r="K411" i="27"/>
  <c r="K410" i="27"/>
  <c r="K409" i="27"/>
  <c r="K408" i="27"/>
  <c r="K407" i="27"/>
  <c r="K406" i="27"/>
  <c r="K405" i="27"/>
  <c r="K404" i="27"/>
  <c r="K403" i="27"/>
  <c r="K402" i="27"/>
  <c r="K401" i="27"/>
  <c r="K400" i="27"/>
  <c r="K399" i="27"/>
  <c r="K398" i="27"/>
  <c r="K397" i="27"/>
  <c r="K396" i="27"/>
  <c r="K395" i="27"/>
  <c r="K394" i="27"/>
  <c r="K393" i="27"/>
  <c r="K392" i="27"/>
  <c r="K391" i="27"/>
  <c r="K390" i="27"/>
  <c r="K389" i="27"/>
  <c r="K388" i="27"/>
  <c r="K387" i="27"/>
  <c r="K386" i="27"/>
  <c r="K385" i="27"/>
  <c r="K384" i="27"/>
  <c r="K383" i="27"/>
  <c r="K382" i="27"/>
  <c r="K381" i="27"/>
  <c r="K380" i="27"/>
  <c r="K378" i="27"/>
  <c r="K377" i="27"/>
  <c r="K376" i="27"/>
  <c r="K375" i="27"/>
  <c r="K374" i="27"/>
  <c r="K373" i="27"/>
  <c r="K372" i="27"/>
  <c r="K371" i="27"/>
  <c r="K370" i="27"/>
  <c r="K369" i="27"/>
  <c r="K368" i="27"/>
  <c r="K367" i="27"/>
  <c r="K366" i="27"/>
  <c r="K365" i="27"/>
  <c r="K364" i="27"/>
  <c r="K363" i="27"/>
  <c r="K362" i="27"/>
  <c r="K361" i="27"/>
  <c r="K360" i="27"/>
  <c r="K359" i="27"/>
  <c r="K358" i="27"/>
  <c r="K357" i="27"/>
  <c r="K356" i="27"/>
  <c r="K355" i="27"/>
  <c r="K354" i="27"/>
  <c r="K353" i="27"/>
  <c r="K352" i="27"/>
  <c r="K351" i="27"/>
  <c r="K350" i="27"/>
  <c r="K349" i="27"/>
  <c r="K348" i="27"/>
  <c r="K347" i="27"/>
  <c r="K346" i="27"/>
  <c r="K345" i="27"/>
  <c r="K344" i="27"/>
  <c r="K343" i="27"/>
  <c r="K342" i="27"/>
  <c r="K341" i="27"/>
  <c r="K340" i="27"/>
  <c r="K339" i="27"/>
  <c r="K338" i="27"/>
  <c r="K337" i="27"/>
  <c r="K336" i="27"/>
  <c r="K335" i="27"/>
  <c r="K334" i="27"/>
  <c r="K333" i="27"/>
  <c r="K332" i="27"/>
  <c r="K331" i="27"/>
  <c r="K330" i="27"/>
  <c r="K329" i="27"/>
  <c r="K328" i="27"/>
  <c r="K327" i="27"/>
  <c r="K326" i="27"/>
  <c r="K325" i="27"/>
  <c r="K324" i="27"/>
  <c r="K323" i="27"/>
  <c r="K322" i="27"/>
  <c r="K321" i="27"/>
  <c r="K320" i="27"/>
  <c r="K319" i="27"/>
  <c r="K318" i="27"/>
  <c r="K317" i="27"/>
  <c r="K316" i="27"/>
  <c r="K315" i="27"/>
  <c r="K314" i="27"/>
  <c r="K313" i="27"/>
  <c r="K312" i="27"/>
  <c r="K311" i="27"/>
  <c r="K309" i="27"/>
  <c r="K308" i="27"/>
  <c r="K307" i="27"/>
  <c r="K305" i="27"/>
  <c r="K304" i="27"/>
  <c r="K303" i="27"/>
  <c r="K302" i="27"/>
  <c r="K301" i="27"/>
  <c r="K300" i="27"/>
  <c r="K299" i="27"/>
  <c r="K298" i="27"/>
  <c r="K297" i="27"/>
  <c r="K296" i="27"/>
  <c r="K295" i="27"/>
  <c r="K294" i="27"/>
  <c r="K293" i="27"/>
  <c r="K292" i="27"/>
  <c r="K291" i="27"/>
  <c r="K290" i="27"/>
  <c r="K289" i="27"/>
  <c r="K288" i="27"/>
  <c r="K287" i="27"/>
  <c r="K286" i="27"/>
  <c r="K284" i="27"/>
  <c r="K283" i="27"/>
  <c r="K282" i="27"/>
  <c r="K281" i="27"/>
  <c r="K280" i="27"/>
  <c r="K279" i="27"/>
  <c r="K278" i="27"/>
  <c r="K277" i="27"/>
  <c r="K276" i="27"/>
  <c r="K275" i="27"/>
  <c r="K274" i="27"/>
  <c r="K273" i="27"/>
  <c r="K272" i="27"/>
  <c r="K271" i="27"/>
  <c r="K270" i="27"/>
  <c r="K269" i="27"/>
  <c r="K268" i="27"/>
  <c r="K267" i="27"/>
  <c r="K266" i="27"/>
  <c r="K265" i="27"/>
  <c r="K264" i="27"/>
  <c r="K263" i="27"/>
  <c r="K262" i="27"/>
  <c r="K261" i="27"/>
  <c r="K260" i="27"/>
  <c r="K259" i="27"/>
  <c r="K258" i="27"/>
  <c r="K257" i="27"/>
  <c r="K256" i="27"/>
  <c r="K255" i="27"/>
  <c r="K254" i="27"/>
  <c r="K253" i="27"/>
  <c r="K252" i="27"/>
  <c r="K251" i="27"/>
  <c r="K250" i="27"/>
  <c r="K249" i="27"/>
  <c r="K248" i="27"/>
  <c r="K247" i="27"/>
  <c r="K246" i="27"/>
  <c r="K245" i="27"/>
  <c r="K244" i="27"/>
  <c r="K243" i="27"/>
  <c r="K242" i="27"/>
  <c r="K241" i="27"/>
  <c r="K240" i="27"/>
  <c r="K239" i="27"/>
  <c r="K238" i="27"/>
  <c r="K237" i="27"/>
  <c r="K236" i="27"/>
  <c r="K235" i="27"/>
  <c r="K234" i="27"/>
  <c r="K233" i="27"/>
  <c r="K232" i="27"/>
  <c r="K231" i="27"/>
  <c r="K230" i="27"/>
  <c r="K229" i="27"/>
  <c r="K228" i="27"/>
  <c r="K227" i="27"/>
  <c r="K226" i="27"/>
  <c r="K225" i="27"/>
  <c r="K224" i="27"/>
  <c r="K223" i="27"/>
  <c r="K222" i="27"/>
  <c r="K221" i="27"/>
  <c r="K220" i="27"/>
  <c r="K219" i="27"/>
  <c r="K218" i="27"/>
  <c r="K217" i="27"/>
  <c r="K216" i="27"/>
  <c r="K215" i="27"/>
  <c r="K214" i="27"/>
  <c r="K213" i="27"/>
  <c r="K212" i="27"/>
  <c r="K211" i="27"/>
  <c r="K210" i="27"/>
  <c r="K209" i="27"/>
  <c r="K208" i="27"/>
  <c r="K207" i="27"/>
  <c r="K206" i="27"/>
  <c r="K205" i="27"/>
  <c r="K204" i="27"/>
  <c r="K203" i="27"/>
  <c r="K202" i="27"/>
  <c r="K201" i="27"/>
  <c r="K200" i="27"/>
  <c r="K199" i="27"/>
  <c r="K198" i="27"/>
  <c r="K197" i="27"/>
  <c r="K196" i="27"/>
  <c r="K195" i="27"/>
  <c r="K193" i="27"/>
  <c r="K192" i="27"/>
  <c r="K191" i="27"/>
  <c r="K190" i="27"/>
  <c r="K189" i="27"/>
  <c r="K188" i="27"/>
  <c r="K187" i="27"/>
  <c r="K186" i="27"/>
  <c r="K185" i="27"/>
  <c r="K184" i="27"/>
  <c r="K183" i="27"/>
  <c r="K182" i="27"/>
  <c r="K181" i="27"/>
  <c r="K180" i="27"/>
  <c r="K179" i="27"/>
  <c r="K178" i="27"/>
  <c r="K177" i="27"/>
  <c r="K176" i="27"/>
  <c r="K175" i="27"/>
  <c r="K174" i="27"/>
  <c r="K173" i="27"/>
  <c r="K172" i="27"/>
  <c r="K171" i="27"/>
  <c r="K170" i="27"/>
  <c r="K169" i="27"/>
  <c r="K168" i="27"/>
  <c r="K167" i="27"/>
  <c r="K166" i="27"/>
  <c r="K165" i="27"/>
  <c r="K164" i="27"/>
  <c r="K163" i="27"/>
  <c r="K162" i="27"/>
  <c r="K161" i="27"/>
  <c r="K160" i="27"/>
  <c r="K159" i="27"/>
  <c r="K158" i="27"/>
  <c r="K157" i="27"/>
  <c r="K156" i="27"/>
  <c r="K155" i="27"/>
  <c r="K154" i="27"/>
  <c r="K153" i="27"/>
  <c r="K152" i="27"/>
  <c r="K151" i="27"/>
  <c r="K150" i="27"/>
  <c r="K149" i="27"/>
  <c r="K148" i="27"/>
  <c r="K147" i="27"/>
  <c r="K146" i="27"/>
  <c r="K145" i="27"/>
  <c r="K144" i="27"/>
  <c r="K143" i="27"/>
  <c r="K142" i="27"/>
  <c r="K141" i="27"/>
  <c r="K140" i="27"/>
  <c r="K139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86" i="27"/>
  <c r="K85" i="27"/>
  <c r="K84" i="27"/>
  <c r="K83" i="27"/>
  <c r="K82" i="27"/>
  <c r="K81" i="27"/>
  <c r="K80" i="27"/>
  <c r="K79" i="27"/>
  <c r="K78" i="27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E2680" i="40" l="1"/>
  <c r="H2680" i="40" s="1"/>
  <c r="E2573" i="40"/>
  <c r="H2573" i="40" s="1"/>
  <c r="E3544" i="40"/>
  <c r="H3544" i="40" s="1"/>
  <c r="E1946" i="40"/>
  <c r="H1946" i="40" s="1"/>
  <c r="E1941" i="40"/>
  <c r="H1941" i="40" s="1"/>
  <c r="E2577" i="40"/>
  <c r="H2577" i="40" s="1"/>
  <c r="E2529" i="40"/>
  <c r="H2529" i="40" s="1"/>
  <c r="E2557" i="40"/>
  <c r="H2557" i="40" s="1"/>
  <c r="E2640" i="40"/>
  <c r="H2640" i="40" s="1"/>
  <c r="M2240" i="34"/>
  <c r="AH55" i="34"/>
  <c r="M2276" i="34"/>
  <c r="AE67" i="34"/>
  <c r="M2200" i="34"/>
  <c r="AF46" i="34"/>
  <c r="M2178" i="34"/>
  <c r="AE40" i="34"/>
  <c r="M2180" i="34"/>
  <c r="M2252" i="34"/>
  <c r="AD61" i="34"/>
  <c r="AF61" i="34"/>
  <c r="M2256" i="34"/>
  <c r="M2258" i="34"/>
  <c r="AG61" i="34"/>
  <c r="M2298" i="34"/>
  <c r="AF73" i="34"/>
  <c r="AE97" i="34"/>
  <c r="M2374" i="34"/>
  <c r="AD58" i="34"/>
  <c r="M2242" i="34"/>
  <c r="M2244" i="34"/>
  <c r="AE58" i="34"/>
  <c r="M2189" i="34"/>
  <c r="AF43" i="34"/>
  <c r="M2206" i="34"/>
  <c r="AD49" i="34"/>
  <c r="AF49" i="34"/>
  <c r="M2210" i="34"/>
  <c r="M2213" i="34"/>
  <c r="AG49" i="34"/>
  <c r="M2254" i="34"/>
  <c r="AE61" i="34"/>
  <c r="AD76" i="34"/>
  <c r="M2304" i="34"/>
  <c r="M2187" i="34"/>
  <c r="AD43" i="34"/>
  <c r="AD55" i="34"/>
  <c r="M2231" i="34"/>
  <c r="M2234" i="34"/>
  <c r="AE55" i="34"/>
  <c r="M2347" i="34"/>
  <c r="M2345" i="34"/>
  <c r="M2278" i="34"/>
  <c r="AG67" i="34"/>
  <c r="M2195" i="34"/>
  <c r="AD46" i="34"/>
  <c r="M2204" i="34"/>
  <c r="AH46" i="34"/>
  <c r="AD64" i="34"/>
  <c r="M2262" i="34"/>
  <c r="M2268" i="34"/>
  <c r="AG64" i="34"/>
  <c r="M2294" i="34"/>
  <c r="AD73" i="34"/>
  <c r="M2302" i="34"/>
  <c r="AH73" i="34"/>
  <c r="M2362" i="34"/>
  <c r="AG97" i="34"/>
  <c r="M2378" i="34"/>
  <c r="M2248" i="34"/>
  <c r="AG58" i="34"/>
  <c r="M2264" i="34"/>
  <c r="AE64" i="34"/>
  <c r="M2260" i="34"/>
  <c r="AH61" i="34"/>
  <c r="AF76" i="34"/>
  <c r="M2308" i="34"/>
  <c r="M2193" i="34"/>
  <c r="AH43" i="34"/>
  <c r="E1634" i="40"/>
  <c r="H1634" i="40" s="1"/>
  <c r="E1670" i="40"/>
  <c r="H1670" i="40" s="1"/>
  <c r="E1826" i="40"/>
  <c r="H1826" i="40" s="1"/>
  <c r="E1915" i="40"/>
  <c r="H1915" i="40" s="1"/>
  <c r="E1930" i="40"/>
  <c r="H1930" i="40" s="1"/>
  <c r="E1971" i="40"/>
  <c r="H1971" i="40" s="1"/>
  <c r="E2447" i="40"/>
  <c r="H2447" i="40" s="1"/>
  <c r="E2676" i="40"/>
  <c r="H2676" i="40" s="1"/>
  <c r="E2569" i="40"/>
  <c r="H2569" i="40" s="1"/>
  <c r="E3341" i="40"/>
  <c r="H3341" i="40" s="1"/>
  <c r="E3425" i="40"/>
  <c r="H3425" i="40" s="1"/>
</calcChain>
</file>

<file path=xl/comments1.xml><?xml version="1.0" encoding="utf-8"?>
<comments xmlns="http://schemas.openxmlformats.org/spreadsheetml/2006/main">
  <authors>
    <author>jmheraty</author>
    <author>Joanne Heraty</author>
    <author>David Mitchell</author>
    <author>Author</author>
  </authors>
  <commentList>
    <comment ref="B3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3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3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3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3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3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3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3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3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3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4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9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4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5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5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5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5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5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p51 WAPS Farm 07-08 &amp; 08-09</t>
        </r>
      </text>
    </comment>
    <comment ref="B5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p50 WAPS Farm 07-08 &amp; 08-09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5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p52 WAPS Farm 07-08 &amp; 08-09</t>
        </r>
      </text>
    </comment>
    <comment ref="B5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</t>
        </r>
      </text>
    </comment>
    <comment ref="B5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p112 waps farm 09-10</t>
        </r>
      </text>
    </comment>
    <comment ref="B5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p112 waps farm 09-10</t>
        </r>
      </text>
    </comment>
    <comment ref="B5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p104 waps farm 09-10</t>
        </r>
      </text>
    </comment>
    <comment ref="B5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p112 waps farm 09-10</t>
        </r>
      </text>
    </comment>
    <comment ref="B5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p111 waps farm 09-10</t>
        </r>
      </text>
    </comment>
    <comment ref="B5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p110 waps farm 09-10
</t>
        </r>
      </text>
    </comment>
    <comment ref="B5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p103 waps farm 09-10</t>
        </r>
      </text>
    </comment>
    <comment ref="B5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p104 waps farm 09-10</t>
        </r>
      </text>
    </comment>
    <comment ref="B5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p105 waps farm 09-10
p110 waps farm 09-10</t>
        </r>
      </text>
    </comment>
    <comment ref="B5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p104 waps farm 09-10</t>
        </r>
      </text>
    </comment>
    <comment ref="B5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p103 waps farm 09-10</t>
        </r>
      </text>
    </comment>
    <comment ref="B5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p105 waps farm 09-10</t>
        </r>
      </text>
    </comment>
    <comment ref="B5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p103 waps farm 09-10</t>
        </r>
      </text>
    </comment>
    <comment ref="B5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p105 waps farm 09-10</t>
        </r>
      </text>
    </comment>
    <comment ref="B5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p103 waps farm 09-10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p103 waps farm 09-10</t>
        </r>
      </text>
    </comment>
    <comment ref="B5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p111 waps farm 09-10</t>
        </r>
      </text>
    </comment>
    <comment ref="B5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p104 waps farm 09-10</t>
        </r>
      </text>
    </comment>
    <comment ref="B5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p105 waps farm 09-10</t>
        </r>
      </text>
    </comment>
    <comment ref="B5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p103 waps farm 09-10
p110 waps farm 09-10</t>
        </r>
      </text>
    </comment>
    <comment ref="C5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two envelopes of 187????</t>
        </r>
      </text>
    </comment>
    <comment ref="B5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p103 waps farm 09-10
p104 waps farm 09-10</t>
        </r>
      </text>
    </comment>
    <comment ref="B5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p111 waps farm 09-10</t>
        </r>
      </text>
    </comment>
    <comment ref="B5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p109 waps farm 09-10
</t>
        </r>
      </text>
    </comment>
    <comment ref="B5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p105 waps farm 09-10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p109 waps farm 09-10</t>
        </r>
      </text>
    </comment>
    <comment ref="B5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p109 waps farm 09-10</t>
        </r>
      </text>
    </comment>
    <comment ref="B5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p110 waps farm 09-10
p119 waps farm 09-10</t>
        </r>
      </text>
    </comment>
    <comment ref="B5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p110 waps farm 09-10</t>
        </r>
      </text>
    </comment>
    <comment ref="B5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p110 waps farm 09-10
p111 waps farm 09-10</t>
        </r>
      </text>
    </comment>
    <comment ref="B5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p110 waps farm 09-10</t>
        </r>
      </text>
    </comment>
    <comment ref="B5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p109 waps farm 09-10</t>
        </r>
      </text>
    </comment>
    <comment ref="B5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p109 waps farm 09-10</t>
        </r>
      </text>
    </comment>
    <comment ref="B5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p110 waps farm 09-10</t>
        </r>
      </text>
    </comment>
    <comment ref="B5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p104 waps farm 09-10</t>
        </r>
      </text>
    </comment>
    <comment ref="B5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p104 waps farm 09-10</t>
        </r>
      </text>
    </comment>
    <comment ref="B5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p105 waps farm 09-10</t>
        </r>
      </text>
    </comment>
    <comment ref="B5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p112 waps farm 09-10</t>
        </r>
      </text>
    </comment>
    <comment ref="B5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p112 waps farm 09-10</t>
        </r>
      </text>
    </comment>
    <comment ref="B5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p108 waps farm 09-10</t>
        </r>
      </text>
    </comment>
    <comment ref="B5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p105 waps farm 09-10</t>
        </r>
      </text>
    </comment>
    <comment ref="B5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p109 waps farm 09-10</t>
        </r>
      </text>
    </comment>
    <comment ref="B5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p112 waps farm 09-10</t>
        </r>
      </text>
    </comment>
    <comment ref="B5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p109 waps farm 09-10</t>
        </r>
      </text>
    </comment>
    <comment ref="B5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p112 waps farm 09-10</t>
        </r>
      </text>
    </comment>
    <comment ref="D5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3 bags 4.15+4.00+7.40
</t>
        </r>
      </text>
    </comment>
    <comment ref="B5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p111 waps farm 09-10</t>
        </r>
      </text>
    </comment>
    <comment ref="D5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5 bags 7.35+10.43+5.92+7.27+7.17
</t>
        </r>
      </text>
    </comment>
    <comment ref="B5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p109 waps farm 09-10
p110 waps farm 09-10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
p104 waps farm 09-10</t>
        </r>
      </text>
    </comment>
    <comment ref="B5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p110 waps farm 09-10</t>
        </r>
      </text>
    </comment>
    <comment ref="B5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
p111 waps farm 09-10</t>
        </r>
      </text>
    </comment>
    <comment ref="B5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p105 waps farm 09-10</t>
        </r>
      </text>
    </comment>
    <comment ref="D5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 3.62+6.80
</t>
        </r>
      </text>
    </comment>
    <comment ref="B5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p110 waps farm 09-10</t>
        </r>
      </text>
    </comment>
    <comment ref="D5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 6.81+6.75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</t>
        </r>
      </text>
    </comment>
    <comment ref="B5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p110 waps farm 09-10</t>
        </r>
      </text>
    </comment>
    <comment ref="B5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</t>
        </r>
      </text>
    </comment>
    <comment ref="B5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09-10</t>
        </r>
      </text>
    </comment>
    <comment ref="B5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p105 waps farm 09-10</t>
        </r>
      </text>
    </comment>
    <comment ref="B5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p105 waps farm 09-10
p109 waps farm 09-10</t>
        </r>
      </text>
    </comment>
    <comment ref="B5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</t>
        </r>
      </text>
    </comment>
    <comment ref="B5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p110 waps farm 09-10</t>
        </r>
      </text>
    </comment>
    <comment ref="D5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 8.28+7.87
</t>
        </r>
      </text>
    </comment>
    <comment ref="B5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p111 waps farm 09-10</t>
        </r>
      </text>
    </comment>
    <comment ref="B5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p104 waps farm 09-10</t>
        </r>
      </text>
    </comment>
    <comment ref="B5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p109 waps farm 09-10</t>
        </r>
      </text>
    </comment>
    <comment ref="B5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p110 waps farm 09-10</t>
        </r>
      </text>
    </comment>
    <comment ref="B5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</t>
        </r>
      </text>
    </comment>
    <comment ref="B5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p101 waps farm 09-10
</t>
        </r>
      </text>
    </comment>
    <comment ref="B5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p105 waps farm 09-10</t>
        </r>
      </text>
    </comment>
    <comment ref="B5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</t>
        </r>
      </text>
    </comment>
    <comment ref="B5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
p109 waps farm 09-10</t>
        </r>
      </text>
    </comment>
    <comment ref="B5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p105 waps farm 09-10</t>
        </r>
      </text>
    </comment>
    <comment ref="B5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
p105 waps farm 09-10</t>
        </r>
      </text>
    </comment>
    <comment ref="B5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p104 waps farm 09-10</t>
        </r>
      </text>
    </comment>
    <comment ref="B5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</t>
        </r>
      </text>
    </comment>
    <comment ref="B5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p105 waps farm 09-10</t>
        </r>
      </text>
    </comment>
    <comment ref="B5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p110 waps farm 09-10</t>
        </r>
      </text>
    </comment>
    <comment ref="B5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p111 waps farm 09-10</t>
        </r>
      </text>
    </comment>
    <comment ref="B5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p105 waps farm 09-10</t>
        </r>
      </text>
    </comment>
    <comment ref="B5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p111 waps farm 09-10</t>
        </r>
      </text>
    </comment>
    <comment ref="B5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p103 waps farm 09-10</t>
        </r>
      </text>
    </comment>
    <comment ref="B59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p110 waps farm 09-10
p111 waps farm 09-10</t>
        </r>
      </text>
    </comment>
    <comment ref="B5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p111 waps farm 09-10</t>
        </r>
      </text>
    </comment>
    <comment ref="B5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p104 waps farm 09-10
p105 waps farm 09-10</t>
        </r>
      </text>
    </comment>
    <comment ref="B5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08-09
p104 waps farm 09-10</t>
        </r>
      </text>
    </comment>
    <comment ref="B5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08-09
p104 waps farm 09-10</t>
        </r>
      </text>
    </comment>
    <comment ref="B5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p112 waps farm 09-10</t>
        </r>
      </text>
    </comment>
    <comment ref="B5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p103 waps farm 09-10</t>
        </r>
      </text>
    </comment>
    <comment ref="B5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p104 waps farm 09-10</t>
        </r>
      </text>
    </comment>
    <comment ref="B5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p109 waps farm 09-10</t>
        </r>
      </text>
    </comment>
    <comment ref="B5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p109 waps farm 09-10</t>
        </r>
      </text>
    </comment>
    <comment ref="B6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p111 waps farm 09-10</t>
        </r>
      </text>
    </comment>
    <comment ref="B6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</t>
        </r>
      </text>
    </comment>
    <comment ref="B6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p104 waps farm 09-10</t>
        </r>
      </text>
    </comment>
    <comment ref="B6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</t>
        </r>
      </text>
    </comment>
    <comment ref="B6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08-09
p104 waps farm 09-10</t>
        </r>
      </text>
    </comment>
    <comment ref="B6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
p108 waps farm 09-10</t>
        </r>
      </text>
    </comment>
    <comment ref="B6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</t>
        </r>
      </text>
    </comment>
    <comment ref="B6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p104 waps farm 09-10</t>
        </r>
      </text>
    </comment>
    <comment ref="B6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p101 waps farm 09-10</t>
        </r>
      </text>
    </comment>
    <comment ref="D6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 6.64+5.31
</t>
        </r>
      </text>
    </comment>
    <comment ref="B6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p101 waps farm 09-10</t>
        </r>
      </text>
    </comment>
    <comment ref="B6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</t>
        </r>
      </text>
    </comment>
    <comment ref="B6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p101 waps farm 09-10</t>
        </r>
      </text>
    </comment>
    <comment ref="B6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p109 waps farm 09-10</t>
        </r>
      </text>
    </comment>
    <comment ref="B6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p105 waps farm 09-10</t>
        </r>
      </text>
    </comment>
    <comment ref="B6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</t>
        </r>
      </text>
    </comment>
    <comment ref="B6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p53 WAPS FARM 07-18 &amp; 08-09
p103 waps farm 09-10
p105 waps farm 09-10</t>
        </r>
      </text>
    </comment>
    <comment ref="B6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p58 waps farm 07-08 &amp; 08-09</t>
        </r>
      </text>
    </comment>
    <comment ref="B6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p58 waps farm 07-08 &amp; 08-09</t>
        </r>
      </text>
    </comment>
    <comment ref="B6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p58 waps farm 07-08 &amp; 08-09</t>
        </r>
      </text>
    </comment>
    <comment ref="B6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p58 waps farm 07-08 &amp; 08-09</t>
        </r>
      </text>
    </comment>
    <comment ref="B6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p111 waps farm 09-10</t>
        </r>
      </text>
    </comment>
    <comment ref="B6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p58 waps farm 07-08 &amp; 08-09</t>
        </r>
      </text>
    </comment>
    <comment ref="B6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p110 waps farm 09-10</t>
        </r>
      </text>
    </comment>
    <comment ref="B6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p58 waps farm 07-08 &amp; 08-09</t>
        </r>
      </text>
    </comment>
    <comment ref="B6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p111 waps farm 09-10</t>
        </r>
      </text>
    </comment>
    <comment ref="B6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p58 waps farm 07-08 &amp; 08-09</t>
        </r>
      </text>
    </comment>
    <comment ref="B6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p110 waps farm 09-10</t>
        </r>
      </text>
    </comment>
    <comment ref="B6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</t>
        </r>
      </text>
    </comment>
    <comment ref="B6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p58 waps farm 07-08 &amp; 08-09
p110 waps farm 09-10
p119 waps farm 09-10</t>
        </r>
      </text>
    </comment>
    <comment ref="B6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p58 waps farm 07-08 &amp; 08-09</t>
        </r>
      </text>
    </comment>
    <comment ref="B6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p54 Waps Farm 07-08 &amp; 08-09
08-09
p104 waps farm 09-10</t>
        </r>
      </text>
    </comment>
    <comment ref="B6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</t>
        </r>
      </text>
    </comment>
    <comment ref="B6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p108 waps farm 09-10</t>
        </r>
      </text>
    </comment>
    <comment ref="B6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p108 waps farm 09-10</t>
        </r>
      </text>
    </comment>
    <comment ref="B6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p101 waps farm 09-10
p102 waps farm 09-10</t>
        </r>
      </text>
    </comment>
    <comment ref="B6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p108 waps farm 09-10</t>
        </r>
      </text>
    </comment>
    <comment ref="B6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p107 waps farm 09-10</t>
        </r>
      </text>
    </comment>
    <comment ref="B6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p108 waps farm 09-10</t>
        </r>
      </text>
    </comment>
    <comment ref="B6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p101 WAPS FARM 09-10</t>
        </r>
      </text>
    </comment>
    <comment ref="B6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p101 waps farm 09-10
p102 waps farm 09-10</t>
        </r>
      </text>
    </comment>
    <comment ref="B6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p99 WAPS FARM 09-10</t>
        </r>
      </text>
    </comment>
    <comment ref="B6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p100 WAPS FARM 09-10</t>
        </r>
      </text>
    </comment>
    <comment ref="B6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p100 WAPS FARM 09-10</t>
        </r>
      </text>
    </comment>
    <comment ref="B6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p100 WAPS FARM 09-10</t>
        </r>
      </text>
    </comment>
    <comment ref="B6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p103 waps farm 09-10</t>
        </r>
      </text>
    </comment>
    <comment ref="B6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p100 WAPS FARM 09-10
p103 waps farm 09-10</t>
        </r>
      </text>
    </comment>
    <comment ref="B6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p107 waps farm 09-10</t>
        </r>
      </text>
    </comment>
    <comment ref="B6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</t>
        </r>
      </text>
    </comment>
    <comment ref="B6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</t>
        </r>
      </text>
    </comment>
    <comment ref="B6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</t>
        </r>
      </text>
    </comment>
    <comment ref="B6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</t>
        </r>
      </text>
    </comment>
    <comment ref="B6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p100 WAPS FARM 09-10</t>
        </r>
      </text>
    </comment>
    <comment ref="B6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p100 WAPS FARM 09-10</t>
        </r>
      </text>
    </comment>
    <comment ref="B6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p103 waps farm 09-10</t>
        </r>
      </text>
    </comment>
    <comment ref="B6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
</t>
        </r>
      </text>
    </comment>
    <comment ref="B6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</t>
        </r>
      </text>
    </comment>
    <comment ref="B6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p103 waps farm 09-10</t>
        </r>
      </text>
    </comment>
    <comment ref="B6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p101 waps farm 09-10
p102 waps farm 09-10</t>
        </r>
      </text>
    </comment>
    <comment ref="B6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</t>
        </r>
      </text>
    </comment>
    <comment ref="B6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p100 WAPS FARM 09-10</t>
        </r>
      </text>
    </comment>
    <comment ref="B6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p103 waps farm 09-10</t>
        </r>
      </text>
    </comment>
    <comment ref="B6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p100 WAPS FARM 09-10</t>
        </r>
      </text>
    </comment>
    <comment ref="B6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p103 waps farm 09-10</t>
        </r>
      </text>
    </comment>
    <comment ref="B6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p101 waps farm 09-10
p103 waps farm 09-10</t>
        </r>
      </text>
    </comment>
    <comment ref="B6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p102 waps farm 09-10
p103 waps farm 09-10</t>
        </r>
      </text>
    </comment>
    <comment ref="B6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p99 WAPS FARM 09-10</t>
        </r>
      </text>
    </comment>
    <comment ref="B6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p100 WAPS FARM 09-10</t>
        </r>
      </text>
    </comment>
    <comment ref="B6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p99 WAPS FARM 09-10</t>
        </r>
      </text>
    </comment>
    <comment ref="B6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p101 WAPS FARM 09-10
p103 waps farm 09-10</t>
        </r>
      </text>
    </comment>
    <comment ref="B6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p102 waps farm 09-10
p103 waps farm 09-10</t>
        </r>
      </text>
    </comment>
    <comment ref="B6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p107 waps farm 09-10</t>
        </r>
      </text>
    </comment>
    <comment ref="B6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p103 waps farm 09-10</t>
        </r>
      </text>
    </comment>
    <comment ref="B6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p108 waps farm 09-10</t>
        </r>
      </text>
    </comment>
    <comment ref="B6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p103 waps farm 09-10</t>
        </r>
      </text>
    </comment>
    <comment ref="B6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p119 waps farm 09-10
</t>
        </r>
      </text>
    </comment>
    <comment ref="C6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p103 waps farm 09-10</t>
        </r>
      </text>
    </comment>
    <comment ref="B6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p103 waps farm 09-10</t>
        </r>
      </text>
    </comment>
    <comment ref="B6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p100 WAPS FARM 09-10</t>
        </r>
      </text>
    </comment>
    <comment ref="B6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p101 WAPS FARM 09-10
p103 waps farm 09-10</t>
        </r>
      </text>
    </comment>
    <comment ref="B6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p100 WAPS FARM 09-10
p101 WAPS FARM 09-10</t>
        </r>
      </text>
    </comment>
    <comment ref="B6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p102 waps farm 09-10</t>
        </r>
      </text>
    </comment>
    <comment ref="B6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p102 waps farm 09-10</t>
        </r>
      </text>
    </comment>
    <comment ref="B69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</t>
        </r>
      </text>
    </comment>
    <comment ref="B6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p101 waps farm 09-10</t>
        </r>
      </text>
    </comment>
    <comment ref="B6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
p107 waps farm 09-10</t>
        </r>
      </text>
    </comment>
    <comment ref="B6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
p100 WAPS FARM 09-10</t>
        </r>
      </text>
    </comment>
    <comment ref="B6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p101 waps farm 09-10
p102 waps farm 09-10</t>
        </r>
      </text>
    </comment>
    <comment ref="B6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
p102 waps farm 09-10</t>
        </r>
      </text>
    </comment>
    <comment ref="B6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6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p101 WAPS FARM 09-1
</t>
        </r>
      </text>
    </comment>
    <comment ref="B7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p107 waps farm 09-10</t>
        </r>
      </text>
    </comment>
    <comment ref="B7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p102 waps farm 09-10</t>
        </r>
      </text>
    </comment>
    <comment ref="B7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p107 waps farm 09-10</t>
        </r>
      </text>
    </comment>
    <comment ref="B7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p102 waps farm 09-10</t>
        </r>
      </text>
    </comment>
    <comment ref="B7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
</t>
        </r>
      </text>
    </comment>
    <comment ref="B7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p107 waps farm 09-10</t>
        </r>
      </text>
    </comment>
    <comment ref="B7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p101 WAPS FARM 09-1</t>
        </r>
      </text>
    </comment>
    <comment ref="B7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p103 waps farm 09-10</t>
        </r>
      </text>
    </comment>
    <comment ref="B7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p106 waps farm 09-10
p107 waps farm 09-10</t>
        </r>
      </text>
    </comment>
    <comment ref="B7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p103 waps farm 09-10</t>
        </r>
      </text>
    </comment>
    <comment ref="B7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p107 waps farm 09-10
p108 waps farm 09-10</t>
        </r>
      </text>
    </comment>
    <comment ref="B7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
p107 waps farm 09-10</t>
        </r>
      </text>
    </comment>
    <comment ref="B7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p107 waps farm 09-10
p108 waps farm 09-1</t>
        </r>
      </text>
    </comment>
    <comment ref="B7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</t>
        </r>
      </text>
    </comment>
    <comment ref="B7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p101 WAPS FARM 09-10</t>
        </r>
      </text>
    </comment>
    <comment ref="B7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p108 waps farm 09-10</t>
        </r>
      </text>
    </comment>
    <comment ref="B7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p108 waps farm 09-10</t>
        </r>
      </text>
    </comment>
    <comment ref="B7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</t>
        </r>
      </text>
    </comment>
    <comment ref="B7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p106 waps farm 09-10</t>
        </r>
      </text>
    </comment>
    <comment ref="B7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p101 waps farm 09-10
p102 waps farm 09-10</t>
        </r>
      </text>
    </comment>
    <comment ref="B7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</t>
        </r>
      </text>
    </comment>
    <comment ref="B7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p108 waps farm 09-10</t>
        </r>
      </text>
    </comment>
    <comment ref="B7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p108 waps farm 09-10</t>
        </r>
      </text>
    </comment>
    <comment ref="B7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p108 waps farm 09-10</t>
        </r>
      </text>
    </comment>
    <comment ref="B7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p101 waps farm 09-10
p103 waps farm 09-10</t>
        </r>
      </text>
    </comment>
    <comment ref="B7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</t>
        </r>
      </text>
    </comment>
    <comment ref="B7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p100 WAPS FARM 09-10</t>
        </r>
      </text>
    </comment>
    <comment ref="B7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p100 WAPS FARM 09-10</t>
        </r>
      </text>
    </comment>
    <comment ref="B7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p107 waps farm 09-10</t>
        </r>
      </text>
    </comment>
    <comment ref="B7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</t>
        </r>
      </text>
    </comment>
    <comment ref="B7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p108 waps farm 09-10</t>
        </r>
      </text>
    </comment>
    <comment ref="B7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</t>
        </r>
      </text>
    </comment>
    <comment ref="B7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p102 waps farm 09-10</t>
        </r>
      </text>
    </comment>
    <comment ref="B7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p107 waps farm 09-10</t>
        </r>
      </text>
    </comment>
    <comment ref="B7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p107 waps farm 09-10</t>
        </r>
      </text>
    </comment>
    <comment ref="B7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p108 waps farm 09-10</t>
        </r>
      </text>
    </comment>
    <comment ref="B7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
</t>
        </r>
      </text>
    </comment>
    <comment ref="B7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p108 waps farm 09-10</t>
        </r>
      </text>
    </comment>
    <comment ref="B7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p99 WAPS FARM 09-10</t>
        </r>
      </text>
    </comment>
    <comment ref="B7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p100 WAPS FARM 09-10</t>
        </r>
      </text>
    </comment>
    <comment ref="B7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p102 waps farm 09-10
p103 waps farm 09-10</t>
        </r>
      </text>
    </comment>
    <comment ref="B7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</t>
        </r>
      </text>
    </comment>
    <comment ref="B7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</t>
        </r>
      </text>
    </comment>
    <comment ref="B7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p100 WAPS FARM 09-10</t>
        </r>
      </text>
    </comment>
    <comment ref="C7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 9.48+2.45
</t>
        </r>
      </text>
    </comment>
    <comment ref="B7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p108 waps farm 09-10</t>
        </r>
      </text>
    </comment>
    <comment ref="B7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p108 waps farm 09-10</t>
        </r>
      </text>
    </comment>
    <comment ref="B7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p107 waps farm 09-10</t>
        </r>
      </text>
    </comment>
    <comment ref="B7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</t>
        </r>
      </text>
    </comment>
    <comment ref="B7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p55 waps farm 07-08 &amp; 08-09
p99 WAPS FARM 09-10</t>
        </r>
      </text>
    </comment>
    <comment ref="B7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p107 waps farm 09-10
</t>
        </r>
      </text>
    </comment>
    <comment ref="B7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p107 waps farm 09-10</t>
        </r>
      </text>
    </comment>
    <comment ref="B7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p107 waps farm 09-10
</t>
        </r>
      </text>
    </comment>
    <comment ref="B7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</t>
        </r>
      </text>
    </comment>
    <comment ref="B7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p103 waps farm 09-10</t>
        </r>
      </text>
    </comment>
    <comment ref="B7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p99 WAPS FARM 09-10</t>
        </r>
      </text>
    </comment>
    <comment ref="B7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p101 waps farm 09-10</t>
        </r>
      </text>
    </comment>
    <comment ref="B7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p106 waps farm 09-10</t>
        </r>
      </text>
    </comment>
    <comment ref="B7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p108 waps farm 09-10</t>
        </r>
      </text>
    </comment>
    <comment ref="B7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p107 waps farm 09-10</t>
        </r>
      </text>
    </comment>
    <comment ref="B7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p100 WAPS FARM 09-10</t>
        </r>
      </text>
    </comment>
    <comment ref="B7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p57 waps farm 07-08 &amp; 08-09
p103 waps farm 09-10</t>
        </r>
      </text>
    </comment>
    <comment ref="B7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
p108 waps farm 09-10</t>
        </r>
      </text>
    </comment>
    <comment ref="B7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9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p56 waps farm 07-08 &amp; 08-09</t>
        </r>
      </text>
    </comment>
    <comment ref="B7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7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7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7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7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7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7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7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7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7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7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7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7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7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7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7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7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8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E8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 and weighing. 
Pre 2011</t>
        </r>
      </text>
    </comment>
    <comment ref="E8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 and weighing. 
Pre 2011</t>
        </r>
      </text>
    </comment>
    <comment ref="B8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
</t>
        </r>
      </text>
    </comment>
    <comment ref="B8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
p114 waps farm 09-10</t>
        </r>
      </text>
    </comment>
    <comment ref="B8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
p114 waps farm 09-10</t>
        </r>
      </text>
    </comment>
    <comment ref="B8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
</t>
        </r>
      </text>
    </comment>
    <comment ref="B8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
p114 waps farm 09-10</t>
        </r>
      </text>
    </comment>
    <comment ref="B8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8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E8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 and weighing. 
Pre 2011</t>
        </r>
      </text>
    </comment>
    <comment ref="B8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8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
</t>
        </r>
      </text>
    </comment>
    <comment ref="B8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
p114 waps farm 09-10</t>
        </r>
      </text>
    </comment>
    <comment ref="B8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8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8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8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E8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8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p95 WAPS Farm 09-10</t>
        </r>
      </text>
    </comment>
    <comment ref="E8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 and weighing. 
Pre 2011</t>
        </r>
      </text>
    </comment>
    <comment ref="B8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8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p114 waps farm 09-10
</t>
        </r>
      </text>
    </comment>
    <comment ref="B8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8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E8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sorted but wiley milled before weighing sorted envelopes
</t>
        </r>
      </text>
    </comment>
    <comment ref="B8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8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
p114 waps farm 09-10</t>
        </r>
      </text>
    </comment>
    <comment ref="B8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8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8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8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Label unclear… could be 501 or 301
</t>
        </r>
      </text>
    </comment>
    <comment ref="B8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p95 WAPS Farm 09-10</t>
        </r>
      </text>
    </comment>
    <comment ref="B8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8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8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8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8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8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8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E8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 and weighing. 
Pre 2011</t>
        </r>
      </text>
    </comment>
    <comment ref="B8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8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E8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 and weighing. 
Pre 2011</t>
        </r>
      </text>
    </comment>
    <comment ref="B8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p95 WAPS Farm 09-10
</t>
        </r>
      </text>
    </comment>
    <comment ref="B8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p98 WAPS FARM 09-10</t>
        </r>
      </text>
    </comment>
    <comment ref="B8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8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8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E8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 and weighing. 
Pre 2011</t>
        </r>
      </text>
    </comment>
    <comment ref="B8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E8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 and weighing. 
Pre 2011</t>
        </r>
      </text>
    </comment>
    <comment ref="B8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8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8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8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9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9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sorting. 
Pre 2011</t>
        </r>
      </text>
    </comment>
    <comment ref="B9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9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9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</t>
        </r>
      </text>
    </comment>
    <comment ref="B9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</t>
        </r>
      </text>
    </comment>
    <comment ref="B9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9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
p114 waps farm 09-10</t>
        </r>
      </text>
    </comment>
    <comment ref="B9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9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</t>
        </r>
      </text>
    </comment>
    <comment ref="B9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9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</t>
        </r>
      </text>
    </comment>
    <comment ref="B9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</t>
        </r>
      </text>
    </comment>
    <comment ref="B9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9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9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
</t>
        </r>
      </text>
    </comment>
    <comment ref="B9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9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</t>
        </r>
      </text>
    </comment>
    <comment ref="D9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
</t>
        </r>
      </text>
    </comment>
    <comment ref="B9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</t>
        </r>
      </text>
    </comment>
    <comment ref="B9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9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9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9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9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9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D9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envelopes 2.62+7.47
</t>
        </r>
      </text>
    </comment>
    <comment ref="B9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</t>
        </r>
      </text>
    </comment>
    <comment ref="B9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p114 waps farm 09-10</t>
        </r>
      </text>
    </comment>
    <comment ref="B9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9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9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9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</t>
        </r>
      </text>
    </comment>
    <comment ref="B9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
p98 WAPS FARM 09-10</t>
        </r>
      </text>
    </comment>
    <comment ref="D9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
</t>
        </r>
      </text>
    </comment>
    <comment ref="B9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B9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
p114 waps farm 09-10</t>
        </r>
      </text>
    </comment>
    <comment ref="B9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9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p105 waps farm 07-08 &amp; 08-09</t>
        </r>
      </text>
    </comment>
    <comment ref="B10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10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10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10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10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10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10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
</t>
        </r>
      </text>
    </comment>
    <comment ref="E10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E10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10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p97 WAPS Farm 09-10</t>
        </r>
      </text>
    </comment>
    <comment ref="D10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0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E10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10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10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10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10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10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10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10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E10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10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10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10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10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10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E10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B10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E10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D10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envelopes
7.07+1.33
</t>
        </r>
      </text>
    </comment>
    <comment ref="E10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0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10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p106 waps farm 07-08 &amp; 08-09</t>
        </r>
      </text>
    </comment>
    <comment ref="B10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p94 WAPS Farm 09-10</t>
        </r>
      </text>
    </comment>
    <comment ref="E10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accidently ground before weighing. 
Pre 2011</t>
        </r>
      </text>
    </comment>
    <comment ref="B11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1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1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1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1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1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1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1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1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1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1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1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1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1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1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1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1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19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1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1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1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1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
</t>
        </r>
      </text>
    </comment>
    <comment ref="B11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1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1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2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2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2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2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2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2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2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2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2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2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2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2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2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2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2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2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2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2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2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2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2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 waps farm 09-10</t>
        </r>
      </text>
    </comment>
    <comment ref="B12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p46 Waps Farm 09-10</t>
        </r>
      </text>
    </comment>
    <comment ref="B12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B12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p4 Waps Farm 09-10</t>
        </r>
      </text>
    </comment>
    <comment ref="B12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p35 Waps Farm 09-10</t>
        </r>
      </text>
    </comment>
    <comment ref="C24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p32</t>
        </r>
      </text>
    </comment>
    <comment ref="D24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p32</t>
        </r>
      </text>
    </comment>
    <comment ref="C24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4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p32</t>
        </r>
      </text>
    </comment>
    <comment ref="D24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p32</t>
        </r>
      </text>
    </comment>
    <comment ref="D24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4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4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4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4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D24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4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D24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4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D24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D24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4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4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4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4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4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4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4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4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4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4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4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4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D24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4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4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4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4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4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4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4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4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D24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4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4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4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4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D24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9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D249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4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4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4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4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4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4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4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
</t>
        </r>
      </text>
    </comment>
    <comment ref="D24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
</t>
        </r>
      </text>
    </comment>
    <comment ref="C24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4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4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4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4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5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5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5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5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5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5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C25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5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5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5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5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5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p30</t>
        </r>
      </text>
    </comment>
    <comment ref="C25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D25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5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5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5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D25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5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5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5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5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5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D25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5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5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5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D25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p27</t>
        </r>
      </text>
    </comment>
    <comment ref="C25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5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5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5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5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D25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p31</t>
        </r>
      </text>
    </comment>
    <comment ref="C25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5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5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p29</t>
        </r>
      </text>
    </comment>
    <comment ref="D25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5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D25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 Resins 2010-11&amp;12
p28</t>
        </r>
      </text>
    </comment>
    <comment ref="C25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5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5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D25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 5.36+5.09
waps farm soil, biomass, resins 2010-2011&amp;12
p32</t>
        </r>
      </text>
    </comment>
    <comment ref="C25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5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D25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C25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D25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D25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5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5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5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5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D25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C25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5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 4.09+5.99
waps farm soil, biomass, resins 2010-2011&amp;12
p33</t>
        </r>
      </text>
    </comment>
    <comment ref="C25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D25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C25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D25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C25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C25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5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D25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C25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D25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C25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D25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D25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 2.95+6.53
waps farm soil, biomass, resins 2010-2011&amp;12
p33</t>
        </r>
      </text>
    </comment>
    <comment ref="C25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5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D25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C25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D25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 4.82+9.94
waps farm soil, biomass, resins 2010-2011&amp;12
p32</t>
        </r>
      </text>
    </comment>
    <comment ref="C25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D25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p34</t>
        </r>
      </text>
    </comment>
    <comment ref="C25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D25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C25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D25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 6.03+5.56
waps farm soil, biomass, resins 2010-2011&amp;12
p32</t>
        </r>
      </text>
    </comment>
    <comment ref="D25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5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D25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C25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D25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C25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9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9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D25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C25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D25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p40</t>
        </r>
      </text>
    </comment>
    <comment ref="C25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5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C26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6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C26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D26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C26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6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p33</t>
        </r>
      </text>
    </comment>
    <comment ref="D26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p32</t>
        </r>
      </text>
    </comment>
    <comment ref="C26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0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2 bags 3.21+4.60
waps farm soil, biomass, resins 2010-2011&amp;12 
p 41</t>
        </r>
      </text>
    </comment>
    <comment ref="D26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
</t>
        </r>
      </text>
    </comment>
    <comment ref="C26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7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7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7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7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7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7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7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7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
waps farm soil, biomass, resins 2010-2011 &amp; 12
p 42</t>
        </r>
      </text>
    </comment>
    <comment ref="D268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8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8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D268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43</t>
        </r>
      </text>
    </comment>
    <comment ref="C26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D268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 
p 41</t>
        </r>
      </text>
    </comment>
    <comment ref="C26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D268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 &amp; 12
p 42</t>
        </r>
      </text>
    </comment>
    <comment ref="C26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68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68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69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6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69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C26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69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C26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69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69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69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69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6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69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C26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69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6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69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0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0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0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0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7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0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C27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0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C27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0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C27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0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C27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0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C27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1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1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1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1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7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1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1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1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1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C27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1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1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C27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2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C27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2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2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2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2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7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2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C27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2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2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C27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2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2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3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7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3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3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3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C27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3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C27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3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B273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I think this is 370 in the box.
</t>
        </r>
      </text>
    </comment>
    <comment ref="D273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C27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3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C27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3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C27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4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4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4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7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4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4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7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4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7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4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C27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4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4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C27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5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C27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D275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C2752" authorId="0" shapeId="0">
      <text>
        <r>
          <rPr>
            <b/>
            <sz val="8"/>
            <color indexed="81"/>
            <rFont val="Tahoma"/>
            <family val="2"/>
          </rPr>
          <t xml:space="preserve">jmheraty:
</t>
        </r>
        <r>
          <rPr>
            <sz val="8"/>
            <color indexed="81"/>
            <rFont val="Tahoma"/>
            <family val="2"/>
          </rPr>
          <t>waps farm soil, biomass, resins 2010-2011&amp;12
p39</t>
        </r>
      </text>
    </comment>
    <comment ref="D275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C27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5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5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p37</t>
        </r>
      </text>
    </comment>
    <comment ref="C27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5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7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5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5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5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5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6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C27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6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C27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6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63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C27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64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C27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D27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C27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67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68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p35</t>
        </r>
      </text>
    </comment>
    <comment ref="C27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D2769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p38</t>
        </r>
      </text>
    </comment>
    <comment ref="C27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7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277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waps farm soil, biomass, resins 2010-2011&amp;12
p39</t>
        </r>
      </text>
    </comment>
    <comment ref="D3374" authorId="1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2 envelopes
</t>
        </r>
      </text>
    </comment>
    <comment ref="C3384" authorId="1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2 envelopes</t>
        </r>
      </text>
    </comment>
    <comment ref="C3408" authorId="1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2 envelopes
</t>
        </r>
      </text>
    </comment>
    <comment ref="D3425" authorId="1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2 envelopes</t>
        </r>
      </text>
    </comment>
    <comment ref="C3440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F3440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C3459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F3459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C3467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F3467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C3469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F3469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D3493" authorId="1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2 envelopes
</t>
        </r>
      </text>
    </comment>
    <comment ref="C3503" authorId="1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2 envelopes</t>
        </r>
      </text>
    </comment>
    <comment ref="C3527" authorId="1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2 envelopes
</t>
        </r>
      </text>
    </comment>
    <comment ref="D3544" authorId="1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2 envelopes</t>
        </r>
      </text>
    </comment>
    <comment ref="C3559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F3559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C3578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F3578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C3586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F3586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C3588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F3588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D3613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Litter, or sample missing? Need to check</t>
        </r>
      </text>
    </comment>
    <comment ref="C3630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Live, or sample missing? Need to check</t>
        </r>
      </text>
    </comment>
    <comment ref="D3630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Litter, or sample missing? Need to check</t>
        </r>
      </text>
    </comment>
    <comment ref="D3651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0 g Litter, or sample missing? Need to check</t>
        </r>
      </text>
    </comment>
    <comment ref="D4534" authorId="3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 litter
</t>
        </r>
      </text>
    </comment>
    <comment ref="D4578" authorId="3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 litter
</t>
        </r>
      </text>
    </comment>
    <comment ref="D4622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28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20 envelopes</t>
        </r>
      </text>
    </comment>
    <comment ref="D4629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31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36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39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40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41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47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50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52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54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58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66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72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83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694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14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18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19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23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34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35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38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40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44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51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3 envelopes</t>
        </r>
      </text>
    </comment>
    <comment ref="D4772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80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  <comment ref="D4783" authorId="2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2 envelopes</t>
        </r>
      </text>
    </comment>
  </commentList>
</comments>
</file>

<file path=xl/comments2.xml><?xml version="1.0" encoding="utf-8"?>
<comments xmlns="http://schemas.openxmlformats.org/spreadsheetml/2006/main">
  <authors>
    <author>Joanne Heraty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This includes peak biomass plots AND regular measure plots.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Many of the "LIVE" envelopes are greening plant material. </t>
        </r>
      </text>
    </comment>
  </commentList>
</comments>
</file>

<file path=xl/comments3.xml><?xml version="1.0" encoding="utf-8"?>
<comments xmlns="http://schemas.openxmlformats.org/spreadsheetml/2006/main">
  <authors>
    <author>Joanne Heraty</author>
    <author>David Mitchell</author>
    <author>jmheraty</author>
    <author>Author</author>
  </authors>
  <commentList>
    <comment ref="I285" authorId="0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looks like a small sample</t>
        </r>
      </text>
    </comment>
    <comment ref="I373" authorId="1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Three 760 0-15 cm???</t>
        </r>
      </text>
    </comment>
    <comment ref="B494" authorId="1" shapeId="0">
      <text>
        <r>
          <rPr>
            <b/>
            <sz val="8"/>
            <color indexed="81"/>
            <rFont val="Tahoma"/>
            <family val="2"/>
          </rPr>
          <t>David Mitchell:</t>
        </r>
        <r>
          <rPr>
            <sz val="8"/>
            <color indexed="81"/>
            <rFont val="Tahoma"/>
            <family val="2"/>
          </rPr>
          <t xml:space="preserve">
What is this? 321? Or repeat of 320?
</t>
        </r>
      </text>
    </comment>
    <comment ref="J901" authorId="2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Missing sample</t>
        </r>
      </text>
    </comment>
    <comment ref="I926" authorId="2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Missing sample
</t>
        </r>
      </text>
    </comment>
    <comment ref="J926" authorId="2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Missing sample
</t>
        </r>
      </text>
    </comment>
    <comment ref="I927" authorId="2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Missing sample
</t>
        </r>
      </text>
    </comment>
    <comment ref="J927" authorId="2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Missing sample
</t>
        </r>
      </text>
    </comment>
    <comment ref="I938" authorId="0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Bag had hole in it. </t>
        </r>
      </text>
    </comment>
    <comment ref="I958" authorId="0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hole in bag
</t>
        </r>
      </text>
    </comment>
    <comment ref="I1037" authorId="0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These samples were put in the same bag. 
</t>
        </r>
      </text>
    </comment>
    <comment ref="J1791" authorId="3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Apparently sample missing</t>
        </r>
      </text>
    </comment>
  </commentList>
</comments>
</file>

<file path=xl/comments4.xml><?xml version="1.0" encoding="utf-8"?>
<comments xmlns="http://schemas.openxmlformats.org/spreadsheetml/2006/main">
  <authors>
    <author>Joanne Heraty</author>
  </authors>
  <commentList>
    <comment ref="I181" authorId="0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looks like a small sample</t>
        </r>
      </text>
    </comment>
  </commentList>
</comments>
</file>

<file path=xl/comments5.xml><?xml version="1.0" encoding="utf-8"?>
<comments xmlns="http://schemas.openxmlformats.org/spreadsheetml/2006/main">
  <authors>
    <author>jmheraty</author>
  </authors>
  <commentList>
    <comment ref="J81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Missing sample
</t>
        </r>
      </text>
    </comment>
    <comment ref="J82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Missing sample
</t>
        </r>
      </text>
    </comment>
    <comment ref="J140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Missing sample</t>
        </r>
      </text>
    </comment>
    <comment ref="J165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Missing sample
</t>
        </r>
      </text>
    </comment>
    <comment ref="J166" authorId="0" shapeId="0">
      <text>
        <r>
          <rPr>
            <b/>
            <sz val="8"/>
            <color indexed="81"/>
            <rFont val="Tahoma"/>
            <family val="2"/>
          </rPr>
          <t>jmheraty:</t>
        </r>
        <r>
          <rPr>
            <sz val="8"/>
            <color indexed="81"/>
            <rFont val="Tahoma"/>
            <family val="2"/>
          </rPr>
          <t xml:space="preserve">
Missing sample
</t>
        </r>
      </text>
    </comment>
  </commentList>
</comments>
</file>

<file path=xl/comments6.xml><?xml version="1.0" encoding="utf-8"?>
<comments xmlns="http://schemas.openxmlformats.org/spreadsheetml/2006/main">
  <authors>
    <author>Joanne Heraty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Bag had hole in it. 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hole in bag
</t>
        </r>
      </text>
    </comment>
    <comment ref="J103" authorId="0" shapeId="0">
      <text>
        <r>
          <rPr>
            <b/>
            <sz val="9"/>
            <color indexed="81"/>
            <rFont val="Tahoma"/>
            <family val="2"/>
          </rPr>
          <t>Joanne Heraty:</t>
        </r>
        <r>
          <rPr>
            <sz val="9"/>
            <color indexed="81"/>
            <rFont val="Tahoma"/>
            <family val="2"/>
          </rPr>
          <t xml:space="preserve">
These samples were put in the same bag. 
</t>
        </r>
      </text>
    </comment>
  </commentList>
</comments>
</file>

<file path=xl/sharedStrings.xml><?xml version="1.0" encoding="utf-8"?>
<sst xmlns="http://schemas.openxmlformats.org/spreadsheetml/2006/main" count="23311" uniqueCount="305">
  <si>
    <t>Sample ID</t>
  </si>
  <si>
    <t>Tin Weight (g)</t>
  </si>
  <si>
    <t>Date</t>
  </si>
  <si>
    <t>Plot #</t>
  </si>
  <si>
    <t>Weight (g)</t>
  </si>
  <si>
    <t>empty</t>
  </si>
  <si>
    <t>**</t>
  </si>
  <si>
    <t>no live</t>
  </si>
  <si>
    <t xml:space="preserve">Plot </t>
  </si>
  <si>
    <t>Total Weight (g)</t>
  </si>
  <si>
    <t xml:space="preserve">Date </t>
  </si>
  <si>
    <t>deep</t>
  </si>
  <si>
    <t>shallow</t>
  </si>
  <si>
    <t xml:space="preserve"> </t>
  </si>
  <si>
    <t>.</t>
  </si>
  <si>
    <t>7/1-8/2010</t>
  </si>
  <si>
    <t>1_3</t>
  </si>
  <si>
    <t>Tin+Wet Soil Weight (g)</t>
  </si>
  <si>
    <t>Tin + Dry Soil Weight (g)</t>
  </si>
  <si>
    <t>4_1</t>
  </si>
  <si>
    <t>1_2</t>
  </si>
  <si>
    <t>1_1</t>
  </si>
  <si>
    <t>3_3</t>
  </si>
  <si>
    <t>3_2</t>
  </si>
  <si>
    <t>3_1</t>
  </si>
  <si>
    <t>4_3</t>
  </si>
  <si>
    <t>2_3</t>
  </si>
  <si>
    <t>7_3</t>
  </si>
  <si>
    <t>5_1</t>
  </si>
  <si>
    <t>5_2</t>
  </si>
  <si>
    <t>5_3</t>
  </si>
  <si>
    <t>7_2</t>
  </si>
  <si>
    <t>2_2</t>
  </si>
  <si>
    <t>4_2</t>
  </si>
  <si>
    <t>2_1</t>
  </si>
  <si>
    <t>8_2</t>
  </si>
  <si>
    <t>8_3</t>
  </si>
  <si>
    <t>6_3</t>
  </si>
  <si>
    <t>6_2</t>
  </si>
  <si>
    <t>6_1</t>
  </si>
  <si>
    <t>8_1</t>
  </si>
  <si>
    <t>7_1</t>
  </si>
  <si>
    <t>Plot</t>
  </si>
  <si>
    <t>Depth</t>
  </si>
  <si>
    <t>Tin+ Wet Soil Weight (g)</t>
  </si>
  <si>
    <t>Tin+Dry Soil Weight (g)</t>
  </si>
  <si>
    <t>Shallow</t>
  </si>
  <si>
    <t>Deep</t>
  </si>
  <si>
    <t>Soil Moistuer determination for wetup when extracting/incubating</t>
  </si>
  <si>
    <t>Appears to be an outlier</t>
  </si>
  <si>
    <t>Deep soil moisture = 0.1 (10%)</t>
  </si>
  <si>
    <t>Shallow soil moisture = 0.07 (7%)</t>
  </si>
  <si>
    <t>WAPS Farm Harvest June 2008 Soil</t>
  </si>
  <si>
    <t>IN weight (g)</t>
  </si>
  <si>
    <t>FIN weight (g)</t>
  </si>
  <si>
    <t>H2O added to FIN (mL)</t>
  </si>
  <si>
    <t>Tin #</t>
  </si>
  <si>
    <t>Tin weight (g)</t>
  </si>
  <si>
    <t>wet soil + tin weight (g)</t>
  </si>
  <si>
    <t>Dry soil + tin weight (g)</t>
  </si>
  <si>
    <t>Date analyzed</t>
  </si>
  <si>
    <t>9?</t>
  </si>
  <si>
    <t>WAPS Farm Harvest June 2009 Soil</t>
  </si>
  <si>
    <t>something missing</t>
  </si>
  <si>
    <t>"wetter" soil</t>
  </si>
  <si>
    <t>duplicates</t>
  </si>
  <si>
    <t>Date Analyzed</t>
  </si>
  <si>
    <t>% Soil Moisture</t>
  </si>
  <si>
    <t>0-15</t>
  </si>
  <si>
    <t>15-30</t>
  </si>
  <si>
    <t>15-30.</t>
  </si>
  <si>
    <t>95a</t>
  </si>
  <si>
    <t>6a</t>
  </si>
  <si>
    <t>3a</t>
  </si>
  <si>
    <t>29a</t>
  </si>
  <si>
    <t>4a</t>
  </si>
  <si>
    <t>5a</t>
  </si>
  <si>
    <t>76a</t>
  </si>
  <si>
    <t>1a</t>
  </si>
  <si>
    <t>Plot</t>
    <phoneticPr fontId="0" type="noConversion"/>
  </si>
  <si>
    <t>Depth</t>
    <phoneticPr fontId="0" type="noConversion"/>
  </si>
  <si>
    <t>Collected</t>
    <phoneticPr fontId="0" type="noConversion"/>
  </si>
  <si>
    <t>IN wt. (g)</t>
    <phoneticPr fontId="0" type="noConversion"/>
  </si>
  <si>
    <t>Beaker #</t>
    <phoneticPr fontId="0" type="noConversion"/>
  </si>
  <si>
    <t>CFE wt. (g)</t>
    <phoneticPr fontId="0" type="noConversion"/>
  </si>
  <si>
    <t>tin #</t>
    <phoneticPr fontId="0" type="noConversion"/>
  </si>
  <si>
    <t>tin wt. (g)</t>
    <phoneticPr fontId="0" type="noConversion"/>
  </si>
  <si>
    <t>tin +wet soil (g)</t>
    <phoneticPr fontId="0" type="noConversion"/>
  </si>
  <si>
    <t>tin + dry soil (g) final</t>
    <phoneticPr fontId="0" type="noConversion"/>
  </si>
  <si>
    <t>soil moisture</t>
    <phoneticPr fontId="0" type="noConversion"/>
  </si>
  <si>
    <t>101a</t>
  </si>
  <si>
    <t>15-30</t>
    <phoneticPr fontId="0" type="noConversion"/>
  </si>
  <si>
    <t>0-15</t>
    <phoneticPr fontId="0" type="noConversion"/>
  </si>
  <si>
    <t>101a</t>
    <phoneticPr fontId="0" type="noConversion"/>
  </si>
  <si>
    <t>15-30</t>
    <phoneticPr fontId="0" type="noConversion"/>
  </si>
  <si>
    <t>15-30</t>
    <phoneticPr fontId="0" type="noConversion"/>
  </si>
  <si>
    <t>0-15</t>
    <phoneticPr fontId="0" type="noConversion"/>
  </si>
  <si>
    <t>0-15</t>
    <phoneticPr fontId="0" type="noConversion"/>
  </si>
  <si>
    <t>0-15</t>
    <phoneticPr fontId="0" type="noConversion"/>
  </si>
  <si>
    <t>Plot</t>
    <phoneticPr fontId="0" type="noConversion"/>
  </si>
  <si>
    <t>Depth</t>
    <phoneticPr fontId="0" type="noConversion"/>
  </si>
  <si>
    <t>Collected</t>
    <phoneticPr fontId="0" type="noConversion"/>
  </si>
  <si>
    <t>IN wt. (g)</t>
    <phoneticPr fontId="0" type="noConversion"/>
  </si>
  <si>
    <t>Beaker #</t>
    <phoneticPr fontId="0" type="noConversion"/>
  </si>
  <si>
    <t>CFE wt. (g)</t>
    <phoneticPr fontId="0" type="noConversion"/>
  </si>
  <si>
    <t>tin #</t>
    <phoneticPr fontId="0" type="noConversion"/>
  </si>
  <si>
    <t>tin wt. (g)</t>
    <phoneticPr fontId="0" type="noConversion"/>
  </si>
  <si>
    <t>tin +wet soil (g)</t>
    <phoneticPr fontId="0" type="noConversion"/>
  </si>
  <si>
    <t>tin + dry soil (g) final</t>
    <phoneticPr fontId="0" type="noConversion"/>
  </si>
  <si>
    <t>soil moisture</t>
    <phoneticPr fontId="0" type="noConversion"/>
  </si>
  <si>
    <t>12.84.</t>
  </si>
  <si>
    <t>11.41.</t>
  </si>
  <si>
    <t>15-03</t>
  </si>
  <si>
    <t>9.63/10.38</t>
  </si>
  <si>
    <t>Wet Soil (g)</t>
  </si>
  <si>
    <t>Dry Soil (g)</t>
  </si>
  <si>
    <t>30-60</t>
  </si>
  <si>
    <t>0-5</t>
  </si>
  <si>
    <t>60-90</t>
  </si>
  <si>
    <t>5-15</t>
  </si>
  <si>
    <t>60-84</t>
  </si>
  <si>
    <t>60-88</t>
  </si>
  <si>
    <t>60-76</t>
  </si>
  <si>
    <t>60-87</t>
  </si>
  <si>
    <t>60-81</t>
  </si>
  <si>
    <t>60-85</t>
  </si>
  <si>
    <t>60-71</t>
  </si>
  <si>
    <t>60-86</t>
  </si>
  <si>
    <t>60-70</t>
  </si>
  <si>
    <t>WAPS FARM BELOWGROUND BIOMASS (0-15cm, 15-30cm Depth)</t>
  </si>
  <si>
    <t xml:space="preserve">Dates of Harvest: </t>
  </si>
  <si>
    <t>Notes</t>
  </si>
  <si>
    <t>0-15cm</t>
  </si>
  <si>
    <t>Missing Sample</t>
  </si>
  <si>
    <t>15-30cm</t>
  </si>
  <si>
    <t>5/19/2010-5/25/2010</t>
  </si>
  <si>
    <t xml:space="preserve">Sorted Live Weight (g) </t>
  </si>
  <si>
    <t>Sorted Litter Weight (g)</t>
  </si>
  <si>
    <t>Harvest Dates:</t>
  </si>
  <si>
    <t>g/m2</t>
  </si>
  <si>
    <t>Block</t>
  </si>
  <si>
    <t>Sub-block</t>
  </si>
  <si>
    <t>late wet</t>
  </si>
  <si>
    <t>control</t>
  </si>
  <si>
    <t>wet</t>
  </si>
  <si>
    <t>dry</t>
  </si>
  <si>
    <t>H2O</t>
  </si>
  <si>
    <t>Sp comp</t>
  </si>
  <si>
    <t>natives +WAPS + annuals</t>
  </si>
  <si>
    <t>annuals</t>
  </si>
  <si>
    <t>Natives</t>
  </si>
  <si>
    <t>WAPS</t>
  </si>
  <si>
    <t>Fertilization</t>
  </si>
  <si>
    <t>Clipping</t>
  </si>
  <si>
    <t>none</t>
  </si>
  <si>
    <t>fall clipping</t>
  </si>
  <si>
    <t>spring clipping</t>
  </si>
  <si>
    <t>high fert</t>
  </si>
  <si>
    <t>Species Mix</t>
  </si>
  <si>
    <t>Depth (cm)</t>
  </si>
  <si>
    <t>Empty Tin Weight (g)</t>
  </si>
  <si>
    <t>Dry Soil+Tin Weight (g)</t>
  </si>
  <si>
    <t>Core Volume (cm3)</t>
  </si>
  <si>
    <t>Bulk Density Calculations (g/cm3)</t>
  </si>
  <si>
    <t>WHC Tin Weight (g)</t>
  </si>
  <si>
    <t>WHC Wet Soil +Tin (g)</t>
  </si>
  <si>
    <t>WHC Dry Soil + Tin (g)</t>
  </si>
  <si>
    <t>% WHC</t>
  </si>
  <si>
    <t>Crucible Weight (g)</t>
  </si>
  <si>
    <t>Crucible + Soil (g)</t>
  </si>
  <si>
    <t>Crucible + Ash (g)</t>
  </si>
  <si>
    <t>%SOM</t>
  </si>
  <si>
    <t>FERTILIZATION</t>
  </si>
  <si>
    <t>CLIPPING</t>
  </si>
  <si>
    <t>Type of Analysis:</t>
  </si>
  <si>
    <t>0-5cm</t>
  </si>
  <si>
    <t>5-15cm</t>
  </si>
  <si>
    <t>30-60cm</t>
  </si>
  <si>
    <t>60-90cm</t>
  </si>
  <si>
    <t>1-3</t>
  </si>
  <si>
    <t>natives+WAPS+annuals</t>
  </si>
  <si>
    <t>Aegilops triuncialis</t>
  </si>
  <si>
    <t>No Fertilization</t>
  </si>
  <si>
    <t>None</t>
  </si>
  <si>
    <t>Bulk Density:</t>
  </si>
  <si>
    <t>%WHC:</t>
  </si>
  <si>
    <t>Avena fatua</t>
  </si>
  <si>
    <t>WAPS+annuals</t>
  </si>
  <si>
    <t>Bromus carinatus</t>
  </si>
  <si>
    <t>Bromus hordeaceus</t>
  </si>
  <si>
    <t>Lolium multiflorum</t>
  </si>
  <si>
    <t>Elymus glaucus</t>
  </si>
  <si>
    <t>Leymus triticoides</t>
  </si>
  <si>
    <t>Trifolium subteranneum</t>
  </si>
  <si>
    <t>Lotus purshianus</t>
  </si>
  <si>
    <t>Nasella pulchra</t>
  </si>
  <si>
    <t>Taeniatherum caput-medusae</t>
  </si>
  <si>
    <t>Vulpia microstachys</t>
  </si>
  <si>
    <t>**All points below include irregular depths**</t>
  </si>
  <si>
    <t>Annuals</t>
  </si>
  <si>
    <t>Fall Clip</t>
  </si>
  <si>
    <t>Spring Clip</t>
  </si>
  <si>
    <t>Annuals+Natives</t>
  </si>
  <si>
    <t>Natives+WAPS+Annuals</t>
  </si>
  <si>
    <t>High Fertilization</t>
  </si>
  <si>
    <t>5-20</t>
  </si>
  <si>
    <t>20-30</t>
  </si>
  <si>
    <t>WAPS+Annuals</t>
  </si>
  <si>
    <t>60-75</t>
  </si>
  <si>
    <t>WAPS+natives</t>
  </si>
  <si>
    <t>annuals+natives</t>
  </si>
  <si>
    <t>centaurea solstitialis+WAPS+annuals</t>
  </si>
  <si>
    <t>0-30</t>
  </si>
  <si>
    <t>Poa</t>
  </si>
  <si>
    <t>2-3</t>
  </si>
  <si>
    <t>60-73</t>
  </si>
  <si>
    <t>60-62</t>
  </si>
  <si>
    <t>60-83</t>
  </si>
  <si>
    <t>60-74</t>
  </si>
  <si>
    <t>60-69</t>
  </si>
  <si>
    <t>60-80</t>
  </si>
  <si>
    <t>3-2</t>
  </si>
  <si>
    <t>4-1</t>
  </si>
  <si>
    <t>5-3</t>
  </si>
  <si>
    <t>6-2</t>
  </si>
  <si>
    <t>7-1</t>
  </si>
  <si>
    <t>8-1</t>
  </si>
  <si>
    <t>`</t>
  </si>
  <si>
    <t>Roots (0-15cm) Weight (g)</t>
  </si>
  <si>
    <t>Roots</t>
  </si>
  <si>
    <t>Sorted Live Weight (g/m2)</t>
  </si>
  <si>
    <t>Sorted Litter Weight (g/m2)</t>
  </si>
  <si>
    <t>Total Weight (g/m2)</t>
  </si>
  <si>
    <t xml:space="preserve">Diameter of Biomass Ring: 9.3cm </t>
  </si>
  <si>
    <t>Other Treatment #</t>
  </si>
  <si>
    <t>Sp Comp</t>
  </si>
  <si>
    <t>Total Root Biomass</t>
  </si>
  <si>
    <t>WAPS + annuals</t>
  </si>
  <si>
    <t>Nassella pulchra</t>
  </si>
  <si>
    <t>18a</t>
  </si>
  <si>
    <t>WAPS + natives</t>
  </si>
  <si>
    <t>annuals + natives</t>
  </si>
  <si>
    <t>Centaurea solstitialis + WAPS + annuals</t>
  </si>
  <si>
    <t>33b</t>
  </si>
  <si>
    <t>Poa secunda</t>
  </si>
  <si>
    <t>Type of material</t>
  </si>
  <si>
    <t>PLOT</t>
  </si>
  <si>
    <t>WASHED ROOT WEIGHTS</t>
  </si>
  <si>
    <t>Shallow Root Weight (g) (0-15cm)</t>
  </si>
  <si>
    <t>Deep Root Weight (g) (15-30cm)</t>
  </si>
  <si>
    <t>Total Root Weight (g)</t>
  </si>
  <si>
    <t>DATE</t>
  </si>
  <si>
    <t>Files to add to workbook</t>
  </si>
  <si>
    <t>N assays (e.g. 3.21.11)</t>
  </si>
  <si>
    <t>WAPS FARM WHC Summer 2009</t>
  </si>
  <si>
    <t>replace 2010 bulk density with 2010 bulk density, whc, %C (etc)</t>
  </si>
  <si>
    <t>g Roots 0-15 cm</t>
  </si>
  <si>
    <t>g Roots 15-30 cm</t>
  </si>
  <si>
    <t>Sub</t>
  </si>
  <si>
    <t>Trt #</t>
  </si>
  <si>
    <t>Vegetation Composition</t>
  </si>
  <si>
    <t>NH4NO3</t>
  </si>
  <si>
    <t>% SOM 0-15 cm</t>
  </si>
  <si>
    <t>% SOM 15-30 cm</t>
  </si>
  <si>
    <t>Date on vial (0-15 cm)</t>
  </si>
  <si>
    <t>Date on vial (15-30 cm)</t>
  </si>
  <si>
    <t>6/1/09</t>
  </si>
  <si>
    <t>6/09</t>
  </si>
  <si>
    <t>5/09</t>
  </si>
  <si>
    <t>5/29/09</t>
  </si>
  <si>
    <t>5/27/09</t>
  </si>
  <si>
    <t>6/1/009</t>
  </si>
  <si>
    <t>5/22/09</t>
  </si>
  <si>
    <t>6/3/09</t>
  </si>
  <si>
    <t>5/29/08</t>
  </si>
  <si>
    <t>5/28/09</t>
  </si>
  <si>
    <t>5/29/03</t>
  </si>
  <si>
    <t>6/13/09</t>
  </si>
  <si>
    <t>6/03/09</t>
  </si>
  <si>
    <t>05/09</t>
  </si>
  <si>
    <t>6/4/09</t>
  </si>
  <si>
    <t>6/5/09</t>
  </si>
  <si>
    <t>Date on envelope</t>
  </si>
  <si>
    <t>Note: 2 envelopes for 119 15-40, none for 0-15</t>
  </si>
  <si>
    <t>Note: 2 envelopes for 335 0-15</t>
  </si>
  <si>
    <t>Note: 2 envelopes for 365 15-30</t>
  </si>
  <si>
    <t>2007-2008</t>
  </si>
  <si>
    <t>2008-2009</t>
  </si>
  <si>
    <t>2009-2010</t>
  </si>
  <si>
    <t>2011-2012</t>
  </si>
  <si>
    <t>2012-2013</t>
  </si>
  <si>
    <t>2013-2014</t>
  </si>
  <si>
    <t>2014-2015</t>
  </si>
  <si>
    <t>2015-2016</t>
  </si>
  <si>
    <t>2016-2017</t>
  </si>
  <si>
    <t>4/24-27/2017</t>
  </si>
  <si>
    <t>6/27-29/2017</t>
  </si>
  <si>
    <t>6/29/2017</t>
  </si>
  <si>
    <t>6/28/2017</t>
  </si>
  <si>
    <t>6/27/2017</t>
  </si>
  <si>
    <r>
      <t>Total Root Weight (g/m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</si>
  <si>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15-30 g/m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</si>
  <si>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0-15cm g/m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</si>
  <si>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2017-2018</t>
  </si>
  <si>
    <t>5/8-11/2018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</si>
</sst>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m/d/yy;@"/>
    <numFmt numFmtId="165" formatCode="0.000"/>
    <numFmt numFmtId="166" formatCode="0.0000"/>
    <numFmt numFmtId="167" formatCode="0.00000"/>
    <numFmt numFmtId="168" formatCode="[$-409]d\-mmm\-yy;@"/>
    <numFmt numFmtId="169" formatCode="[$-409]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15" fillId="0" borderId="0"/>
    <xf numFmtId="0" fontId="1" fillId="0" borderId="0"/>
    <xf numFmtId="0" fontId="7" fillId="0" borderId="0"/>
  </cellStyleXfs>
  <cellXfs count="486">
    <xf numFmtId="0" fontId="0" fillId="0" borderId="0" xfId="0"/>
    <xf numFmtId="0" fontId="2" fillId="0" borderId="0" xfId="0" applyFont="1"/>
    <xf numFmtId="17" fontId="0" fillId="0" borderId="0" xfId="0" applyNumberFormat="1"/>
    <xf numFmtId="16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165" fontId="0" fillId="0" borderId="0" xfId="0" applyNumberFormat="1"/>
    <xf numFmtId="14" fontId="0" fillId="0" borderId="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Border="1"/>
    <xf numFmtId="0" fontId="0" fillId="0" borderId="8" xfId="0" applyBorder="1"/>
    <xf numFmtId="0" fontId="0" fillId="0" borderId="9" xfId="0" applyBorder="1"/>
    <xf numFmtId="165" fontId="0" fillId="0" borderId="1" xfId="0" applyNumberFormat="1" applyBorder="1"/>
    <xf numFmtId="1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7" borderId="0" xfId="0" applyFill="1"/>
    <xf numFmtId="1" fontId="0" fillId="0" borderId="0" xfId="0" applyNumberFormat="1"/>
    <xf numFmtId="168" fontId="0" fillId="0" borderId="0" xfId="0" applyNumberFormat="1"/>
    <xf numFmtId="0" fontId="0" fillId="8" borderId="0" xfId="0" applyFill="1"/>
    <xf numFmtId="0" fontId="0" fillId="0" borderId="0" xfId="0" applyNumberFormat="1" applyAlignment="1">
      <alignment horizontal="center"/>
    </xf>
    <xf numFmtId="0" fontId="5" fillId="0" borderId="0" xfId="0" applyFont="1" applyFill="1"/>
    <xf numFmtId="1" fontId="6" fillId="0" borderId="7" xfId="0" applyNumberFormat="1" applyFont="1" applyBorder="1"/>
    <xf numFmtId="168" fontId="6" fillId="0" borderId="7" xfId="0" applyNumberFormat="1" applyFont="1" applyBorder="1"/>
    <xf numFmtId="0" fontId="6" fillId="0" borderId="7" xfId="0" applyNumberFormat="1" applyFont="1" applyBorder="1"/>
    <xf numFmtId="0" fontId="6" fillId="0" borderId="7" xfId="0" applyFont="1" applyBorder="1"/>
    <xf numFmtId="0" fontId="6" fillId="0" borderId="7" xfId="0" applyFont="1" applyBorder="1" applyAlignment="1">
      <alignment horizontal="right"/>
    </xf>
    <xf numFmtId="0" fontId="6" fillId="0" borderId="7" xfId="0" applyNumberFormat="1" applyFont="1" applyBorder="1" applyAlignment="1">
      <alignment horizontal="center"/>
    </xf>
    <xf numFmtId="1" fontId="0" fillId="0" borderId="11" xfId="0" applyNumberFormat="1" applyBorder="1"/>
    <xf numFmtId="168" fontId="7" fillId="0" borderId="11" xfId="0" applyNumberFormat="1" applyFont="1" applyBorder="1" applyAlignment="1">
      <alignment horizontal="center"/>
    </xf>
    <xf numFmtId="168" fontId="0" fillId="0" borderId="11" xfId="0" applyNumberFormat="1" applyBorder="1"/>
    <xf numFmtId="0" fontId="0" fillId="0" borderId="11" xfId="0" applyBorder="1"/>
    <xf numFmtId="2" fontId="7" fillId="0" borderId="11" xfId="0" applyNumberFormat="1" applyFont="1" applyBorder="1"/>
    <xf numFmtId="0" fontId="0" fillId="0" borderId="11" xfId="0" applyNumberFormat="1" applyBorder="1" applyAlignment="1">
      <alignment horizontal="center"/>
    </xf>
    <xf numFmtId="2" fontId="0" fillId="0" borderId="11" xfId="0" applyNumberFormat="1" applyBorder="1"/>
    <xf numFmtId="1" fontId="0" fillId="0" borderId="1" xfId="0" applyNumberFormat="1" applyBorder="1"/>
    <xf numFmtId="168" fontId="0" fillId="0" borderId="1" xfId="0" applyNumberFormat="1" applyBorder="1"/>
    <xf numFmtId="0" fontId="0" fillId="0" borderId="1" xfId="0" applyNumberFormat="1" applyBorder="1" applyAlignment="1">
      <alignment horizontal="center"/>
    </xf>
    <xf numFmtId="1" fontId="7" fillId="0" borderId="1" xfId="0" applyNumberFormat="1" applyFont="1" applyBorder="1"/>
    <xf numFmtId="168" fontId="0" fillId="0" borderId="11" xfId="0" applyNumberFormat="1" applyBorder="1" applyAlignment="1">
      <alignment horizontal="center"/>
    </xf>
    <xf numFmtId="168" fontId="0" fillId="0" borderId="1" xfId="0" applyNumberFormat="1" applyFill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/>
    <xf numFmtId="2" fontId="0" fillId="0" borderId="11" xfId="0" applyNumberFormat="1" applyFill="1" applyBorder="1"/>
    <xf numFmtId="0" fontId="0" fillId="0" borderId="1" xfId="0" applyNumberFormat="1" applyBorder="1"/>
    <xf numFmtId="1" fontId="5" fillId="7" borderId="1" xfId="0" applyNumberFormat="1" applyFont="1" applyFill="1" applyBorder="1"/>
    <xf numFmtId="168" fontId="5" fillId="8" borderId="11" xfId="0" applyNumberFormat="1" applyFont="1" applyFill="1" applyBorder="1" applyAlignment="1">
      <alignment horizontal="center"/>
    </xf>
    <xf numFmtId="0" fontId="5" fillId="8" borderId="1" xfId="0" applyNumberFormat="1" applyFont="1" applyFill="1" applyBorder="1"/>
    <xf numFmtId="2" fontId="5" fillId="8" borderId="1" xfId="0" applyNumberFormat="1" applyFont="1" applyFill="1" applyBorder="1"/>
    <xf numFmtId="2" fontId="5" fillId="8" borderId="11" xfId="0" applyNumberFormat="1" applyFont="1" applyFill="1" applyBorder="1"/>
    <xf numFmtId="0" fontId="5" fillId="8" borderId="1" xfId="0" applyNumberFormat="1" applyFont="1" applyFill="1" applyBorder="1" applyAlignment="1">
      <alignment horizontal="center"/>
    </xf>
    <xf numFmtId="2" fontId="5" fillId="0" borderId="11" xfId="0" applyNumberFormat="1" applyFont="1" applyBorder="1"/>
    <xf numFmtId="1" fontId="0" fillId="7" borderId="1" xfId="0" applyNumberFormat="1" applyFill="1" applyBorder="1"/>
    <xf numFmtId="2" fontId="0" fillId="0" borderId="1" xfId="0" applyNumberFormat="1" applyBorder="1" applyAlignment="1">
      <alignment horizontal="right"/>
    </xf>
    <xf numFmtId="1" fontId="0" fillId="0" borderId="1" xfId="0" applyNumberFormat="1" applyFill="1" applyBorder="1"/>
    <xf numFmtId="168" fontId="0" fillId="0" borderId="11" xfId="0" applyNumberFormat="1" applyFill="1" applyBorder="1" applyAlignment="1">
      <alignment horizontal="center"/>
    </xf>
    <xf numFmtId="0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" fontId="0" fillId="8" borderId="1" xfId="0" applyNumberFormat="1" applyFill="1" applyBorder="1"/>
    <xf numFmtId="168" fontId="7" fillId="8" borderId="11" xfId="0" applyNumberFormat="1" applyFont="1" applyFill="1" applyBorder="1" applyAlignment="1">
      <alignment horizontal="center"/>
    </xf>
    <xf numFmtId="168" fontId="0" fillId="8" borderId="1" xfId="0" applyNumberFormat="1" applyFill="1" applyBorder="1"/>
    <xf numFmtId="0" fontId="0" fillId="8" borderId="1" xfId="0" applyFill="1" applyBorder="1"/>
    <xf numFmtId="2" fontId="7" fillId="8" borderId="11" xfId="0" applyNumberFormat="1" applyFont="1" applyFill="1" applyBorder="1"/>
    <xf numFmtId="0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/>
    <xf numFmtId="2" fontId="0" fillId="0" borderId="2" xfId="0" applyNumberFormat="1" applyFill="1" applyBorder="1" applyAlignment="1">
      <alignment horizontal="right"/>
    </xf>
    <xf numFmtId="2" fontId="7" fillId="0" borderId="11" xfId="0" applyNumberFormat="1" applyFont="1" applyFill="1" applyBorder="1"/>
    <xf numFmtId="1" fontId="7" fillId="0" borderId="1" xfId="0" applyNumberFormat="1" applyFont="1" applyFill="1" applyBorder="1"/>
    <xf numFmtId="2" fontId="7" fillId="0" borderId="1" xfId="0" applyNumberFormat="1" applyFont="1" applyBorder="1"/>
    <xf numFmtId="0" fontId="7" fillId="0" borderId="1" xfId="0" applyNumberFormat="1" applyFont="1" applyBorder="1" applyAlignment="1">
      <alignment horizontal="center"/>
    </xf>
    <xf numFmtId="2" fontId="0" fillId="0" borderId="2" xfId="0" applyNumberFormat="1" applyBorder="1"/>
    <xf numFmtId="0" fontId="0" fillId="0" borderId="0" xfId="0" applyFill="1"/>
    <xf numFmtId="168" fontId="0" fillId="8" borderId="1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right"/>
    </xf>
    <xf numFmtId="168" fontId="7" fillId="0" borderId="1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2" xfId="0" applyNumberFormat="1" applyFill="1" applyBorder="1"/>
    <xf numFmtId="168" fontId="0" fillId="8" borderId="1" xfId="0" applyNumberFormat="1" applyFill="1" applyBorder="1" applyAlignment="1">
      <alignment horizontal="center"/>
    </xf>
    <xf numFmtId="0" fontId="0" fillId="8" borderId="1" xfId="0" applyNumberFormat="1" applyFill="1" applyBorder="1"/>
    <xf numFmtId="0" fontId="7" fillId="0" borderId="1" xfId="0" applyNumberFormat="1" applyFont="1" applyFill="1" applyBorder="1"/>
    <xf numFmtId="2" fontId="7" fillId="0" borderId="1" xfId="0" applyNumberFormat="1" applyFont="1" applyFill="1" applyBorder="1"/>
    <xf numFmtId="0" fontId="7" fillId="0" borderId="0" xfId="0" applyNumberFormat="1" applyFont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0" fontId="7" fillId="8" borderId="1" xfId="0" applyNumberFormat="1" applyFont="1" applyFill="1" applyBorder="1"/>
    <xf numFmtId="2" fontId="7" fillId="8" borderId="1" xfId="0" applyNumberFormat="1" applyFont="1" applyFill="1" applyBorder="1"/>
    <xf numFmtId="2" fontId="7" fillId="0" borderId="2" xfId="0" applyNumberFormat="1" applyFont="1" applyFill="1" applyBorder="1"/>
    <xf numFmtId="2" fontId="7" fillId="0" borderId="2" xfId="0" applyNumberFormat="1" applyFont="1" applyBorder="1"/>
    <xf numFmtId="1" fontId="5" fillId="0" borderId="1" xfId="0" applyNumberFormat="1" applyFont="1" applyBorder="1"/>
    <xf numFmtId="168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/>
    <xf numFmtId="2" fontId="5" fillId="0" borderId="1" xfId="0" applyNumberFormat="1" applyFont="1" applyBorder="1"/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right"/>
    </xf>
    <xf numFmtId="0" fontId="5" fillId="0" borderId="1" xfId="0" applyNumberFormat="1" applyFont="1" applyFill="1" applyBorder="1"/>
    <xf numFmtId="1" fontId="5" fillId="0" borderId="1" xfId="0" applyNumberFormat="1" applyFont="1" applyFill="1" applyBorder="1"/>
    <xf numFmtId="2" fontId="5" fillId="0" borderId="0" xfId="0" applyNumberFormat="1" applyFont="1"/>
    <xf numFmtId="1" fontId="5" fillId="8" borderId="1" xfId="0" applyNumberFormat="1" applyFont="1" applyFill="1" applyBorder="1"/>
    <xf numFmtId="168" fontId="5" fillId="8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9" fillId="0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9" fillId="0" borderId="0" xfId="1" applyNumberFormat="1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9" fillId="3" borderId="0" xfId="1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15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5" fontId="0" fillId="7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15" fontId="0" fillId="3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9" fontId="8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5" borderId="13" xfId="0" applyFill="1" applyBorder="1" applyAlignment="1">
      <alignment horizontal="center"/>
    </xf>
    <xf numFmtId="14" fontId="0" fillId="5" borderId="14" xfId="0" applyNumberForma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165" fontId="2" fillId="0" borderId="16" xfId="0" applyNumberFormat="1" applyFont="1" applyBorder="1"/>
    <xf numFmtId="0" fontId="2" fillId="0" borderId="17" xfId="0" applyFont="1" applyFill="1" applyBorder="1"/>
    <xf numFmtId="14" fontId="0" fillId="0" borderId="18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Border="1"/>
    <xf numFmtId="0" fontId="0" fillId="0" borderId="19" xfId="0" applyBorder="1"/>
    <xf numFmtId="165" fontId="0" fillId="3" borderId="1" xfId="0" applyNumberFormat="1" applyFill="1" applyBorder="1"/>
    <xf numFmtId="14" fontId="0" fillId="0" borderId="20" xfId="0" applyNumberFormat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/>
    <xf numFmtId="165" fontId="0" fillId="0" borderId="21" xfId="0" applyNumberFormat="1" applyBorder="1"/>
    <xf numFmtId="0" fontId="0" fillId="0" borderId="22" xfId="0" applyBorder="1"/>
    <xf numFmtId="0" fontId="0" fillId="0" borderId="4" xfId="0" applyBorder="1"/>
    <xf numFmtId="165" fontId="0" fillId="0" borderId="4" xfId="0" applyNumberFormat="1" applyBorder="1"/>
    <xf numFmtId="167" fontId="0" fillId="0" borderId="1" xfId="0" applyNumberFormat="1" applyBorder="1"/>
    <xf numFmtId="14" fontId="0" fillId="0" borderId="1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4" xfId="0" applyBorder="1"/>
    <xf numFmtId="165" fontId="0" fillId="0" borderId="24" xfId="0" applyNumberFormat="1" applyBorder="1"/>
    <xf numFmtId="0" fontId="0" fillId="0" borderId="25" xfId="0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0" fillId="4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5" fontId="2" fillId="0" borderId="30" xfId="0" applyNumberFormat="1" applyFont="1" applyBorder="1"/>
    <xf numFmtId="165" fontId="0" fillId="0" borderId="31" xfId="0" applyNumberFormat="1" applyBorder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0" fontId="2" fillId="0" borderId="32" xfId="0" applyFont="1" applyBorder="1"/>
    <xf numFmtId="0" fontId="6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4" borderId="11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49" fontId="0" fillId="0" borderId="11" xfId="0" applyNumberFormat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12" fillId="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2" fontId="0" fillId="0" borderId="7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2" fontId="0" fillId="0" borderId="38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0" fillId="4" borderId="1" xfId="0" applyNumberFormat="1" applyFont="1" applyFill="1" applyBorder="1" applyAlignment="1">
      <alignment horizontal="center" vertical="center" wrapText="1"/>
    </xf>
    <xf numFmtId="49" fontId="0" fillId="3" borderId="7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2" fontId="0" fillId="0" borderId="37" xfId="0" applyNumberFormat="1" applyFill="1" applyBorder="1" applyAlignment="1">
      <alignment horizontal="center" vertical="center"/>
    </xf>
    <xf numFmtId="2" fontId="0" fillId="0" borderId="38" xfId="0" applyNumberFormat="1" applyBorder="1" applyAlignment="1">
      <alignment horizontal="center"/>
    </xf>
    <xf numFmtId="49" fontId="0" fillId="3" borderId="4" xfId="0" applyNumberForma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2" fontId="0" fillId="4" borderId="43" xfId="0" applyNumberFormat="1" applyFill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2" fontId="0" fillId="4" borderId="45" xfId="0" applyNumberFormat="1" applyFill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2" fontId="0" fillId="4" borderId="47" xfId="0" applyNumberForma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2" fontId="0" fillId="4" borderId="11" xfId="0" applyNumberFormat="1" applyFont="1" applyFill="1" applyBorder="1" applyAlignment="1">
      <alignment horizontal="center" vertical="center"/>
    </xf>
    <xf numFmtId="2" fontId="0" fillId="0" borderId="36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2" fontId="0" fillId="0" borderId="37" xfId="0" applyNumberFormat="1" applyFont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2" fontId="0" fillId="4" borderId="21" xfId="0" applyNumberFormat="1" applyFont="1" applyFill="1" applyBorder="1" applyAlignment="1">
      <alignment horizontal="center" vertical="center"/>
    </xf>
    <xf numFmtId="2" fontId="0" fillId="0" borderId="40" xfId="0" applyNumberFormat="1" applyFont="1" applyBorder="1" applyAlignment="1">
      <alignment horizontal="center" vertical="center"/>
    </xf>
    <xf numFmtId="49" fontId="13" fillId="3" borderId="7" xfId="0" applyNumberFormat="1" applyFont="1" applyFill="1" applyBorder="1" applyAlignment="1">
      <alignment horizontal="center" vertical="center"/>
    </xf>
    <xf numFmtId="2" fontId="0" fillId="4" borderId="51" xfId="0" applyNumberFormat="1" applyFill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38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49" fontId="0" fillId="0" borderId="4" xfId="0" applyNumberFormat="1" applyFont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0" fillId="4" borderId="7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7" fillId="0" borderId="1" xfId="2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1" xfId="2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2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1" xfId="2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/>
    <xf numFmtId="165" fontId="2" fillId="0" borderId="1" xfId="0" applyNumberFormat="1" applyFont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54" xfId="0" applyBorder="1" applyAlignment="1">
      <alignment horizontal="center"/>
    </xf>
    <xf numFmtId="17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/>
    <xf numFmtId="2" fontId="0" fillId="2" borderId="1" xfId="0" applyNumberFormat="1" applyFont="1" applyFill="1" applyBorder="1" applyAlignment="1"/>
    <xf numFmtId="2" fontId="0" fillId="6" borderId="1" xfId="0" applyNumberFormat="1" applyFont="1" applyFill="1" applyBorder="1" applyAlignment="1"/>
    <xf numFmtId="2" fontId="0" fillId="4" borderId="1" xfId="0" applyNumberFormat="1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7" fillId="0" borderId="1" xfId="5" applyFill="1" applyBorder="1" applyAlignment="1">
      <alignment horizontal="center"/>
    </xf>
    <xf numFmtId="0" fontId="6" fillId="0" borderId="1" xfId="5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2" fillId="0" borderId="0" xfId="0" applyFont="1" applyBorder="1"/>
    <xf numFmtId="2" fontId="0" fillId="0" borderId="0" xfId="0" applyNumberForma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3" borderId="1" xfId="0" applyNumberFormat="1" applyFill="1" applyBorder="1"/>
    <xf numFmtId="0" fontId="0" fillId="3" borderId="0" xfId="0" applyFill="1"/>
    <xf numFmtId="0" fontId="0" fillId="0" borderId="7" xfId="0" applyBorder="1" applyAlignment="1">
      <alignment horizontal="center"/>
    </xf>
    <xf numFmtId="0" fontId="0" fillId="0" borderId="55" xfId="0" applyBorder="1"/>
    <xf numFmtId="14" fontId="0" fillId="0" borderId="11" xfId="0" applyNumberFormat="1" applyFont="1" applyBorder="1"/>
    <xf numFmtId="14" fontId="0" fillId="0" borderId="1" xfId="0" applyNumberFormat="1" applyFont="1" applyBorder="1"/>
    <xf numFmtId="0" fontId="0" fillId="0" borderId="1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67" fontId="0" fillId="0" borderId="1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0" fontId="0" fillId="0" borderId="56" xfId="0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0" fillId="0" borderId="5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164" fontId="2" fillId="0" borderId="27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164" fontId="2" fillId="0" borderId="28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4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center"/>
    </xf>
    <xf numFmtId="0" fontId="2" fillId="0" borderId="7" xfId="4" applyFont="1" applyFill="1" applyBorder="1" applyAlignment="1">
      <alignment horizontal="center"/>
    </xf>
    <xf numFmtId="0" fontId="2" fillId="0" borderId="11" xfId="4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2" fillId="0" borderId="1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/>
    <xf numFmtId="2" fontId="0" fillId="0" borderId="0" xfId="0" applyNumberFormat="1" applyFont="1" applyBorder="1"/>
    <xf numFmtId="164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/>
    <xf numFmtId="2" fontId="0" fillId="3" borderId="1" xfId="0" applyNumberFormat="1" applyFont="1" applyFill="1" applyBorder="1" applyAlignment="1"/>
    <xf numFmtId="2" fontId="0" fillId="5" borderId="1" xfId="0" applyNumberFormat="1" applyFont="1" applyFill="1" applyBorder="1" applyAlignment="1">
      <alignment horizontal="center"/>
    </xf>
    <xf numFmtId="2" fontId="0" fillId="5" borderId="1" xfId="0" applyNumberFormat="1" applyFont="1" applyFill="1" applyBorder="1" applyAlignment="1"/>
    <xf numFmtId="14" fontId="0" fillId="0" borderId="1" xfId="0" applyNumberFormat="1" applyFon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7" xfId="0" applyNumberFormat="1" applyFont="1" applyBorder="1" applyAlignment="1"/>
    <xf numFmtId="2" fontId="0" fillId="0" borderId="7" xfId="0" applyNumberFormat="1" applyFont="1" applyBorder="1"/>
    <xf numFmtId="14" fontId="0" fillId="0" borderId="11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2" fontId="0" fillId="0" borderId="11" xfId="0" applyNumberFormat="1" applyFont="1" applyBorder="1" applyAlignment="1"/>
    <xf numFmtId="2" fontId="0" fillId="0" borderId="11" xfId="0" applyNumberFormat="1" applyFont="1" applyBorder="1"/>
    <xf numFmtId="14" fontId="0" fillId="0" borderId="7" xfId="0" applyNumberFormat="1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2" fontId="0" fillId="0" borderId="21" xfId="0" applyNumberFormat="1" applyFont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2" fontId="0" fillId="0" borderId="24" xfId="0" applyNumberFormat="1" applyFont="1" applyBorder="1" applyAlignment="1">
      <alignment horizontal="center"/>
    </xf>
    <xf numFmtId="0" fontId="16" fillId="0" borderId="11" xfId="5" applyFont="1" applyBorder="1" applyAlignment="1">
      <alignment horizontal="center"/>
    </xf>
    <xf numFmtId="0" fontId="16" fillId="0" borderId="1" xfId="5" applyFont="1" applyBorder="1" applyAlignment="1">
      <alignment horizontal="center"/>
    </xf>
    <xf numFmtId="0" fontId="16" fillId="0" borderId="7" xfId="5" applyFont="1" applyBorder="1" applyAlignment="1">
      <alignment horizontal="center"/>
    </xf>
    <xf numFmtId="49" fontId="17" fillId="0" borderId="1" xfId="2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49" fontId="17" fillId="0" borderId="11" xfId="2" applyNumberFormat="1" applyFont="1" applyFill="1" applyBorder="1" applyAlignment="1">
      <alignment horizontal="center"/>
    </xf>
    <xf numFmtId="0" fontId="7" fillId="0" borderId="11" xfId="2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1" xfId="0" applyNumberForma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4" fontId="0" fillId="0" borderId="11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7" xfId="0" applyNumberFormat="1" applyFont="1" applyBorder="1"/>
    <xf numFmtId="167" fontId="0" fillId="0" borderId="7" xfId="0" applyNumberFormat="1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3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14" fillId="3" borderId="36" xfId="0" applyFont="1" applyFill="1" applyBorder="1" applyAlignment="1">
      <alignment horizontal="center" vertical="center"/>
    </xf>
    <xf numFmtId="0" fontId="14" fillId="3" borderId="37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3" borderId="39" xfId="0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2" fontId="0" fillId="0" borderId="1" xfId="0" applyNumberFormat="1" applyFill="1" applyBorder="1" applyAlignment="1"/>
    <xf numFmtId="2" fontId="0" fillId="0" borderId="1" xfId="0" applyNumberForma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2" xfId="2"/>
    <cellStyle name="Normal 2 2" xfId="4"/>
    <cellStyle name="Normal 3" xfId="3"/>
    <cellStyle name="Normal 3 2" xf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88"/>
  <sheetViews>
    <sheetView workbookViewId="0">
      <pane ySplit="2" topLeftCell="A3" activePane="bottomLeft" state="frozen"/>
      <selection pane="bottomLeft" activeCell="G15" sqref="G15"/>
    </sheetView>
  </sheetViews>
  <sheetFormatPr defaultColWidth="9.140625" defaultRowHeight="15" x14ac:dyDescent="0.25"/>
  <cols>
    <col min="1" max="1" width="15.42578125" style="350" customWidth="1"/>
    <col min="2" max="2" width="6" style="167" bestFit="1" customWidth="1"/>
    <col min="3" max="3" width="10.85546875" style="397" bestFit="1" customWidth="1"/>
    <col min="4" max="4" width="12" style="398" bestFit="1" customWidth="1"/>
    <col min="5" max="5" width="10.42578125" style="398" bestFit="1" customWidth="1"/>
    <col min="6" max="7" width="14.140625" style="399" bestFit="1" customWidth="1"/>
    <col min="8" max="8" width="12.42578125" style="399" bestFit="1" customWidth="1"/>
    <col min="9" max="16384" width="9.140625" style="15"/>
  </cols>
  <sheetData>
    <row r="1" spans="1:8" x14ac:dyDescent="0.25">
      <c r="A1" s="434" t="s">
        <v>233</v>
      </c>
    </row>
    <row r="2" spans="1:8" s="394" customFormat="1" ht="31.5" customHeight="1" x14ac:dyDescent="0.25">
      <c r="A2" s="395" t="s">
        <v>2</v>
      </c>
      <c r="B2" s="396" t="s">
        <v>3</v>
      </c>
      <c r="C2" s="393" t="s">
        <v>136</v>
      </c>
      <c r="D2" s="393" t="s">
        <v>137</v>
      </c>
      <c r="E2" s="393" t="s">
        <v>9</v>
      </c>
      <c r="F2" s="393" t="s">
        <v>230</v>
      </c>
      <c r="G2" s="393" t="s">
        <v>231</v>
      </c>
      <c r="H2" s="393" t="s">
        <v>232</v>
      </c>
    </row>
    <row r="3" spans="1:8" x14ac:dyDescent="0.25">
      <c r="A3" s="400">
        <v>39545</v>
      </c>
      <c r="B3" s="380">
        <v>73</v>
      </c>
      <c r="C3" s="292"/>
      <c r="D3" s="341"/>
      <c r="E3" s="341">
        <v>11.16</v>
      </c>
      <c r="F3" s="401"/>
      <c r="G3" s="401"/>
      <c r="H3" s="401">
        <f>(E3*10000)/67.929</f>
        <v>1642.8918429536723</v>
      </c>
    </row>
    <row r="4" spans="1:8" x14ac:dyDescent="0.25">
      <c r="A4" s="400">
        <v>39545</v>
      </c>
      <c r="B4" s="380">
        <v>74</v>
      </c>
      <c r="C4" s="292"/>
      <c r="D4" s="341"/>
      <c r="E4" s="341">
        <v>5.25</v>
      </c>
      <c r="F4" s="401"/>
      <c r="G4" s="401"/>
      <c r="H4" s="401">
        <f t="shared" ref="H4:H67" si="0">(E4*10000)/67.929</f>
        <v>772.86578633573288</v>
      </c>
    </row>
    <row r="5" spans="1:8" x14ac:dyDescent="0.25">
      <c r="A5" s="400">
        <v>39545</v>
      </c>
      <c r="B5" s="380">
        <v>75</v>
      </c>
      <c r="C5" s="292"/>
      <c r="D5" s="341"/>
      <c r="E5" s="341">
        <v>9.7899999999999991</v>
      </c>
      <c r="F5" s="401"/>
      <c r="G5" s="401"/>
      <c r="H5" s="401">
        <f t="shared" si="0"/>
        <v>1441.2106758527284</v>
      </c>
    </row>
    <row r="6" spans="1:8" x14ac:dyDescent="0.25">
      <c r="A6" s="400">
        <v>39545</v>
      </c>
      <c r="B6" s="380">
        <v>78</v>
      </c>
      <c r="C6" s="292"/>
      <c r="D6" s="341"/>
      <c r="E6" s="341">
        <v>5.72</v>
      </c>
      <c r="F6" s="401"/>
      <c r="G6" s="401"/>
      <c r="H6" s="401">
        <f t="shared" si="0"/>
        <v>842.05567577912234</v>
      </c>
    </row>
    <row r="7" spans="1:8" x14ac:dyDescent="0.25">
      <c r="A7" s="400">
        <v>39545</v>
      </c>
      <c r="B7" s="380">
        <v>80</v>
      </c>
      <c r="C7" s="292"/>
      <c r="D7" s="341"/>
      <c r="E7" s="341">
        <v>11.22</v>
      </c>
      <c r="F7" s="401"/>
      <c r="G7" s="401"/>
      <c r="H7" s="401">
        <f t="shared" si="0"/>
        <v>1651.7245947975091</v>
      </c>
    </row>
    <row r="8" spans="1:8" x14ac:dyDescent="0.25">
      <c r="A8" s="400">
        <v>39545</v>
      </c>
      <c r="B8" s="380">
        <v>81</v>
      </c>
      <c r="C8" s="292"/>
      <c r="D8" s="341"/>
      <c r="E8" s="341">
        <v>2.78</v>
      </c>
      <c r="F8" s="401"/>
      <c r="G8" s="401"/>
      <c r="H8" s="401">
        <f t="shared" si="0"/>
        <v>409.25083543111185</v>
      </c>
    </row>
    <row r="9" spans="1:8" x14ac:dyDescent="0.25">
      <c r="A9" s="400">
        <v>39545</v>
      </c>
      <c r="B9" s="380">
        <v>83</v>
      </c>
      <c r="C9" s="292"/>
      <c r="D9" s="341"/>
      <c r="E9" s="341">
        <v>7.67</v>
      </c>
      <c r="F9" s="401"/>
      <c r="G9" s="401"/>
      <c r="H9" s="401">
        <f t="shared" si="0"/>
        <v>1129.120110703823</v>
      </c>
    </row>
    <row r="10" spans="1:8" x14ac:dyDescent="0.25">
      <c r="A10" s="400">
        <v>39545</v>
      </c>
      <c r="B10" s="380">
        <v>84</v>
      </c>
      <c r="C10" s="292"/>
      <c r="D10" s="341"/>
      <c r="E10" s="341">
        <v>3.32</v>
      </c>
      <c r="F10" s="401"/>
      <c r="G10" s="401"/>
      <c r="H10" s="401">
        <f t="shared" si="0"/>
        <v>488.74560202564442</v>
      </c>
    </row>
    <row r="11" spans="1:8" x14ac:dyDescent="0.25">
      <c r="A11" s="400">
        <v>39545</v>
      </c>
      <c r="B11" s="380">
        <v>85</v>
      </c>
      <c r="C11" s="292"/>
      <c r="D11" s="341"/>
      <c r="E11" s="341">
        <v>3.56</v>
      </c>
      <c r="F11" s="401"/>
      <c r="G11" s="401"/>
      <c r="H11" s="401">
        <f t="shared" si="0"/>
        <v>524.0766094009922</v>
      </c>
    </row>
    <row r="12" spans="1:8" x14ac:dyDescent="0.25">
      <c r="A12" s="400">
        <v>39545</v>
      </c>
      <c r="B12" s="380">
        <v>86</v>
      </c>
      <c r="C12" s="292"/>
      <c r="D12" s="341"/>
      <c r="E12" s="341">
        <v>8.1999999999999993</v>
      </c>
      <c r="F12" s="401"/>
      <c r="G12" s="401"/>
      <c r="H12" s="401">
        <f t="shared" si="0"/>
        <v>1207.1427519910494</v>
      </c>
    </row>
    <row r="13" spans="1:8" x14ac:dyDescent="0.25">
      <c r="A13" s="400">
        <v>39545</v>
      </c>
      <c r="B13" s="380">
        <v>91</v>
      </c>
      <c r="C13" s="292"/>
      <c r="D13" s="341"/>
      <c r="E13" s="341">
        <v>1.39</v>
      </c>
      <c r="F13" s="401"/>
      <c r="G13" s="401"/>
      <c r="H13" s="401">
        <f t="shared" si="0"/>
        <v>204.62541771555593</v>
      </c>
    </row>
    <row r="14" spans="1:8" x14ac:dyDescent="0.25">
      <c r="A14" s="400">
        <v>39545</v>
      </c>
      <c r="B14" s="380">
        <v>92</v>
      </c>
      <c r="C14" s="292"/>
      <c r="D14" s="341"/>
      <c r="E14" s="341">
        <v>4.0199999999999996</v>
      </c>
      <c r="F14" s="401"/>
      <c r="G14" s="401"/>
      <c r="H14" s="401">
        <f t="shared" si="0"/>
        <v>591.79437353707533</v>
      </c>
    </row>
    <row r="15" spans="1:8" x14ac:dyDescent="0.25">
      <c r="A15" s="400">
        <v>39545</v>
      </c>
      <c r="B15" s="380">
        <v>93</v>
      </c>
      <c r="C15" s="292"/>
      <c r="D15" s="341"/>
      <c r="E15" s="341">
        <v>4.1100000000000003</v>
      </c>
      <c r="F15" s="401"/>
      <c r="G15" s="401"/>
      <c r="H15" s="401">
        <f t="shared" si="0"/>
        <v>605.04350130283092</v>
      </c>
    </row>
    <row r="16" spans="1:8" x14ac:dyDescent="0.25">
      <c r="A16" s="400">
        <v>39545</v>
      </c>
      <c r="B16" s="380">
        <v>96</v>
      </c>
      <c r="C16" s="292"/>
      <c r="D16" s="341"/>
      <c r="E16" s="341">
        <v>7.59</v>
      </c>
      <c r="F16" s="401"/>
      <c r="G16" s="401"/>
      <c r="H16" s="401">
        <f t="shared" si="0"/>
        <v>1117.3431082453737</v>
      </c>
    </row>
    <row r="17" spans="1:8" x14ac:dyDescent="0.25">
      <c r="A17" s="400">
        <v>39545</v>
      </c>
      <c r="B17" s="380">
        <v>98</v>
      </c>
      <c r="C17" s="292"/>
      <c r="D17" s="341"/>
      <c r="E17" s="341">
        <v>1.68</v>
      </c>
      <c r="F17" s="401"/>
      <c r="G17" s="401"/>
      <c r="H17" s="401">
        <f t="shared" si="0"/>
        <v>247.31705162743452</v>
      </c>
    </row>
    <row r="18" spans="1:8" x14ac:dyDescent="0.25">
      <c r="A18" s="400">
        <v>39545</v>
      </c>
      <c r="B18" s="380">
        <v>99</v>
      </c>
      <c r="C18" s="292"/>
      <c r="D18" s="341"/>
      <c r="E18" s="341">
        <v>2.92</v>
      </c>
      <c r="F18" s="401"/>
      <c r="G18" s="401"/>
      <c r="H18" s="401">
        <f t="shared" si="0"/>
        <v>429.86058973339811</v>
      </c>
    </row>
    <row r="19" spans="1:8" x14ac:dyDescent="0.25">
      <c r="A19" s="400">
        <v>39545</v>
      </c>
      <c r="B19" s="380">
        <v>102</v>
      </c>
      <c r="C19" s="292"/>
      <c r="D19" s="341"/>
      <c r="E19" s="341">
        <v>3.05</v>
      </c>
      <c r="F19" s="401"/>
      <c r="G19" s="401"/>
      <c r="H19" s="401">
        <f t="shared" si="0"/>
        <v>448.99821872837816</v>
      </c>
    </row>
    <row r="20" spans="1:8" x14ac:dyDescent="0.25">
      <c r="A20" s="400">
        <v>39545</v>
      </c>
      <c r="B20" s="380">
        <v>105</v>
      </c>
      <c r="C20" s="292"/>
      <c r="D20" s="341"/>
      <c r="E20" s="341">
        <v>0.98</v>
      </c>
      <c r="F20" s="401"/>
      <c r="G20" s="401"/>
      <c r="H20" s="401">
        <f t="shared" si="0"/>
        <v>144.26828011600347</v>
      </c>
    </row>
    <row r="21" spans="1:8" x14ac:dyDescent="0.25">
      <c r="A21" s="400">
        <v>39545</v>
      </c>
      <c r="B21" s="380">
        <v>149</v>
      </c>
      <c r="C21" s="292"/>
      <c r="D21" s="341"/>
      <c r="E21" s="341">
        <v>5.31</v>
      </c>
      <c r="F21" s="401"/>
      <c r="G21" s="401"/>
      <c r="H21" s="401">
        <f t="shared" si="0"/>
        <v>781.69853817956971</v>
      </c>
    </row>
    <row r="22" spans="1:8" x14ac:dyDescent="0.25">
      <c r="A22" s="400">
        <v>39545</v>
      </c>
      <c r="B22" s="380">
        <v>154</v>
      </c>
      <c r="C22" s="292"/>
      <c r="D22" s="341"/>
      <c r="E22" s="341">
        <v>6.79</v>
      </c>
      <c r="F22" s="401"/>
      <c r="G22" s="401"/>
      <c r="H22" s="401">
        <f t="shared" si="0"/>
        <v>999.57308366088114</v>
      </c>
    </row>
    <row r="23" spans="1:8" x14ac:dyDescent="0.25">
      <c r="A23" s="400">
        <v>39545</v>
      </c>
      <c r="B23" s="380">
        <v>156</v>
      </c>
      <c r="C23" s="292"/>
      <c r="D23" s="341"/>
      <c r="E23" s="341">
        <v>13.16</v>
      </c>
      <c r="F23" s="401"/>
      <c r="G23" s="401"/>
      <c r="H23" s="401">
        <f t="shared" si="0"/>
        <v>1937.3169044149038</v>
      </c>
    </row>
    <row r="24" spans="1:8" x14ac:dyDescent="0.25">
      <c r="A24" s="400">
        <v>39545</v>
      </c>
      <c r="B24" s="380">
        <v>165</v>
      </c>
      <c r="C24" s="292"/>
      <c r="D24" s="341"/>
      <c r="E24" s="341">
        <v>5.46</v>
      </c>
      <c r="F24" s="401"/>
      <c r="G24" s="401"/>
      <c r="H24" s="401">
        <f t="shared" si="0"/>
        <v>803.78041778916224</v>
      </c>
    </row>
    <row r="25" spans="1:8" x14ac:dyDescent="0.25">
      <c r="A25" s="400">
        <v>39545</v>
      </c>
      <c r="B25" s="380">
        <v>168</v>
      </c>
      <c r="C25" s="292"/>
      <c r="D25" s="341"/>
      <c r="E25" s="341">
        <v>7.66</v>
      </c>
      <c r="F25" s="401"/>
      <c r="G25" s="401"/>
      <c r="H25" s="401">
        <f t="shared" si="0"/>
        <v>1127.647985396517</v>
      </c>
    </row>
    <row r="26" spans="1:8" x14ac:dyDescent="0.25">
      <c r="A26" s="400">
        <v>39545</v>
      </c>
      <c r="B26" s="380">
        <v>169</v>
      </c>
      <c r="C26" s="292"/>
      <c r="D26" s="341"/>
      <c r="E26" s="341">
        <v>2.1800000000000002</v>
      </c>
      <c r="F26" s="401"/>
      <c r="G26" s="401"/>
      <c r="H26" s="401">
        <f t="shared" si="0"/>
        <v>320.9233169927424</v>
      </c>
    </row>
    <row r="27" spans="1:8" x14ac:dyDescent="0.25">
      <c r="A27" s="400">
        <v>39545</v>
      </c>
      <c r="B27" s="380">
        <v>176</v>
      </c>
      <c r="C27" s="292"/>
      <c r="D27" s="341"/>
      <c r="E27" s="341">
        <v>7.05</v>
      </c>
      <c r="F27" s="401"/>
      <c r="G27" s="401"/>
      <c r="H27" s="401">
        <f t="shared" si="0"/>
        <v>1037.8483416508413</v>
      </c>
    </row>
    <row r="28" spans="1:8" x14ac:dyDescent="0.25">
      <c r="A28" s="400">
        <v>39545</v>
      </c>
      <c r="B28" s="380">
        <v>179</v>
      </c>
      <c r="C28" s="292"/>
      <c r="D28" s="341"/>
      <c r="E28" s="341">
        <v>3.55</v>
      </c>
      <c r="F28" s="401"/>
      <c r="G28" s="401"/>
      <c r="H28" s="401">
        <f t="shared" si="0"/>
        <v>522.60448409368598</v>
      </c>
    </row>
    <row r="29" spans="1:8" x14ac:dyDescent="0.25">
      <c r="A29" s="400">
        <v>39545</v>
      </c>
      <c r="B29" s="380">
        <v>180</v>
      </c>
      <c r="C29" s="292"/>
      <c r="D29" s="341"/>
      <c r="E29" s="341">
        <v>3.83</v>
      </c>
      <c r="F29" s="401"/>
      <c r="G29" s="401"/>
      <c r="H29" s="401">
        <f t="shared" si="0"/>
        <v>563.82399269825851</v>
      </c>
    </row>
    <row r="30" spans="1:8" x14ac:dyDescent="0.25">
      <c r="A30" s="400">
        <v>39545</v>
      </c>
      <c r="B30" s="380">
        <v>181</v>
      </c>
      <c r="C30" s="292"/>
      <c r="D30" s="341"/>
      <c r="E30" s="341">
        <v>4.1100000000000003</v>
      </c>
      <c r="F30" s="401"/>
      <c r="G30" s="401"/>
      <c r="H30" s="401">
        <f t="shared" si="0"/>
        <v>605.04350130283092</v>
      </c>
    </row>
    <row r="31" spans="1:8" x14ac:dyDescent="0.25">
      <c r="A31" s="400">
        <v>39545</v>
      </c>
      <c r="B31" s="380">
        <v>185</v>
      </c>
      <c r="C31" s="292"/>
      <c r="D31" s="341"/>
      <c r="E31" s="341">
        <v>8.7899999999999991</v>
      </c>
      <c r="F31" s="401"/>
      <c r="G31" s="401"/>
      <c r="H31" s="401">
        <f t="shared" si="0"/>
        <v>1293.9981451221126</v>
      </c>
    </row>
    <row r="32" spans="1:8" x14ac:dyDescent="0.25">
      <c r="A32" s="400">
        <v>39545</v>
      </c>
      <c r="B32" s="380">
        <v>187</v>
      </c>
      <c r="C32" s="292"/>
      <c r="D32" s="341"/>
      <c r="E32" s="341">
        <v>12.41</v>
      </c>
      <c r="F32" s="401"/>
      <c r="G32" s="401"/>
      <c r="H32" s="401">
        <f t="shared" si="0"/>
        <v>1826.9075063669418</v>
      </c>
    </row>
    <row r="33" spans="1:8" x14ac:dyDescent="0.25">
      <c r="A33" s="400">
        <v>39545</v>
      </c>
      <c r="B33" s="380">
        <v>190</v>
      </c>
      <c r="C33" s="292"/>
      <c r="D33" s="341"/>
      <c r="E33" s="341"/>
      <c r="F33" s="401"/>
      <c r="G33" s="401"/>
      <c r="H33" s="401">
        <f t="shared" si="0"/>
        <v>0</v>
      </c>
    </row>
    <row r="34" spans="1:8" x14ac:dyDescent="0.25">
      <c r="A34" s="400">
        <v>39545</v>
      </c>
      <c r="B34" s="380">
        <v>192</v>
      </c>
      <c r="C34" s="292"/>
      <c r="D34" s="341"/>
      <c r="E34" s="341">
        <v>3.76</v>
      </c>
      <c r="F34" s="401"/>
      <c r="G34" s="401"/>
      <c r="H34" s="401">
        <f t="shared" si="0"/>
        <v>553.51911554711535</v>
      </c>
    </row>
    <row r="35" spans="1:8" x14ac:dyDescent="0.25">
      <c r="A35" s="400">
        <v>39545</v>
      </c>
      <c r="B35" s="380">
        <v>193</v>
      </c>
      <c r="C35" s="292"/>
      <c r="D35" s="341"/>
      <c r="E35" s="341">
        <v>3.02</v>
      </c>
      <c r="F35" s="401"/>
      <c r="G35" s="401"/>
      <c r="H35" s="401">
        <f t="shared" si="0"/>
        <v>444.58184280645969</v>
      </c>
    </row>
    <row r="36" spans="1:8" x14ac:dyDescent="0.25">
      <c r="A36" s="400">
        <v>39545</v>
      </c>
      <c r="B36" s="380">
        <v>194</v>
      </c>
      <c r="C36" s="292"/>
      <c r="D36" s="341"/>
      <c r="E36" s="341">
        <v>2.87</v>
      </c>
      <c r="F36" s="401"/>
      <c r="G36" s="401"/>
      <c r="H36" s="401">
        <f t="shared" si="0"/>
        <v>422.49996319686733</v>
      </c>
    </row>
    <row r="37" spans="1:8" x14ac:dyDescent="0.25">
      <c r="A37" s="400">
        <v>39545</v>
      </c>
      <c r="B37" s="380">
        <v>198</v>
      </c>
      <c r="C37" s="292"/>
      <c r="D37" s="341"/>
      <c r="E37" s="341">
        <v>5.19</v>
      </c>
      <c r="F37" s="401"/>
      <c r="G37" s="401"/>
      <c r="H37" s="401">
        <f t="shared" si="0"/>
        <v>764.03303449189605</v>
      </c>
    </row>
    <row r="38" spans="1:8" x14ac:dyDescent="0.25">
      <c r="A38" s="400">
        <v>39545</v>
      </c>
      <c r="B38" s="380">
        <v>198</v>
      </c>
      <c r="C38" s="292"/>
      <c r="D38" s="341"/>
      <c r="E38" s="341">
        <v>19.79</v>
      </c>
      <c r="F38" s="401"/>
      <c r="G38" s="401"/>
      <c r="H38" s="401">
        <f t="shared" si="0"/>
        <v>2913.3359831588864</v>
      </c>
    </row>
    <row r="39" spans="1:8" x14ac:dyDescent="0.25">
      <c r="A39" s="400">
        <v>39545</v>
      </c>
      <c r="B39" s="380">
        <v>199</v>
      </c>
      <c r="C39" s="292"/>
      <c r="D39" s="341"/>
      <c r="E39" s="341">
        <v>11.59</v>
      </c>
      <c r="F39" s="401"/>
      <c r="G39" s="401"/>
      <c r="H39" s="401">
        <f t="shared" si="0"/>
        <v>1706.193231167837</v>
      </c>
    </row>
    <row r="40" spans="1:8" x14ac:dyDescent="0.25">
      <c r="A40" s="400">
        <v>39545</v>
      </c>
      <c r="B40" s="380">
        <v>201</v>
      </c>
      <c r="C40" s="292"/>
      <c r="D40" s="341"/>
      <c r="E40" s="341">
        <v>2.57</v>
      </c>
      <c r="F40" s="401"/>
      <c r="G40" s="401"/>
      <c r="H40" s="401">
        <f t="shared" si="0"/>
        <v>378.33620397768254</v>
      </c>
    </row>
    <row r="41" spans="1:8" x14ac:dyDescent="0.25">
      <c r="A41" s="400">
        <v>39545</v>
      </c>
      <c r="B41" s="380">
        <v>202</v>
      </c>
      <c r="C41" s="292"/>
      <c r="D41" s="341"/>
      <c r="E41" s="341">
        <v>3.48</v>
      </c>
      <c r="F41" s="401"/>
      <c r="G41" s="401"/>
      <c r="H41" s="401">
        <f t="shared" si="0"/>
        <v>512.29960694254294</v>
      </c>
    </row>
    <row r="42" spans="1:8" x14ac:dyDescent="0.25">
      <c r="A42" s="400">
        <v>39545</v>
      </c>
      <c r="B42" s="380">
        <v>205</v>
      </c>
      <c r="C42" s="292"/>
      <c r="D42" s="341"/>
      <c r="E42" s="341">
        <v>5.93</v>
      </c>
      <c r="F42" s="401"/>
      <c r="G42" s="401"/>
      <c r="H42" s="401">
        <f t="shared" si="0"/>
        <v>872.97030723255159</v>
      </c>
    </row>
    <row r="43" spans="1:8" x14ac:dyDescent="0.25">
      <c r="A43" s="400">
        <v>39545</v>
      </c>
      <c r="B43" s="380">
        <v>206</v>
      </c>
      <c r="C43" s="292"/>
      <c r="D43" s="341"/>
      <c r="E43" s="341">
        <v>3.48</v>
      </c>
      <c r="F43" s="401"/>
      <c r="G43" s="401"/>
      <c r="H43" s="401">
        <f t="shared" si="0"/>
        <v>512.29960694254294</v>
      </c>
    </row>
    <row r="44" spans="1:8" x14ac:dyDescent="0.25">
      <c r="A44" s="400">
        <v>39545</v>
      </c>
      <c r="B44" s="380">
        <v>209</v>
      </c>
      <c r="C44" s="292"/>
      <c r="D44" s="341"/>
      <c r="E44" s="341">
        <v>4.5</v>
      </c>
      <c r="F44" s="401"/>
      <c r="G44" s="401"/>
      <c r="H44" s="401">
        <f t="shared" si="0"/>
        <v>662.45638828777101</v>
      </c>
    </row>
    <row r="45" spans="1:8" x14ac:dyDescent="0.25">
      <c r="A45" s="400">
        <v>39545</v>
      </c>
      <c r="B45" s="380">
        <v>210</v>
      </c>
      <c r="C45" s="292"/>
      <c r="D45" s="341"/>
      <c r="E45" s="341">
        <v>1.7</v>
      </c>
      <c r="F45" s="401"/>
      <c r="G45" s="401"/>
      <c r="H45" s="401">
        <f t="shared" si="0"/>
        <v>250.26130224204684</v>
      </c>
    </row>
    <row r="46" spans="1:8" x14ac:dyDescent="0.25">
      <c r="A46" s="400">
        <v>39545</v>
      </c>
      <c r="B46" s="380">
        <v>246</v>
      </c>
      <c r="C46" s="292"/>
      <c r="D46" s="341"/>
      <c r="E46" s="341">
        <v>3.71</v>
      </c>
      <c r="F46" s="401"/>
      <c r="G46" s="401"/>
      <c r="H46" s="401">
        <f t="shared" si="0"/>
        <v>546.15848901058462</v>
      </c>
    </row>
    <row r="47" spans="1:8" x14ac:dyDescent="0.25">
      <c r="A47" s="400">
        <v>39545</v>
      </c>
      <c r="B47" s="380">
        <v>247</v>
      </c>
      <c r="C47" s="292"/>
      <c r="D47" s="341"/>
      <c r="E47" s="341">
        <v>7.72</v>
      </c>
      <c r="F47" s="401"/>
      <c r="G47" s="401"/>
      <c r="H47" s="401">
        <f t="shared" si="0"/>
        <v>1136.4807372403538</v>
      </c>
    </row>
    <row r="48" spans="1:8" x14ac:dyDescent="0.25">
      <c r="A48" s="400">
        <v>39545</v>
      </c>
      <c r="B48" s="380">
        <v>251</v>
      </c>
      <c r="C48" s="292"/>
      <c r="D48" s="341"/>
      <c r="E48" s="341">
        <v>24.7</v>
      </c>
      <c r="F48" s="401"/>
      <c r="G48" s="401"/>
      <c r="H48" s="401">
        <f t="shared" si="0"/>
        <v>3636.1495090462099</v>
      </c>
    </row>
    <row r="49" spans="1:8" x14ac:dyDescent="0.25">
      <c r="A49" s="400">
        <v>39545</v>
      </c>
      <c r="B49" s="380">
        <v>254</v>
      </c>
      <c r="C49" s="292"/>
      <c r="D49" s="341"/>
      <c r="E49" s="341">
        <v>6.27</v>
      </c>
      <c r="F49" s="401"/>
      <c r="G49" s="401"/>
      <c r="H49" s="401">
        <f t="shared" si="0"/>
        <v>923.02256768096083</v>
      </c>
    </row>
    <row r="50" spans="1:8" x14ac:dyDescent="0.25">
      <c r="A50" s="400">
        <v>39545</v>
      </c>
      <c r="B50" s="380">
        <v>256</v>
      </c>
      <c r="C50" s="292"/>
      <c r="D50" s="341"/>
      <c r="E50" s="341">
        <v>4.76</v>
      </c>
      <c r="F50" s="401"/>
      <c r="G50" s="401"/>
      <c r="H50" s="401">
        <f t="shared" si="0"/>
        <v>700.7316462777311</v>
      </c>
    </row>
    <row r="51" spans="1:8" x14ac:dyDescent="0.25">
      <c r="A51" s="400">
        <v>39545</v>
      </c>
      <c r="B51" s="380">
        <v>257</v>
      </c>
      <c r="C51" s="292"/>
      <c r="D51" s="341"/>
      <c r="E51" s="341">
        <v>1.52</v>
      </c>
      <c r="F51" s="401"/>
      <c r="G51" s="401"/>
      <c r="H51" s="401">
        <f t="shared" si="0"/>
        <v>223.763046710536</v>
      </c>
    </row>
    <row r="52" spans="1:8" x14ac:dyDescent="0.25">
      <c r="A52" s="400">
        <v>39545</v>
      </c>
      <c r="B52" s="380">
        <v>258</v>
      </c>
      <c r="C52" s="292"/>
      <c r="D52" s="341"/>
      <c r="E52" s="341">
        <v>1.79</v>
      </c>
      <c r="F52" s="401"/>
      <c r="G52" s="401"/>
      <c r="H52" s="401">
        <f t="shared" si="0"/>
        <v>263.51043000780226</v>
      </c>
    </row>
    <row r="53" spans="1:8" x14ac:dyDescent="0.25">
      <c r="A53" s="400">
        <v>39545</v>
      </c>
      <c r="B53" s="380">
        <v>258</v>
      </c>
      <c r="C53" s="292"/>
      <c r="D53" s="341"/>
      <c r="E53" s="341">
        <v>1.22</v>
      </c>
      <c r="F53" s="401"/>
      <c r="G53" s="401"/>
      <c r="H53" s="401">
        <f t="shared" si="0"/>
        <v>179.59928749135125</v>
      </c>
    </row>
    <row r="54" spans="1:8" x14ac:dyDescent="0.25">
      <c r="A54" s="400">
        <v>39545</v>
      </c>
      <c r="B54" s="380">
        <v>264</v>
      </c>
      <c r="C54" s="292"/>
      <c r="D54" s="341"/>
      <c r="E54" s="341">
        <v>11.95</v>
      </c>
      <c r="F54" s="401"/>
      <c r="G54" s="401"/>
      <c r="H54" s="401">
        <f t="shared" si="0"/>
        <v>1759.1897422308587</v>
      </c>
    </row>
    <row r="55" spans="1:8" x14ac:dyDescent="0.25">
      <c r="A55" s="400">
        <v>39545</v>
      </c>
      <c r="B55" s="380">
        <v>265</v>
      </c>
      <c r="C55" s="292"/>
      <c r="D55" s="341"/>
      <c r="E55" s="341">
        <v>15.04</v>
      </c>
      <c r="F55" s="401"/>
      <c r="G55" s="401"/>
      <c r="H55" s="401">
        <f t="shared" si="0"/>
        <v>2214.0764621884614</v>
      </c>
    </row>
    <row r="56" spans="1:8" x14ac:dyDescent="0.25">
      <c r="A56" s="400">
        <v>39545</v>
      </c>
      <c r="B56" s="380">
        <v>267</v>
      </c>
      <c r="C56" s="292"/>
      <c r="D56" s="341"/>
      <c r="E56" s="341">
        <v>1.77</v>
      </c>
      <c r="F56" s="401"/>
      <c r="G56" s="401"/>
      <c r="H56" s="401">
        <f t="shared" si="0"/>
        <v>260.56617939318994</v>
      </c>
    </row>
    <row r="57" spans="1:8" x14ac:dyDescent="0.25">
      <c r="A57" s="400">
        <v>39545</v>
      </c>
      <c r="B57" s="380">
        <v>269</v>
      </c>
      <c r="C57" s="292"/>
      <c r="D57" s="341"/>
      <c r="E57" s="341">
        <v>3.43</v>
      </c>
      <c r="F57" s="401"/>
      <c r="G57" s="401"/>
      <c r="H57" s="401">
        <f t="shared" si="0"/>
        <v>504.93898040601215</v>
      </c>
    </row>
    <row r="58" spans="1:8" x14ac:dyDescent="0.25">
      <c r="A58" s="400">
        <v>39545</v>
      </c>
      <c r="B58" s="380">
        <v>270</v>
      </c>
      <c r="C58" s="292"/>
      <c r="D58" s="341"/>
      <c r="E58" s="341">
        <v>12.11</v>
      </c>
      <c r="F58" s="401"/>
      <c r="G58" s="401"/>
      <c r="H58" s="401">
        <f t="shared" si="0"/>
        <v>1782.7437471477572</v>
      </c>
    </row>
    <row r="59" spans="1:8" x14ac:dyDescent="0.25">
      <c r="A59" s="400">
        <v>39545</v>
      </c>
      <c r="B59" s="380">
        <v>272</v>
      </c>
      <c r="C59" s="292"/>
      <c r="D59" s="341"/>
      <c r="E59" s="341">
        <v>9.73</v>
      </c>
      <c r="F59" s="401"/>
      <c r="G59" s="401"/>
      <c r="H59" s="401">
        <f t="shared" si="0"/>
        <v>1432.3779240088916</v>
      </c>
    </row>
    <row r="60" spans="1:8" x14ac:dyDescent="0.25">
      <c r="A60" s="400">
        <v>39545</v>
      </c>
      <c r="B60" s="380">
        <v>273</v>
      </c>
      <c r="C60" s="292"/>
      <c r="D60" s="341"/>
      <c r="E60" s="341">
        <v>7.33</v>
      </c>
      <c r="F60" s="401"/>
      <c r="G60" s="401"/>
      <c r="H60" s="401">
        <f t="shared" si="0"/>
        <v>1079.0678502554138</v>
      </c>
    </row>
    <row r="61" spans="1:8" x14ac:dyDescent="0.25">
      <c r="A61" s="400">
        <v>39545</v>
      </c>
      <c r="B61" s="380">
        <v>275</v>
      </c>
      <c r="C61" s="292"/>
      <c r="D61" s="341"/>
      <c r="E61" s="341">
        <v>2.4500000000000002</v>
      </c>
      <c r="F61" s="401"/>
      <c r="G61" s="401"/>
      <c r="H61" s="401">
        <f t="shared" si="0"/>
        <v>360.67070029000865</v>
      </c>
    </row>
    <row r="62" spans="1:8" x14ac:dyDescent="0.25">
      <c r="A62" s="400">
        <v>39545</v>
      </c>
      <c r="B62" s="380">
        <v>277</v>
      </c>
      <c r="C62" s="292"/>
      <c r="D62" s="341"/>
      <c r="E62" s="341">
        <v>8.7100000000000009</v>
      </c>
      <c r="F62" s="401"/>
      <c r="G62" s="401"/>
      <c r="H62" s="401">
        <f t="shared" si="0"/>
        <v>1282.2211426636636</v>
      </c>
    </row>
    <row r="63" spans="1:8" x14ac:dyDescent="0.25">
      <c r="A63" s="400">
        <v>39545</v>
      </c>
      <c r="B63" s="380">
        <v>316</v>
      </c>
      <c r="C63" s="292"/>
      <c r="D63" s="341"/>
      <c r="E63" s="341">
        <v>9.9499999999999993</v>
      </c>
      <c r="F63" s="401"/>
      <c r="G63" s="401"/>
      <c r="H63" s="401">
        <f t="shared" si="0"/>
        <v>1464.7646807696271</v>
      </c>
    </row>
    <row r="64" spans="1:8" x14ac:dyDescent="0.25">
      <c r="A64" s="400">
        <v>39545</v>
      </c>
      <c r="B64" s="380">
        <v>317</v>
      </c>
      <c r="C64" s="292"/>
      <c r="D64" s="341"/>
      <c r="E64" s="341">
        <v>12.06</v>
      </c>
      <c r="F64" s="401"/>
      <c r="G64" s="401"/>
      <c r="H64" s="401">
        <f t="shared" si="0"/>
        <v>1775.3831206112263</v>
      </c>
    </row>
    <row r="65" spans="1:8" x14ac:dyDescent="0.25">
      <c r="A65" s="400">
        <v>39545</v>
      </c>
      <c r="B65" s="380">
        <v>318</v>
      </c>
      <c r="C65" s="292"/>
      <c r="D65" s="341"/>
      <c r="E65" s="341">
        <v>10.59</v>
      </c>
      <c r="F65" s="401"/>
      <c r="G65" s="401"/>
      <c r="H65" s="401">
        <f t="shared" si="0"/>
        <v>1558.9807004372212</v>
      </c>
    </row>
    <row r="66" spans="1:8" x14ac:dyDescent="0.25">
      <c r="A66" s="400">
        <v>39545</v>
      </c>
      <c r="B66" s="380">
        <v>319</v>
      </c>
      <c r="C66" s="292"/>
      <c r="D66" s="341"/>
      <c r="E66" s="341">
        <v>3.64</v>
      </c>
      <c r="F66" s="401"/>
      <c r="G66" s="401"/>
      <c r="H66" s="401">
        <f t="shared" si="0"/>
        <v>535.85361185944146</v>
      </c>
    </row>
    <row r="67" spans="1:8" x14ac:dyDescent="0.25">
      <c r="A67" s="400">
        <v>39545</v>
      </c>
      <c r="B67" s="380">
        <v>323</v>
      </c>
      <c r="C67" s="292"/>
      <c r="D67" s="341"/>
      <c r="E67" s="341">
        <v>6.02</v>
      </c>
      <c r="F67" s="401"/>
      <c r="G67" s="401"/>
      <c r="H67" s="401">
        <f t="shared" si="0"/>
        <v>886.21943499830695</v>
      </c>
    </row>
    <row r="68" spans="1:8" x14ac:dyDescent="0.25">
      <c r="A68" s="400">
        <v>39545</v>
      </c>
      <c r="B68" s="380">
        <v>324</v>
      </c>
      <c r="C68" s="292"/>
      <c r="D68" s="341"/>
      <c r="E68" s="341">
        <v>2.98</v>
      </c>
      <c r="F68" s="401"/>
      <c r="G68" s="401"/>
      <c r="H68" s="401">
        <f t="shared" ref="H68:H131" si="1">(E68*10000)/67.929</f>
        <v>438.69334157723506</v>
      </c>
    </row>
    <row r="69" spans="1:8" x14ac:dyDescent="0.25">
      <c r="A69" s="400">
        <v>39545</v>
      </c>
      <c r="B69" s="380">
        <v>327</v>
      </c>
      <c r="C69" s="292"/>
      <c r="D69" s="341"/>
      <c r="E69" s="341">
        <v>10.62</v>
      </c>
      <c r="F69" s="401"/>
      <c r="G69" s="401"/>
      <c r="H69" s="401">
        <f t="shared" si="1"/>
        <v>1563.3970763591394</v>
      </c>
    </row>
    <row r="70" spans="1:8" x14ac:dyDescent="0.25">
      <c r="A70" s="400">
        <v>39545</v>
      </c>
      <c r="B70" s="380">
        <v>328</v>
      </c>
      <c r="C70" s="292"/>
      <c r="D70" s="341"/>
      <c r="E70" s="341">
        <v>5.19</v>
      </c>
      <c r="F70" s="401"/>
      <c r="G70" s="401"/>
      <c r="H70" s="401">
        <f t="shared" si="1"/>
        <v>764.03303449189605</v>
      </c>
    </row>
    <row r="71" spans="1:8" x14ac:dyDescent="0.25">
      <c r="A71" s="400">
        <v>39545</v>
      </c>
      <c r="B71" s="380">
        <v>330</v>
      </c>
      <c r="C71" s="292"/>
      <c r="D71" s="341"/>
      <c r="E71" s="341">
        <v>3.25</v>
      </c>
      <c r="F71" s="401"/>
      <c r="G71" s="401"/>
      <c r="H71" s="401">
        <f t="shared" si="1"/>
        <v>478.44072487450131</v>
      </c>
    </row>
    <row r="72" spans="1:8" x14ac:dyDescent="0.25">
      <c r="A72" s="400">
        <v>39545</v>
      </c>
      <c r="B72" s="380">
        <v>332</v>
      </c>
      <c r="C72" s="292"/>
      <c r="D72" s="341"/>
      <c r="E72" s="341">
        <v>7.77</v>
      </c>
      <c r="F72" s="401"/>
      <c r="G72" s="401"/>
      <c r="H72" s="401">
        <f t="shared" si="1"/>
        <v>1143.8413637768847</v>
      </c>
    </row>
    <row r="73" spans="1:8" x14ac:dyDescent="0.25">
      <c r="A73" s="400">
        <v>39545</v>
      </c>
      <c r="B73" s="380">
        <v>333</v>
      </c>
      <c r="C73" s="292"/>
      <c r="D73" s="341"/>
      <c r="E73" s="341">
        <v>8.4499999999999993</v>
      </c>
      <c r="F73" s="401"/>
      <c r="G73" s="401"/>
      <c r="H73" s="401">
        <f t="shared" si="1"/>
        <v>1243.9458846737034</v>
      </c>
    </row>
    <row r="74" spans="1:8" x14ac:dyDescent="0.25">
      <c r="A74" s="400">
        <v>39545</v>
      </c>
      <c r="B74" s="380">
        <v>335</v>
      </c>
      <c r="C74" s="292"/>
      <c r="D74" s="341"/>
      <c r="E74" s="341">
        <v>11.17</v>
      </c>
      <c r="F74" s="401"/>
      <c r="G74" s="401"/>
      <c r="H74" s="401">
        <f t="shared" si="1"/>
        <v>1644.3639682609783</v>
      </c>
    </row>
    <row r="75" spans="1:8" x14ac:dyDescent="0.25">
      <c r="A75" s="400">
        <v>39545</v>
      </c>
      <c r="B75" s="380">
        <v>339</v>
      </c>
      <c r="C75" s="292"/>
      <c r="D75" s="341"/>
      <c r="E75" s="341">
        <v>2.72</v>
      </c>
      <c r="F75" s="401"/>
      <c r="G75" s="401"/>
      <c r="H75" s="401">
        <f t="shared" si="1"/>
        <v>400.41808358727496</v>
      </c>
    </row>
    <row r="76" spans="1:8" x14ac:dyDescent="0.25">
      <c r="A76" s="400">
        <v>39545</v>
      </c>
      <c r="B76" s="380">
        <v>340</v>
      </c>
      <c r="C76" s="292"/>
      <c r="D76" s="341"/>
      <c r="E76" s="341">
        <v>5.77</v>
      </c>
      <c r="F76" s="401"/>
      <c r="G76" s="401"/>
      <c r="H76" s="401">
        <f t="shared" si="1"/>
        <v>849.41630231565296</v>
      </c>
    </row>
    <row r="77" spans="1:8" x14ac:dyDescent="0.25">
      <c r="A77" s="400">
        <v>39545</v>
      </c>
      <c r="B77" s="380">
        <v>342</v>
      </c>
      <c r="C77" s="292"/>
      <c r="D77" s="341"/>
      <c r="E77" s="341">
        <v>29.14</v>
      </c>
      <c r="F77" s="401"/>
      <c r="G77" s="401"/>
      <c r="H77" s="401">
        <f t="shared" si="1"/>
        <v>4289.7731454901441</v>
      </c>
    </row>
    <row r="78" spans="1:8" x14ac:dyDescent="0.25">
      <c r="A78" s="400">
        <v>39545</v>
      </c>
      <c r="B78" s="380">
        <v>344</v>
      </c>
      <c r="C78" s="292"/>
      <c r="D78" s="341"/>
      <c r="E78" s="341">
        <v>4.74</v>
      </c>
      <c r="F78" s="401"/>
      <c r="G78" s="401"/>
      <c r="H78" s="401">
        <f t="shared" si="1"/>
        <v>697.78739566311879</v>
      </c>
    </row>
    <row r="79" spans="1:8" x14ac:dyDescent="0.25">
      <c r="A79" s="400">
        <v>39545</v>
      </c>
      <c r="B79" s="380">
        <v>346</v>
      </c>
      <c r="C79" s="292"/>
      <c r="D79" s="341"/>
      <c r="E79" s="341">
        <v>8.91</v>
      </c>
      <c r="F79" s="401"/>
      <c r="G79" s="401"/>
      <c r="H79" s="401">
        <f t="shared" si="1"/>
        <v>1311.6636488097865</v>
      </c>
    </row>
    <row r="80" spans="1:8" x14ac:dyDescent="0.25">
      <c r="A80" s="400">
        <v>39545</v>
      </c>
      <c r="B80" s="380">
        <v>348</v>
      </c>
      <c r="C80" s="292"/>
      <c r="D80" s="341"/>
      <c r="E80" s="341">
        <v>2.12</v>
      </c>
      <c r="F80" s="401"/>
      <c r="G80" s="401"/>
      <c r="H80" s="401">
        <f t="shared" si="1"/>
        <v>312.09056514890545</v>
      </c>
    </row>
    <row r="81" spans="1:8" x14ac:dyDescent="0.25">
      <c r="A81" s="400">
        <v>39545</v>
      </c>
      <c r="B81" s="380">
        <v>491</v>
      </c>
      <c r="C81" s="292"/>
      <c r="D81" s="341"/>
      <c r="E81" s="341">
        <v>3.23</v>
      </c>
      <c r="F81" s="401"/>
      <c r="G81" s="401"/>
      <c r="H81" s="401">
        <f t="shared" si="1"/>
        <v>475.496474259889</v>
      </c>
    </row>
    <row r="82" spans="1:8" x14ac:dyDescent="0.25">
      <c r="A82" s="400">
        <v>39545</v>
      </c>
      <c r="B82" s="380">
        <v>492</v>
      </c>
      <c r="C82" s="292"/>
      <c r="D82" s="341"/>
      <c r="E82" s="341">
        <v>5.77</v>
      </c>
      <c r="F82" s="401"/>
      <c r="G82" s="401"/>
      <c r="H82" s="401">
        <f t="shared" si="1"/>
        <v>849.41630231565296</v>
      </c>
    </row>
    <row r="83" spans="1:8" x14ac:dyDescent="0.25">
      <c r="A83" s="400">
        <v>39545</v>
      </c>
      <c r="B83" s="380">
        <v>494</v>
      </c>
      <c r="C83" s="292"/>
      <c r="D83" s="341"/>
      <c r="E83" s="341">
        <v>9.61</v>
      </c>
      <c r="F83" s="401"/>
      <c r="G83" s="401"/>
      <c r="H83" s="401">
        <f t="shared" si="1"/>
        <v>1414.7124203212177</v>
      </c>
    </row>
    <row r="84" spans="1:8" x14ac:dyDescent="0.25">
      <c r="A84" s="400">
        <v>39545</v>
      </c>
      <c r="B84" s="380">
        <v>495</v>
      </c>
      <c r="C84" s="292"/>
      <c r="D84" s="341"/>
      <c r="E84" s="341">
        <v>9.73</v>
      </c>
      <c r="F84" s="401"/>
      <c r="G84" s="401"/>
      <c r="H84" s="401">
        <f t="shared" si="1"/>
        <v>1432.3779240088916</v>
      </c>
    </row>
    <row r="85" spans="1:8" x14ac:dyDescent="0.25">
      <c r="A85" s="400">
        <v>39545</v>
      </c>
      <c r="B85" s="380">
        <v>499</v>
      </c>
      <c r="C85" s="292"/>
      <c r="D85" s="341"/>
      <c r="E85" s="341">
        <v>3.39</v>
      </c>
      <c r="F85" s="401"/>
      <c r="G85" s="401"/>
      <c r="H85" s="401">
        <f t="shared" si="1"/>
        <v>499.05047917678752</v>
      </c>
    </row>
    <row r="86" spans="1:8" x14ac:dyDescent="0.25">
      <c r="A86" s="400">
        <v>39545</v>
      </c>
      <c r="B86" s="380">
        <v>500</v>
      </c>
      <c r="C86" s="292"/>
      <c r="D86" s="341"/>
      <c r="E86" s="341">
        <v>2.3199999999999998</v>
      </c>
      <c r="F86" s="401"/>
      <c r="G86" s="401"/>
      <c r="H86" s="401">
        <f t="shared" si="1"/>
        <v>341.53307129502861</v>
      </c>
    </row>
    <row r="87" spans="1:8" x14ac:dyDescent="0.25">
      <c r="A87" s="400">
        <v>39545</v>
      </c>
      <c r="B87" s="380">
        <v>501</v>
      </c>
      <c r="C87" s="292"/>
      <c r="D87" s="341"/>
      <c r="E87" s="341">
        <v>8.08</v>
      </c>
      <c r="F87" s="401"/>
      <c r="G87" s="401"/>
      <c r="H87" s="401">
        <f t="shared" si="1"/>
        <v>1189.4772483033755</v>
      </c>
    </row>
    <row r="88" spans="1:8" x14ac:dyDescent="0.25">
      <c r="A88" s="400">
        <v>39545</v>
      </c>
      <c r="B88" s="380">
        <v>502</v>
      </c>
      <c r="C88" s="292"/>
      <c r="D88" s="341"/>
      <c r="E88" s="341">
        <v>2.36</v>
      </c>
      <c r="F88" s="401"/>
      <c r="G88" s="401"/>
      <c r="H88" s="401">
        <f t="shared" si="1"/>
        <v>347.42157252425324</v>
      </c>
    </row>
    <row r="89" spans="1:8" x14ac:dyDescent="0.25">
      <c r="A89" s="400">
        <v>39545</v>
      </c>
      <c r="B89" s="380">
        <v>503</v>
      </c>
      <c r="C89" s="292"/>
      <c r="D89" s="341"/>
      <c r="E89" s="341">
        <v>1.5</v>
      </c>
      <c r="F89" s="401"/>
      <c r="G89" s="401"/>
      <c r="H89" s="401">
        <f t="shared" si="1"/>
        <v>220.81879609592369</v>
      </c>
    </row>
    <row r="90" spans="1:8" x14ac:dyDescent="0.25">
      <c r="A90" s="400">
        <v>39545</v>
      </c>
      <c r="B90" s="380">
        <v>507</v>
      </c>
      <c r="C90" s="292"/>
      <c r="D90" s="341"/>
      <c r="E90" s="341">
        <v>6.21</v>
      </c>
      <c r="F90" s="401"/>
      <c r="G90" s="401"/>
      <c r="H90" s="401">
        <f t="shared" si="1"/>
        <v>914.189815837124</v>
      </c>
    </row>
    <row r="91" spans="1:8" x14ac:dyDescent="0.25">
      <c r="A91" s="400">
        <v>39545</v>
      </c>
      <c r="B91" s="380">
        <v>509</v>
      </c>
      <c r="C91" s="292"/>
      <c r="D91" s="341"/>
      <c r="E91" s="341">
        <v>6.82</v>
      </c>
      <c r="F91" s="401"/>
      <c r="G91" s="401"/>
      <c r="H91" s="401">
        <f t="shared" si="1"/>
        <v>1003.9894595827997</v>
      </c>
    </row>
    <row r="92" spans="1:8" x14ac:dyDescent="0.25">
      <c r="A92" s="400">
        <v>39545</v>
      </c>
      <c r="B92" s="380">
        <v>510</v>
      </c>
      <c r="C92" s="292"/>
      <c r="D92" s="341"/>
      <c r="E92" s="341">
        <v>5.6</v>
      </c>
      <c r="F92" s="401"/>
      <c r="G92" s="401"/>
      <c r="H92" s="401">
        <f t="shared" si="1"/>
        <v>824.39017209144845</v>
      </c>
    </row>
    <row r="93" spans="1:8" x14ac:dyDescent="0.25">
      <c r="A93" s="400">
        <v>39545</v>
      </c>
      <c r="B93" s="380">
        <v>515</v>
      </c>
      <c r="C93" s="292"/>
      <c r="D93" s="341"/>
      <c r="E93" s="341">
        <v>2.88</v>
      </c>
      <c r="F93" s="401"/>
      <c r="G93" s="401"/>
      <c r="H93" s="401">
        <f t="shared" si="1"/>
        <v>423.97208850417348</v>
      </c>
    </row>
    <row r="94" spans="1:8" x14ac:dyDescent="0.25">
      <c r="A94" s="400">
        <v>39545</v>
      </c>
      <c r="B94" s="380">
        <v>518</v>
      </c>
      <c r="C94" s="292"/>
      <c r="D94" s="341"/>
      <c r="E94" s="341">
        <v>6.63</v>
      </c>
      <c r="F94" s="401"/>
      <c r="G94" s="401"/>
      <c r="H94" s="401">
        <f t="shared" si="1"/>
        <v>976.01907874398262</v>
      </c>
    </row>
    <row r="95" spans="1:8" x14ac:dyDescent="0.25">
      <c r="A95" s="400">
        <v>39545</v>
      </c>
      <c r="B95" s="380">
        <v>519</v>
      </c>
      <c r="C95" s="292"/>
      <c r="D95" s="341"/>
      <c r="E95" s="341">
        <v>7.04</v>
      </c>
      <c r="F95" s="401"/>
      <c r="G95" s="401"/>
      <c r="H95" s="401">
        <f t="shared" si="1"/>
        <v>1036.3762163435351</v>
      </c>
    </row>
    <row r="96" spans="1:8" x14ac:dyDescent="0.25">
      <c r="A96" s="400">
        <v>39545</v>
      </c>
      <c r="B96" s="380">
        <v>520</v>
      </c>
      <c r="C96" s="292"/>
      <c r="D96" s="341"/>
      <c r="E96" s="341">
        <v>6.67</v>
      </c>
      <c r="F96" s="401"/>
      <c r="G96" s="401"/>
      <c r="H96" s="401">
        <f t="shared" si="1"/>
        <v>981.90757997320725</v>
      </c>
    </row>
    <row r="97" spans="1:8" x14ac:dyDescent="0.25">
      <c r="A97" s="400">
        <v>39545</v>
      </c>
      <c r="B97" s="380">
        <v>524</v>
      </c>
      <c r="C97" s="292"/>
      <c r="D97" s="341"/>
      <c r="E97" s="341">
        <v>2.48</v>
      </c>
      <c r="F97" s="401"/>
      <c r="G97" s="401"/>
      <c r="H97" s="401">
        <f t="shared" si="1"/>
        <v>365.08707621192713</v>
      </c>
    </row>
    <row r="98" spans="1:8" x14ac:dyDescent="0.25">
      <c r="A98" s="400">
        <v>39545</v>
      </c>
      <c r="B98" s="380">
        <v>525</v>
      </c>
      <c r="C98" s="292"/>
      <c r="D98" s="341"/>
      <c r="E98" s="341">
        <v>6.63</v>
      </c>
      <c r="F98" s="401"/>
      <c r="G98" s="401"/>
      <c r="H98" s="401">
        <f t="shared" si="1"/>
        <v>976.01907874398262</v>
      </c>
    </row>
    <row r="99" spans="1:8" x14ac:dyDescent="0.25">
      <c r="A99" s="400">
        <v>39545</v>
      </c>
      <c r="B99" s="380">
        <v>562</v>
      </c>
      <c r="C99" s="292"/>
      <c r="D99" s="341"/>
      <c r="E99" s="341">
        <v>15.02</v>
      </c>
      <c r="F99" s="401"/>
      <c r="G99" s="401"/>
      <c r="H99" s="401">
        <f t="shared" si="1"/>
        <v>2211.132211573849</v>
      </c>
    </row>
    <row r="100" spans="1:8" x14ac:dyDescent="0.25">
      <c r="A100" s="400">
        <v>39545</v>
      </c>
      <c r="B100" s="380">
        <v>563</v>
      </c>
      <c r="C100" s="292"/>
      <c r="D100" s="341"/>
      <c r="E100" s="341">
        <v>7.45</v>
      </c>
      <c r="F100" s="401"/>
      <c r="G100" s="401"/>
      <c r="H100" s="401">
        <f t="shared" si="1"/>
        <v>1096.7333539430876</v>
      </c>
    </row>
    <row r="101" spans="1:8" x14ac:dyDescent="0.25">
      <c r="A101" s="400">
        <v>39545</v>
      </c>
      <c r="B101" s="380">
        <v>564</v>
      </c>
      <c r="C101" s="292"/>
      <c r="D101" s="341"/>
      <c r="E101" s="341">
        <v>8.09</v>
      </c>
      <c r="F101" s="401"/>
      <c r="G101" s="401"/>
      <c r="H101" s="401">
        <f t="shared" si="1"/>
        <v>1190.9493736106817</v>
      </c>
    </row>
    <row r="102" spans="1:8" x14ac:dyDescent="0.25">
      <c r="A102" s="400">
        <v>39545</v>
      </c>
      <c r="B102" s="380">
        <v>567</v>
      </c>
      <c r="C102" s="292"/>
      <c r="D102" s="341"/>
      <c r="E102" s="341">
        <v>14.11</v>
      </c>
      <c r="F102" s="401"/>
      <c r="G102" s="401"/>
      <c r="H102" s="401">
        <f t="shared" si="1"/>
        <v>2077.1688086089889</v>
      </c>
    </row>
    <row r="103" spans="1:8" x14ac:dyDescent="0.25">
      <c r="A103" s="400">
        <v>39545</v>
      </c>
      <c r="B103" s="380">
        <v>569</v>
      </c>
      <c r="C103" s="292"/>
      <c r="D103" s="341"/>
      <c r="E103" s="341">
        <v>22.17</v>
      </c>
      <c r="F103" s="401"/>
      <c r="G103" s="401"/>
      <c r="H103" s="401">
        <f t="shared" si="1"/>
        <v>3263.7018062977522</v>
      </c>
    </row>
    <row r="104" spans="1:8" x14ac:dyDescent="0.25">
      <c r="A104" s="400">
        <v>39545</v>
      </c>
      <c r="B104" s="380">
        <v>570</v>
      </c>
      <c r="C104" s="292"/>
      <c r="D104" s="341"/>
      <c r="E104" s="341">
        <v>1.18</v>
      </c>
      <c r="F104" s="401"/>
      <c r="G104" s="401"/>
      <c r="H104" s="401">
        <f t="shared" si="1"/>
        <v>173.71078626212662</v>
      </c>
    </row>
    <row r="105" spans="1:8" x14ac:dyDescent="0.25">
      <c r="A105" s="400">
        <v>39545</v>
      </c>
      <c r="B105" s="380">
        <v>573</v>
      </c>
      <c r="C105" s="292"/>
      <c r="D105" s="341"/>
      <c r="E105" s="341">
        <v>0.98</v>
      </c>
      <c r="F105" s="401"/>
      <c r="G105" s="401"/>
      <c r="H105" s="401">
        <f t="shared" si="1"/>
        <v>144.26828011600347</v>
      </c>
    </row>
    <row r="106" spans="1:8" x14ac:dyDescent="0.25">
      <c r="A106" s="400">
        <v>39545</v>
      </c>
      <c r="B106" s="380">
        <v>575</v>
      </c>
      <c r="C106" s="292"/>
      <c r="D106" s="341"/>
      <c r="E106" s="341">
        <v>10.92</v>
      </c>
      <c r="F106" s="401"/>
      <c r="G106" s="401"/>
      <c r="H106" s="401">
        <f t="shared" si="1"/>
        <v>1607.5608355783245</v>
      </c>
    </row>
    <row r="107" spans="1:8" x14ac:dyDescent="0.25">
      <c r="A107" s="400">
        <v>39545</v>
      </c>
      <c r="B107" s="380">
        <v>577</v>
      </c>
      <c r="C107" s="292"/>
      <c r="D107" s="341"/>
      <c r="E107" s="341">
        <v>11.56</v>
      </c>
      <c r="F107" s="401"/>
      <c r="G107" s="401"/>
      <c r="H107" s="401">
        <f t="shared" si="1"/>
        <v>1701.7768552459186</v>
      </c>
    </row>
    <row r="108" spans="1:8" x14ac:dyDescent="0.25">
      <c r="A108" s="400">
        <v>39545</v>
      </c>
      <c r="B108" s="380">
        <v>580</v>
      </c>
      <c r="C108" s="292"/>
      <c r="D108" s="341"/>
      <c r="E108" s="341">
        <v>3.6</v>
      </c>
      <c r="F108" s="401"/>
      <c r="G108" s="401"/>
      <c r="H108" s="401">
        <f t="shared" si="1"/>
        <v>529.96511063021683</v>
      </c>
    </row>
    <row r="109" spans="1:8" x14ac:dyDescent="0.25">
      <c r="A109" s="400">
        <v>39545</v>
      </c>
      <c r="B109" s="380">
        <v>581</v>
      </c>
      <c r="C109" s="292"/>
      <c r="D109" s="341"/>
      <c r="E109" s="341">
        <v>6.69</v>
      </c>
      <c r="F109" s="401"/>
      <c r="G109" s="401"/>
      <c r="H109" s="401">
        <f t="shared" si="1"/>
        <v>984.85183058781956</v>
      </c>
    </row>
    <row r="110" spans="1:8" x14ac:dyDescent="0.25">
      <c r="A110" s="400">
        <v>39545</v>
      </c>
      <c r="B110" s="380">
        <v>582</v>
      </c>
      <c r="C110" s="292"/>
      <c r="D110" s="341"/>
      <c r="E110" s="341">
        <v>4.8099999999999996</v>
      </c>
      <c r="F110" s="401"/>
      <c r="G110" s="401"/>
      <c r="H110" s="401">
        <f t="shared" si="1"/>
        <v>708.09227281426183</v>
      </c>
    </row>
    <row r="111" spans="1:8" x14ac:dyDescent="0.25">
      <c r="A111" s="400">
        <v>39545</v>
      </c>
      <c r="B111" s="380">
        <v>583</v>
      </c>
      <c r="C111" s="292"/>
      <c r="D111" s="341"/>
      <c r="E111" s="341">
        <v>14.16</v>
      </c>
      <c r="F111" s="401"/>
      <c r="G111" s="401"/>
      <c r="H111" s="401">
        <f t="shared" si="1"/>
        <v>2084.5294351455195</v>
      </c>
    </row>
    <row r="112" spans="1:8" x14ac:dyDescent="0.25">
      <c r="A112" s="400">
        <v>39545</v>
      </c>
      <c r="B112" s="380">
        <v>589</v>
      </c>
      <c r="C112" s="292"/>
      <c r="D112" s="341"/>
      <c r="E112" s="341">
        <v>1.32</v>
      </c>
      <c r="F112" s="401"/>
      <c r="G112" s="401"/>
      <c r="H112" s="401">
        <f t="shared" si="1"/>
        <v>194.32054056441282</v>
      </c>
    </row>
    <row r="113" spans="1:8" x14ac:dyDescent="0.25">
      <c r="A113" s="400">
        <v>39545</v>
      </c>
      <c r="B113" s="380">
        <v>590</v>
      </c>
      <c r="C113" s="292"/>
      <c r="D113" s="341"/>
      <c r="E113" s="341">
        <v>4.0999999999999996</v>
      </c>
      <c r="F113" s="401"/>
      <c r="G113" s="401"/>
      <c r="H113" s="401">
        <f t="shared" si="1"/>
        <v>603.5713759955247</v>
      </c>
    </row>
    <row r="114" spans="1:8" x14ac:dyDescent="0.25">
      <c r="A114" s="400">
        <v>39545</v>
      </c>
      <c r="B114" s="380">
        <v>591</v>
      </c>
      <c r="C114" s="292"/>
      <c r="D114" s="341"/>
      <c r="E114" s="341">
        <v>5.68</v>
      </c>
      <c r="F114" s="401"/>
      <c r="G114" s="401"/>
      <c r="H114" s="401">
        <f t="shared" si="1"/>
        <v>836.16717454989771</v>
      </c>
    </row>
    <row r="115" spans="1:8" x14ac:dyDescent="0.25">
      <c r="A115" s="400">
        <v>39545</v>
      </c>
      <c r="B115" s="380">
        <v>595</v>
      </c>
      <c r="C115" s="292"/>
      <c r="D115" s="341"/>
      <c r="E115" s="341">
        <v>4.8499999999999996</v>
      </c>
      <c r="F115" s="401"/>
      <c r="G115" s="401"/>
      <c r="H115" s="401">
        <f t="shared" si="1"/>
        <v>713.98077404348658</v>
      </c>
    </row>
    <row r="116" spans="1:8" x14ac:dyDescent="0.25">
      <c r="A116" s="400">
        <v>39545</v>
      </c>
      <c r="B116" s="380">
        <v>631</v>
      </c>
      <c r="C116" s="292"/>
      <c r="D116" s="341"/>
      <c r="E116" s="341">
        <v>7.79</v>
      </c>
      <c r="F116" s="401"/>
      <c r="G116" s="401"/>
      <c r="H116" s="401">
        <f t="shared" si="1"/>
        <v>1146.7856143914969</v>
      </c>
    </row>
    <row r="117" spans="1:8" x14ac:dyDescent="0.25">
      <c r="A117" s="400">
        <v>39545</v>
      </c>
      <c r="B117" s="380">
        <v>633</v>
      </c>
      <c r="C117" s="292"/>
      <c r="D117" s="341"/>
      <c r="E117" s="341">
        <v>3.87</v>
      </c>
      <c r="F117" s="401"/>
      <c r="G117" s="401"/>
      <c r="H117" s="401">
        <f t="shared" si="1"/>
        <v>569.71249392748314</v>
      </c>
    </row>
    <row r="118" spans="1:8" x14ac:dyDescent="0.25">
      <c r="A118" s="400">
        <v>39545</v>
      </c>
      <c r="B118" s="380">
        <v>634</v>
      </c>
      <c r="C118" s="292"/>
      <c r="D118" s="341"/>
      <c r="E118" s="341">
        <v>8.74</v>
      </c>
      <c r="F118" s="401"/>
      <c r="G118" s="401"/>
      <c r="H118" s="401">
        <f t="shared" si="1"/>
        <v>1286.637518585582</v>
      </c>
    </row>
    <row r="119" spans="1:8" x14ac:dyDescent="0.25">
      <c r="A119" s="400">
        <v>39545</v>
      </c>
      <c r="B119" s="380">
        <v>635</v>
      </c>
      <c r="C119" s="292"/>
      <c r="D119" s="341"/>
      <c r="E119" s="341">
        <v>8.36</v>
      </c>
      <c r="F119" s="401"/>
      <c r="G119" s="401"/>
      <c r="H119" s="401">
        <f t="shared" si="1"/>
        <v>1230.6967569079479</v>
      </c>
    </row>
    <row r="120" spans="1:8" x14ac:dyDescent="0.25">
      <c r="A120" s="400">
        <v>39545</v>
      </c>
      <c r="B120" s="380">
        <v>636</v>
      </c>
      <c r="C120" s="292"/>
      <c r="D120" s="341"/>
      <c r="E120" s="341">
        <v>29.81</v>
      </c>
      <c r="F120" s="401"/>
      <c r="G120" s="401"/>
      <c r="H120" s="401">
        <f t="shared" si="1"/>
        <v>4388.4055410796564</v>
      </c>
    </row>
    <row r="121" spans="1:8" x14ac:dyDescent="0.25">
      <c r="A121" s="400">
        <v>39545</v>
      </c>
      <c r="B121" s="380">
        <v>637</v>
      </c>
      <c r="C121" s="292"/>
      <c r="D121" s="341"/>
      <c r="E121" s="341">
        <v>7.28</v>
      </c>
      <c r="F121" s="401"/>
      <c r="G121" s="401"/>
      <c r="H121" s="401">
        <f t="shared" si="1"/>
        <v>1071.7072237188829</v>
      </c>
    </row>
    <row r="122" spans="1:8" x14ac:dyDescent="0.25">
      <c r="A122" s="400">
        <v>39545</v>
      </c>
      <c r="B122" s="380">
        <v>639</v>
      </c>
      <c r="C122" s="292"/>
      <c r="D122" s="341"/>
      <c r="E122" s="341">
        <v>7.08</v>
      </c>
      <c r="F122" s="401"/>
      <c r="G122" s="401"/>
      <c r="H122" s="401">
        <f t="shared" si="1"/>
        <v>1042.2647175727598</v>
      </c>
    </row>
    <row r="123" spans="1:8" x14ac:dyDescent="0.25">
      <c r="A123" s="400">
        <v>39545</v>
      </c>
      <c r="B123" s="380">
        <v>641</v>
      </c>
      <c r="C123" s="292"/>
      <c r="D123" s="341"/>
      <c r="E123" s="341">
        <v>4.3099999999999996</v>
      </c>
      <c r="F123" s="401"/>
      <c r="G123" s="401"/>
      <c r="H123" s="401">
        <f t="shared" si="1"/>
        <v>634.48600744895396</v>
      </c>
    </row>
    <row r="124" spans="1:8" x14ac:dyDescent="0.25">
      <c r="A124" s="400">
        <v>39545</v>
      </c>
      <c r="B124" s="380">
        <v>642</v>
      </c>
      <c r="C124" s="292"/>
      <c r="D124" s="341"/>
      <c r="E124" s="341">
        <v>6.89</v>
      </c>
      <c r="F124" s="401"/>
      <c r="G124" s="401"/>
      <c r="H124" s="401">
        <f t="shared" si="1"/>
        <v>1014.2943367339427</v>
      </c>
    </row>
    <row r="125" spans="1:8" x14ac:dyDescent="0.25">
      <c r="A125" s="400">
        <v>39545</v>
      </c>
      <c r="B125" s="380">
        <v>643</v>
      </c>
      <c r="C125" s="292"/>
      <c r="D125" s="341"/>
      <c r="E125" s="341">
        <v>7.36</v>
      </c>
      <c r="F125" s="401"/>
      <c r="G125" s="401"/>
      <c r="H125" s="401">
        <f t="shared" si="1"/>
        <v>1083.4842261773322</v>
      </c>
    </row>
    <row r="126" spans="1:8" x14ac:dyDescent="0.25">
      <c r="A126" s="400">
        <v>39545</v>
      </c>
      <c r="B126" s="380">
        <v>645</v>
      </c>
      <c r="C126" s="292"/>
      <c r="D126" s="341"/>
      <c r="E126" s="341">
        <v>12.61</v>
      </c>
      <c r="F126" s="401"/>
      <c r="G126" s="401"/>
      <c r="H126" s="401">
        <f t="shared" si="1"/>
        <v>1856.3500125130652</v>
      </c>
    </row>
    <row r="127" spans="1:8" x14ac:dyDescent="0.25">
      <c r="A127" s="400">
        <v>39545</v>
      </c>
      <c r="B127" s="380">
        <v>647</v>
      </c>
      <c r="C127" s="292"/>
      <c r="D127" s="341"/>
      <c r="E127" s="341">
        <v>11.48</v>
      </c>
      <c r="F127" s="401"/>
      <c r="G127" s="401"/>
      <c r="H127" s="401">
        <f t="shared" si="1"/>
        <v>1689.9998527874693</v>
      </c>
    </row>
    <row r="128" spans="1:8" x14ac:dyDescent="0.25">
      <c r="A128" s="400">
        <v>39545</v>
      </c>
      <c r="B128" s="380">
        <v>652</v>
      </c>
      <c r="C128" s="292"/>
      <c r="D128" s="341"/>
      <c r="E128" s="341">
        <v>6.69</v>
      </c>
      <c r="F128" s="401"/>
      <c r="G128" s="401"/>
      <c r="H128" s="401">
        <f t="shared" si="1"/>
        <v>984.85183058781956</v>
      </c>
    </row>
    <row r="129" spans="1:8" x14ac:dyDescent="0.25">
      <c r="A129" s="400">
        <v>39545</v>
      </c>
      <c r="B129" s="380">
        <v>656</v>
      </c>
      <c r="C129" s="292"/>
      <c r="D129" s="341"/>
      <c r="E129" s="341">
        <v>6.7</v>
      </c>
      <c r="F129" s="401"/>
      <c r="G129" s="401"/>
      <c r="H129" s="401">
        <f t="shared" si="1"/>
        <v>986.32395589512578</v>
      </c>
    </row>
    <row r="130" spans="1:8" x14ac:dyDescent="0.25">
      <c r="A130" s="400">
        <v>39545</v>
      </c>
      <c r="B130" s="380">
        <v>659</v>
      </c>
      <c r="C130" s="292"/>
      <c r="D130" s="341"/>
      <c r="E130" s="341">
        <v>12.22</v>
      </c>
      <c r="F130" s="401"/>
      <c r="G130" s="401"/>
      <c r="H130" s="401">
        <f t="shared" si="1"/>
        <v>1798.9371255281249</v>
      </c>
    </row>
    <row r="131" spans="1:8" x14ac:dyDescent="0.25">
      <c r="A131" s="400">
        <v>39545</v>
      </c>
      <c r="B131" s="380">
        <v>660</v>
      </c>
      <c r="C131" s="292"/>
      <c r="D131" s="341"/>
      <c r="E131" s="341">
        <v>13.33</v>
      </c>
      <c r="F131" s="401"/>
      <c r="G131" s="401"/>
      <c r="H131" s="401">
        <f t="shared" si="1"/>
        <v>1962.3430346391085</v>
      </c>
    </row>
    <row r="132" spans="1:8" x14ac:dyDescent="0.25">
      <c r="A132" s="400">
        <v>39545</v>
      </c>
      <c r="B132" s="380">
        <v>661</v>
      </c>
      <c r="C132" s="292"/>
      <c r="D132" s="341"/>
      <c r="E132" s="341">
        <v>8.06</v>
      </c>
      <c r="F132" s="401"/>
      <c r="G132" s="401"/>
      <c r="H132" s="401">
        <f t="shared" ref="H132:H195" si="2">(E132*10000)/67.929</f>
        <v>1186.5329976887633</v>
      </c>
    </row>
    <row r="133" spans="1:8" x14ac:dyDescent="0.25">
      <c r="A133" s="400">
        <v>39545</v>
      </c>
      <c r="B133" s="380">
        <v>738</v>
      </c>
      <c r="C133" s="292"/>
      <c r="D133" s="341"/>
      <c r="E133" s="341">
        <v>7.96</v>
      </c>
      <c r="F133" s="401"/>
      <c r="G133" s="401"/>
      <c r="H133" s="401">
        <f t="shared" si="2"/>
        <v>1171.8117446157016</v>
      </c>
    </row>
    <row r="134" spans="1:8" x14ac:dyDescent="0.25">
      <c r="A134" s="400">
        <v>39545</v>
      </c>
      <c r="B134" s="380">
        <v>739</v>
      </c>
      <c r="C134" s="292"/>
      <c r="D134" s="341"/>
      <c r="E134" s="341">
        <v>11.84</v>
      </c>
      <c r="F134" s="401"/>
      <c r="G134" s="401"/>
      <c r="H134" s="401">
        <f t="shared" si="2"/>
        <v>1742.996363850491</v>
      </c>
    </row>
    <row r="135" spans="1:8" x14ac:dyDescent="0.25">
      <c r="A135" s="400">
        <v>39545</v>
      </c>
      <c r="B135" s="380">
        <v>741</v>
      </c>
      <c r="C135" s="292"/>
      <c r="D135" s="341"/>
      <c r="E135" s="341">
        <v>3.98</v>
      </c>
      <c r="F135" s="401"/>
      <c r="G135" s="401"/>
      <c r="H135" s="401">
        <f t="shared" si="2"/>
        <v>585.90587230785081</v>
      </c>
    </row>
    <row r="136" spans="1:8" x14ac:dyDescent="0.25">
      <c r="A136" s="400">
        <v>39545</v>
      </c>
      <c r="B136" s="380">
        <v>742</v>
      </c>
      <c r="C136" s="292"/>
      <c r="D136" s="341"/>
      <c r="E136" s="341">
        <v>7.51</v>
      </c>
      <c r="F136" s="401"/>
      <c r="G136" s="401"/>
      <c r="H136" s="401">
        <f t="shared" si="2"/>
        <v>1105.5661057869245</v>
      </c>
    </row>
    <row r="137" spans="1:8" x14ac:dyDescent="0.25">
      <c r="A137" s="400">
        <v>39545</v>
      </c>
      <c r="B137" s="380">
        <v>743</v>
      </c>
      <c r="C137" s="292"/>
      <c r="D137" s="341"/>
      <c r="E137" s="341">
        <v>9.06</v>
      </c>
      <c r="F137" s="401"/>
      <c r="G137" s="401"/>
      <c r="H137" s="401">
        <f t="shared" si="2"/>
        <v>1333.7455284193791</v>
      </c>
    </row>
    <row r="138" spans="1:8" x14ac:dyDescent="0.25">
      <c r="A138" s="400">
        <v>39545</v>
      </c>
      <c r="B138" s="380">
        <v>744</v>
      </c>
      <c r="C138" s="292"/>
      <c r="D138" s="341"/>
      <c r="E138" s="341">
        <v>7.92</v>
      </c>
      <c r="F138" s="401"/>
      <c r="G138" s="401"/>
      <c r="H138" s="401">
        <f t="shared" si="2"/>
        <v>1165.923243386477</v>
      </c>
    </row>
    <row r="139" spans="1:8" x14ac:dyDescent="0.25">
      <c r="A139" s="400">
        <v>39545</v>
      </c>
      <c r="B139" s="380">
        <v>746</v>
      </c>
      <c r="C139" s="292"/>
      <c r="D139" s="341"/>
      <c r="E139" s="341">
        <v>6.57</v>
      </c>
      <c r="F139" s="401"/>
      <c r="G139" s="401"/>
      <c r="H139" s="401">
        <f t="shared" si="2"/>
        <v>967.18632690014567</v>
      </c>
    </row>
    <row r="140" spans="1:8" x14ac:dyDescent="0.25">
      <c r="A140" s="400">
        <v>39545</v>
      </c>
      <c r="B140" s="380">
        <v>747</v>
      </c>
      <c r="C140" s="292"/>
      <c r="D140" s="341"/>
      <c r="E140" s="341">
        <v>2.4</v>
      </c>
      <c r="F140" s="401"/>
      <c r="G140" s="401"/>
      <c r="H140" s="401">
        <f t="shared" si="2"/>
        <v>353.31007375347787</v>
      </c>
    </row>
    <row r="141" spans="1:8" x14ac:dyDescent="0.25">
      <c r="A141" s="400">
        <v>39545</v>
      </c>
      <c r="B141" s="380">
        <v>757</v>
      </c>
      <c r="C141" s="292"/>
      <c r="D141" s="341"/>
      <c r="E141" s="341">
        <v>4.5</v>
      </c>
      <c r="F141" s="401"/>
      <c r="G141" s="401"/>
      <c r="H141" s="401">
        <f t="shared" si="2"/>
        <v>662.45638828777101</v>
      </c>
    </row>
    <row r="142" spans="1:8" x14ac:dyDescent="0.25">
      <c r="A142" s="400">
        <v>39545</v>
      </c>
      <c r="B142" s="380">
        <v>759</v>
      </c>
      <c r="C142" s="292"/>
      <c r="D142" s="341"/>
      <c r="E142" s="341">
        <v>5.7</v>
      </c>
      <c r="F142" s="401"/>
      <c r="G142" s="401"/>
      <c r="H142" s="401">
        <f t="shared" si="2"/>
        <v>839.11142516451002</v>
      </c>
    </row>
    <row r="143" spans="1:8" x14ac:dyDescent="0.25">
      <c r="A143" s="400">
        <v>39545</v>
      </c>
      <c r="B143" s="380">
        <v>761</v>
      </c>
      <c r="C143" s="292"/>
      <c r="D143" s="341"/>
      <c r="E143" s="341">
        <v>7.62</v>
      </c>
      <c r="F143" s="401"/>
      <c r="G143" s="401"/>
      <c r="H143" s="401">
        <f t="shared" si="2"/>
        <v>1121.7594841672924</v>
      </c>
    </row>
    <row r="144" spans="1:8" x14ac:dyDescent="0.25">
      <c r="A144" s="400">
        <v>39545</v>
      </c>
      <c r="B144" s="380">
        <v>763</v>
      </c>
      <c r="C144" s="292"/>
      <c r="D144" s="341"/>
      <c r="E144" s="341">
        <v>6.94</v>
      </c>
      <c r="F144" s="401"/>
      <c r="G144" s="401"/>
      <c r="H144" s="401">
        <f t="shared" si="2"/>
        <v>1021.6549632704736</v>
      </c>
    </row>
    <row r="145" spans="1:8" x14ac:dyDescent="0.25">
      <c r="A145" s="400">
        <v>39545</v>
      </c>
      <c r="B145" s="380">
        <v>764</v>
      </c>
      <c r="C145" s="292"/>
      <c r="D145" s="341"/>
      <c r="E145" s="341">
        <v>7.34</v>
      </c>
      <c r="F145" s="401"/>
      <c r="G145" s="401"/>
      <c r="H145" s="401">
        <f t="shared" si="2"/>
        <v>1080.53997556272</v>
      </c>
    </row>
    <row r="146" spans="1:8" x14ac:dyDescent="0.25">
      <c r="A146" s="400">
        <v>39545</v>
      </c>
      <c r="B146" s="380">
        <v>766</v>
      </c>
      <c r="C146" s="292"/>
      <c r="D146" s="341"/>
      <c r="E146" s="341">
        <v>5.63</v>
      </c>
      <c r="F146" s="401"/>
      <c r="G146" s="401"/>
      <c r="H146" s="401">
        <f t="shared" si="2"/>
        <v>828.80654801336686</v>
      </c>
    </row>
    <row r="147" spans="1:8" x14ac:dyDescent="0.25">
      <c r="A147" s="400">
        <v>39600</v>
      </c>
      <c r="B147" s="325">
        <v>73</v>
      </c>
      <c r="C147" s="292"/>
      <c r="D147" s="341"/>
      <c r="E147" s="341">
        <v>25.84</v>
      </c>
      <c r="F147" s="401"/>
      <c r="G147" s="401"/>
      <c r="H147" s="401">
        <f t="shared" si="2"/>
        <v>3803.971794079112</v>
      </c>
    </row>
    <row r="148" spans="1:8" x14ac:dyDescent="0.25">
      <c r="A148" s="400">
        <v>39600</v>
      </c>
      <c r="B148" s="325">
        <v>74</v>
      </c>
      <c r="C148" s="292"/>
      <c r="D148" s="341"/>
      <c r="E148" s="341">
        <v>11.14</v>
      </c>
      <c r="F148" s="401"/>
      <c r="G148" s="401"/>
      <c r="H148" s="401">
        <f t="shared" si="2"/>
        <v>1639.9475923390598</v>
      </c>
    </row>
    <row r="149" spans="1:8" x14ac:dyDescent="0.25">
      <c r="A149" s="400">
        <v>39600</v>
      </c>
      <c r="B149" s="325">
        <v>75</v>
      </c>
      <c r="C149" s="292"/>
      <c r="D149" s="341"/>
      <c r="E149" s="341">
        <v>9.2100000000000009</v>
      </c>
      <c r="F149" s="401"/>
      <c r="G149" s="401"/>
      <c r="H149" s="401">
        <f t="shared" si="2"/>
        <v>1355.8274080289716</v>
      </c>
    </row>
    <row r="150" spans="1:8" x14ac:dyDescent="0.25">
      <c r="A150" s="400">
        <v>39600</v>
      </c>
      <c r="B150" s="325">
        <v>78</v>
      </c>
      <c r="C150" s="292"/>
      <c r="D150" s="341"/>
      <c r="E150" s="341">
        <v>2.17</v>
      </c>
      <c r="F150" s="401"/>
      <c r="G150" s="401"/>
      <c r="H150" s="401">
        <f t="shared" si="2"/>
        <v>319.45119168543624</v>
      </c>
    </row>
    <row r="151" spans="1:8" x14ac:dyDescent="0.25">
      <c r="A151" s="400">
        <v>39600</v>
      </c>
      <c r="B151" s="325">
        <v>80</v>
      </c>
      <c r="C151" s="292"/>
      <c r="D151" s="341"/>
      <c r="E151" s="341">
        <v>13.56</v>
      </c>
      <c r="F151" s="401"/>
      <c r="G151" s="401"/>
      <c r="H151" s="401">
        <f t="shared" si="2"/>
        <v>1996.2019167071501</v>
      </c>
    </row>
    <row r="152" spans="1:8" x14ac:dyDescent="0.25">
      <c r="A152" s="400">
        <v>39600</v>
      </c>
      <c r="B152" s="325">
        <v>81</v>
      </c>
      <c r="C152" s="292"/>
      <c r="D152" s="341"/>
      <c r="E152" s="341">
        <v>5.87</v>
      </c>
      <c r="F152" s="401"/>
      <c r="G152" s="401"/>
      <c r="H152" s="401">
        <f t="shared" si="2"/>
        <v>864.13755538871465</v>
      </c>
    </row>
    <row r="153" spans="1:8" x14ac:dyDescent="0.25">
      <c r="A153" s="400">
        <v>39600</v>
      </c>
      <c r="B153" s="325">
        <v>83</v>
      </c>
      <c r="C153" s="292"/>
      <c r="D153" s="341"/>
      <c r="E153" s="341">
        <v>4.09</v>
      </c>
      <c r="F153" s="401"/>
      <c r="G153" s="401"/>
      <c r="H153" s="401">
        <f t="shared" si="2"/>
        <v>602.0992506882186</v>
      </c>
    </row>
    <row r="154" spans="1:8" x14ac:dyDescent="0.25">
      <c r="A154" s="400">
        <v>39600</v>
      </c>
      <c r="B154" s="325">
        <v>84</v>
      </c>
      <c r="C154" s="292"/>
      <c r="D154" s="341"/>
      <c r="E154" s="341">
        <v>4.03</v>
      </c>
      <c r="F154" s="401"/>
      <c r="G154" s="401"/>
      <c r="H154" s="401">
        <f t="shared" si="2"/>
        <v>593.26649884438166</v>
      </c>
    </row>
    <row r="155" spans="1:8" x14ac:dyDescent="0.25">
      <c r="A155" s="400">
        <v>39600</v>
      </c>
      <c r="B155" s="325">
        <v>85</v>
      </c>
      <c r="C155" s="292"/>
      <c r="D155" s="341"/>
      <c r="E155" s="341">
        <v>3.38</v>
      </c>
      <c r="F155" s="401"/>
      <c r="G155" s="401"/>
      <c r="H155" s="401">
        <f t="shared" si="2"/>
        <v>497.57835386948136</v>
      </c>
    </row>
    <row r="156" spans="1:8" x14ac:dyDescent="0.25">
      <c r="A156" s="400">
        <v>39600</v>
      </c>
      <c r="B156" s="325">
        <v>86</v>
      </c>
      <c r="C156" s="292"/>
      <c r="D156" s="341"/>
      <c r="E156" s="341">
        <v>12.54</v>
      </c>
      <c r="F156" s="401"/>
      <c r="G156" s="401"/>
      <c r="H156" s="401">
        <f t="shared" si="2"/>
        <v>1846.0451353619217</v>
      </c>
    </row>
    <row r="157" spans="1:8" x14ac:dyDescent="0.25">
      <c r="A157" s="400">
        <v>39600</v>
      </c>
      <c r="B157" s="325">
        <v>91</v>
      </c>
      <c r="C157" s="292"/>
      <c r="D157" s="341"/>
      <c r="E157" s="341">
        <v>13.41</v>
      </c>
      <c r="F157" s="401"/>
      <c r="G157" s="401"/>
      <c r="H157" s="401">
        <f t="shared" si="2"/>
        <v>1974.1200370975578</v>
      </c>
    </row>
    <row r="158" spans="1:8" x14ac:dyDescent="0.25">
      <c r="A158" s="400">
        <v>39600</v>
      </c>
      <c r="B158" s="325">
        <v>92</v>
      </c>
      <c r="C158" s="292"/>
      <c r="D158" s="341"/>
      <c r="E158" s="341">
        <v>12.77</v>
      </c>
      <c r="F158" s="401"/>
      <c r="G158" s="401"/>
      <c r="H158" s="401">
        <f t="shared" si="2"/>
        <v>1879.9040174299637</v>
      </c>
    </row>
    <row r="159" spans="1:8" x14ac:dyDescent="0.25">
      <c r="A159" s="400">
        <v>39600</v>
      </c>
      <c r="B159" s="325">
        <v>93</v>
      </c>
      <c r="C159" s="292"/>
      <c r="D159" s="341"/>
      <c r="E159" s="341">
        <v>3.73</v>
      </c>
      <c r="F159" s="401"/>
      <c r="G159" s="401"/>
      <c r="H159" s="401">
        <f t="shared" si="2"/>
        <v>549.10273962519693</v>
      </c>
    </row>
    <row r="160" spans="1:8" x14ac:dyDescent="0.25">
      <c r="A160" s="400">
        <v>39600</v>
      </c>
      <c r="B160" s="325">
        <v>96</v>
      </c>
      <c r="C160" s="292"/>
      <c r="D160" s="341"/>
      <c r="E160" s="341">
        <v>15.45</v>
      </c>
      <c r="F160" s="401"/>
      <c r="G160" s="401"/>
      <c r="H160" s="401">
        <f t="shared" si="2"/>
        <v>2274.4335997880139</v>
      </c>
    </row>
    <row r="161" spans="1:8" x14ac:dyDescent="0.25">
      <c r="A161" s="400">
        <v>39600</v>
      </c>
      <c r="B161" s="325">
        <v>98</v>
      </c>
      <c r="C161" s="292"/>
      <c r="D161" s="341"/>
      <c r="E161" s="341">
        <v>3.86</v>
      </c>
      <c r="F161" s="401"/>
      <c r="G161" s="401"/>
      <c r="H161" s="401">
        <f t="shared" si="2"/>
        <v>568.24036862017692</v>
      </c>
    </row>
    <row r="162" spans="1:8" x14ac:dyDescent="0.25">
      <c r="A162" s="400">
        <v>39600</v>
      </c>
      <c r="B162" s="325">
        <v>99</v>
      </c>
      <c r="C162" s="292"/>
      <c r="D162" s="341"/>
      <c r="E162" s="341">
        <v>13.34</v>
      </c>
      <c r="F162" s="401"/>
      <c r="G162" s="401"/>
      <c r="H162" s="401">
        <f t="shared" si="2"/>
        <v>1963.8151599464145</v>
      </c>
    </row>
    <row r="163" spans="1:8" x14ac:dyDescent="0.25">
      <c r="A163" s="400">
        <v>39600</v>
      </c>
      <c r="B163" s="325">
        <v>102</v>
      </c>
      <c r="C163" s="292"/>
      <c r="D163" s="341"/>
      <c r="E163" s="341">
        <v>9.0500000000000007</v>
      </c>
      <c r="F163" s="401"/>
      <c r="G163" s="401"/>
      <c r="H163" s="401">
        <f t="shared" si="2"/>
        <v>1332.2734031120729</v>
      </c>
    </row>
    <row r="164" spans="1:8" x14ac:dyDescent="0.25">
      <c r="A164" s="400">
        <v>39600</v>
      </c>
      <c r="B164" s="325">
        <v>105</v>
      </c>
      <c r="C164" s="292"/>
      <c r="D164" s="341"/>
      <c r="E164" s="341">
        <v>6.89</v>
      </c>
      <c r="F164" s="401"/>
      <c r="G164" s="401"/>
      <c r="H164" s="401">
        <f t="shared" si="2"/>
        <v>1014.2943367339427</v>
      </c>
    </row>
    <row r="165" spans="1:8" x14ac:dyDescent="0.25">
      <c r="A165" s="400">
        <v>39600</v>
      </c>
      <c r="B165" s="325">
        <v>176</v>
      </c>
      <c r="C165" s="292"/>
      <c r="D165" s="341"/>
      <c r="E165" s="341">
        <v>28.13</v>
      </c>
      <c r="F165" s="401"/>
      <c r="G165" s="401"/>
      <c r="H165" s="401">
        <f t="shared" si="2"/>
        <v>4141.0884894522223</v>
      </c>
    </row>
    <row r="166" spans="1:8" x14ac:dyDescent="0.25">
      <c r="A166" s="400">
        <v>39600</v>
      </c>
      <c r="B166" s="325">
        <v>179</v>
      </c>
      <c r="C166" s="292"/>
      <c r="D166" s="341"/>
      <c r="E166" s="341">
        <v>11.92</v>
      </c>
      <c r="F166" s="401"/>
      <c r="G166" s="401"/>
      <c r="H166" s="401">
        <f t="shared" si="2"/>
        <v>1754.7733663089402</v>
      </c>
    </row>
    <row r="167" spans="1:8" x14ac:dyDescent="0.25">
      <c r="A167" s="400">
        <v>39600</v>
      </c>
      <c r="B167" s="325">
        <v>180</v>
      </c>
      <c r="C167" s="292"/>
      <c r="D167" s="341"/>
      <c r="E167" s="341">
        <v>6.12</v>
      </c>
      <c r="F167" s="401"/>
      <c r="G167" s="401"/>
      <c r="H167" s="401">
        <f t="shared" si="2"/>
        <v>900.94068807136864</v>
      </c>
    </row>
    <row r="168" spans="1:8" x14ac:dyDescent="0.25">
      <c r="A168" s="400">
        <v>39600</v>
      </c>
      <c r="B168" s="325">
        <v>181</v>
      </c>
      <c r="C168" s="292"/>
      <c r="D168" s="341"/>
      <c r="E168" s="341">
        <v>7.67</v>
      </c>
      <c r="F168" s="401"/>
      <c r="G168" s="401"/>
      <c r="H168" s="401">
        <f t="shared" si="2"/>
        <v>1129.120110703823</v>
      </c>
    </row>
    <row r="169" spans="1:8" x14ac:dyDescent="0.25">
      <c r="A169" s="400">
        <v>39600</v>
      </c>
      <c r="B169" s="325">
        <v>185</v>
      </c>
      <c r="C169" s="292"/>
      <c r="D169" s="341"/>
      <c r="E169" s="341">
        <v>5.33</v>
      </c>
      <c r="F169" s="401"/>
      <c r="G169" s="401"/>
      <c r="H169" s="401">
        <f t="shared" si="2"/>
        <v>784.64278879418214</v>
      </c>
    </row>
    <row r="170" spans="1:8" x14ac:dyDescent="0.25">
      <c r="A170" s="400">
        <v>39600</v>
      </c>
      <c r="B170" s="325">
        <v>187</v>
      </c>
      <c r="C170" s="292"/>
      <c r="D170" s="341"/>
      <c r="E170" s="341">
        <v>15.88</v>
      </c>
      <c r="F170" s="401"/>
      <c r="G170" s="401"/>
      <c r="H170" s="401">
        <f t="shared" si="2"/>
        <v>2337.7349880021789</v>
      </c>
    </row>
    <row r="171" spans="1:8" x14ac:dyDescent="0.25">
      <c r="A171" s="400">
        <v>39600</v>
      </c>
      <c r="B171" s="325">
        <v>190</v>
      </c>
      <c r="C171" s="292"/>
      <c r="D171" s="341"/>
      <c r="E171" s="341">
        <v>60.64</v>
      </c>
      <c r="F171" s="401"/>
      <c r="G171" s="401"/>
      <c r="H171" s="401">
        <f t="shared" si="2"/>
        <v>8926.967863504542</v>
      </c>
    </row>
    <row r="172" spans="1:8" x14ac:dyDescent="0.25">
      <c r="A172" s="400">
        <v>39600</v>
      </c>
      <c r="B172" s="325">
        <v>192</v>
      </c>
      <c r="C172" s="292"/>
      <c r="D172" s="341"/>
      <c r="E172" s="341">
        <v>4.87</v>
      </c>
      <c r="F172" s="401"/>
      <c r="G172" s="401"/>
      <c r="H172" s="401">
        <f t="shared" si="2"/>
        <v>716.92502465809889</v>
      </c>
    </row>
    <row r="173" spans="1:8" x14ac:dyDescent="0.25">
      <c r="A173" s="400">
        <v>39600</v>
      </c>
      <c r="B173" s="325">
        <v>193</v>
      </c>
      <c r="C173" s="292"/>
      <c r="D173" s="341"/>
      <c r="E173" s="341">
        <v>5.41</v>
      </c>
      <c r="F173" s="401"/>
      <c r="G173" s="401"/>
      <c r="H173" s="401">
        <f t="shared" si="2"/>
        <v>796.4197912526314</v>
      </c>
    </row>
    <row r="174" spans="1:8" x14ac:dyDescent="0.25">
      <c r="A174" s="400">
        <v>39600</v>
      </c>
      <c r="B174" s="325">
        <v>194</v>
      </c>
      <c r="C174" s="292"/>
      <c r="D174" s="341"/>
      <c r="E174" s="341">
        <v>6.93</v>
      </c>
      <c r="F174" s="401"/>
      <c r="G174" s="401"/>
      <c r="H174" s="401">
        <f t="shared" si="2"/>
        <v>1020.1828379631673</v>
      </c>
    </row>
    <row r="175" spans="1:8" x14ac:dyDescent="0.25">
      <c r="A175" s="400">
        <v>39600</v>
      </c>
      <c r="B175" s="325">
        <v>198</v>
      </c>
      <c r="C175" s="292"/>
      <c r="D175" s="341"/>
      <c r="E175" s="341">
        <v>17.09</v>
      </c>
      <c r="F175" s="401"/>
      <c r="G175" s="401"/>
      <c r="H175" s="401">
        <f t="shared" si="2"/>
        <v>2515.862150186224</v>
      </c>
    </row>
    <row r="176" spans="1:8" x14ac:dyDescent="0.25">
      <c r="A176" s="400">
        <v>39600</v>
      </c>
      <c r="B176" s="325">
        <v>199</v>
      </c>
      <c r="C176" s="292"/>
      <c r="D176" s="341"/>
      <c r="E176" s="341">
        <v>16.34</v>
      </c>
      <c r="F176" s="401"/>
      <c r="G176" s="401"/>
      <c r="H176" s="401">
        <f t="shared" si="2"/>
        <v>2405.452752138262</v>
      </c>
    </row>
    <row r="177" spans="1:8" x14ac:dyDescent="0.25">
      <c r="A177" s="400">
        <v>39600</v>
      </c>
      <c r="B177" s="325">
        <v>201</v>
      </c>
      <c r="C177" s="292"/>
      <c r="D177" s="341"/>
      <c r="E177" s="341">
        <v>3.82</v>
      </c>
      <c r="F177" s="401"/>
      <c r="G177" s="401"/>
      <c r="H177" s="401">
        <f t="shared" si="2"/>
        <v>562.35186739095229</v>
      </c>
    </row>
    <row r="178" spans="1:8" x14ac:dyDescent="0.25">
      <c r="A178" s="400">
        <v>39600</v>
      </c>
      <c r="B178" s="325">
        <v>202</v>
      </c>
      <c r="C178" s="292"/>
      <c r="D178" s="341"/>
      <c r="E178" s="341">
        <v>6.44</v>
      </c>
      <c r="F178" s="401"/>
      <c r="G178" s="401"/>
      <c r="H178" s="401">
        <f t="shared" si="2"/>
        <v>948.0486979051658</v>
      </c>
    </row>
    <row r="179" spans="1:8" x14ac:dyDescent="0.25">
      <c r="A179" s="400">
        <v>39600</v>
      </c>
      <c r="B179" s="325">
        <v>205</v>
      </c>
      <c r="C179" s="292"/>
      <c r="D179" s="341"/>
      <c r="E179" s="341">
        <v>7</v>
      </c>
      <c r="F179" s="401"/>
      <c r="G179" s="401"/>
      <c r="H179" s="401">
        <f t="shared" si="2"/>
        <v>1030.4877151143105</v>
      </c>
    </row>
    <row r="180" spans="1:8" x14ac:dyDescent="0.25">
      <c r="A180" s="400">
        <v>39600</v>
      </c>
      <c r="B180" s="325">
        <v>206</v>
      </c>
      <c r="C180" s="292"/>
      <c r="D180" s="341"/>
      <c r="E180" s="341">
        <v>16.97</v>
      </c>
      <c r="F180" s="401"/>
      <c r="G180" s="401"/>
      <c r="H180" s="401">
        <f t="shared" si="2"/>
        <v>2498.1966464985499</v>
      </c>
    </row>
    <row r="181" spans="1:8" x14ac:dyDescent="0.25">
      <c r="A181" s="400">
        <v>39600</v>
      </c>
      <c r="B181" s="325">
        <v>209</v>
      </c>
      <c r="C181" s="292"/>
      <c r="D181" s="341"/>
      <c r="E181" s="341">
        <v>0.99</v>
      </c>
      <c r="F181" s="401"/>
      <c r="G181" s="401"/>
      <c r="H181" s="401">
        <f t="shared" si="2"/>
        <v>145.74040542330962</v>
      </c>
    </row>
    <row r="182" spans="1:8" x14ac:dyDescent="0.25">
      <c r="A182" s="400">
        <v>39600</v>
      </c>
      <c r="B182" s="325">
        <v>210</v>
      </c>
      <c r="C182" s="292"/>
      <c r="D182" s="341"/>
      <c r="E182" s="341">
        <v>1.29</v>
      </c>
      <c r="F182" s="401"/>
      <c r="G182" s="401"/>
      <c r="H182" s="401">
        <f t="shared" si="2"/>
        <v>189.90416464249435</v>
      </c>
    </row>
    <row r="183" spans="1:8" x14ac:dyDescent="0.25">
      <c r="A183" s="400">
        <v>39600</v>
      </c>
      <c r="B183" s="325">
        <v>246</v>
      </c>
      <c r="C183" s="292"/>
      <c r="D183" s="341"/>
      <c r="E183" s="341">
        <v>6.91</v>
      </c>
      <c r="F183" s="401"/>
      <c r="G183" s="401"/>
      <c r="H183" s="401">
        <f t="shared" si="2"/>
        <v>1017.238587348555</v>
      </c>
    </row>
    <row r="184" spans="1:8" x14ac:dyDescent="0.25">
      <c r="A184" s="400">
        <v>39600</v>
      </c>
      <c r="B184" s="325">
        <v>247</v>
      </c>
      <c r="C184" s="292"/>
      <c r="D184" s="341"/>
      <c r="E184" s="341">
        <v>10.51</v>
      </c>
      <c r="F184" s="401"/>
      <c r="G184" s="401"/>
      <c r="H184" s="401">
        <f t="shared" si="2"/>
        <v>1547.203697978772</v>
      </c>
    </row>
    <row r="185" spans="1:8" x14ac:dyDescent="0.25">
      <c r="A185" s="400">
        <v>39600</v>
      </c>
      <c r="B185" s="325">
        <v>249</v>
      </c>
      <c r="C185" s="292"/>
      <c r="D185" s="341"/>
      <c r="E185" s="341">
        <v>8.5500000000000007</v>
      </c>
      <c r="F185" s="401"/>
      <c r="G185" s="401"/>
      <c r="H185" s="401">
        <f t="shared" si="2"/>
        <v>1258.6671377467649</v>
      </c>
    </row>
    <row r="186" spans="1:8" x14ac:dyDescent="0.25">
      <c r="A186" s="400">
        <v>39600</v>
      </c>
      <c r="B186" s="325">
        <v>251</v>
      </c>
      <c r="C186" s="292"/>
      <c r="D186" s="341"/>
      <c r="E186" s="341">
        <v>9.4499999999999993</v>
      </c>
      <c r="F186" s="401"/>
      <c r="G186" s="401"/>
      <c r="H186" s="401">
        <f t="shared" si="2"/>
        <v>1391.1584154043192</v>
      </c>
    </row>
    <row r="187" spans="1:8" x14ac:dyDescent="0.25">
      <c r="A187" s="400">
        <v>39600</v>
      </c>
      <c r="B187" s="325">
        <v>254</v>
      </c>
      <c r="C187" s="292"/>
      <c r="D187" s="341"/>
      <c r="E187" s="341">
        <v>11.58</v>
      </c>
      <c r="F187" s="401"/>
      <c r="G187" s="401"/>
      <c r="H187" s="401">
        <f t="shared" si="2"/>
        <v>1704.7211058605308</v>
      </c>
    </row>
    <row r="188" spans="1:8" x14ac:dyDescent="0.25">
      <c r="A188" s="400">
        <v>39600</v>
      </c>
      <c r="B188" s="325">
        <v>256</v>
      </c>
      <c r="C188" s="292"/>
      <c r="D188" s="341"/>
      <c r="E188" s="341">
        <v>9.15</v>
      </c>
      <c r="F188" s="401"/>
      <c r="G188" s="401"/>
      <c r="H188" s="401">
        <f t="shared" si="2"/>
        <v>1346.9946561851345</v>
      </c>
    </row>
    <row r="189" spans="1:8" x14ac:dyDescent="0.25">
      <c r="A189" s="400">
        <v>39600</v>
      </c>
      <c r="B189" s="325">
        <v>257</v>
      </c>
      <c r="C189" s="292"/>
      <c r="D189" s="341"/>
      <c r="E189" s="341">
        <v>12.8</v>
      </c>
      <c r="F189" s="401"/>
      <c r="G189" s="401"/>
      <c r="H189" s="401">
        <f t="shared" si="2"/>
        <v>1884.3203933518821</v>
      </c>
    </row>
    <row r="190" spans="1:8" x14ac:dyDescent="0.25">
      <c r="A190" s="400">
        <v>39600</v>
      </c>
      <c r="B190" s="325">
        <v>258</v>
      </c>
      <c r="C190" s="292"/>
      <c r="D190" s="341"/>
      <c r="E190" s="341">
        <v>17.29</v>
      </c>
      <c r="F190" s="401"/>
      <c r="G190" s="401"/>
      <c r="H190" s="401">
        <f t="shared" si="2"/>
        <v>2545.3046563323469</v>
      </c>
    </row>
    <row r="191" spans="1:8" x14ac:dyDescent="0.25">
      <c r="A191" s="400">
        <v>39600</v>
      </c>
      <c r="B191" s="325">
        <v>264</v>
      </c>
      <c r="C191" s="292"/>
      <c r="D191" s="341"/>
      <c r="E191" s="341">
        <v>32.229999999999997</v>
      </c>
      <c r="F191" s="401"/>
      <c r="G191" s="401"/>
      <c r="H191" s="401">
        <f t="shared" si="2"/>
        <v>4744.6598654477457</v>
      </c>
    </row>
    <row r="192" spans="1:8" x14ac:dyDescent="0.25">
      <c r="A192" s="400">
        <v>39600</v>
      </c>
      <c r="B192" s="325">
        <v>265</v>
      </c>
      <c r="C192" s="292"/>
      <c r="D192" s="341"/>
      <c r="E192" s="341">
        <v>15.89</v>
      </c>
      <c r="F192" s="401"/>
      <c r="G192" s="401"/>
      <c r="H192" s="401">
        <f t="shared" si="2"/>
        <v>2339.2071133094846</v>
      </c>
    </row>
    <row r="193" spans="1:8" x14ac:dyDescent="0.25">
      <c r="A193" s="400">
        <v>39600</v>
      </c>
      <c r="B193" s="325">
        <v>267</v>
      </c>
      <c r="C193" s="292"/>
      <c r="D193" s="341"/>
      <c r="E193" s="341">
        <v>4.8</v>
      </c>
      <c r="F193" s="401"/>
      <c r="G193" s="401"/>
      <c r="H193" s="401">
        <f t="shared" si="2"/>
        <v>706.62014750695573</v>
      </c>
    </row>
    <row r="194" spans="1:8" x14ac:dyDescent="0.25">
      <c r="A194" s="400">
        <v>39600</v>
      </c>
      <c r="B194" s="325">
        <v>268</v>
      </c>
      <c r="C194" s="292"/>
      <c r="D194" s="341"/>
      <c r="E194" s="341">
        <v>9.15</v>
      </c>
      <c r="F194" s="401"/>
      <c r="G194" s="401"/>
      <c r="H194" s="401">
        <f t="shared" si="2"/>
        <v>1346.9946561851345</v>
      </c>
    </row>
    <row r="195" spans="1:8" x14ac:dyDescent="0.25">
      <c r="A195" s="400">
        <v>39600</v>
      </c>
      <c r="B195" s="325">
        <v>269</v>
      </c>
      <c r="C195" s="292"/>
      <c r="D195" s="341"/>
      <c r="E195" s="341">
        <v>27.78</v>
      </c>
      <c r="F195" s="401"/>
      <c r="G195" s="401"/>
      <c r="H195" s="401">
        <f t="shared" si="2"/>
        <v>4089.5641036965067</v>
      </c>
    </row>
    <row r="196" spans="1:8" x14ac:dyDescent="0.25">
      <c r="A196" s="400">
        <v>39600</v>
      </c>
      <c r="B196" s="325">
        <v>270</v>
      </c>
      <c r="C196" s="292"/>
      <c r="D196" s="341"/>
      <c r="E196" s="341">
        <v>6.64</v>
      </c>
      <c r="F196" s="401"/>
      <c r="G196" s="401"/>
      <c r="H196" s="401">
        <f t="shared" ref="H196:H259" si="3">(E196*10000)/67.929</f>
        <v>977.49120405128883</v>
      </c>
    </row>
    <row r="197" spans="1:8" x14ac:dyDescent="0.25">
      <c r="A197" s="400">
        <v>39600</v>
      </c>
      <c r="B197" s="325">
        <v>272</v>
      </c>
      <c r="C197" s="292"/>
      <c r="D197" s="341"/>
      <c r="E197" s="341">
        <v>13.66</v>
      </c>
      <c r="F197" s="401"/>
      <c r="G197" s="401"/>
      <c r="H197" s="401">
        <f t="shared" si="3"/>
        <v>2010.9231697802115</v>
      </c>
    </row>
    <row r="198" spans="1:8" x14ac:dyDescent="0.25">
      <c r="A198" s="400">
        <v>39600</v>
      </c>
      <c r="B198" s="325">
        <v>273</v>
      </c>
      <c r="C198" s="292"/>
      <c r="D198" s="341"/>
      <c r="E198" s="341">
        <v>17.510000000000002</v>
      </c>
      <c r="F198" s="401"/>
      <c r="G198" s="401"/>
      <c r="H198" s="401">
        <f t="shared" si="3"/>
        <v>2577.6914130930827</v>
      </c>
    </row>
    <row r="199" spans="1:8" x14ac:dyDescent="0.25">
      <c r="A199" s="400">
        <v>39600</v>
      </c>
      <c r="B199" s="325">
        <v>275</v>
      </c>
      <c r="C199" s="292"/>
      <c r="D199" s="341"/>
      <c r="E199" s="341">
        <v>2.72</v>
      </c>
      <c r="F199" s="401"/>
      <c r="G199" s="401"/>
      <c r="H199" s="401">
        <f t="shared" si="3"/>
        <v>400.41808358727496</v>
      </c>
    </row>
    <row r="200" spans="1:8" x14ac:dyDescent="0.25">
      <c r="A200" s="400">
        <v>39600</v>
      </c>
      <c r="B200" s="325">
        <v>277</v>
      </c>
      <c r="C200" s="292"/>
      <c r="D200" s="341"/>
      <c r="E200" s="341">
        <v>27.49</v>
      </c>
      <c r="F200" s="401"/>
      <c r="G200" s="401"/>
      <c r="H200" s="401">
        <f t="shared" si="3"/>
        <v>4046.8724697846278</v>
      </c>
    </row>
    <row r="201" spans="1:8" x14ac:dyDescent="0.25">
      <c r="A201" s="400">
        <v>39600</v>
      </c>
      <c r="B201" s="325">
        <v>316</v>
      </c>
      <c r="C201" s="292"/>
      <c r="D201" s="341"/>
      <c r="E201" s="341">
        <v>19.2</v>
      </c>
      <c r="F201" s="401"/>
      <c r="G201" s="401"/>
      <c r="H201" s="401">
        <f t="shared" si="3"/>
        <v>2826.4805900278229</v>
      </c>
    </row>
    <row r="202" spans="1:8" x14ac:dyDescent="0.25">
      <c r="A202" s="400">
        <v>39600</v>
      </c>
      <c r="B202" s="325">
        <v>317</v>
      </c>
      <c r="C202" s="292"/>
      <c r="D202" s="341"/>
      <c r="E202" s="341">
        <v>6.7</v>
      </c>
      <c r="F202" s="401"/>
      <c r="G202" s="401"/>
      <c r="H202" s="401">
        <f t="shared" si="3"/>
        <v>986.32395589512578</v>
      </c>
    </row>
    <row r="203" spans="1:8" x14ac:dyDescent="0.25">
      <c r="A203" s="400">
        <v>39600</v>
      </c>
      <c r="B203" s="325">
        <v>318</v>
      </c>
      <c r="C203" s="292"/>
      <c r="D203" s="341"/>
      <c r="E203" s="341">
        <v>2.83</v>
      </c>
      <c r="F203" s="401"/>
      <c r="G203" s="401"/>
      <c r="H203" s="401">
        <f t="shared" si="3"/>
        <v>416.6114619676427</v>
      </c>
    </row>
    <row r="204" spans="1:8" x14ac:dyDescent="0.25">
      <c r="A204" s="400">
        <v>39600</v>
      </c>
      <c r="B204" s="325">
        <v>319</v>
      </c>
      <c r="C204" s="292"/>
      <c r="D204" s="341"/>
      <c r="E204" s="341">
        <v>15.41</v>
      </c>
      <c r="F204" s="401"/>
      <c r="G204" s="401"/>
      <c r="H204" s="401">
        <f t="shared" si="3"/>
        <v>2268.5450985587891</v>
      </c>
    </row>
    <row r="205" spans="1:8" x14ac:dyDescent="0.25">
      <c r="A205" s="400">
        <v>39600</v>
      </c>
      <c r="B205" s="325">
        <v>323</v>
      </c>
      <c r="C205" s="292"/>
      <c r="D205" s="341"/>
      <c r="E205" s="341">
        <v>14.53</v>
      </c>
      <c r="F205" s="401"/>
      <c r="G205" s="401"/>
      <c r="H205" s="401">
        <f t="shared" si="3"/>
        <v>2138.9980715158472</v>
      </c>
    </row>
    <row r="206" spans="1:8" x14ac:dyDescent="0.25">
      <c r="A206" s="400">
        <v>39600</v>
      </c>
      <c r="B206" s="325">
        <v>324</v>
      </c>
      <c r="C206" s="292"/>
      <c r="D206" s="341"/>
      <c r="E206" s="341">
        <v>6.51</v>
      </c>
      <c r="F206" s="401"/>
      <c r="G206" s="401"/>
      <c r="H206" s="401">
        <f t="shared" si="3"/>
        <v>958.35357505630873</v>
      </c>
    </row>
    <row r="207" spans="1:8" x14ac:dyDescent="0.25">
      <c r="A207" s="400">
        <v>39600</v>
      </c>
      <c r="B207" s="325">
        <v>327</v>
      </c>
      <c r="C207" s="292"/>
      <c r="D207" s="341"/>
      <c r="E207" s="341">
        <v>22.75</v>
      </c>
      <c r="F207" s="401"/>
      <c r="G207" s="401"/>
      <c r="H207" s="401">
        <f t="shared" si="3"/>
        <v>3349.085074121509</v>
      </c>
    </row>
    <row r="208" spans="1:8" x14ac:dyDescent="0.25">
      <c r="A208" s="400">
        <v>39600</v>
      </c>
      <c r="B208" s="325">
        <v>328</v>
      </c>
      <c r="C208" s="292"/>
      <c r="D208" s="341"/>
      <c r="E208" s="341">
        <v>7.03</v>
      </c>
      <c r="F208" s="401"/>
      <c r="G208" s="401"/>
      <c r="H208" s="401">
        <f t="shared" si="3"/>
        <v>1034.9040910362289</v>
      </c>
    </row>
    <row r="209" spans="1:8" x14ac:dyDescent="0.25">
      <c r="A209" s="400">
        <v>39600</v>
      </c>
      <c r="B209" s="325">
        <v>330</v>
      </c>
      <c r="C209" s="292"/>
      <c r="D209" s="341"/>
      <c r="E209" s="341">
        <v>2.04</v>
      </c>
      <c r="F209" s="401"/>
      <c r="G209" s="401"/>
      <c r="H209" s="401">
        <f t="shared" si="3"/>
        <v>300.31356269045619</v>
      </c>
    </row>
    <row r="210" spans="1:8" x14ac:dyDescent="0.25">
      <c r="A210" s="400">
        <v>39600</v>
      </c>
      <c r="B210" s="325">
        <v>332</v>
      </c>
      <c r="C210" s="292"/>
      <c r="D210" s="341"/>
      <c r="E210" s="341">
        <v>17.690000000000001</v>
      </c>
      <c r="F210" s="401"/>
      <c r="G210" s="401"/>
      <c r="H210" s="401">
        <f t="shared" si="3"/>
        <v>2604.1896686245932</v>
      </c>
    </row>
    <row r="211" spans="1:8" x14ac:dyDescent="0.25">
      <c r="A211" s="400">
        <v>39600</v>
      </c>
      <c r="B211" s="325">
        <v>333</v>
      </c>
      <c r="C211" s="292"/>
      <c r="D211" s="341"/>
      <c r="E211" s="341">
        <v>11.9</v>
      </c>
      <c r="F211" s="401"/>
      <c r="G211" s="401"/>
      <c r="H211" s="401">
        <f t="shared" si="3"/>
        <v>1751.8291156943278</v>
      </c>
    </row>
    <row r="212" spans="1:8" x14ac:dyDescent="0.25">
      <c r="A212" s="400">
        <v>39600</v>
      </c>
      <c r="B212" s="325">
        <v>335</v>
      </c>
      <c r="C212" s="292"/>
      <c r="D212" s="341"/>
      <c r="E212" s="341">
        <v>7.59</v>
      </c>
      <c r="F212" s="401"/>
      <c r="G212" s="401"/>
      <c r="H212" s="401">
        <f t="shared" si="3"/>
        <v>1117.3431082453737</v>
      </c>
    </row>
    <row r="213" spans="1:8" x14ac:dyDescent="0.25">
      <c r="A213" s="400">
        <v>39600</v>
      </c>
      <c r="B213" s="325">
        <v>339</v>
      </c>
      <c r="C213" s="292"/>
      <c r="D213" s="341"/>
      <c r="E213" s="341">
        <v>20.99</v>
      </c>
      <c r="F213" s="401"/>
      <c r="G213" s="401"/>
      <c r="H213" s="401">
        <f t="shared" si="3"/>
        <v>3089.9910200356248</v>
      </c>
    </row>
    <row r="214" spans="1:8" x14ac:dyDescent="0.25">
      <c r="A214" s="400">
        <v>39600</v>
      </c>
      <c r="B214" s="325">
        <v>340</v>
      </c>
      <c r="C214" s="292"/>
      <c r="D214" s="341"/>
      <c r="E214" s="341">
        <v>6.5</v>
      </c>
      <c r="F214" s="401"/>
      <c r="G214" s="401"/>
      <c r="H214" s="401">
        <f t="shared" si="3"/>
        <v>956.88144974900263</v>
      </c>
    </row>
    <row r="215" spans="1:8" x14ac:dyDescent="0.25">
      <c r="A215" s="400">
        <v>39600</v>
      </c>
      <c r="B215" s="325">
        <v>342</v>
      </c>
      <c r="C215" s="292"/>
      <c r="D215" s="341"/>
      <c r="E215" s="341">
        <v>9.06</v>
      </c>
      <c r="F215" s="401"/>
      <c r="G215" s="401"/>
      <c r="H215" s="401">
        <f t="shared" si="3"/>
        <v>1333.7455284193791</v>
      </c>
    </row>
    <row r="216" spans="1:8" x14ac:dyDescent="0.25">
      <c r="A216" s="400">
        <v>39600</v>
      </c>
      <c r="B216" s="325">
        <v>344</v>
      </c>
      <c r="C216" s="292"/>
      <c r="D216" s="341"/>
      <c r="E216" s="341">
        <v>14.21</v>
      </c>
      <c r="F216" s="401"/>
      <c r="G216" s="401"/>
      <c r="H216" s="401">
        <f t="shared" si="3"/>
        <v>2091.8900616820501</v>
      </c>
    </row>
    <row r="217" spans="1:8" x14ac:dyDescent="0.25">
      <c r="A217" s="400">
        <v>39600</v>
      </c>
      <c r="B217" s="325">
        <v>346</v>
      </c>
      <c r="C217" s="292"/>
      <c r="D217" s="341"/>
      <c r="E217" s="341">
        <v>23.17</v>
      </c>
      <c r="F217" s="401"/>
      <c r="G217" s="401"/>
      <c r="H217" s="401">
        <f t="shared" si="3"/>
        <v>3410.9143370283682</v>
      </c>
    </row>
    <row r="218" spans="1:8" x14ac:dyDescent="0.25">
      <c r="A218" s="400">
        <v>39600</v>
      </c>
      <c r="B218" s="325">
        <v>348</v>
      </c>
      <c r="C218" s="292"/>
      <c r="D218" s="341"/>
      <c r="E218" s="341">
        <v>13.01</v>
      </c>
      <c r="F218" s="401"/>
      <c r="G218" s="401"/>
      <c r="H218" s="401">
        <f t="shared" si="3"/>
        <v>1915.2350248053115</v>
      </c>
    </row>
    <row r="219" spans="1:8" x14ac:dyDescent="0.25">
      <c r="A219" s="400">
        <v>39600</v>
      </c>
      <c r="B219" s="325">
        <v>491</v>
      </c>
      <c r="C219" s="292"/>
      <c r="D219" s="341"/>
      <c r="E219" s="341">
        <v>28.51</v>
      </c>
      <c r="F219" s="401"/>
      <c r="G219" s="401"/>
      <c r="H219" s="401">
        <f t="shared" si="3"/>
        <v>4197.0292511298558</v>
      </c>
    </row>
    <row r="220" spans="1:8" x14ac:dyDescent="0.25">
      <c r="A220" s="400">
        <v>39600</v>
      </c>
      <c r="B220" s="325">
        <v>492</v>
      </c>
      <c r="C220" s="292"/>
      <c r="D220" s="341"/>
      <c r="E220" s="341">
        <v>15.78</v>
      </c>
      <c r="F220" s="401"/>
      <c r="G220" s="401"/>
      <c r="H220" s="401">
        <f t="shared" si="3"/>
        <v>2323.0137349291172</v>
      </c>
    </row>
    <row r="221" spans="1:8" x14ac:dyDescent="0.25">
      <c r="A221" s="400">
        <v>39600</v>
      </c>
      <c r="B221" s="325">
        <v>494</v>
      </c>
      <c r="C221" s="292"/>
      <c r="D221" s="341"/>
      <c r="E221" s="341">
        <v>5.01</v>
      </c>
      <c r="F221" s="401"/>
      <c r="G221" s="401"/>
      <c r="H221" s="401">
        <f t="shared" si="3"/>
        <v>737.5347789603851</v>
      </c>
    </row>
    <row r="222" spans="1:8" x14ac:dyDescent="0.25">
      <c r="A222" s="400">
        <v>39600</v>
      </c>
      <c r="B222" s="325">
        <v>495</v>
      </c>
      <c r="C222" s="292"/>
      <c r="D222" s="341"/>
      <c r="E222" s="341">
        <v>15.56</v>
      </c>
      <c r="F222" s="401"/>
      <c r="G222" s="401"/>
      <c r="H222" s="401">
        <f t="shared" si="3"/>
        <v>2290.6269781683818</v>
      </c>
    </row>
    <row r="223" spans="1:8" x14ac:dyDescent="0.25">
      <c r="A223" s="400">
        <v>39600</v>
      </c>
      <c r="B223" s="325">
        <v>499</v>
      </c>
      <c r="C223" s="292"/>
      <c r="D223" s="341"/>
      <c r="E223" s="341">
        <v>9.6</v>
      </c>
      <c r="F223" s="401"/>
      <c r="G223" s="401"/>
      <c r="H223" s="401">
        <f t="shared" si="3"/>
        <v>1413.2402950139115</v>
      </c>
    </row>
    <row r="224" spans="1:8" x14ac:dyDescent="0.25">
      <c r="A224" s="400">
        <v>39600</v>
      </c>
      <c r="B224" s="325">
        <v>500</v>
      </c>
      <c r="C224" s="292"/>
      <c r="D224" s="341"/>
      <c r="E224" s="341">
        <v>8.24</v>
      </c>
      <c r="F224" s="401"/>
      <c r="G224" s="401"/>
      <c r="H224" s="401">
        <f t="shared" si="3"/>
        <v>1213.031253220274</v>
      </c>
    </row>
    <row r="225" spans="1:8" x14ac:dyDescent="0.25">
      <c r="A225" s="400">
        <v>39600</v>
      </c>
      <c r="B225" s="325">
        <v>501</v>
      </c>
      <c r="C225" s="292"/>
      <c r="D225" s="341"/>
      <c r="E225" s="341">
        <v>11.46</v>
      </c>
      <c r="F225" s="401"/>
      <c r="G225" s="401"/>
      <c r="H225" s="401">
        <f t="shared" si="3"/>
        <v>1687.0556021728571</v>
      </c>
    </row>
    <row r="226" spans="1:8" x14ac:dyDescent="0.25">
      <c r="A226" s="400">
        <v>39600</v>
      </c>
      <c r="B226" s="325">
        <v>502</v>
      </c>
      <c r="C226" s="292"/>
      <c r="D226" s="341"/>
      <c r="E226" s="341">
        <v>1.39</v>
      </c>
      <c r="F226" s="401"/>
      <c r="G226" s="401"/>
      <c r="H226" s="401">
        <f t="shared" si="3"/>
        <v>204.62541771555593</v>
      </c>
    </row>
    <row r="227" spans="1:8" x14ac:dyDescent="0.25">
      <c r="A227" s="400">
        <v>39600</v>
      </c>
      <c r="B227" s="325">
        <v>503</v>
      </c>
      <c r="C227" s="292"/>
      <c r="D227" s="341"/>
      <c r="E227" s="341">
        <v>9.85</v>
      </c>
      <c r="F227" s="401"/>
      <c r="G227" s="401"/>
      <c r="H227" s="401">
        <f t="shared" si="3"/>
        <v>1450.0434276965655</v>
      </c>
    </row>
    <row r="228" spans="1:8" x14ac:dyDescent="0.25">
      <c r="A228" s="400">
        <v>39600</v>
      </c>
      <c r="B228" s="325">
        <v>507</v>
      </c>
      <c r="C228" s="292"/>
      <c r="D228" s="341"/>
      <c r="E228" s="341">
        <v>11.83</v>
      </c>
      <c r="F228" s="401"/>
      <c r="G228" s="401"/>
      <c r="H228" s="401">
        <f t="shared" si="3"/>
        <v>1741.5242385431848</v>
      </c>
    </row>
    <row r="229" spans="1:8" x14ac:dyDescent="0.25">
      <c r="A229" s="400">
        <v>39600</v>
      </c>
      <c r="B229" s="325">
        <v>509</v>
      </c>
      <c r="C229" s="292"/>
      <c r="D229" s="341"/>
      <c r="E229" s="341">
        <v>32.67</v>
      </c>
      <c r="F229" s="401"/>
      <c r="G229" s="401"/>
      <c r="H229" s="401">
        <f t="shared" si="3"/>
        <v>4809.4333789692173</v>
      </c>
    </row>
    <row r="230" spans="1:8" x14ac:dyDescent="0.25">
      <c r="A230" s="400">
        <v>39600</v>
      </c>
      <c r="B230" s="325">
        <v>510</v>
      </c>
      <c r="C230" s="292"/>
      <c r="D230" s="341"/>
      <c r="E230" s="341">
        <v>14.7</v>
      </c>
      <c r="F230" s="401"/>
      <c r="G230" s="401"/>
      <c r="H230" s="401">
        <f t="shared" si="3"/>
        <v>2164.0242017400519</v>
      </c>
    </row>
    <row r="231" spans="1:8" x14ac:dyDescent="0.25">
      <c r="A231" s="400">
        <v>39600</v>
      </c>
      <c r="B231" s="325">
        <v>515</v>
      </c>
      <c r="C231" s="292"/>
      <c r="D231" s="341"/>
      <c r="E231" s="341">
        <v>15.44</v>
      </c>
      <c r="F231" s="401"/>
      <c r="G231" s="401"/>
      <c r="H231" s="401">
        <f t="shared" si="3"/>
        <v>2272.9614744807077</v>
      </c>
    </row>
    <row r="232" spans="1:8" x14ac:dyDescent="0.25">
      <c r="A232" s="400">
        <v>39600</v>
      </c>
      <c r="B232" s="325">
        <v>518</v>
      </c>
      <c r="C232" s="292"/>
      <c r="D232" s="341"/>
      <c r="E232" s="341">
        <v>10.81</v>
      </c>
      <c r="F232" s="401"/>
      <c r="G232" s="401"/>
      <c r="H232" s="401">
        <f t="shared" si="3"/>
        <v>1591.3674571979566</v>
      </c>
    </row>
    <row r="233" spans="1:8" x14ac:dyDescent="0.25">
      <c r="A233" s="400">
        <v>39600</v>
      </c>
      <c r="B233" s="325">
        <v>519</v>
      </c>
      <c r="C233" s="292"/>
      <c r="D233" s="341"/>
      <c r="E233" s="341">
        <v>21.09</v>
      </c>
      <c r="F233" s="401"/>
      <c r="G233" s="401"/>
      <c r="H233" s="401">
        <f t="shared" si="3"/>
        <v>3104.712273108687</v>
      </c>
    </row>
    <row r="234" spans="1:8" x14ac:dyDescent="0.25">
      <c r="A234" s="400">
        <v>39600</v>
      </c>
      <c r="B234" s="325">
        <v>520</v>
      </c>
      <c r="C234" s="292"/>
      <c r="D234" s="341"/>
      <c r="E234" s="341">
        <v>4.57</v>
      </c>
      <c r="F234" s="401"/>
      <c r="G234" s="401"/>
      <c r="H234" s="401">
        <f t="shared" si="3"/>
        <v>672.76126543891417</v>
      </c>
    </row>
    <row r="235" spans="1:8" x14ac:dyDescent="0.25">
      <c r="A235" s="400">
        <v>39600</v>
      </c>
      <c r="B235" s="325">
        <v>524</v>
      </c>
      <c r="C235" s="292"/>
      <c r="D235" s="341"/>
      <c r="E235" s="341">
        <v>6.83</v>
      </c>
      <c r="F235" s="401"/>
      <c r="G235" s="401"/>
      <c r="H235" s="401">
        <f t="shared" si="3"/>
        <v>1005.4615848901058</v>
      </c>
    </row>
    <row r="236" spans="1:8" x14ac:dyDescent="0.25">
      <c r="A236" s="400">
        <v>39600</v>
      </c>
      <c r="B236" s="325">
        <v>525</v>
      </c>
      <c r="C236" s="292"/>
      <c r="D236" s="341"/>
      <c r="E236" s="341">
        <v>16.28</v>
      </c>
      <c r="F236" s="401"/>
      <c r="G236" s="401"/>
      <c r="H236" s="401">
        <f t="shared" si="3"/>
        <v>2396.6200002944252</v>
      </c>
    </row>
    <row r="237" spans="1:8" x14ac:dyDescent="0.25">
      <c r="A237" s="400">
        <v>39600</v>
      </c>
      <c r="B237" s="325">
        <v>562</v>
      </c>
      <c r="C237" s="292"/>
      <c r="D237" s="341"/>
      <c r="E237" s="341">
        <v>13.11</v>
      </c>
      <c r="F237" s="401"/>
      <c r="G237" s="401"/>
      <c r="H237" s="401">
        <f t="shared" si="3"/>
        <v>1929.9562778783729</v>
      </c>
    </row>
    <row r="238" spans="1:8" x14ac:dyDescent="0.25">
      <c r="A238" s="400">
        <v>39600</v>
      </c>
      <c r="B238" s="325">
        <v>563</v>
      </c>
      <c r="C238" s="292"/>
      <c r="D238" s="341"/>
      <c r="E238" s="341">
        <v>16.77</v>
      </c>
      <c r="F238" s="401"/>
      <c r="G238" s="401"/>
      <c r="H238" s="401">
        <f t="shared" si="3"/>
        <v>2468.7541403524269</v>
      </c>
    </row>
    <row r="239" spans="1:8" x14ac:dyDescent="0.25">
      <c r="A239" s="400">
        <v>39600</v>
      </c>
      <c r="B239" s="325">
        <v>564</v>
      </c>
      <c r="C239" s="292"/>
      <c r="D239" s="341"/>
      <c r="E239" s="341">
        <v>45.36</v>
      </c>
      <c r="F239" s="401"/>
      <c r="G239" s="401"/>
      <c r="H239" s="401">
        <f t="shared" si="3"/>
        <v>6677.560393940732</v>
      </c>
    </row>
    <row r="240" spans="1:8" x14ac:dyDescent="0.25">
      <c r="A240" s="400">
        <v>39600</v>
      </c>
      <c r="B240" s="325">
        <v>567</v>
      </c>
      <c r="C240" s="292"/>
      <c r="D240" s="341"/>
      <c r="E240" s="341">
        <v>11.57</v>
      </c>
      <c r="F240" s="401"/>
      <c r="G240" s="401"/>
      <c r="H240" s="401">
        <f t="shared" si="3"/>
        <v>1703.2489805532246</v>
      </c>
    </row>
    <row r="241" spans="1:8" x14ac:dyDescent="0.25">
      <c r="A241" s="400">
        <v>39600</v>
      </c>
      <c r="B241" s="325">
        <v>569</v>
      </c>
      <c r="C241" s="292"/>
      <c r="D241" s="341"/>
      <c r="E241" s="341">
        <v>21.06</v>
      </c>
      <c r="F241" s="401"/>
      <c r="G241" s="401"/>
      <c r="H241" s="401">
        <f t="shared" si="3"/>
        <v>3100.2958971867683</v>
      </c>
    </row>
    <row r="242" spans="1:8" x14ac:dyDescent="0.25">
      <c r="A242" s="400">
        <v>39600</v>
      </c>
      <c r="B242" s="325">
        <v>570</v>
      </c>
      <c r="C242" s="292"/>
      <c r="D242" s="341"/>
      <c r="E242" s="341">
        <v>12.53</v>
      </c>
      <c r="F242" s="401"/>
      <c r="G242" s="401"/>
      <c r="H242" s="401">
        <f t="shared" si="3"/>
        <v>1844.5730100546159</v>
      </c>
    </row>
    <row r="243" spans="1:8" x14ac:dyDescent="0.25">
      <c r="A243" s="400">
        <v>39600</v>
      </c>
      <c r="B243" s="325">
        <v>573</v>
      </c>
      <c r="C243" s="292"/>
      <c r="D243" s="341"/>
      <c r="E243" s="341">
        <v>2.38</v>
      </c>
      <c r="F243" s="401"/>
      <c r="G243" s="401"/>
      <c r="H243" s="401">
        <f t="shared" si="3"/>
        <v>350.36582313886555</v>
      </c>
    </row>
    <row r="244" spans="1:8" x14ac:dyDescent="0.25">
      <c r="A244" s="400">
        <v>39600</v>
      </c>
      <c r="B244" s="325">
        <v>575</v>
      </c>
      <c r="C244" s="292"/>
      <c r="D244" s="341"/>
      <c r="E244" s="341">
        <v>4.6500000000000004</v>
      </c>
      <c r="F244" s="401"/>
      <c r="G244" s="401"/>
      <c r="H244" s="401">
        <f t="shared" si="3"/>
        <v>684.53826789736343</v>
      </c>
    </row>
    <row r="245" spans="1:8" x14ac:dyDescent="0.25">
      <c r="A245" s="400">
        <v>39600</v>
      </c>
      <c r="B245" s="325">
        <v>577</v>
      </c>
      <c r="C245" s="292"/>
      <c r="D245" s="341"/>
      <c r="E245" s="341">
        <v>11.41</v>
      </c>
      <c r="F245" s="401"/>
      <c r="G245" s="401"/>
      <c r="H245" s="401">
        <f t="shared" si="3"/>
        <v>1679.694975636326</v>
      </c>
    </row>
    <row r="246" spans="1:8" x14ac:dyDescent="0.25">
      <c r="A246" s="400">
        <v>39600</v>
      </c>
      <c r="B246" s="325">
        <v>580</v>
      </c>
      <c r="C246" s="292"/>
      <c r="D246" s="341"/>
      <c r="E246" s="341">
        <v>13.4</v>
      </c>
      <c r="F246" s="401"/>
      <c r="G246" s="401"/>
      <c r="H246" s="401">
        <f t="shared" si="3"/>
        <v>1972.6479117902516</v>
      </c>
    </row>
    <row r="247" spans="1:8" x14ac:dyDescent="0.25">
      <c r="A247" s="400">
        <v>39600</v>
      </c>
      <c r="B247" s="325">
        <v>581</v>
      </c>
      <c r="C247" s="292"/>
      <c r="D247" s="341"/>
      <c r="E247" s="341">
        <v>6.07</v>
      </c>
      <c r="F247" s="401"/>
      <c r="G247" s="401"/>
      <c r="H247" s="401">
        <f t="shared" si="3"/>
        <v>893.5800615348378</v>
      </c>
    </row>
    <row r="248" spans="1:8" x14ac:dyDescent="0.25">
      <c r="A248" s="400">
        <v>39600</v>
      </c>
      <c r="B248" s="325">
        <v>582</v>
      </c>
      <c r="C248" s="292"/>
      <c r="D248" s="341"/>
      <c r="E248" s="341">
        <v>14.16</v>
      </c>
      <c r="F248" s="401"/>
      <c r="G248" s="401"/>
      <c r="H248" s="401">
        <f t="shared" si="3"/>
        <v>2084.5294351455195</v>
      </c>
    </row>
    <row r="249" spans="1:8" x14ac:dyDescent="0.25">
      <c r="A249" s="400">
        <v>39600</v>
      </c>
      <c r="B249" s="325">
        <v>583</v>
      </c>
      <c r="C249" s="292"/>
      <c r="D249" s="341"/>
      <c r="E249" s="341">
        <v>6.67</v>
      </c>
      <c r="F249" s="401"/>
      <c r="G249" s="401"/>
      <c r="H249" s="401">
        <f t="shared" si="3"/>
        <v>981.90757997320725</v>
      </c>
    </row>
    <row r="250" spans="1:8" x14ac:dyDescent="0.25">
      <c r="A250" s="400">
        <v>39600</v>
      </c>
      <c r="B250" s="325">
        <v>587</v>
      </c>
      <c r="C250" s="292"/>
      <c r="D250" s="341"/>
      <c r="E250" s="341">
        <v>14.48</v>
      </c>
      <c r="F250" s="401"/>
      <c r="G250" s="401"/>
      <c r="H250" s="401">
        <f t="shared" si="3"/>
        <v>2131.6374449793166</v>
      </c>
    </row>
    <row r="251" spans="1:8" x14ac:dyDescent="0.25">
      <c r="A251" s="400">
        <v>39600</v>
      </c>
      <c r="B251" s="325">
        <v>589</v>
      </c>
      <c r="C251" s="292"/>
      <c r="D251" s="341"/>
      <c r="E251" s="341">
        <v>9.33</v>
      </c>
      <c r="F251" s="401"/>
      <c r="G251" s="401"/>
      <c r="H251" s="401">
        <f t="shared" si="3"/>
        <v>1373.4929117166453</v>
      </c>
    </row>
    <row r="252" spans="1:8" x14ac:dyDescent="0.25">
      <c r="A252" s="400">
        <v>39600</v>
      </c>
      <c r="B252" s="325">
        <v>590</v>
      </c>
      <c r="C252" s="292"/>
      <c r="D252" s="341"/>
      <c r="E252" s="341">
        <v>17.43</v>
      </c>
      <c r="F252" s="401"/>
      <c r="G252" s="401"/>
      <c r="H252" s="401">
        <f t="shared" si="3"/>
        <v>2565.914410634633</v>
      </c>
    </row>
    <row r="253" spans="1:8" x14ac:dyDescent="0.25">
      <c r="A253" s="400">
        <v>39600</v>
      </c>
      <c r="B253" s="325">
        <v>591</v>
      </c>
      <c r="C253" s="292"/>
      <c r="D253" s="341"/>
      <c r="E253" s="341">
        <v>6.33</v>
      </c>
      <c r="F253" s="401"/>
      <c r="G253" s="401"/>
      <c r="H253" s="401">
        <f t="shared" si="3"/>
        <v>931.85531952479789</v>
      </c>
    </row>
    <row r="254" spans="1:8" x14ac:dyDescent="0.25">
      <c r="A254" s="400">
        <v>39600</v>
      </c>
      <c r="B254" s="325">
        <v>595</v>
      </c>
      <c r="C254" s="292"/>
      <c r="D254" s="341"/>
      <c r="E254" s="341">
        <v>16.190000000000001</v>
      </c>
      <c r="F254" s="401"/>
      <c r="G254" s="401"/>
      <c r="H254" s="401">
        <f t="shared" si="3"/>
        <v>2383.3708725286697</v>
      </c>
    </row>
    <row r="255" spans="1:8" x14ac:dyDescent="0.25">
      <c r="A255" s="400">
        <v>39600</v>
      </c>
      <c r="B255" s="325">
        <v>631</v>
      </c>
      <c r="C255" s="292"/>
      <c r="D255" s="341"/>
      <c r="E255" s="341">
        <v>18.75</v>
      </c>
      <c r="F255" s="401"/>
      <c r="G255" s="401"/>
      <c r="H255" s="401">
        <f t="shared" si="3"/>
        <v>2760.234951199046</v>
      </c>
    </row>
    <row r="256" spans="1:8" x14ac:dyDescent="0.25">
      <c r="A256" s="400">
        <v>39600</v>
      </c>
      <c r="B256" s="325">
        <v>633</v>
      </c>
      <c r="C256" s="292"/>
      <c r="D256" s="341"/>
      <c r="E256" s="341">
        <v>13.39</v>
      </c>
      <c r="F256" s="401"/>
      <c r="G256" s="401"/>
      <c r="H256" s="401">
        <f t="shared" si="3"/>
        <v>1971.1757864829453</v>
      </c>
    </row>
    <row r="257" spans="1:8" x14ac:dyDescent="0.25">
      <c r="A257" s="400">
        <v>39600</v>
      </c>
      <c r="B257" s="325">
        <v>634</v>
      </c>
      <c r="C257" s="292"/>
      <c r="D257" s="341"/>
      <c r="E257" s="341">
        <v>7.4</v>
      </c>
      <c r="F257" s="401"/>
      <c r="G257" s="401"/>
      <c r="H257" s="401">
        <f t="shared" si="3"/>
        <v>1089.3727274065568</v>
      </c>
    </row>
    <row r="258" spans="1:8" x14ac:dyDescent="0.25">
      <c r="A258" s="400">
        <v>39600</v>
      </c>
      <c r="B258" s="325">
        <v>635</v>
      </c>
      <c r="C258" s="292"/>
      <c r="D258" s="341"/>
      <c r="E258" s="341">
        <v>10.93</v>
      </c>
      <c r="F258" s="401"/>
      <c r="G258" s="401"/>
      <c r="H258" s="401">
        <f t="shared" si="3"/>
        <v>1609.0329608856305</v>
      </c>
    </row>
    <row r="259" spans="1:8" x14ac:dyDescent="0.25">
      <c r="A259" s="400">
        <v>39600</v>
      </c>
      <c r="B259" s="325">
        <v>636</v>
      </c>
      <c r="C259" s="292"/>
      <c r="D259" s="341"/>
      <c r="E259" s="341">
        <v>14.62</v>
      </c>
      <c r="F259" s="401"/>
      <c r="G259" s="401"/>
      <c r="H259" s="401">
        <f t="shared" si="3"/>
        <v>2152.2471992816027</v>
      </c>
    </row>
    <row r="260" spans="1:8" x14ac:dyDescent="0.25">
      <c r="A260" s="400">
        <v>39600</v>
      </c>
      <c r="B260" s="325">
        <v>637</v>
      </c>
      <c r="C260" s="292"/>
      <c r="D260" s="341"/>
      <c r="E260" s="341">
        <v>5.04</v>
      </c>
      <c r="F260" s="401"/>
      <c r="G260" s="401"/>
      <c r="H260" s="401">
        <f t="shared" ref="H260:H323" si="4">(E260*10000)/67.929</f>
        <v>741.95115488230351</v>
      </c>
    </row>
    <row r="261" spans="1:8" x14ac:dyDescent="0.25">
      <c r="A261" s="400">
        <v>39600</v>
      </c>
      <c r="B261" s="325">
        <v>639</v>
      </c>
      <c r="C261" s="292"/>
      <c r="D261" s="341"/>
      <c r="E261" s="341">
        <v>11.83</v>
      </c>
      <c r="F261" s="401"/>
      <c r="G261" s="401"/>
      <c r="H261" s="401">
        <f t="shared" si="4"/>
        <v>1741.5242385431848</v>
      </c>
    </row>
    <row r="262" spans="1:8" x14ac:dyDescent="0.25">
      <c r="A262" s="400">
        <v>39600</v>
      </c>
      <c r="B262" s="325">
        <v>641</v>
      </c>
      <c r="C262" s="292"/>
      <c r="D262" s="341"/>
      <c r="E262" s="341">
        <v>16.940000000000001</v>
      </c>
      <c r="F262" s="401"/>
      <c r="G262" s="401"/>
      <c r="H262" s="401">
        <f t="shared" si="4"/>
        <v>2493.7802705766312</v>
      </c>
    </row>
    <row r="263" spans="1:8" x14ac:dyDescent="0.25">
      <c r="A263" s="400">
        <v>39600</v>
      </c>
      <c r="B263" s="325">
        <v>642</v>
      </c>
      <c r="C263" s="292"/>
      <c r="D263" s="341"/>
      <c r="E263" s="341">
        <v>4.17</v>
      </c>
      <c r="F263" s="401"/>
      <c r="G263" s="401"/>
      <c r="H263" s="401">
        <f t="shared" si="4"/>
        <v>613.87625314666786</v>
      </c>
    </row>
    <row r="264" spans="1:8" x14ac:dyDescent="0.25">
      <c r="A264" s="400">
        <v>39600</v>
      </c>
      <c r="B264" s="325">
        <v>643</v>
      </c>
      <c r="C264" s="292"/>
      <c r="D264" s="341"/>
      <c r="E264" s="341">
        <v>9.27</v>
      </c>
      <c r="F264" s="401"/>
      <c r="G264" s="401"/>
      <c r="H264" s="401">
        <f t="shared" si="4"/>
        <v>1364.6601598728084</v>
      </c>
    </row>
    <row r="265" spans="1:8" x14ac:dyDescent="0.25">
      <c r="A265" s="400">
        <v>39600</v>
      </c>
      <c r="B265" s="325">
        <v>645</v>
      </c>
      <c r="C265" s="292"/>
      <c r="D265" s="341"/>
      <c r="E265" s="341">
        <v>15.83</v>
      </c>
      <c r="F265" s="401"/>
      <c r="G265" s="401"/>
      <c r="H265" s="401">
        <f t="shared" si="4"/>
        <v>2330.3743614656478</v>
      </c>
    </row>
    <row r="266" spans="1:8" x14ac:dyDescent="0.25">
      <c r="A266" s="400">
        <v>39600</v>
      </c>
      <c r="B266" s="325">
        <v>647</v>
      </c>
      <c r="C266" s="292"/>
      <c r="D266" s="341"/>
      <c r="E266" s="341">
        <v>4.7300000000000004</v>
      </c>
      <c r="F266" s="401"/>
      <c r="G266" s="401"/>
      <c r="H266" s="401">
        <f t="shared" si="4"/>
        <v>696.3152703558128</v>
      </c>
    </row>
    <row r="267" spans="1:8" x14ac:dyDescent="0.25">
      <c r="A267" s="400">
        <v>39600</v>
      </c>
      <c r="B267" s="325">
        <v>652</v>
      </c>
      <c r="C267" s="292"/>
      <c r="D267" s="341"/>
      <c r="E267" s="341">
        <v>18.510000000000002</v>
      </c>
      <c r="F267" s="401"/>
      <c r="G267" s="401"/>
      <c r="H267" s="401">
        <f t="shared" si="4"/>
        <v>2724.9039438236987</v>
      </c>
    </row>
    <row r="268" spans="1:8" x14ac:dyDescent="0.25">
      <c r="A268" s="400">
        <v>39600</v>
      </c>
      <c r="B268" s="325">
        <v>656</v>
      </c>
      <c r="C268" s="292"/>
      <c r="D268" s="341"/>
      <c r="E268" s="341">
        <v>5.24</v>
      </c>
      <c r="F268" s="401"/>
      <c r="G268" s="401"/>
      <c r="H268" s="401">
        <f t="shared" si="4"/>
        <v>771.39366102842666</v>
      </c>
    </row>
    <row r="269" spans="1:8" x14ac:dyDescent="0.25">
      <c r="A269" s="400">
        <v>39600</v>
      </c>
      <c r="B269" s="325">
        <v>658</v>
      </c>
      <c r="C269" s="292"/>
      <c r="D269" s="341"/>
      <c r="E269" s="341">
        <v>7.01</v>
      </c>
      <c r="F269" s="401"/>
      <c r="G269" s="401"/>
      <c r="H269" s="401">
        <f t="shared" si="4"/>
        <v>1031.9598404216167</v>
      </c>
    </row>
    <row r="270" spans="1:8" x14ac:dyDescent="0.25">
      <c r="A270" s="400">
        <v>39600</v>
      </c>
      <c r="B270" s="325">
        <v>659</v>
      </c>
      <c r="C270" s="292"/>
      <c r="D270" s="341"/>
      <c r="E270" s="341">
        <v>28.94</v>
      </c>
      <c r="F270" s="401"/>
      <c r="G270" s="401"/>
      <c r="H270" s="401">
        <f t="shared" si="4"/>
        <v>4260.3306393440207</v>
      </c>
    </row>
    <row r="271" spans="1:8" x14ac:dyDescent="0.25">
      <c r="A271" s="400">
        <v>39600</v>
      </c>
      <c r="B271" s="325">
        <v>660</v>
      </c>
      <c r="C271" s="292"/>
      <c r="D271" s="341"/>
      <c r="E271" s="341">
        <v>7.66</v>
      </c>
      <c r="F271" s="401"/>
      <c r="G271" s="401"/>
      <c r="H271" s="401">
        <f t="shared" si="4"/>
        <v>1127.647985396517</v>
      </c>
    </row>
    <row r="272" spans="1:8" x14ac:dyDescent="0.25">
      <c r="A272" s="400">
        <v>39600</v>
      </c>
      <c r="B272" s="325">
        <v>661</v>
      </c>
      <c r="C272" s="292"/>
      <c r="D272" s="341"/>
      <c r="E272" s="341">
        <v>8.6199999999999992</v>
      </c>
      <c r="F272" s="401"/>
      <c r="G272" s="401"/>
      <c r="H272" s="401">
        <f t="shared" si="4"/>
        <v>1268.9720148979079</v>
      </c>
    </row>
    <row r="273" spans="1:8" x14ac:dyDescent="0.25">
      <c r="A273" s="400">
        <v>39600</v>
      </c>
      <c r="B273" s="325">
        <v>738</v>
      </c>
      <c r="C273" s="292"/>
      <c r="D273" s="341"/>
      <c r="E273" s="341">
        <v>8.1999999999999993</v>
      </c>
      <c r="F273" s="401"/>
      <c r="G273" s="401"/>
      <c r="H273" s="401">
        <f t="shared" si="4"/>
        <v>1207.1427519910494</v>
      </c>
    </row>
    <row r="274" spans="1:8" x14ac:dyDescent="0.25">
      <c r="A274" s="400">
        <v>39600</v>
      </c>
      <c r="B274" s="325">
        <v>739</v>
      </c>
      <c r="C274" s="292"/>
      <c r="D274" s="341"/>
      <c r="E274" s="341">
        <v>16.27</v>
      </c>
      <c r="F274" s="401"/>
      <c r="G274" s="401"/>
      <c r="H274" s="401">
        <f t="shared" si="4"/>
        <v>2395.1478749871189</v>
      </c>
    </row>
    <row r="275" spans="1:8" x14ac:dyDescent="0.25">
      <c r="A275" s="400">
        <v>39600</v>
      </c>
      <c r="B275" s="325">
        <v>741</v>
      </c>
      <c r="C275" s="292"/>
      <c r="D275" s="341"/>
      <c r="E275" s="341">
        <v>25.46</v>
      </c>
      <c r="F275" s="401"/>
      <c r="G275" s="401"/>
      <c r="H275" s="401">
        <f t="shared" si="4"/>
        <v>3748.0310324014781</v>
      </c>
    </row>
    <row r="276" spans="1:8" x14ac:dyDescent="0.25">
      <c r="A276" s="400">
        <v>39600</v>
      </c>
      <c r="B276" s="325">
        <v>742</v>
      </c>
      <c r="C276" s="292"/>
      <c r="D276" s="341"/>
      <c r="E276" s="341">
        <v>4.8600000000000003</v>
      </c>
      <c r="F276" s="401"/>
      <c r="G276" s="401"/>
      <c r="H276" s="401">
        <f t="shared" si="4"/>
        <v>715.45289935079268</v>
      </c>
    </row>
    <row r="277" spans="1:8" x14ac:dyDescent="0.25">
      <c r="A277" s="400">
        <v>39600</v>
      </c>
      <c r="B277" s="325">
        <v>743</v>
      </c>
      <c r="C277" s="292"/>
      <c r="D277" s="341"/>
      <c r="E277" s="341">
        <v>17.53</v>
      </c>
      <c r="F277" s="401"/>
      <c r="G277" s="401"/>
      <c r="H277" s="401">
        <f t="shared" si="4"/>
        <v>2580.6356637076947</v>
      </c>
    </row>
    <row r="278" spans="1:8" x14ac:dyDescent="0.25">
      <c r="A278" s="400">
        <v>39600</v>
      </c>
      <c r="B278" s="325">
        <v>744</v>
      </c>
      <c r="C278" s="292"/>
      <c r="D278" s="341"/>
      <c r="E278" s="341">
        <v>16.190000000000001</v>
      </c>
      <c r="F278" s="401"/>
      <c r="G278" s="401"/>
      <c r="H278" s="401">
        <f t="shared" si="4"/>
        <v>2383.3708725286697</v>
      </c>
    </row>
    <row r="279" spans="1:8" x14ac:dyDescent="0.25">
      <c r="A279" s="400">
        <v>39600</v>
      </c>
      <c r="B279" s="325">
        <v>746</v>
      </c>
      <c r="C279" s="292"/>
      <c r="D279" s="341"/>
      <c r="E279" s="341">
        <v>12.15</v>
      </c>
      <c r="F279" s="401"/>
      <c r="G279" s="401"/>
      <c r="H279" s="401">
        <f t="shared" si="4"/>
        <v>1788.6322483769818</v>
      </c>
    </row>
    <row r="280" spans="1:8" x14ac:dyDescent="0.25">
      <c r="A280" s="400">
        <v>39600</v>
      </c>
      <c r="B280" s="325">
        <v>747</v>
      </c>
      <c r="C280" s="292"/>
      <c r="D280" s="341"/>
      <c r="E280" s="341">
        <v>18.920000000000002</v>
      </c>
      <c r="F280" s="401"/>
      <c r="G280" s="401"/>
      <c r="H280" s="401">
        <f t="shared" si="4"/>
        <v>2785.2610814232512</v>
      </c>
    </row>
    <row r="281" spans="1:8" x14ac:dyDescent="0.25">
      <c r="A281" s="400">
        <v>39600</v>
      </c>
      <c r="B281" s="325">
        <v>754</v>
      </c>
      <c r="C281" s="292"/>
      <c r="D281" s="341"/>
      <c r="E281" s="341">
        <v>16.29</v>
      </c>
      <c r="F281" s="401"/>
      <c r="G281" s="401"/>
      <c r="H281" s="401">
        <f t="shared" si="4"/>
        <v>2398.0921256017314</v>
      </c>
    </row>
    <row r="282" spans="1:8" x14ac:dyDescent="0.25">
      <c r="A282" s="400">
        <v>39600</v>
      </c>
      <c r="B282" s="325">
        <v>756</v>
      </c>
      <c r="C282" s="292"/>
      <c r="D282" s="341"/>
      <c r="E282" s="341">
        <v>16.690000000000001</v>
      </c>
      <c r="F282" s="401"/>
      <c r="G282" s="401"/>
      <c r="H282" s="401">
        <f t="shared" si="4"/>
        <v>2456.9771378939777</v>
      </c>
    </row>
    <row r="283" spans="1:8" x14ac:dyDescent="0.25">
      <c r="A283" s="400">
        <v>39600</v>
      </c>
      <c r="B283" s="325">
        <v>757</v>
      </c>
      <c r="C283" s="292"/>
      <c r="D283" s="341"/>
      <c r="E283" s="341">
        <v>2.23</v>
      </c>
      <c r="F283" s="401"/>
      <c r="G283" s="401"/>
      <c r="H283" s="401">
        <f t="shared" si="4"/>
        <v>328.28394352927319</v>
      </c>
    </row>
    <row r="284" spans="1:8" x14ac:dyDescent="0.25">
      <c r="A284" s="400">
        <v>39600</v>
      </c>
      <c r="B284" s="325">
        <v>759</v>
      </c>
      <c r="C284" s="292"/>
      <c r="D284" s="341"/>
      <c r="E284" s="341">
        <v>8.33</v>
      </c>
      <c r="F284" s="401"/>
      <c r="G284" s="401"/>
      <c r="H284" s="401">
        <f t="shared" si="4"/>
        <v>1226.2803809860295</v>
      </c>
    </row>
    <row r="285" spans="1:8" x14ac:dyDescent="0.25">
      <c r="A285" s="400">
        <v>39600</v>
      </c>
      <c r="B285" s="325">
        <v>761</v>
      </c>
      <c r="C285" s="292"/>
      <c r="D285" s="341"/>
      <c r="E285" s="341">
        <v>24.91</v>
      </c>
      <c r="F285" s="401"/>
      <c r="G285" s="401"/>
      <c r="H285" s="401">
        <f t="shared" si="4"/>
        <v>3667.0641404996391</v>
      </c>
    </row>
    <row r="286" spans="1:8" x14ac:dyDescent="0.25">
      <c r="A286" s="400">
        <v>39600</v>
      </c>
      <c r="B286" s="325">
        <v>763</v>
      </c>
      <c r="C286" s="292"/>
      <c r="D286" s="341"/>
      <c r="E286" s="341">
        <v>14.4</v>
      </c>
      <c r="F286" s="401"/>
      <c r="G286" s="401"/>
      <c r="H286" s="401">
        <f t="shared" si="4"/>
        <v>2119.8604425208673</v>
      </c>
    </row>
    <row r="287" spans="1:8" x14ac:dyDescent="0.25">
      <c r="A287" s="400">
        <v>39600</v>
      </c>
      <c r="B287" s="325">
        <v>764</v>
      </c>
      <c r="C287" s="292"/>
      <c r="D287" s="341"/>
      <c r="E287" s="341">
        <v>2.86</v>
      </c>
      <c r="F287" s="401"/>
      <c r="G287" s="401"/>
      <c r="H287" s="401">
        <f t="shared" si="4"/>
        <v>421.02783788956117</v>
      </c>
    </row>
    <row r="288" spans="1:8" x14ac:dyDescent="0.25">
      <c r="A288" s="400">
        <v>39600</v>
      </c>
      <c r="B288" s="325">
        <v>765</v>
      </c>
      <c r="C288" s="292"/>
      <c r="D288" s="341"/>
      <c r="E288" s="341">
        <v>3.04</v>
      </c>
      <c r="F288" s="401"/>
      <c r="G288" s="401"/>
      <c r="H288" s="401">
        <f t="shared" si="4"/>
        <v>447.52609342107201</v>
      </c>
    </row>
    <row r="289" spans="1:8" x14ac:dyDescent="0.25">
      <c r="A289" s="400">
        <v>39600</v>
      </c>
      <c r="B289" s="325">
        <v>766</v>
      </c>
      <c r="C289" s="292"/>
      <c r="D289" s="341"/>
      <c r="E289" s="341">
        <v>14.75</v>
      </c>
      <c r="F289" s="401"/>
      <c r="G289" s="401"/>
      <c r="H289" s="401">
        <f t="shared" si="4"/>
        <v>2171.384828276583</v>
      </c>
    </row>
    <row r="290" spans="1:8" x14ac:dyDescent="0.25">
      <c r="A290" s="400">
        <v>39600</v>
      </c>
      <c r="B290" s="325">
        <v>769</v>
      </c>
      <c r="C290" s="292"/>
      <c r="D290" s="341"/>
      <c r="E290" s="341">
        <v>16.87</v>
      </c>
      <c r="F290" s="401"/>
      <c r="G290" s="401"/>
      <c r="H290" s="401">
        <f t="shared" si="4"/>
        <v>2483.4753934254882</v>
      </c>
    </row>
    <row r="291" spans="1:8" x14ac:dyDescent="0.25">
      <c r="A291" s="400">
        <v>39788</v>
      </c>
      <c r="B291" s="325">
        <v>74</v>
      </c>
      <c r="C291" s="292">
        <v>0.36</v>
      </c>
      <c r="D291" s="341">
        <v>1.4</v>
      </c>
      <c r="E291" s="341">
        <f t="shared" ref="E291:E322" si="5">C291+D291</f>
        <v>1.7599999999999998</v>
      </c>
      <c r="F291" s="401">
        <f t="shared" ref="F291" si="6">(C291*10000)/67.929</f>
        <v>52.996511063021686</v>
      </c>
      <c r="G291" s="401">
        <f t="shared" ref="G291" si="7">(D291*10000)/67.929</f>
        <v>206.09754302286211</v>
      </c>
      <c r="H291" s="401">
        <f t="shared" si="4"/>
        <v>259.09405408588373</v>
      </c>
    </row>
    <row r="292" spans="1:8" x14ac:dyDescent="0.25">
      <c r="A292" s="400">
        <v>39788</v>
      </c>
      <c r="B292" s="325">
        <v>86</v>
      </c>
      <c r="C292" s="292">
        <v>0.21</v>
      </c>
      <c r="D292" s="341">
        <v>3.7</v>
      </c>
      <c r="E292" s="341">
        <f t="shared" si="5"/>
        <v>3.91</v>
      </c>
      <c r="F292" s="401">
        <f t="shared" ref="F292:F355" si="8">(C292*10000)/67.929</f>
        <v>30.914631453429315</v>
      </c>
      <c r="G292" s="401">
        <f t="shared" ref="G292:G355" si="9">(D292*10000)/67.929</f>
        <v>544.6863637032784</v>
      </c>
      <c r="H292" s="401">
        <f t="shared" si="4"/>
        <v>575.60099515670777</v>
      </c>
    </row>
    <row r="293" spans="1:8" x14ac:dyDescent="0.25">
      <c r="A293" s="400">
        <v>39788</v>
      </c>
      <c r="B293" s="325">
        <v>87</v>
      </c>
      <c r="C293" s="292">
        <v>0.06</v>
      </c>
      <c r="D293" s="341">
        <v>0.87</v>
      </c>
      <c r="E293" s="341">
        <f t="shared" si="5"/>
        <v>0.92999999999999994</v>
      </c>
      <c r="F293" s="401">
        <f t="shared" si="8"/>
        <v>8.832751843836947</v>
      </c>
      <c r="G293" s="401">
        <f t="shared" si="9"/>
        <v>128.07490173563573</v>
      </c>
      <c r="H293" s="401">
        <f t="shared" si="4"/>
        <v>136.90765357947268</v>
      </c>
    </row>
    <row r="294" spans="1:8" x14ac:dyDescent="0.25">
      <c r="A294" s="400">
        <v>39788</v>
      </c>
      <c r="B294" s="325">
        <v>90</v>
      </c>
      <c r="C294" s="292">
        <v>0.41</v>
      </c>
      <c r="D294" s="341">
        <v>2.2200000000000002</v>
      </c>
      <c r="E294" s="341">
        <f t="shared" si="5"/>
        <v>2.6300000000000003</v>
      </c>
      <c r="F294" s="401">
        <f t="shared" si="8"/>
        <v>60.357137599552473</v>
      </c>
      <c r="G294" s="401">
        <f t="shared" si="9"/>
        <v>326.81181822196709</v>
      </c>
      <c r="H294" s="401">
        <f t="shared" si="4"/>
        <v>387.16895582151955</v>
      </c>
    </row>
    <row r="295" spans="1:8" x14ac:dyDescent="0.25">
      <c r="A295" s="400">
        <v>39788</v>
      </c>
      <c r="B295" s="325">
        <v>95</v>
      </c>
      <c r="C295" s="292">
        <v>7.0000000000000007E-2</v>
      </c>
      <c r="D295" s="341">
        <v>2.38</v>
      </c>
      <c r="E295" s="341">
        <f t="shared" si="5"/>
        <v>2.4499999999999997</v>
      </c>
      <c r="F295" s="401">
        <f t="shared" si="8"/>
        <v>10.304877151143106</v>
      </c>
      <c r="G295" s="401">
        <f t="shared" si="9"/>
        <v>350.36582313886555</v>
      </c>
      <c r="H295" s="401">
        <f t="shared" si="4"/>
        <v>360.6707002900086</v>
      </c>
    </row>
    <row r="296" spans="1:8" x14ac:dyDescent="0.25">
      <c r="A296" s="400">
        <v>39788</v>
      </c>
      <c r="B296" s="325">
        <v>104</v>
      </c>
      <c r="C296" s="292">
        <v>0.52</v>
      </c>
      <c r="D296" s="341">
        <v>0.73</v>
      </c>
      <c r="E296" s="341">
        <f t="shared" si="5"/>
        <v>1.25</v>
      </c>
      <c r="F296" s="401">
        <f t="shared" si="8"/>
        <v>76.550515979920206</v>
      </c>
      <c r="G296" s="401">
        <f t="shared" si="9"/>
        <v>107.46514743334953</v>
      </c>
      <c r="H296" s="401">
        <f t="shared" si="4"/>
        <v>184.01566341326972</v>
      </c>
    </row>
    <row r="297" spans="1:8" x14ac:dyDescent="0.25">
      <c r="A297" s="400">
        <v>39788</v>
      </c>
      <c r="B297" s="325">
        <v>105</v>
      </c>
      <c r="C297" s="292">
        <v>0.47</v>
      </c>
      <c r="D297" s="341">
        <v>2.4300000000000002</v>
      </c>
      <c r="E297" s="341">
        <f t="shared" si="5"/>
        <v>2.9000000000000004</v>
      </c>
      <c r="F297" s="401">
        <f t="shared" si="8"/>
        <v>69.189889443389418</v>
      </c>
      <c r="G297" s="401">
        <f t="shared" si="9"/>
        <v>357.72644967539634</v>
      </c>
      <c r="H297" s="401">
        <f t="shared" si="4"/>
        <v>426.91633911878586</v>
      </c>
    </row>
    <row r="298" spans="1:8" x14ac:dyDescent="0.25">
      <c r="A298" s="400">
        <v>39788</v>
      </c>
      <c r="B298" s="325">
        <v>181</v>
      </c>
      <c r="C298" s="292">
        <v>0.53</v>
      </c>
      <c r="D298" s="341">
        <v>1.63</v>
      </c>
      <c r="E298" s="341">
        <f t="shared" si="5"/>
        <v>2.16</v>
      </c>
      <c r="F298" s="401">
        <f t="shared" si="8"/>
        <v>78.022641287226364</v>
      </c>
      <c r="G298" s="401">
        <f t="shared" si="9"/>
        <v>239.95642509090371</v>
      </c>
      <c r="H298" s="401">
        <f t="shared" si="4"/>
        <v>317.97906637813009</v>
      </c>
    </row>
    <row r="299" spans="1:8" x14ac:dyDescent="0.25">
      <c r="A299" s="400">
        <v>39788</v>
      </c>
      <c r="B299" s="325">
        <v>183</v>
      </c>
      <c r="C299" s="292">
        <v>0.44</v>
      </c>
      <c r="D299" s="341">
        <v>1.25</v>
      </c>
      <c r="E299" s="341">
        <f t="shared" si="5"/>
        <v>1.69</v>
      </c>
      <c r="F299" s="401">
        <f t="shared" si="8"/>
        <v>64.773513521470946</v>
      </c>
      <c r="G299" s="401">
        <f t="shared" si="9"/>
        <v>184.01566341326972</v>
      </c>
      <c r="H299" s="401">
        <f t="shared" si="4"/>
        <v>248.78917693474068</v>
      </c>
    </row>
    <row r="300" spans="1:8" x14ac:dyDescent="0.25">
      <c r="A300" s="400">
        <v>39788</v>
      </c>
      <c r="B300" s="325">
        <v>185</v>
      </c>
      <c r="C300" s="292">
        <v>0.43</v>
      </c>
      <c r="D300" s="341">
        <v>1.47</v>
      </c>
      <c r="E300" s="341">
        <f t="shared" si="5"/>
        <v>1.9</v>
      </c>
      <c r="F300" s="401">
        <f t="shared" si="8"/>
        <v>63.301388214164788</v>
      </c>
      <c r="G300" s="401">
        <f t="shared" si="9"/>
        <v>216.40242017400521</v>
      </c>
      <c r="H300" s="401">
        <f t="shared" si="4"/>
        <v>279.70380838816999</v>
      </c>
    </row>
    <row r="301" spans="1:8" x14ac:dyDescent="0.25">
      <c r="A301" s="400">
        <v>39788</v>
      </c>
      <c r="B301" s="325">
        <v>191</v>
      </c>
      <c r="C301" s="292">
        <v>7.0000000000000007E-2</v>
      </c>
      <c r="D301" s="341">
        <v>2.71</v>
      </c>
      <c r="E301" s="341">
        <f t="shared" si="5"/>
        <v>2.78</v>
      </c>
      <c r="F301" s="401">
        <f t="shared" si="8"/>
        <v>10.304877151143106</v>
      </c>
      <c r="G301" s="401">
        <f t="shared" si="9"/>
        <v>398.94595827996881</v>
      </c>
      <c r="H301" s="401">
        <f t="shared" si="4"/>
        <v>409.25083543111185</v>
      </c>
    </row>
    <row r="302" spans="1:8" x14ac:dyDescent="0.25">
      <c r="A302" s="400">
        <v>39788</v>
      </c>
      <c r="B302" s="325">
        <v>197</v>
      </c>
      <c r="C302" s="292">
        <v>0.37</v>
      </c>
      <c r="D302" s="341">
        <v>0.78</v>
      </c>
      <c r="E302" s="341">
        <f t="shared" si="5"/>
        <v>1.1499999999999999</v>
      </c>
      <c r="F302" s="401">
        <f t="shared" si="8"/>
        <v>54.468636370327843</v>
      </c>
      <c r="G302" s="401">
        <f t="shared" si="9"/>
        <v>114.82577396988032</v>
      </c>
      <c r="H302" s="401">
        <f t="shared" si="4"/>
        <v>169.29441034020815</v>
      </c>
    </row>
    <row r="303" spans="1:8" x14ac:dyDescent="0.25">
      <c r="A303" s="400">
        <v>39788</v>
      </c>
      <c r="B303" s="325">
        <v>200</v>
      </c>
      <c r="C303" s="292">
        <v>0.87</v>
      </c>
      <c r="D303" s="341">
        <v>2.09</v>
      </c>
      <c r="E303" s="341">
        <f t="shared" si="5"/>
        <v>2.96</v>
      </c>
      <c r="F303" s="401">
        <f t="shared" si="8"/>
        <v>128.07490173563573</v>
      </c>
      <c r="G303" s="401">
        <f t="shared" si="9"/>
        <v>307.67418922698698</v>
      </c>
      <c r="H303" s="401">
        <f t="shared" si="4"/>
        <v>435.74909096262274</v>
      </c>
    </row>
    <row r="304" spans="1:8" x14ac:dyDescent="0.25">
      <c r="A304" s="400">
        <v>39788</v>
      </c>
      <c r="B304" s="325">
        <v>205</v>
      </c>
      <c r="C304" s="292">
        <v>0.14000000000000001</v>
      </c>
      <c r="D304" s="341">
        <v>3.43</v>
      </c>
      <c r="E304" s="341">
        <f t="shared" si="5"/>
        <v>3.5700000000000003</v>
      </c>
      <c r="F304" s="401">
        <f t="shared" si="8"/>
        <v>20.609754302286213</v>
      </c>
      <c r="G304" s="401">
        <f t="shared" si="9"/>
        <v>504.93898040601215</v>
      </c>
      <c r="H304" s="401">
        <f t="shared" si="4"/>
        <v>525.5487347082983</v>
      </c>
    </row>
    <row r="305" spans="1:8" x14ac:dyDescent="0.25">
      <c r="A305" s="400">
        <v>39788</v>
      </c>
      <c r="B305" s="325">
        <v>247</v>
      </c>
      <c r="C305" s="292">
        <v>0.53</v>
      </c>
      <c r="D305" s="341">
        <v>1.39</v>
      </c>
      <c r="E305" s="341">
        <f t="shared" si="5"/>
        <v>1.92</v>
      </c>
      <c r="F305" s="401">
        <f t="shared" si="8"/>
        <v>78.022641287226364</v>
      </c>
      <c r="G305" s="401">
        <f t="shared" si="9"/>
        <v>204.62541771555593</v>
      </c>
      <c r="H305" s="401">
        <f t="shared" si="4"/>
        <v>282.6480590027823</v>
      </c>
    </row>
    <row r="306" spans="1:8" x14ac:dyDescent="0.25">
      <c r="A306" s="400">
        <v>39788</v>
      </c>
      <c r="B306" s="325">
        <v>257</v>
      </c>
      <c r="C306" s="292">
        <v>0.59</v>
      </c>
      <c r="D306" s="341">
        <v>3.24</v>
      </c>
      <c r="E306" s="341">
        <f t="shared" si="5"/>
        <v>3.83</v>
      </c>
      <c r="F306" s="401">
        <f t="shared" si="8"/>
        <v>86.855393131063309</v>
      </c>
      <c r="G306" s="401">
        <f t="shared" si="9"/>
        <v>476.96859956719521</v>
      </c>
      <c r="H306" s="401">
        <f t="shared" si="4"/>
        <v>563.82399269825851</v>
      </c>
    </row>
    <row r="307" spans="1:8" x14ac:dyDescent="0.25">
      <c r="A307" s="400">
        <v>39788</v>
      </c>
      <c r="B307" s="325">
        <v>259</v>
      </c>
      <c r="C307" s="292">
        <v>0.64</v>
      </c>
      <c r="D307" s="341">
        <v>3.15</v>
      </c>
      <c r="E307" s="341">
        <f t="shared" si="5"/>
        <v>3.79</v>
      </c>
      <c r="F307" s="401">
        <f t="shared" si="8"/>
        <v>94.216019667594097</v>
      </c>
      <c r="G307" s="401">
        <f t="shared" si="9"/>
        <v>463.71947180143974</v>
      </c>
      <c r="H307" s="401">
        <f t="shared" si="4"/>
        <v>557.93549146903388</v>
      </c>
    </row>
    <row r="308" spans="1:8" x14ac:dyDescent="0.25">
      <c r="A308" s="400">
        <v>39788</v>
      </c>
      <c r="B308" s="325">
        <v>261</v>
      </c>
      <c r="C308" s="292">
        <v>0.41</v>
      </c>
      <c r="D308" s="341">
        <v>6.18</v>
      </c>
      <c r="E308" s="341">
        <f t="shared" si="5"/>
        <v>6.59</v>
      </c>
      <c r="F308" s="401">
        <f t="shared" si="8"/>
        <v>60.357137599552473</v>
      </c>
      <c r="G308" s="401">
        <f t="shared" si="9"/>
        <v>909.77343991520559</v>
      </c>
      <c r="H308" s="401">
        <f t="shared" si="4"/>
        <v>970.13057751475799</v>
      </c>
    </row>
    <row r="309" spans="1:8" x14ac:dyDescent="0.25">
      <c r="A309" s="400">
        <v>39788</v>
      </c>
      <c r="B309" s="325"/>
      <c r="C309" s="292"/>
      <c r="D309" s="341">
        <v>1.3</v>
      </c>
      <c r="E309" s="341">
        <f t="shared" si="5"/>
        <v>1.3</v>
      </c>
      <c r="F309" s="401">
        <f t="shared" si="8"/>
        <v>0</v>
      </c>
      <c r="G309" s="401">
        <f t="shared" si="9"/>
        <v>191.37628994980051</v>
      </c>
      <c r="H309" s="401">
        <f t="shared" si="4"/>
        <v>191.37628994980051</v>
      </c>
    </row>
    <row r="310" spans="1:8" x14ac:dyDescent="0.25">
      <c r="A310" s="400">
        <v>39788</v>
      </c>
      <c r="B310" s="325">
        <v>263</v>
      </c>
      <c r="C310" s="292">
        <v>0.4</v>
      </c>
      <c r="D310" s="341">
        <v>3.36</v>
      </c>
      <c r="E310" s="341">
        <f t="shared" si="5"/>
        <v>3.76</v>
      </c>
      <c r="F310" s="401">
        <f t="shared" si="8"/>
        <v>58.885012292246316</v>
      </c>
      <c r="G310" s="401">
        <f t="shared" si="9"/>
        <v>494.63410325486905</v>
      </c>
      <c r="H310" s="401">
        <f t="shared" si="4"/>
        <v>553.51911554711535</v>
      </c>
    </row>
    <row r="311" spans="1:8" x14ac:dyDescent="0.25">
      <c r="A311" s="400">
        <v>39788</v>
      </c>
      <c r="B311" s="325">
        <v>273</v>
      </c>
      <c r="C311" s="292">
        <v>0.24</v>
      </c>
      <c r="D311" s="341">
        <v>3.32</v>
      </c>
      <c r="E311" s="341">
        <f t="shared" si="5"/>
        <v>3.5599999999999996</v>
      </c>
      <c r="F311" s="401">
        <f t="shared" si="8"/>
        <v>35.331007375347788</v>
      </c>
      <c r="G311" s="401">
        <f t="shared" si="9"/>
        <v>488.74560202564442</v>
      </c>
      <c r="H311" s="401">
        <f t="shared" si="4"/>
        <v>524.07660940099208</v>
      </c>
    </row>
    <row r="312" spans="1:8" x14ac:dyDescent="0.25">
      <c r="A312" s="400">
        <v>39788</v>
      </c>
      <c r="B312" s="325">
        <v>278</v>
      </c>
      <c r="C312" s="292">
        <v>0.32</v>
      </c>
      <c r="D312" s="341">
        <v>2.02</v>
      </c>
      <c r="E312" s="341">
        <f t="shared" si="5"/>
        <v>2.34</v>
      </c>
      <c r="F312" s="401">
        <f t="shared" si="8"/>
        <v>47.108009833797048</v>
      </c>
      <c r="G312" s="401">
        <f t="shared" si="9"/>
        <v>297.36931207584388</v>
      </c>
      <c r="H312" s="401">
        <f t="shared" si="4"/>
        <v>344.47732190964092</v>
      </c>
    </row>
    <row r="313" spans="1:8" x14ac:dyDescent="0.25">
      <c r="A313" s="400">
        <v>39788</v>
      </c>
      <c r="B313" s="325">
        <v>319</v>
      </c>
      <c r="C313" s="292">
        <v>0.17</v>
      </c>
      <c r="D313" s="341">
        <v>7.13</v>
      </c>
      <c r="E313" s="341">
        <f t="shared" si="5"/>
        <v>7.3</v>
      </c>
      <c r="F313" s="401">
        <f t="shared" si="8"/>
        <v>25.026130224204685</v>
      </c>
      <c r="G313" s="401">
        <f t="shared" si="9"/>
        <v>1049.6253441092906</v>
      </c>
      <c r="H313" s="401">
        <f t="shared" si="4"/>
        <v>1074.6514743334953</v>
      </c>
    </row>
    <row r="314" spans="1:8" x14ac:dyDescent="0.25">
      <c r="A314" s="400">
        <v>39788</v>
      </c>
      <c r="B314" s="325">
        <v>323</v>
      </c>
      <c r="C314" s="292">
        <v>0.06</v>
      </c>
      <c r="D314" s="341">
        <v>7.92</v>
      </c>
      <c r="E314" s="341">
        <f t="shared" si="5"/>
        <v>7.9799999999999995</v>
      </c>
      <c r="F314" s="401">
        <f t="shared" si="8"/>
        <v>8.832751843836947</v>
      </c>
      <c r="G314" s="401">
        <f t="shared" si="9"/>
        <v>1165.923243386477</v>
      </c>
      <c r="H314" s="401">
        <f t="shared" si="4"/>
        <v>1174.7559952303141</v>
      </c>
    </row>
    <row r="315" spans="1:8" x14ac:dyDescent="0.25">
      <c r="A315" s="400">
        <v>39788</v>
      </c>
      <c r="B315" s="325">
        <v>326</v>
      </c>
      <c r="C315" s="292">
        <v>0.48</v>
      </c>
      <c r="D315" s="341">
        <v>2.4500000000000002</v>
      </c>
      <c r="E315" s="341">
        <f t="shared" si="5"/>
        <v>2.93</v>
      </c>
      <c r="F315" s="401">
        <f t="shared" si="8"/>
        <v>70.662014750695576</v>
      </c>
      <c r="G315" s="401">
        <f t="shared" si="9"/>
        <v>360.67070029000865</v>
      </c>
      <c r="H315" s="401">
        <f t="shared" si="4"/>
        <v>431.33271504070427</v>
      </c>
    </row>
    <row r="316" spans="1:8" x14ac:dyDescent="0.25">
      <c r="A316" s="400">
        <v>39788</v>
      </c>
      <c r="B316" s="325">
        <v>334</v>
      </c>
      <c r="C316" s="292">
        <v>0.31</v>
      </c>
      <c r="D316" s="341">
        <v>1.44</v>
      </c>
      <c r="E316" s="341">
        <f t="shared" si="5"/>
        <v>1.75</v>
      </c>
      <c r="F316" s="401">
        <f t="shared" si="8"/>
        <v>45.635884526490891</v>
      </c>
      <c r="G316" s="401">
        <f t="shared" si="9"/>
        <v>211.98604425208674</v>
      </c>
      <c r="H316" s="401">
        <f t="shared" si="4"/>
        <v>257.62192877857763</v>
      </c>
    </row>
    <row r="317" spans="1:8" x14ac:dyDescent="0.25">
      <c r="A317" s="400">
        <v>39788</v>
      </c>
      <c r="B317" s="325">
        <v>335</v>
      </c>
      <c r="C317" s="292">
        <v>2.41</v>
      </c>
      <c r="D317" s="341">
        <v>1.85</v>
      </c>
      <c r="E317" s="341">
        <f t="shared" si="5"/>
        <v>4.26</v>
      </c>
      <c r="F317" s="401">
        <f t="shared" si="8"/>
        <v>354.78219906078402</v>
      </c>
      <c r="G317" s="401">
        <f t="shared" si="9"/>
        <v>272.3431818516392</v>
      </c>
      <c r="H317" s="401">
        <f t="shared" si="4"/>
        <v>627.12538091242322</v>
      </c>
    </row>
    <row r="318" spans="1:8" x14ac:dyDescent="0.25">
      <c r="A318" s="400">
        <v>39788</v>
      </c>
      <c r="B318" s="325">
        <v>337</v>
      </c>
      <c r="C318" s="292">
        <v>1.5</v>
      </c>
      <c r="D318" s="341">
        <v>5.65</v>
      </c>
      <c r="E318" s="341">
        <f t="shared" si="5"/>
        <v>7.15</v>
      </c>
      <c r="F318" s="401">
        <f t="shared" si="8"/>
        <v>220.81879609592369</v>
      </c>
      <c r="G318" s="401">
        <f t="shared" si="9"/>
        <v>831.75079862797918</v>
      </c>
      <c r="H318" s="401">
        <f t="shared" si="4"/>
        <v>1052.5695947239028</v>
      </c>
    </row>
    <row r="319" spans="1:8" x14ac:dyDescent="0.25">
      <c r="A319" s="400">
        <v>39788</v>
      </c>
      <c r="B319" s="325">
        <v>341</v>
      </c>
      <c r="C319" s="292">
        <v>0.8</v>
      </c>
      <c r="D319" s="341">
        <v>4.3099999999999996</v>
      </c>
      <c r="E319" s="341">
        <f t="shared" si="5"/>
        <v>5.1099999999999994</v>
      </c>
      <c r="F319" s="401">
        <f t="shared" si="8"/>
        <v>117.77002458449263</v>
      </c>
      <c r="G319" s="401">
        <f t="shared" si="9"/>
        <v>634.48600744895396</v>
      </c>
      <c r="H319" s="401">
        <f t="shared" si="4"/>
        <v>752.25603203344656</v>
      </c>
    </row>
    <row r="320" spans="1:8" x14ac:dyDescent="0.25">
      <c r="A320" s="400">
        <v>39788</v>
      </c>
      <c r="B320" s="325">
        <v>493</v>
      </c>
      <c r="C320" s="292">
        <v>0.33</v>
      </c>
      <c r="D320" s="341">
        <v>2.66</v>
      </c>
      <c r="E320" s="341">
        <f t="shared" si="5"/>
        <v>2.99</v>
      </c>
      <c r="F320" s="401">
        <f t="shared" si="8"/>
        <v>48.580135141103206</v>
      </c>
      <c r="G320" s="401">
        <f t="shared" si="9"/>
        <v>391.58533174343796</v>
      </c>
      <c r="H320" s="401">
        <f t="shared" si="4"/>
        <v>440.16546688454127</v>
      </c>
    </row>
    <row r="321" spans="1:8" x14ac:dyDescent="0.25">
      <c r="A321" s="400">
        <v>39788</v>
      </c>
      <c r="B321" s="325">
        <v>497</v>
      </c>
      <c r="C321" s="292">
        <v>0.46</v>
      </c>
      <c r="D321" s="341">
        <v>3.5</v>
      </c>
      <c r="E321" s="341">
        <f t="shared" si="5"/>
        <v>3.96</v>
      </c>
      <c r="F321" s="401">
        <f t="shared" si="8"/>
        <v>67.717764136083261</v>
      </c>
      <c r="G321" s="401">
        <f t="shared" si="9"/>
        <v>515.24385755715525</v>
      </c>
      <c r="H321" s="401">
        <f t="shared" si="4"/>
        <v>582.9616216932385</v>
      </c>
    </row>
    <row r="322" spans="1:8" x14ac:dyDescent="0.25">
      <c r="A322" s="400">
        <v>39788</v>
      </c>
      <c r="B322" s="325">
        <v>498</v>
      </c>
      <c r="C322" s="292">
        <v>0.56999999999999995</v>
      </c>
      <c r="D322" s="341">
        <v>2.38</v>
      </c>
      <c r="E322" s="341">
        <f t="shared" si="5"/>
        <v>2.9499999999999997</v>
      </c>
      <c r="F322" s="401">
        <f t="shared" si="8"/>
        <v>83.91114251645098</v>
      </c>
      <c r="G322" s="401">
        <f t="shared" si="9"/>
        <v>350.36582313886555</v>
      </c>
      <c r="H322" s="401">
        <f t="shared" si="4"/>
        <v>434.27696565531653</v>
      </c>
    </row>
    <row r="323" spans="1:8" x14ac:dyDescent="0.25">
      <c r="A323" s="400">
        <v>39788</v>
      </c>
      <c r="B323" s="325">
        <v>499</v>
      </c>
      <c r="C323" s="292">
        <v>1.55</v>
      </c>
      <c r="D323" s="341">
        <v>2.93</v>
      </c>
      <c r="E323" s="341">
        <f t="shared" ref="E323:E350" si="10">C323+D323</f>
        <v>4.4800000000000004</v>
      </c>
      <c r="F323" s="401">
        <f t="shared" si="8"/>
        <v>228.17942263245448</v>
      </c>
      <c r="G323" s="401">
        <f t="shared" si="9"/>
        <v>431.33271504070427</v>
      </c>
      <c r="H323" s="401">
        <f t="shared" si="4"/>
        <v>659.5121376731588</v>
      </c>
    </row>
    <row r="324" spans="1:8" x14ac:dyDescent="0.25">
      <c r="A324" s="400">
        <v>39788</v>
      </c>
      <c r="B324" s="325">
        <v>503</v>
      </c>
      <c r="C324" s="292">
        <v>0.41</v>
      </c>
      <c r="D324" s="341">
        <v>2.04</v>
      </c>
      <c r="E324" s="341">
        <f t="shared" si="10"/>
        <v>2.4500000000000002</v>
      </c>
      <c r="F324" s="401">
        <f t="shared" si="8"/>
        <v>60.357137599552473</v>
      </c>
      <c r="G324" s="401">
        <f t="shared" si="9"/>
        <v>300.31356269045619</v>
      </c>
      <c r="H324" s="401">
        <f t="shared" ref="H324:H387" si="11">(E324*10000)/67.929</f>
        <v>360.67070029000865</v>
      </c>
    </row>
    <row r="325" spans="1:8" x14ac:dyDescent="0.25">
      <c r="A325" s="400">
        <v>39788</v>
      </c>
      <c r="B325" s="325">
        <v>516</v>
      </c>
      <c r="C325" s="292">
        <v>0.27</v>
      </c>
      <c r="D325" s="341">
        <v>2.61</v>
      </c>
      <c r="E325" s="341">
        <f t="shared" si="10"/>
        <v>2.88</v>
      </c>
      <c r="F325" s="401">
        <f t="shared" si="8"/>
        <v>39.747383297266261</v>
      </c>
      <c r="G325" s="401">
        <f t="shared" si="9"/>
        <v>384.22470520690717</v>
      </c>
      <c r="H325" s="401">
        <f t="shared" si="11"/>
        <v>423.97208850417348</v>
      </c>
    </row>
    <row r="326" spans="1:8" x14ac:dyDescent="0.25">
      <c r="A326" s="400">
        <v>39788</v>
      </c>
      <c r="B326" s="325">
        <v>525</v>
      </c>
      <c r="C326" s="292">
        <v>0.22</v>
      </c>
      <c r="D326" s="341">
        <v>6.61</v>
      </c>
      <c r="E326" s="341">
        <f t="shared" si="10"/>
        <v>6.83</v>
      </c>
      <c r="F326" s="401">
        <f t="shared" si="8"/>
        <v>32.386756760735473</v>
      </c>
      <c r="G326" s="401">
        <f t="shared" si="9"/>
        <v>973.0748281293703</v>
      </c>
      <c r="H326" s="401">
        <f t="shared" si="11"/>
        <v>1005.4615848901058</v>
      </c>
    </row>
    <row r="327" spans="1:8" x14ac:dyDescent="0.25">
      <c r="A327" s="400">
        <v>39788</v>
      </c>
      <c r="B327" s="325">
        <v>561</v>
      </c>
      <c r="C327" s="292">
        <v>0.27</v>
      </c>
      <c r="D327" s="341">
        <v>2.9</v>
      </c>
      <c r="E327" s="341">
        <f t="shared" si="10"/>
        <v>3.17</v>
      </c>
      <c r="F327" s="401">
        <f t="shared" si="8"/>
        <v>39.747383297266261</v>
      </c>
      <c r="G327" s="401">
        <f t="shared" si="9"/>
        <v>426.9163391187858</v>
      </c>
      <c r="H327" s="401">
        <f t="shared" si="11"/>
        <v>466.66372241605205</v>
      </c>
    </row>
    <row r="328" spans="1:8" x14ac:dyDescent="0.25">
      <c r="A328" s="400">
        <v>39788</v>
      </c>
      <c r="B328" s="325">
        <v>565</v>
      </c>
      <c r="C328" s="292">
        <v>0.37</v>
      </c>
      <c r="D328" s="341">
        <v>1.37</v>
      </c>
      <c r="E328" s="341">
        <f t="shared" si="10"/>
        <v>1.7400000000000002</v>
      </c>
      <c r="F328" s="401">
        <f t="shared" si="8"/>
        <v>54.468636370327843</v>
      </c>
      <c r="G328" s="401">
        <f t="shared" si="9"/>
        <v>201.68116710094364</v>
      </c>
      <c r="H328" s="401">
        <f t="shared" si="11"/>
        <v>256.14980347127153</v>
      </c>
    </row>
    <row r="329" spans="1:8" x14ac:dyDescent="0.25">
      <c r="A329" s="400">
        <v>39788</v>
      </c>
      <c r="B329" s="325">
        <v>570</v>
      </c>
      <c r="C329" s="292">
        <v>7.0000000000000007E-2</v>
      </c>
      <c r="D329" s="341">
        <v>5.42</v>
      </c>
      <c r="E329" s="341">
        <f t="shared" si="10"/>
        <v>5.49</v>
      </c>
      <c r="F329" s="401">
        <f t="shared" si="8"/>
        <v>10.304877151143106</v>
      </c>
      <c r="G329" s="401">
        <f t="shared" si="9"/>
        <v>797.89191655993761</v>
      </c>
      <c r="H329" s="401">
        <f t="shared" si="11"/>
        <v>808.19679371108066</v>
      </c>
    </row>
    <row r="330" spans="1:8" x14ac:dyDescent="0.25">
      <c r="A330" s="400"/>
      <c r="B330" s="325">
        <v>570</v>
      </c>
      <c r="C330" s="292"/>
      <c r="D330" s="341">
        <v>5.25</v>
      </c>
      <c r="E330" s="341">
        <f t="shared" si="10"/>
        <v>5.25</v>
      </c>
      <c r="F330" s="401">
        <f t="shared" si="8"/>
        <v>0</v>
      </c>
      <c r="G330" s="401">
        <f t="shared" si="9"/>
        <v>772.86578633573288</v>
      </c>
      <c r="H330" s="401">
        <f t="shared" si="11"/>
        <v>772.86578633573288</v>
      </c>
    </row>
    <row r="331" spans="1:8" x14ac:dyDescent="0.25">
      <c r="A331" s="400">
        <v>39788</v>
      </c>
      <c r="B331" s="325">
        <v>576</v>
      </c>
      <c r="C331" s="292">
        <v>0.79</v>
      </c>
      <c r="D331" s="341">
        <v>2.69</v>
      </c>
      <c r="E331" s="341">
        <f t="shared" si="10"/>
        <v>3.48</v>
      </c>
      <c r="F331" s="401">
        <f t="shared" si="8"/>
        <v>116.29789927718647</v>
      </c>
      <c r="G331" s="401">
        <f t="shared" si="9"/>
        <v>396.00170766535649</v>
      </c>
      <c r="H331" s="401">
        <f t="shared" si="11"/>
        <v>512.29960694254294</v>
      </c>
    </row>
    <row r="332" spans="1:8" x14ac:dyDescent="0.25">
      <c r="A332" s="400">
        <v>39788</v>
      </c>
      <c r="B332" s="325">
        <v>577</v>
      </c>
      <c r="C332" s="292">
        <v>0.99</v>
      </c>
      <c r="D332" s="341">
        <v>7.77</v>
      </c>
      <c r="E332" s="341">
        <f t="shared" si="10"/>
        <v>8.76</v>
      </c>
      <c r="F332" s="401">
        <f t="shared" si="8"/>
        <v>145.74040542330962</v>
      </c>
      <c r="G332" s="401">
        <f t="shared" si="9"/>
        <v>1143.8413637768847</v>
      </c>
      <c r="H332" s="401">
        <f t="shared" si="11"/>
        <v>1289.5817692001942</v>
      </c>
    </row>
    <row r="333" spans="1:8" x14ac:dyDescent="0.25">
      <c r="A333" s="400">
        <v>39788</v>
      </c>
      <c r="B333" s="325">
        <v>578</v>
      </c>
      <c r="C333" s="292">
        <v>0.46</v>
      </c>
      <c r="D333" s="341">
        <v>3.14</v>
      </c>
      <c r="E333" s="341">
        <f t="shared" si="10"/>
        <v>3.6</v>
      </c>
      <c r="F333" s="401">
        <f t="shared" si="8"/>
        <v>67.717764136083261</v>
      </c>
      <c r="G333" s="401">
        <f t="shared" si="9"/>
        <v>462.24734649413358</v>
      </c>
      <c r="H333" s="401">
        <f t="shared" si="11"/>
        <v>529.96511063021683</v>
      </c>
    </row>
    <row r="334" spans="1:8" x14ac:dyDescent="0.25">
      <c r="A334" s="400">
        <v>39788</v>
      </c>
      <c r="B334" s="325">
        <v>587</v>
      </c>
      <c r="C334" s="292">
        <v>0.15</v>
      </c>
      <c r="D334" s="341">
        <v>6.73</v>
      </c>
      <c r="E334" s="341">
        <f t="shared" si="10"/>
        <v>6.8800000000000008</v>
      </c>
      <c r="F334" s="401">
        <f t="shared" si="8"/>
        <v>22.081879609592367</v>
      </c>
      <c r="G334" s="401">
        <f t="shared" si="9"/>
        <v>990.74033181704419</v>
      </c>
      <c r="H334" s="401">
        <f t="shared" si="11"/>
        <v>1012.8222114266368</v>
      </c>
    </row>
    <row r="335" spans="1:8" x14ac:dyDescent="0.25">
      <c r="A335" s="400">
        <v>39788</v>
      </c>
      <c r="B335" s="325">
        <v>631</v>
      </c>
      <c r="C335" s="292">
        <v>0.12</v>
      </c>
      <c r="D335" s="341">
        <v>14.14</v>
      </c>
      <c r="E335" s="341">
        <f t="shared" si="10"/>
        <v>14.26</v>
      </c>
      <c r="F335" s="401">
        <f t="shared" si="8"/>
        <v>17.665503687673894</v>
      </c>
      <c r="G335" s="401">
        <f t="shared" si="9"/>
        <v>2081.5851845309071</v>
      </c>
      <c r="H335" s="401">
        <f t="shared" si="11"/>
        <v>2099.2506882185812</v>
      </c>
    </row>
    <row r="336" spans="1:8" x14ac:dyDescent="0.25">
      <c r="A336" s="400">
        <v>39788</v>
      </c>
      <c r="B336" s="325">
        <v>634</v>
      </c>
      <c r="C336" s="292">
        <v>0.76</v>
      </c>
      <c r="D336" s="341"/>
      <c r="E336" s="341">
        <f t="shared" si="10"/>
        <v>0.76</v>
      </c>
      <c r="F336" s="401">
        <f t="shared" si="8"/>
        <v>111.881523355268</v>
      </c>
      <c r="G336" s="401">
        <f t="shared" si="9"/>
        <v>0</v>
      </c>
      <c r="H336" s="401">
        <f t="shared" si="11"/>
        <v>111.881523355268</v>
      </c>
    </row>
    <row r="337" spans="1:8" x14ac:dyDescent="0.25">
      <c r="A337" s="400">
        <v>39788</v>
      </c>
      <c r="B337" s="325">
        <v>647</v>
      </c>
      <c r="C337" s="292">
        <v>0.23</v>
      </c>
      <c r="D337" s="341">
        <v>5.79</v>
      </c>
      <c r="E337" s="341">
        <f t="shared" si="10"/>
        <v>6.0200000000000005</v>
      </c>
      <c r="F337" s="401">
        <f t="shared" si="8"/>
        <v>33.85888206804163</v>
      </c>
      <c r="G337" s="401">
        <f t="shared" si="9"/>
        <v>852.36055293026538</v>
      </c>
      <c r="H337" s="401">
        <f t="shared" si="11"/>
        <v>886.21943499830718</v>
      </c>
    </row>
    <row r="338" spans="1:8" x14ac:dyDescent="0.25">
      <c r="A338" s="400">
        <v>39788</v>
      </c>
      <c r="B338" s="325">
        <v>648</v>
      </c>
      <c r="C338" s="292">
        <v>0.37</v>
      </c>
      <c r="D338" s="341">
        <v>3.36</v>
      </c>
      <c r="E338" s="341">
        <f t="shared" si="10"/>
        <v>3.73</v>
      </c>
      <c r="F338" s="401">
        <f t="shared" si="8"/>
        <v>54.468636370327843</v>
      </c>
      <c r="G338" s="401">
        <f t="shared" si="9"/>
        <v>494.63410325486905</v>
      </c>
      <c r="H338" s="401">
        <f t="shared" si="11"/>
        <v>549.10273962519693</v>
      </c>
    </row>
    <row r="339" spans="1:8" x14ac:dyDescent="0.25">
      <c r="A339" s="400">
        <v>39788</v>
      </c>
      <c r="B339" s="325">
        <v>653</v>
      </c>
      <c r="C339" s="292">
        <v>0.24</v>
      </c>
      <c r="D339" s="341">
        <v>3.74</v>
      </c>
      <c r="E339" s="341">
        <f t="shared" si="10"/>
        <v>3.9800000000000004</v>
      </c>
      <c r="F339" s="401">
        <f t="shared" si="8"/>
        <v>35.331007375347788</v>
      </c>
      <c r="G339" s="401">
        <f t="shared" si="9"/>
        <v>550.57486493250303</v>
      </c>
      <c r="H339" s="401">
        <f t="shared" si="11"/>
        <v>585.90587230785093</v>
      </c>
    </row>
    <row r="340" spans="1:8" x14ac:dyDescent="0.25">
      <c r="A340" s="400">
        <v>39788</v>
      </c>
      <c r="B340" s="325">
        <v>655</v>
      </c>
      <c r="C340" s="292">
        <v>0.19</v>
      </c>
      <c r="D340" s="341"/>
      <c r="E340" s="341">
        <f t="shared" si="10"/>
        <v>0.19</v>
      </c>
      <c r="F340" s="401">
        <f t="shared" si="8"/>
        <v>27.970380838817</v>
      </c>
      <c r="G340" s="401">
        <f t="shared" si="9"/>
        <v>0</v>
      </c>
      <c r="H340" s="401">
        <f t="shared" si="11"/>
        <v>27.970380838817</v>
      </c>
    </row>
    <row r="341" spans="1:8" x14ac:dyDescent="0.25">
      <c r="A341" s="400">
        <v>39788</v>
      </c>
      <c r="B341" s="325">
        <v>665</v>
      </c>
      <c r="C341" s="292">
        <v>0.35</v>
      </c>
      <c r="D341" s="341">
        <v>2.89</v>
      </c>
      <c r="E341" s="341">
        <f t="shared" si="10"/>
        <v>3.24</v>
      </c>
      <c r="F341" s="401">
        <f t="shared" si="8"/>
        <v>51.524385755715528</v>
      </c>
      <c r="G341" s="401">
        <f t="shared" si="9"/>
        <v>425.44421381147964</v>
      </c>
      <c r="H341" s="401">
        <f t="shared" si="11"/>
        <v>476.96859956719521</v>
      </c>
    </row>
    <row r="342" spans="1:8" x14ac:dyDescent="0.25">
      <c r="A342" s="400"/>
      <c r="B342" s="325">
        <v>665</v>
      </c>
      <c r="C342" s="292"/>
      <c r="D342" s="341">
        <v>1.92</v>
      </c>
      <c r="E342" s="341">
        <f t="shared" si="10"/>
        <v>1.92</v>
      </c>
      <c r="F342" s="401">
        <f t="shared" si="8"/>
        <v>0</v>
      </c>
      <c r="G342" s="401">
        <f t="shared" si="9"/>
        <v>282.6480590027823</v>
      </c>
      <c r="H342" s="401">
        <f t="shared" si="11"/>
        <v>282.6480590027823</v>
      </c>
    </row>
    <row r="343" spans="1:8" x14ac:dyDescent="0.25">
      <c r="A343" s="400">
        <v>39788</v>
      </c>
      <c r="B343" s="325">
        <v>743</v>
      </c>
      <c r="C343" s="292">
        <v>0.2</v>
      </c>
      <c r="D343" s="341">
        <v>9.32</v>
      </c>
      <c r="E343" s="341">
        <f t="shared" si="10"/>
        <v>9.52</v>
      </c>
      <c r="F343" s="401">
        <f t="shared" si="8"/>
        <v>29.442506146123158</v>
      </c>
      <c r="G343" s="401">
        <f t="shared" si="9"/>
        <v>1372.0207864093391</v>
      </c>
      <c r="H343" s="401">
        <f t="shared" si="11"/>
        <v>1401.4632925554622</v>
      </c>
    </row>
    <row r="344" spans="1:8" x14ac:dyDescent="0.25">
      <c r="A344" s="400">
        <v>39788</v>
      </c>
      <c r="B344" s="325">
        <v>746</v>
      </c>
      <c r="C344" s="292"/>
      <c r="D344" s="341">
        <v>8.84</v>
      </c>
      <c r="E344" s="341">
        <f t="shared" si="10"/>
        <v>8.84</v>
      </c>
      <c r="F344" s="401">
        <f t="shared" si="8"/>
        <v>0</v>
      </c>
      <c r="G344" s="401">
        <f t="shared" si="9"/>
        <v>1301.3587716586435</v>
      </c>
      <c r="H344" s="401">
        <f t="shared" si="11"/>
        <v>1301.3587716586435</v>
      </c>
    </row>
    <row r="345" spans="1:8" x14ac:dyDescent="0.25">
      <c r="A345" s="400">
        <v>39788</v>
      </c>
      <c r="B345" s="325">
        <v>749</v>
      </c>
      <c r="C345" s="292">
        <v>1.0900000000000001</v>
      </c>
      <c r="D345" s="341">
        <v>4.16</v>
      </c>
      <c r="E345" s="341">
        <f t="shared" si="10"/>
        <v>5.25</v>
      </c>
      <c r="F345" s="401">
        <f t="shared" si="8"/>
        <v>160.4616584963712</v>
      </c>
      <c r="G345" s="401">
        <f t="shared" si="9"/>
        <v>612.40412783936165</v>
      </c>
      <c r="H345" s="401">
        <f t="shared" si="11"/>
        <v>772.86578633573288</v>
      </c>
    </row>
    <row r="346" spans="1:8" x14ac:dyDescent="0.25">
      <c r="A346" s="400"/>
      <c r="B346" s="325">
        <v>749</v>
      </c>
      <c r="C346" s="292">
        <v>1.33</v>
      </c>
      <c r="D346" s="341"/>
      <c r="E346" s="341">
        <f t="shared" si="10"/>
        <v>1.33</v>
      </c>
      <c r="F346" s="401">
        <f t="shared" si="8"/>
        <v>195.79266587171898</v>
      </c>
      <c r="G346" s="401">
        <f t="shared" si="9"/>
        <v>0</v>
      </c>
      <c r="H346" s="401">
        <f t="shared" si="11"/>
        <v>195.79266587171898</v>
      </c>
    </row>
    <row r="347" spans="1:8" x14ac:dyDescent="0.25">
      <c r="A347" s="400">
        <v>39788</v>
      </c>
      <c r="B347" s="325">
        <v>750</v>
      </c>
      <c r="C347" s="292">
        <v>0.04</v>
      </c>
      <c r="D347" s="341">
        <v>3.24</v>
      </c>
      <c r="E347" s="341">
        <f t="shared" si="10"/>
        <v>3.2800000000000002</v>
      </c>
      <c r="F347" s="401">
        <f t="shared" si="8"/>
        <v>5.888501229224631</v>
      </c>
      <c r="G347" s="401">
        <f t="shared" si="9"/>
        <v>476.96859956719521</v>
      </c>
      <c r="H347" s="401">
        <f t="shared" si="11"/>
        <v>482.85710079641979</v>
      </c>
    </row>
    <row r="348" spans="1:8" x14ac:dyDescent="0.25">
      <c r="A348" s="400">
        <v>39788</v>
      </c>
      <c r="B348" s="325">
        <v>755</v>
      </c>
      <c r="C348" s="292">
        <v>0.4</v>
      </c>
      <c r="D348" s="341">
        <v>2.29</v>
      </c>
      <c r="E348" s="341">
        <f t="shared" si="10"/>
        <v>2.69</v>
      </c>
      <c r="F348" s="401">
        <f t="shared" si="8"/>
        <v>58.885012292246316</v>
      </c>
      <c r="G348" s="401">
        <f t="shared" si="9"/>
        <v>337.11669537311013</v>
      </c>
      <c r="H348" s="401">
        <f t="shared" si="11"/>
        <v>396.00170766535649</v>
      </c>
    </row>
    <row r="349" spans="1:8" x14ac:dyDescent="0.25">
      <c r="A349" s="400">
        <v>39788</v>
      </c>
      <c r="B349" s="325">
        <v>762</v>
      </c>
      <c r="C349" s="292">
        <v>0.76</v>
      </c>
      <c r="D349" s="341">
        <v>4.21</v>
      </c>
      <c r="E349" s="341">
        <f t="shared" si="10"/>
        <v>4.97</v>
      </c>
      <c r="F349" s="401">
        <f t="shared" si="8"/>
        <v>111.881523355268</v>
      </c>
      <c r="G349" s="401">
        <f t="shared" si="9"/>
        <v>619.76475437589249</v>
      </c>
      <c r="H349" s="401">
        <f t="shared" si="11"/>
        <v>731.64627773116047</v>
      </c>
    </row>
    <row r="350" spans="1:8" x14ac:dyDescent="0.25">
      <c r="A350" s="400">
        <v>39788</v>
      </c>
      <c r="B350" s="325">
        <v>765</v>
      </c>
      <c r="C350" s="292">
        <v>0.1</v>
      </c>
      <c r="D350" s="341">
        <v>6.03</v>
      </c>
      <c r="E350" s="341">
        <f t="shared" si="10"/>
        <v>6.13</v>
      </c>
      <c r="F350" s="401">
        <f t="shared" si="8"/>
        <v>14.721253073061579</v>
      </c>
      <c r="G350" s="401">
        <f t="shared" si="9"/>
        <v>887.69156030561317</v>
      </c>
      <c r="H350" s="401">
        <f t="shared" si="11"/>
        <v>902.41281337867474</v>
      </c>
    </row>
    <row r="351" spans="1:8" x14ac:dyDescent="0.25">
      <c r="A351" s="400">
        <v>39864</v>
      </c>
      <c r="B351" s="325">
        <v>73</v>
      </c>
      <c r="C351" s="292"/>
      <c r="D351" s="341"/>
      <c r="E351" s="341">
        <v>8.69</v>
      </c>
      <c r="F351" s="401">
        <f t="shared" si="8"/>
        <v>0</v>
      </c>
      <c r="G351" s="401">
        <f t="shared" si="9"/>
        <v>0</v>
      </c>
      <c r="H351" s="401">
        <f t="shared" si="11"/>
        <v>1279.2768920490512</v>
      </c>
    </row>
    <row r="352" spans="1:8" x14ac:dyDescent="0.25">
      <c r="A352" s="400">
        <v>39864</v>
      </c>
      <c r="B352" s="325">
        <v>74</v>
      </c>
      <c r="C352" s="292"/>
      <c r="D352" s="341"/>
      <c r="E352" s="341">
        <v>8.7100000000000009</v>
      </c>
      <c r="F352" s="401">
        <f t="shared" si="8"/>
        <v>0</v>
      </c>
      <c r="G352" s="401">
        <f t="shared" si="9"/>
        <v>0</v>
      </c>
      <c r="H352" s="401">
        <f t="shared" si="11"/>
        <v>1282.2211426636636</v>
      </c>
    </row>
    <row r="353" spans="1:8" x14ac:dyDescent="0.25">
      <c r="A353" s="400">
        <v>39864</v>
      </c>
      <c r="B353" s="325">
        <v>75</v>
      </c>
      <c r="C353" s="292"/>
      <c r="D353" s="341"/>
      <c r="E353" s="341">
        <v>2.8</v>
      </c>
      <c r="F353" s="401">
        <f t="shared" si="8"/>
        <v>0</v>
      </c>
      <c r="G353" s="401">
        <f t="shared" si="9"/>
        <v>0</v>
      </c>
      <c r="H353" s="401">
        <f t="shared" si="11"/>
        <v>412.19508604572422</v>
      </c>
    </row>
    <row r="354" spans="1:8" x14ac:dyDescent="0.25">
      <c r="A354" s="400">
        <v>39864</v>
      </c>
      <c r="B354" s="325">
        <v>78</v>
      </c>
      <c r="C354" s="292"/>
      <c r="D354" s="341"/>
      <c r="E354" s="341">
        <v>2.23</v>
      </c>
      <c r="F354" s="401">
        <f t="shared" si="8"/>
        <v>0</v>
      </c>
      <c r="G354" s="401">
        <f t="shared" si="9"/>
        <v>0</v>
      </c>
      <c r="H354" s="401">
        <f t="shared" si="11"/>
        <v>328.28394352927319</v>
      </c>
    </row>
    <row r="355" spans="1:8" x14ac:dyDescent="0.25">
      <c r="A355" s="400">
        <v>39864</v>
      </c>
      <c r="B355" s="325">
        <v>79</v>
      </c>
      <c r="C355" s="292"/>
      <c r="D355" s="341"/>
      <c r="E355" s="341">
        <v>2.94</v>
      </c>
      <c r="F355" s="401">
        <f t="shared" si="8"/>
        <v>0</v>
      </c>
      <c r="G355" s="401">
        <f t="shared" si="9"/>
        <v>0</v>
      </c>
      <c r="H355" s="401">
        <f t="shared" si="11"/>
        <v>432.80484034801043</v>
      </c>
    </row>
    <row r="356" spans="1:8" x14ac:dyDescent="0.25">
      <c r="A356" s="400">
        <v>39864</v>
      </c>
      <c r="B356" s="325">
        <v>81</v>
      </c>
      <c r="C356" s="292"/>
      <c r="D356" s="341"/>
      <c r="E356" s="341">
        <v>3.55</v>
      </c>
      <c r="F356" s="401">
        <f t="shared" ref="F356:F419" si="12">(C356*10000)/67.929</f>
        <v>0</v>
      </c>
      <c r="G356" s="401">
        <f t="shared" ref="G356:G419" si="13">(D356*10000)/67.929</f>
        <v>0</v>
      </c>
      <c r="H356" s="401">
        <f t="shared" si="11"/>
        <v>522.60448409368598</v>
      </c>
    </row>
    <row r="357" spans="1:8" x14ac:dyDescent="0.25">
      <c r="A357" s="400">
        <v>39864</v>
      </c>
      <c r="B357" s="325">
        <v>81</v>
      </c>
      <c r="C357" s="292"/>
      <c r="D357" s="341"/>
      <c r="E357" s="341">
        <v>9.48</v>
      </c>
      <c r="F357" s="401">
        <f t="shared" si="12"/>
        <v>0</v>
      </c>
      <c r="G357" s="401">
        <f t="shared" si="13"/>
        <v>0</v>
      </c>
      <c r="H357" s="401">
        <f t="shared" si="11"/>
        <v>1395.5747913262376</v>
      </c>
    </row>
    <row r="358" spans="1:8" x14ac:dyDescent="0.25">
      <c r="A358" s="400">
        <v>39864</v>
      </c>
      <c r="B358" s="325">
        <v>83</v>
      </c>
      <c r="C358" s="292"/>
      <c r="D358" s="341"/>
      <c r="E358" s="341">
        <v>3.29</v>
      </c>
      <c r="F358" s="401">
        <f t="shared" si="12"/>
        <v>0</v>
      </c>
      <c r="G358" s="401">
        <f t="shared" si="13"/>
        <v>0</v>
      </c>
      <c r="H358" s="401">
        <f t="shared" si="11"/>
        <v>484.32922610372594</v>
      </c>
    </row>
    <row r="359" spans="1:8" x14ac:dyDescent="0.25">
      <c r="A359" s="400">
        <v>39864</v>
      </c>
      <c r="B359" s="325">
        <v>83</v>
      </c>
      <c r="C359" s="292"/>
      <c r="D359" s="341"/>
      <c r="E359" s="341">
        <v>4.62</v>
      </c>
      <c r="F359" s="401">
        <f t="shared" si="12"/>
        <v>0</v>
      </c>
      <c r="G359" s="401">
        <f t="shared" si="13"/>
        <v>0</v>
      </c>
      <c r="H359" s="401">
        <f t="shared" si="11"/>
        <v>680.1218919754449</v>
      </c>
    </row>
    <row r="360" spans="1:8" x14ac:dyDescent="0.25">
      <c r="A360" s="400">
        <v>39864</v>
      </c>
      <c r="B360" s="325">
        <v>84</v>
      </c>
      <c r="C360" s="292"/>
      <c r="D360" s="341"/>
      <c r="E360" s="341">
        <v>4.1500000000000004</v>
      </c>
      <c r="F360" s="401">
        <f t="shared" si="12"/>
        <v>0</v>
      </c>
      <c r="G360" s="401">
        <f t="shared" si="13"/>
        <v>0</v>
      </c>
      <c r="H360" s="401">
        <f t="shared" si="11"/>
        <v>610.93200253205555</v>
      </c>
    </row>
    <row r="361" spans="1:8" x14ac:dyDescent="0.25">
      <c r="A361" s="400">
        <v>39864</v>
      </c>
      <c r="B361" s="325">
        <v>85</v>
      </c>
      <c r="C361" s="292"/>
      <c r="D361" s="341"/>
      <c r="E361" s="341">
        <v>5.43</v>
      </c>
      <c r="F361" s="401">
        <f t="shared" si="12"/>
        <v>0</v>
      </c>
      <c r="G361" s="401">
        <f t="shared" si="13"/>
        <v>0</v>
      </c>
      <c r="H361" s="401">
        <f t="shared" si="11"/>
        <v>799.36404186724371</v>
      </c>
    </row>
    <row r="362" spans="1:8" x14ac:dyDescent="0.25">
      <c r="A362" s="400">
        <v>39864</v>
      </c>
      <c r="B362" s="325">
        <v>85</v>
      </c>
      <c r="C362" s="292"/>
      <c r="D362" s="341"/>
      <c r="E362" s="341">
        <v>3.15</v>
      </c>
      <c r="F362" s="401">
        <f t="shared" si="12"/>
        <v>0</v>
      </c>
      <c r="G362" s="401">
        <f t="shared" si="13"/>
        <v>0</v>
      </c>
      <c r="H362" s="401">
        <f t="shared" si="11"/>
        <v>463.71947180143974</v>
      </c>
    </row>
    <row r="363" spans="1:8" x14ac:dyDescent="0.25">
      <c r="A363" s="400">
        <v>39864</v>
      </c>
      <c r="B363" s="325">
        <v>86</v>
      </c>
      <c r="C363" s="292"/>
      <c r="D363" s="341"/>
      <c r="E363" s="341">
        <v>11.15</v>
      </c>
      <c r="F363" s="401">
        <f t="shared" si="12"/>
        <v>0</v>
      </c>
      <c r="G363" s="401">
        <f t="shared" si="13"/>
        <v>0</v>
      </c>
      <c r="H363" s="401">
        <f t="shared" si="11"/>
        <v>1641.4197176463661</v>
      </c>
    </row>
    <row r="364" spans="1:8" x14ac:dyDescent="0.25">
      <c r="A364" s="400">
        <v>39864</v>
      </c>
      <c r="B364" s="325">
        <v>87</v>
      </c>
      <c r="C364" s="292"/>
      <c r="D364" s="341"/>
      <c r="E364" s="341">
        <v>6.26</v>
      </c>
      <c r="F364" s="401">
        <f t="shared" si="12"/>
        <v>0</v>
      </c>
      <c r="G364" s="401">
        <f t="shared" si="13"/>
        <v>0</v>
      </c>
      <c r="H364" s="401">
        <f t="shared" si="11"/>
        <v>921.55044237365485</v>
      </c>
    </row>
    <row r="365" spans="1:8" x14ac:dyDescent="0.25">
      <c r="A365" s="400">
        <v>39864</v>
      </c>
      <c r="B365" s="325">
        <v>90</v>
      </c>
      <c r="C365" s="292"/>
      <c r="D365" s="341"/>
      <c r="E365" s="341">
        <v>3.44</v>
      </c>
      <c r="F365" s="401">
        <f t="shared" si="12"/>
        <v>0</v>
      </c>
      <c r="G365" s="401">
        <f t="shared" si="13"/>
        <v>0</v>
      </c>
      <c r="H365" s="401">
        <f t="shared" si="11"/>
        <v>506.41110571331831</v>
      </c>
    </row>
    <row r="366" spans="1:8" x14ac:dyDescent="0.25">
      <c r="A366" s="400">
        <v>39864</v>
      </c>
      <c r="B366" s="325">
        <v>92</v>
      </c>
      <c r="C366" s="292"/>
      <c r="D366" s="341"/>
      <c r="E366" s="341">
        <v>3.36</v>
      </c>
      <c r="F366" s="401">
        <f t="shared" si="12"/>
        <v>0</v>
      </c>
      <c r="G366" s="401">
        <f t="shared" si="13"/>
        <v>0</v>
      </c>
      <c r="H366" s="401">
        <f t="shared" si="11"/>
        <v>494.63410325486905</v>
      </c>
    </row>
    <row r="367" spans="1:8" x14ac:dyDescent="0.25">
      <c r="A367" s="400">
        <v>39864</v>
      </c>
      <c r="B367" s="325">
        <v>93</v>
      </c>
      <c r="C367" s="292"/>
      <c r="D367" s="341"/>
      <c r="E367" s="341">
        <v>4.68</v>
      </c>
      <c r="F367" s="401">
        <f t="shared" si="12"/>
        <v>0</v>
      </c>
      <c r="G367" s="401">
        <f t="shared" si="13"/>
        <v>0</v>
      </c>
      <c r="H367" s="401">
        <f t="shared" si="11"/>
        <v>688.95464381928184</v>
      </c>
    </row>
    <row r="368" spans="1:8" x14ac:dyDescent="0.25">
      <c r="A368" s="400">
        <v>39864</v>
      </c>
      <c r="B368" s="325">
        <v>98</v>
      </c>
      <c r="C368" s="292"/>
      <c r="D368" s="341"/>
      <c r="E368" s="341">
        <v>1.56</v>
      </c>
      <c r="F368" s="401">
        <f t="shared" si="12"/>
        <v>0</v>
      </c>
      <c r="G368" s="401">
        <f t="shared" si="13"/>
        <v>0</v>
      </c>
      <c r="H368" s="401">
        <f t="shared" si="11"/>
        <v>229.65154793976063</v>
      </c>
    </row>
    <row r="369" spans="1:8" x14ac:dyDescent="0.25">
      <c r="A369" s="400">
        <v>39864</v>
      </c>
      <c r="B369" s="325">
        <v>99</v>
      </c>
      <c r="C369" s="292"/>
      <c r="D369" s="341"/>
      <c r="E369" s="341">
        <v>4.28</v>
      </c>
      <c r="F369" s="401">
        <f t="shared" si="12"/>
        <v>0</v>
      </c>
      <c r="G369" s="401">
        <f t="shared" si="13"/>
        <v>0</v>
      </c>
      <c r="H369" s="401">
        <f t="shared" si="11"/>
        <v>630.06963152703554</v>
      </c>
    </row>
    <row r="370" spans="1:8" x14ac:dyDescent="0.25">
      <c r="A370" s="400">
        <v>39864</v>
      </c>
      <c r="B370" s="325">
        <v>104</v>
      </c>
      <c r="C370" s="292"/>
      <c r="D370" s="341"/>
      <c r="E370" s="341">
        <v>2.81</v>
      </c>
      <c r="F370" s="401">
        <f t="shared" si="12"/>
        <v>0</v>
      </c>
      <c r="G370" s="401">
        <f t="shared" si="13"/>
        <v>0</v>
      </c>
      <c r="H370" s="401">
        <f t="shared" si="11"/>
        <v>413.66721135303038</v>
      </c>
    </row>
    <row r="371" spans="1:8" x14ac:dyDescent="0.25">
      <c r="A371" s="400">
        <v>39864</v>
      </c>
      <c r="B371" s="325">
        <v>105</v>
      </c>
      <c r="C371" s="292"/>
      <c r="D371" s="341"/>
      <c r="E371" s="341">
        <v>3.41</v>
      </c>
      <c r="F371" s="401">
        <f t="shared" si="12"/>
        <v>0</v>
      </c>
      <c r="G371" s="401">
        <f t="shared" si="13"/>
        <v>0</v>
      </c>
      <c r="H371" s="401">
        <f t="shared" si="11"/>
        <v>501.99472979139983</v>
      </c>
    </row>
    <row r="372" spans="1:8" x14ac:dyDescent="0.25">
      <c r="A372" s="400">
        <v>39864</v>
      </c>
      <c r="B372" s="325">
        <v>176</v>
      </c>
      <c r="C372" s="292"/>
      <c r="D372" s="341"/>
      <c r="E372" s="341">
        <v>9.51</v>
      </c>
      <c r="F372" s="401">
        <f t="shared" si="12"/>
        <v>0</v>
      </c>
      <c r="G372" s="401">
        <f t="shared" si="13"/>
        <v>0</v>
      </c>
      <c r="H372" s="401">
        <f t="shared" si="11"/>
        <v>1399.9911672481562</v>
      </c>
    </row>
    <row r="373" spans="1:8" x14ac:dyDescent="0.25">
      <c r="A373" s="400">
        <v>39864</v>
      </c>
      <c r="B373" s="325">
        <v>179</v>
      </c>
      <c r="C373" s="292"/>
      <c r="D373" s="341"/>
      <c r="E373" s="341">
        <v>0.9</v>
      </c>
      <c r="F373" s="401">
        <f t="shared" si="12"/>
        <v>0</v>
      </c>
      <c r="G373" s="401">
        <f t="shared" si="13"/>
        <v>0</v>
      </c>
      <c r="H373" s="401">
        <f t="shared" si="11"/>
        <v>132.49127765755421</v>
      </c>
    </row>
    <row r="374" spans="1:8" x14ac:dyDescent="0.25">
      <c r="A374" s="400">
        <v>39864</v>
      </c>
      <c r="B374" s="325">
        <v>180</v>
      </c>
      <c r="C374" s="292"/>
      <c r="D374" s="341"/>
      <c r="E374" s="341">
        <v>1.05</v>
      </c>
      <c r="F374" s="401">
        <f t="shared" si="12"/>
        <v>0</v>
      </c>
      <c r="G374" s="401">
        <f t="shared" si="13"/>
        <v>0</v>
      </c>
      <c r="H374" s="401">
        <f t="shared" si="11"/>
        <v>154.57315726714657</v>
      </c>
    </row>
    <row r="375" spans="1:8" x14ac:dyDescent="0.25">
      <c r="A375" s="400">
        <v>39864</v>
      </c>
      <c r="B375" s="325">
        <v>185</v>
      </c>
      <c r="C375" s="292"/>
      <c r="D375" s="341"/>
      <c r="E375" s="341">
        <v>5.15</v>
      </c>
      <c r="F375" s="401">
        <f t="shared" si="12"/>
        <v>0</v>
      </c>
      <c r="G375" s="401">
        <f t="shared" si="13"/>
        <v>0</v>
      </c>
      <c r="H375" s="401">
        <f t="shared" si="11"/>
        <v>758.1445332626713</v>
      </c>
    </row>
    <row r="376" spans="1:8" x14ac:dyDescent="0.25">
      <c r="A376" s="400">
        <v>39864</v>
      </c>
      <c r="B376" s="325">
        <v>191</v>
      </c>
      <c r="C376" s="292"/>
      <c r="D376" s="341"/>
      <c r="E376" s="341">
        <v>2.1800000000000002</v>
      </c>
      <c r="F376" s="401">
        <f t="shared" si="12"/>
        <v>0</v>
      </c>
      <c r="G376" s="401">
        <f t="shared" si="13"/>
        <v>0</v>
      </c>
      <c r="H376" s="401">
        <f t="shared" si="11"/>
        <v>320.9233169927424</v>
      </c>
    </row>
    <row r="377" spans="1:8" x14ac:dyDescent="0.25">
      <c r="A377" s="400">
        <v>39864</v>
      </c>
      <c r="B377" s="325">
        <v>193</v>
      </c>
      <c r="C377" s="292"/>
      <c r="D377" s="341"/>
      <c r="E377" s="341">
        <v>4.12</v>
      </c>
      <c r="F377" s="401">
        <f t="shared" si="12"/>
        <v>0</v>
      </c>
      <c r="G377" s="401">
        <f t="shared" si="13"/>
        <v>0</v>
      </c>
      <c r="H377" s="401">
        <f t="shared" si="11"/>
        <v>606.51562661013702</v>
      </c>
    </row>
    <row r="378" spans="1:8" x14ac:dyDescent="0.25">
      <c r="A378" s="400">
        <v>39864</v>
      </c>
      <c r="B378" s="325">
        <v>194</v>
      </c>
      <c r="C378" s="292"/>
      <c r="D378" s="341"/>
      <c r="E378" s="341">
        <v>2.9</v>
      </c>
      <c r="F378" s="401">
        <f t="shared" si="12"/>
        <v>0</v>
      </c>
      <c r="G378" s="401">
        <f t="shared" si="13"/>
        <v>0</v>
      </c>
      <c r="H378" s="401">
        <f t="shared" si="11"/>
        <v>426.9163391187858</v>
      </c>
    </row>
    <row r="379" spans="1:8" x14ac:dyDescent="0.25">
      <c r="A379" s="400">
        <v>39864</v>
      </c>
      <c r="B379" s="325">
        <v>197</v>
      </c>
      <c r="C379" s="292"/>
      <c r="D379" s="341"/>
      <c r="E379" s="341">
        <v>2.62</v>
      </c>
      <c r="F379" s="401">
        <f t="shared" si="12"/>
        <v>0</v>
      </c>
      <c r="G379" s="401">
        <f t="shared" si="13"/>
        <v>0</v>
      </c>
      <c r="H379" s="401">
        <f t="shared" si="11"/>
        <v>385.69683051421333</v>
      </c>
    </row>
    <row r="380" spans="1:8" x14ac:dyDescent="0.25">
      <c r="A380" s="400">
        <v>39864</v>
      </c>
      <c r="B380" s="325">
        <v>199</v>
      </c>
      <c r="C380" s="292"/>
      <c r="D380" s="341"/>
      <c r="E380" s="341">
        <v>3.34</v>
      </c>
      <c r="F380" s="401">
        <f t="shared" si="12"/>
        <v>0</v>
      </c>
      <c r="G380" s="401">
        <f t="shared" si="13"/>
        <v>0</v>
      </c>
      <c r="H380" s="401">
        <f t="shared" si="11"/>
        <v>491.68985264025673</v>
      </c>
    </row>
    <row r="381" spans="1:8" x14ac:dyDescent="0.25">
      <c r="A381" s="400">
        <v>39864</v>
      </c>
      <c r="B381" s="325">
        <v>200</v>
      </c>
      <c r="C381" s="292"/>
      <c r="D381" s="341"/>
      <c r="E381" s="341">
        <v>4.41</v>
      </c>
      <c r="F381" s="401">
        <f t="shared" si="12"/>
        <v>0</v>
      </c>
      <c r="G381" s="401">
        <f t="shared" si="13"/>
        <v>0</v>
      </c>
      <c r="H381" s="401">
        <f t="shared" si="11"/>
        <v>649.20726052201564</v>
      </c>
    </row>
    <row r="382" spans="1:8" x14ac:dyDescent="0.25">
      <c r="A382" s="400">
        <v>39864</v>
      </c>
      <c r="B382" s="325">
        <v>201</v>
      </c>
      <c r="C382" s="292"/>
      <c r="D382" s="341"/>
      <c r="E382" s="341">
        <v>1.76</v>
      </c>
      <c r="F382" s="401">
        <f t="shared" si="12"/>
        <v>0</v>
      </c>
      <c r="G382" s="401">
        <f t="shared" si="13"/>
        <v>0</v>
      </c>
      <c r="H382" s="401">
        <f t="shared" si="11"/>
        <v>259.09405408588378</v>
      </c>
    </row>
    <row r="383" spans="1:8" x14ac:dyDescent="0.25">
      <c r="A383" s="400">
        <v>39864</v>
      </c>
      <c r="B383" s="325">
        <v>202</v>
      </c>
      <c r="C383" s="292"/>
      <c r="D383" s="341"/>
      <c r="E383" s="341">
        <v>2.95</v>
      </c>
      <c r="F383" s="401">
        <f t="shared" si="12"/>
        <v>0</v>
      </c>
      <c r="G383" s="401">
        <f t="shared" si="13"/>
        <v>0</v>
      </c>
      <c r="H383" s="401">
        <f t="shared" si="11"/>
        <v>434.27696565531659</v>
      </c>
    </row>
    <row r="384" spans="1:8" x14ac:dyDescent="0.25">
      <c r="A384" s="400">
        <v>39864</v>
      </c>
      <c r="B384" s="325">
        <v>205</v>
      </c>
      <c r="C384" s="292"/>
      <c r="D384" s="341"/>
      <c r="E384" s="341">
        <v>5.45</v>
      </c>
      <c r="F384" s="401">
        <f t="shared" si="12"/>
        <v>0</v>
      </c>
      <c r="G384" s="401">
        <f t="shared" si="13"/>
        <v>0</v>
      </c>
      <c r="H384" s="401">
        <f t="shared" si="11"/>
        <v>802.30829248185603</v>
      </c>
    </row>
    <row r="385" spans="1:8" x14ac:dyDescent="0.25">
      <c r="A385" s="400">
        <v>39864</v>
      </c>
      <c r="B385" s="325">
        <v>206</v>
      </c>
      <c r="C385" s="292"/>
      <c r="D385" s="341"/>
      <c r="E385" s="341">
        <v>4.49</v>
      </c>
      <c r="F385" s="401">
        <f t="shared" si="12"/>
        <v>0</v>
      </c>
      <c r="G385" s="401">
        <f t="shared" si="13"/>
        <v>0</v>
      </c>
      <c r="H385" s="401">
        <f t="shared" si="11"/>
        <v>660.98426298046491</v>
      </c>
    </row>
    <row r="386" spans="1:8" x14ac:dyDescent="0.25">
      <c r="A386" s="400">
        <v>39864</v>
      </c>
      <c r="B386" s="325">
        <v>208</v>
      </c>
      <c r="C386" s="292"/>
      <c r="D386" s="341"/>
      <c r="E386" s="341">
        <v>1.98</v>
      </c>
      <c r="F386" s="401">
        <f t="shared" si="12"/>
        <v>0</v>
      </c>
      <c r="G386" s="401">
        <f t="shared" si="13"/>
        <v>0</v>
      </c>
      <c r="H386" s="401">
        <f t="shared" si="11"/>
        <v>291.48081084661925</v>
      </c>
    </row>
    <row r="387" spans="1:8" x14ac:dyDescent="0.25">
      <c r="A387" s="400">
        <v>39864</v>
      </c>
      <c r="B387" s="325">
        <v>209</v>
      </c>
      <c r="C387" s="292"/>
      <c r="D387" s="341"/>
      <c r="E387" s="341">
        <v>0.8</v>
      </c>
      <c r="F387" s="401">
        <f t="shared" si="12"/>
        <v>0</v>
      </c>
      <c r="G387" s="401">
        <f t="shared" si="13"/>
        <v>0</v>
      </c>
      <c r="H387" s="401">
        <f t="shared" si="11"/>
        <v>117.77002458449263</v>
      </c>
    </row>
    <row r="388" spans="1:8" x14ac:dyDescent="0.25">
      <c r="A388" s="400">
        <v>39864</v>
      </c>
      <c r="B388" s="325">
        <v>210</v>
      </c>
      <c r="C388" s="292"/>
      <c r="D388" s="341"/>
      <c r="E388" s="341">
        <v>2.84</v>
      </c>
      <c r="F388" s="401">
        <f t="shared" si="12"/>
        <v>0</v>
      </c>
      <c r="G388" s="401">
        <f t="shared" si="13"/>
        <v>0</v>
      </c>
      <c r="H388" s="401">
        <f t="shared" ref="H388:H451" si="14">(E388*10000)/67.929</f>
        <v>418.08358727494885</v>
      </c>
    </row>
    <row r="389" spans="1:8" x14ac:dyDescent="0.25">
      <c r="A389" s="400">
        <v>39864</v>
      </c>
      <c r="B389" s="325">
        <v>246</v>
      </c>
      <c r="C389" s="292"/>
      <c r="D389" s="341"/>
      <c r="E389" s="341">
        <v>2.7</v>
      </c>
      <c r="F389" s="401">
        <f t="shared" si="12"/>
        <v>0</v>
      </c>
      <c r="G389" s="401">
        <f t="shared" si="13"/>
        <v>0</v>
      </c>
      <c r="H389" s="401">
        <f t="shared" si="14"/>
        <v>397.47383297266265</v>
      </c>
    </row>
    <row r="390" spans="1:8" x14ac:dyDescent="0.25">
      <c r="A390" s="400">
        <v>39864</v>
      </c>
      <c r="B390" s="325">
        <v>247</v>
      </c>
      <c r="C390" s="292"/>
      <c r="D390" s="341"/>
      <c r="E390" s="341">
        <v>5.47</v>
      </c>
      <c r="F390" s="401">
        <f t="shared" si="12"/>
        <v>0</v>
      </c>
      <c r="G390" s="401">
        <f t="shared" si="13"/>
        <v>0</v>
      </c>
      <c r="H390" s="401">
        <f t="shared" si="14"/>
        <v>805.25254309646834</v>
      </c>
    </row>
    <row r="391" spans="1:8" x14ac:dyDescent="0.25">
      <c r="A391" s="400">
        <v>39864</v>
      </c>
      <c r="B391" s="325">
        <v>249</v>
      </c>
      <c r="C391" s="292"/>
      <c r="D391" s="341"/>
      <c r="E391" s="341">
        <v>6.06</v>
      </c>
      <c r="F391" s="401">
        <f t="shared" si="12"/>
        <v>0</v>
      </c>
      <c r="G391" s="401">
        <f t="shared" si="13"/>
        <v>0</v>
      </c>
      <c r="H391" s="401">
        <f t="shared" si="14"/>
        <v>892.10793622753158</v>
      </c>
    </row>
    <row r="392" spans="1:8" x14ac:dyDescent="0.25">
      <c r="A392" s="400">
        <v>39864</v>
      </c>
      <c r="B392" s="325">
        <v>251</v>
      </c>
      <c r="C392" s="292"/>
      <c r="D392" s="341"/>
      <c r="E392" s="341">
        <v>10.029999999999999</v>
      </c>
      <c r="F392" s="401">
        <f t="shared" si="12"/>
        <v>0</v>
      </c>
      <c r="G392" s="401">
        <f t="shared" si="13"/>
        <v>0</v>
      </c>
      <c r="H392" s="401">
        <f t="shared" si="14"/>
        <v>1476.5416832280764</v>
      </c>
    </row>
    <row r="393" spans="1:8" x14ac:dyDescent="0.25">
      <c r="A393" s="400">
        <v>39864</v>
      </c>
      <c r="B393" s="325">
        <v>253</v>
      </c>
      <c r="C393" s="292"/>
      <c r="D393" s="341"/>
      <c r="E393" s="341">
        <v>13.15</v>
      </c>
      <c r="F393" s="401">
        <f t="shared" si="12"/>
        <v>0</v>
      </c>
      <c r="G393" s="401">
        <f t="shared" si="13"/>
        <v>0</v>
      </c>
      <c r="H393" s="401">
        <f t="shared" si="14"/>
        <v>1935.8447791075976</v>
      </c>
    </row>
    <row r="394" spans="1:8" x14ac:dyDescent="0.25">
      <c r="A394" s="400">
        <v>39864</v>
      </c>
      <c r="B394" s="325">
        <v>254</v>
      </c>
      <c r="C394" s="292"/>
      <c r="D394" s="341"/>
      <c r="E394" s="341">
        <v>8.16</v>
      </c>
      <c r="F394" s="401">
        <f t="shared" si="12"/>
        <v>0</v>
      </c>
      <c r="G394" s="401">
        <f t="shared" si="13"/>
        <v>0</v>
      </c>
      <c r="H394" s="401">
        <f t="shared" si="14"/>
        <v>1201.2542507618248</v>
      </c>
    </row>
    <row r="395" spans="1:8" x14ac:dyDescent="0.25">
      <c r="A395" s="400">
        <v>39864</v>
      </c>
      <c r="B395" s="325">
        <v>256</v>
      </c>
      <c r="C395" s="292"/>
      <c r="D395" s="341"/>
      <c r="E395" s="341">
        <v>22.2</v>
      </c>
      <c r="F395" s="401">
        <f t="shared" si="12"/>
        <v>0</v>
      </c>
      <c r="G395" s="401">
        <f t="shared" si="13"/>
        <v>0</v>
      </c>
      <c r="H395" s="401">
        <f t="shared" si="14"/>
        <v>3268.1181822196704</v>
      </c>
    </row>
    <row r="396" spans="1:8" x14ac:dyDescent="0.25">
      <c r="A396" s="400">
        <v>39864</v>
      </c>
      <c r="B396" s="325">
        <v>257</v>
      </c>
      <c r="C396" s="292"/>
      <c r="D396" s="341"/>
      <c r="E396" s="341">
        <v>4.83</v>
      </c>
      <c r="F396" s="401">
        <f t="shared" si="12"/>
        <v>0</v>
      </c>
      <c r="G396" s="401">
        <f t="shared" si="13"/>
        <v>0</v>
      </c>
      <c r="H396" s="401">
        <f t="shared" si="14"/>
        <v>711.03652342887426</v>
      </c>
    </row>
    <row r="397" spans="1:8" x14ac:dyDescent="0.25">
      <c r="A397" s="400">
        <v>39864</v>
      </c>
      <c r="B397" s="325">
        <v>258</v>
      </c>
      <c r="C397" s="292"/>
      <c r="D397" s="341"/>
      <c r="E397" s="341">
        <v>3.88</v>
      </c>
      <c r="F397" s="401">
        <f t="shared" si="12"/>
        <v>0</v>
      </c>
      <c r="G397" s="401">
        <f t="shared" si="13"/>
        <v>0</v>
      </c>
      <c r="H397" s="401">
        <f t="shared" si="14"/>
        <v>571.18461923478924</v>
      </c>
    </row>
    <row r="398" spans="1:8" x14ac:dyDescent="0.25">
      <c r="A398" s="400">
        <v>39864</v>
      </c>
      <c r="B398" s="325">
        <v>259</v>
      </c>
      <c r="C398" s="292"/>
      <c r="D398" s="341"/>
      <c r="E398" s="341">
        <v>1.54</v>
      </c>
      <c r="F398" s="401">
        <f t="shared" si="12"/>
        <v>0</v>
      </c>
      <c r="G398" s="401">
        <f t="shared" si="13"/>
        <v>0</v>
      </c>
      <c r="H398" s="401">
        <f t="shared" si="14"/>
        <v>226.70729732514832</v>
      </c>
    </row>
    <row r="399" spans="1:8" x14ac:dyDescent="0.25">
      <c r="A399" s="400">
        <v>39864</v>
      </c>
      <c r="B399" s="325">
        <v>261</v>
      </c>
      <c r="C399" s="292"/>
      <c r="D399" s="341"/>
      <c r="E399" s="341">
        <v>4.03</v>
      </c>
      <c r="F399" s="401">
        <f t="shared" si="12"/>
        <v>0</v>
      </c>
      <c r="G399" s="401">
        <f t="shared" si="13"/>
        <v>0</v>
      </c>
      <c r="H399" s="401">
        <f t="shared" si="14"/>
        <v>593.26649884438166</v>
      </c>
    </row>
    <row r="400" spans="1:8" x14ac:dyDescent="0.25">
      <c r="A400" s="400">
        <v>39864</v>
      </c>
      <c r="B400" s="325">
        <v>263</v>
      </c>
      <c r="C400" s="292"/>
      <c r="D400" s="341"/>
      <c r="E400" s="341">
        <v>2.59</v>
      </c>
      <c r="F400" s="401">
        <f t="shared" si="12"/>
        <v>0</v>
      </c>
      <c r="G400" s="401">
        <f t="shared" si="13"/>
        <v>0</v>
      </c>
      <c r="H400" s="401">
        <f t="shared" si="14"/>
        <v>381.28045459229486</v>
      </c>
    </row>
    <row r="401" spans="1:8" x14ac:dyDescent="0.25">
      <c r="A401" s="400">
        <v>39864</v>
      </c>
      <c r="B401" s="325">
        <v>265</v>
      </c>
      <c r="C401" s="292"/>
      <c r="D401" s="341"/>
      <c r="E401" s="341">
        <v>8.3699999999999992</v>
      </c>
      <c r="F401" s="401">
        <f t="shared" si="12"/>
        <v>0</v>
      </c>
      <c r="G401" s="401">
        <f t="shared" si="13"/>
        <v>0</v>
      </c>
      <c r="H401" s="401">
        <f t="shared" si="14"/>
        <v>1232.1688822152539</v>
      </c>
    </row>
    <row r="402" spans="1:8" x14ac:dyDescent="0.25">
      <c r="A402" s="400">
        <v>39864</v>
      </c>
      <c r="B402" s="325">
        <v>266</v>
      </c>
      <c r="C402" s="292"/>
      <c r="D402" s="341"/>
      <c r="E402" s="341">
        <v>2.91</v>
      </c>
      <c r="F402" s="401">
        <f t="shared" si="12"/>
        <v>0</v>
      </c>
      <c r="G402" s="401">
        <f t="shared" si="13"/>
        <v>0</v>
      </c>
      <c r="H402" s="401">
        <f t="shared" si="14"/>
        <v>428.38846442609196</v>
      </c>
    </row>
    <row r="403" spans="1:8" x14ac:dyDescent="0.25">
      <c r="A403" s="400">
        <v>39864</v>
      </c>
      <c r="B403" s="325">
        <v>269</v>
      </c>
      <c r="C403" s="292"/>
      <c r="D403" s="341"/>
      <c r="E403" s="341">
        <v>5.84</v>
      </c>
      <c r="F403" s="401">
        <f t="shared" si="12"/>
        <v>0</v>
      </c>
      <c r="G403" s="401">
        <f t="shared" si="13"/>
        <v>0</v>
      </c>
      <c r="H403" s="401">
        <f t="shared" si="14"/>
        <v>859.72117946679623</v>
      </c>
    </row>
    <row r="404" spans="1:8" x14ac:dyDescent="0.25">
      <c r="A404" s="400">
        <v>39864</v>
      </c>
      <c r="B404" s="325">
        <v>270</v>
      </c>
      <c r="C404" s="292"/>
      <c r="D404" s="341"/>
      <c r="E404" s="341">
        <v>11.77</v>
      </c>
      <c r="F404" s="401">
        <f t="shared" si="12"/>
        <v>0</v>
      </c>
      <c r="G404" s="401">
        <f t="shared" si="13"/>
        <v>0</v>
      </c>
      <c r="H404" s="401">
        <f t="shared" si="14"/>
        <v>1732.6914866993477</v>
      </c>
    </row>
    <row r="405" spans="1:8" x14ac:dyDescent="0.25">
      <c r="A405" s="400">
        <v>39864</v>
      </c>
      <c r="B405" s="325">
        <v>273</v>
      </c>
      <c r="C405" s="292"/>
      <c r="D405" s="341"/>
      <c r="E405" s="341">
        <v>2.3199999999999998</v>
      </c>
      <c r="F405" s="401">
        <f t="shared" si="12"/>
        <v>0</v>
      </c>
      <c r="G405" s="401">
        <f t="shared" si="13"/>
        <v>0</v>
      </c>
      <c r="H405" s="401">
        <f t="shared" si="14"/>
        <v>341.53307129502861</v>
      </c>
    </row>
    <row r="406" spans="1:8" x14ac:dyDescent="0.25">
      <c r="A406" s="400">
        <v>39864</v>
      </c>
      <c r="B406" s="325">
        <v>275</v>
      </c>
      <c r="C406" s="292"/>
      <c r="D406" s="341"/>
      <c r="E406" s="341">
        <v>9.66</v>
      </c>
      <c r="F406" s="401">
        <f t="shared" si="12"/>
        <v>0</v>
      </c>
      <c r="G406" s="401">
        <f t="shared" si="13"/>
        <v>0</v>
      </c>
      <c r="H406" s="401">
        <f t="shared" si="14"/>
        <v>1422.0730468577485</v>
      </c>
    </row>
    <row r="407" spans="1:8" x14ac:dyDescent="0.25">
      <c r="A407" s="400">
        <v>39864</v>
      </c>
      <c r="B407" s="325">
        <v>277</v>
      </c>
      <c r="C407" s="292"/>
      <c r="D407" s="341"/>
      <c r="E407" s="341">
        <v>14.21</v>
      </c>
      <c r="F407" s="401">
        <f t="shared" si="12"/>
        <v>0</v>
      </c>
      <c r="G407" s="401">
        <f t="shared" si="13"/>
        <v>0</v>
      </c>
      <c r="H407" s="401">
        <f t="shared" si="14"/>
        <v>2091.8900616820501</v>
      </c>
    </row>
    <row r="408" spans="1:8" x14ac:dyDescent="0.25">
      <c r="A408" s="400">
        <v>39864</v>
      </c>
      <c r="B408" s="325">
        <v>278</v>
      </c>
      <c r="C408" s="292"/>
      <c r="D408" s="341"/>
      <c r="E408" s="341">
        <v>6.33</v>
      </c>
      <c r="F408" s="401">
        <f t="shared" si="12"/>
        <v>0</v>
      </c>
      <c r="G408" s="401">
        <f t="shared" si="13"/>
        <v>0</v>
      </c>
      <c r="H408" s="401">
        <f t="shared" si="14"/>
        <v>931.85531952479789</v>
      </c>
    </row>
    <row r="409" spans="1:8" x14ac:dyDescent="0.25">
      <c r="A409" s="400">
        <v>39864</v>
      </c>
      <c r="B409" s="325">
        <v>316</v>
      </c>
      <c r="C409" s="292"/>
      <c r="D409" s="341"/>
      <c r="E409" s="341">
        <v>11.43</v>
      </c>
      <c r="F409" s="401">
        <f t="shared" si="12"/>
        <v>0</v>
      </c>
      <c r="G409" s="401">
        <f t="shared" si="13"/>
        <v>0</v>
      </c>
      <c r="H409" s="401">
        <f t="shared" si="14"/>
        <v>1682.6392262509385</v>
      </c>
    </row>
    <row r="410" spans="1:8" x14ac:dyDescent="0.25">
      <c r="A410" s="400">
        <v>39864</v>
      </c>
      <c r="B410" s="325">
        <v>318</v>
      </c>
      <c r="C410" s="292"/>
      <c r="D410" s="341"/>
      <c r="E410" s="341">
        <v>34.43</v>
      </c>
      <c r="F410" s="401">
        <f t="shared" si="12"/>
        <v>0</v>
      </c>
      <c r="G410" s="401">
        <f t="shared" si="13"/>
        <v>0</v>
      </c>
      <c r="H410" s="401">
        <f t="shared" si="14"/>
        <v>5068.5274330551019</v>
      </c>
    </row>
    <row r="411" spans="1:8" x14ac:dyDescent="0.25">
      <c r="A411" s="400">
        <v>39864</v>
      </c>
      <c r="B411" s="325">
        <v>318</v>
      </c>
      <c r="C411" s="292"/>
      <c r="D411" s="341"/>
      <c r="E411" s="341">
        <v>0.82</v>
      </c>
      <c r="F411" s="401">
        <f t="shared" si="12"/>
        <v>0</v>
      </c>
      <c r="G411" s="401">
        <f t="shared" si="13"/>
        <v>0</v>
      </c>
      <c r="H411" s="401">
        <f t="shared" si="14"/>
        <v>120.71427519910495</v>
      </c>
    </row>
    <row r="412" spans="1:8" x14ac:dyDescent="0.25">
      <c r="A412" s="400">
        <v>39864</v>
      </c>
      <c r="B412" s="325">
        <v>319</v>
      </c>
      <c r="C412" s="292"/>
      <c r="D412" s="341"/>
      <c r="E412" s="341">
        <v>6.45</v>
      </c>
      <c r="F412" s="401">
        <f t="shared" si="12"/>
        <v>0</v>
      </c>
      <c r="G412" s="401">
        <f t="shared" si="13"/>
        <v>0</v>
      </c>
      <c r="H412" s="401">
        <f t="shared" si="14"/>
        <v>949.52082321247178</v>
      </c>
    </row>
    <row r="413" spans="1:8" x14ac:dyDescent="0.25">
      <c r="A413" s="400">
        <v>39864</v>
      </c>
      <c r="B413" s="325">
        <v>320</v>
      </c>
      <c r="C413" s="292"/>
      <c r="D413" s="341"/>
      <c r="E413" s="341">
        <v>3.02</v>
      </c>
      <c r="F413" s="401">
        <f t="shared" si="12"/>
        <v>0</v>
      </c>
      <c r="G413" s="401">
        <f t="shared" si="13"/>
        <v>0</v>
      </c>
      <c r="H413" s="401">
        <f t="shared" si="14"/>
        <v>444.58184280645969</v>
      </c>
    </row>
    <row r="414" spans="1:8" x14ac:dyDescent="0.25">
      <c r="A414" s="400">
        <v>39864</v>
      </c>
      <c r="B414" s="325">
        <v>321</v>
      </c>
      <c r="C414" s="292"/>
      <c r="D414" s="341"/>
      <c r="E414" s="341">
        <v>1.58</v>
      </c>
      <c r="F414" s="401">
        <f t="shared" si="12"/>
        <v>0</v>
      </c>
      <c r="G414" s="401">
        <f t="shared" si="13"/>
        <v>0</v>
      </c>
      <c r="H414" s="401">
        <f t="shared" si="14"/>
        <v>232.59579855437295</v>
      </c>
    </row>
    <row r="415" spans="1:8" x14ac:dyDescent="0.25">
      <c r="A415" s="400">
        <v>39864</v>
      </c>
      <c r="B415" s="325">
        <v>323</v>
      </c>
      <c r="C415" s="292"/>
      <c r="D415" s="341"/>
      <c r="E415" s="341">
        <v>8.25</v>
      </c>
      <c r="F415" s="401">
        <f t="shared" si="12"/>
        <v>0</v>
      </c>
      <c r="G415" s="401">
        <f t="shared" si="13"/>
        <v>0</v>
      </c>
      <c r="H415" s="401">
        <f t="shared" si="14"/>
        <v>1214.5033785275803</v>
      </c>
    </row>
    <row r="416" spans="1:8" x14ac:dyDescent="0.25">
      <c r="A416" s="400">
        <v>39864</v>
      </c>
      <c r="B416" s="325">
        <v>326</v>
      </c>
      <c r="C416" s="292"/>
      <c r="D416" s="341"/>
      <c r="E416" s="341">
        <v>3.82</v>
      </c>
      <c r="F416" s="401">
        <f t="shared" si="12"/>
        <v>0</v>
      </c>
      <c r="G416" s="401">
        <f t="shared" si="13"/>
        <v>0</v>
      </c>
      <c r="H416" s="401">
        <f t="shared" si="14"/>
        <v>562.35186739095229</v>
      </c>
    </row>
    <row r="417" spans="1:8" x14ac:dyDescent="0.25">
      <c r="A417" s="400">
        <v>39864</v>
      </c>
      <c r="B417" s="325">
        <v>327</v>
      </c>
      <c r="C417" s="292"/>
      <c r="D417" s="341"/>
      <c r="E417" s="341">
        <v>13.53</v>
      </c>
      <c r="F417" s="401">
        <f t="shared" si="12"/>
        <v>0</v>
      </c>
      <c r="G417" s="401">
        <f t="shared" si="13"/>
        <v>0</v>
      </c>
      <c r="H417" s="401">
        <f t="shared" si="14"/>
        <v>1991.7855407852317</v>
      </c>
    </row>
    <row r="418" spans="1:8" x14ac:dyDescent="0.25">
      <c r="A418" s="400">
        <v>39864</v>
      </c>
      <c r="B418" s="325">
        <v>328</v>
      </c>
      <c r="C418" s="292"/>
      <c r="D418" s="341"/>
      <c r="E418" s="341">
        <v>16.329999999999998</v>
      </c>
      <c r="F418" s="401">
        <f t="shared" si="12"/>
        <v>0</v>
      </c>
      <c r="G418" s="401">
        <f t="shared" si="13"/>
        <v>0</v>
      </c>
      <c r="H418" s="401">
        <f t="shared" si="14"/>
        <v>2403.9806268309553</v>
      </c>
    </row>
    <row r="419" spans="1:8" x14ac:dyDescent="0.25">
      <c r="A419" s="400">
        <v>39864</v>
      </c>
      <c r="B419" s="325">
        <v>330</v>
      </c>
      <c r="C419" s="292"/>
      <c r="D419" s="341"/>
      <c r="E419" s="341">
        <v>1.41</v>
      </c>
      <c r="F419" s="401">
        <f t="shared" si="12"/>
        <v>0</v>
      </c>
      <c r="G419" s="401">
        <f t="shared" si="13"/>
        <v>0</v>
      </c>
      <c r="H419" s="401">
        <f t="shared" si="14"/>
        <v>207.56966833016827</v>
      </c>
    </row>
    <row r="420" spans="1:8" x14ac:dyDescent="0.25">
      <c r="A420" s="400">
        <v>39864</v>
      </c>
      <c r="B420" s="325">
        <v>334</v>
      </c>
      <c r="C420" s="292"/>
      <c r="D420" s="341"/>
      <c r="E420" s="341">
        <v>6.6</v>
      </c>
      <c r="F420" s="401">
        <f t="shared" ref="F420:F483" si="15">(C420*10000)/67.929</f>
        <v>0</v>
      </c>
      <c r="G420" s="401">
        <f t="shared" ref="G420:G483" si="16">(D420*10000)/67.929</f>
        <v>0</v>
      </c>
      <c r="H420" s="401">
        <f t="shared" si="14"/>
        <v>971.6027028220642</v>
      </c>
    </row>
    <row r="421" spans="1:8" x14ac:dyDescent="0.25">
      <c r="A421" s="400">
        <v>39864</v>
      </c>
      <c r="B421" s="325">
        <v>335</v>
      </c>
      <c r="C421" s="292"/>
      <c r="D421" s="341"/>
      <c r="E421" s="341">
        <v>9.94</v>
      </c>
      <c r="F421" s="401">
        <f t="shared" si="15"/>
        <v>0</v>
      </c>
      <c r="G421" s="401">
        <f t="shared" si="16"/>
        <v>0</v>
      </c>
      <c r="H421" s="401">
        <f t="shared" si="14"/>
        <v>1463.2925554623209</v>
      </c>
    </row>
    <row r="422" spans="1:8" x14ac:dyDescent="0.25">
      <c r="A422" s="400">
        <v>39864</v>
      </c>
      <c r="B422" s="325">
        <v>337</v>
      </c>
      <c r="C422" s="292"/>
      <c r="D422" s="341"/>
      <c r="E422" s="341">
        <v>3.13</v>
      </c>
      <c r="F422" s="401">
        <f t="shared" si="15"/>
        <v>0</v>
      </c>
      <c r="G422" s="401">
        <f t="shared" si="16"/>
        <v>0</v>
      </c>
      <c r="H422" s="401">
        <f t="shared" si="14"/>
        <v>460.77522118682742</v>
      </c>
    </row>
    <row r="423" spans="1:8" x14ac:dyDescent="0.25">
      <c r="A423" s="400">
        <v>39864</v>
      </c>
      <c r="B423" s="325">
        <v>339</v>
      </c>
      <c r="C423" s="292"/>
      <c r="D423" s="341"/>
      <c r="E423" s="341">
        <v>9.93</v>
      </c>
      <c r="F423" s="401">
        <f t="shared" si="15"/>
        <v>0</v>
      </c>
      <c r="G423" s="401">
        <f t="shared" si="16"/>
        <v>0</v>
      </c>
      <c r="H423" s="401">
        <f t="shared" si="14"/>
        <v>1461.8204301550147</v>
      </c>
    </row>
    <row r="424" spans="1:8" x14ac:dyDescent="0.25">
      <c r="A424" s="400">
        <v>39864</v>
      </c>
      <c r="B424" s="325">
        <v>340</v>
      </c>
      <c r="C424" s="292"/>
      <c r="D424" s="341"/>
      <c r="E424" s="341">
        <v>8.32</v>
      </c>
      <c r="F424" s="401">
        <f t="shared" si="15"/>
        <v>0</v>
      </c>
      <c r="G424" s="401">
        <f t="shared" si="16"/>
        <v>0</v>
      </c>
      <c r="H424" s="401">
        <f t="shared" si="14"/>
        <v>1224.8082556787233</v>
      </c>
    </row>
    <row r="425" spans="1:8" x14ac:dyDescent="0.25">
      <c r="A425" s="400">
        <v>39864</v>
      </c>
      <c r="B425" s="325">
        <v>341</v>
      </c>
      <c r="C425" s="292"/>
      <c r="D425" s="341"/>
      <c r="E425" s="341">
        <v>3.21</v>
      </c>
      <c r="F425" s="401">
        <f t="shared" si="15"/>
        <v>0</v>
      </c>
      <c r="G425" s="401">
        <f t="shared" si="16"/>
        <v>0</v>
      </c>
      <c r="H425" s="401">
        <f t="shared" si="14"/>
        <v>472.55222364527668</v>
      </c>
    </row>
    <row r="426" spans="1:8" x14ac:dyDescent="0.25">
      <c r="A426" s="400">
        <v>39864</v>
      </c>
      <c r="B426" s="325">
        <v>342</v>
      </c>
      <c r="C426" s="292"/>
      <c r="D426" s="341"/>
      <c r="E426" s="341">
        <v>8.23</v>
      </c>
      <c r="F426" s="401">
        <f t="shared" si="15"/>
        <v>0</v>
      </c>
      <c r="G426" s="401">
        <f t="shared" si="16"/>
        <v>0</v>
      </c>
      <c r="H426" s="401">
        <f t="shared" si="14"/>
        <v>1211.5591279129678</v>
      </c>
    </row>
    <row r="427" spans="1:8" x14ac:dyDescent="0.25">
      <c r="A427" s="400">
        <v>39864</v>
      </c>
      <c r="B427" s="325">
        <v>344</v>
      </c>
      <c r="C427" s="292"/>
      <c r="D427" s="341"/>
      <c r="E427" s="341">
        <v>9.16</v>
      </c>
      <c r="F427" s="401">
        <f t="shared" si="15"/>
        <v>0</v>
      </c>
      <c r="G427" s="401">
        <f t="shared" si="16"/>
        <v>0</v>
      </c>
      <c r="H427" s="401">
        <f t="shared" si="14"/>
        <v>1348.4667814924405</v>
      </c>
    </row>
    <row r="428" spans="1:8" x14ac:dyDescent="0.25">
      <c r="A428" s="400">
        <v>39864</v>
      </c>
      <c r="B428" s="325">
        <v>349</v>
      </c>
      <c r="C428" s="292"/>
      <c r="D428" s="341"/>
      <c r="E428" s="341" t="s">
        <v>5</v>
      </c>
      <c r="F428" s="401">
        <f t="shared" si="15"/>
        <v>0</v>
      </c>
      <c r="G428" s="401">
        <f t="shared" si="16"/>
        <v>0</v>
      </c>
      <c r="H428" s="401" t="e">
        <f t="shared" si="14"/>
        <v>#VALUE!</v>
      </c>
    </row>
    <row r="429" spans="1:8" x14ac:dyDescent="0.25">
      <c r="A429" s="400">
        <v>39864</v>
      </c>
      <c r="B429" s="325">
        <v>491</v>
      </c>
      <c r="C429" s="292"/>
      <c r="D429" s="341"/>
      <c r="E429" s="341">
        <v>3.39</v>
      </c>
      <c r="F429" s="401">
        <f t="shared" si="15"/>
        <v>0</v>
      </c>
      <c r="G429" s="401">
        <f t="shared" si="16"/>
        <v>0</v>
      </c>
      <c r="H429" s="401">
        <f t="shared" si="14"/>
        <v>499.05047917678752</v>
      </c>
    </row>
    <row r="430" spans="1:8" x14ac:dyDescent="0.25">
      <c r="A430" s="400">
        <v>39864</v>
      </c>
      <c r="B430" s="325">
        <v>493</v>
      </c>
      <c r="C430" s="292"/>
      <c r="D430" s="341"/>
      <c r="E430" s="341">
        <v>4.2</v>
      </c>
      <c r="F430" s="401">
        <f t="shared" si="15"/>
        <v>0</v>
      </c>
      <c r="G430" s="401">
        <f t="shared" si="16"/>
        <v>0</v>
      </c>
      <c r="H430" s="401">
        <f t="shared" si="14"/>
        <v>618.29262906858628</v>
      </c>
    </row>
    <row r="431" spans="1:8" x14ac:dyDescent="0.25">
      <c r="A431" s="400">
        <v>39864</v>
      </c>
      <c r="B431" s="325">
        <v>494</v>
      </c>
      <c r="C431" s="292"/>
      <c r="D431" s="341"/>
      <c r="E431" s="341">
        <v>3.64</v>
      </c>
      <c r="F431" s="401">
        <f t="shared" si="15"/>
        <v>0</v>
      </c>
      <c r="G431" s="401">
        <f t="shared" si="16"/>
        <v>0</v>
      </c>
      <c r="H431" s="401">
        <f t="shared" si="14"/>
        <v>535.85361185944146</v>
      </c>
    </row>
    <row r="432" spans="1:8" x14ac:dyDescent="0.25">
      <c r="A432" s="400">
        <v>39864</v>
      </c>
      <c r="B432" s="325">
        <v>495</v>
      </c>
      <c r="C432" s="292"/>
      <c r="D432" s="341"/>
      <c r="E432" s="341">
        <v>9.25</v>
      </c>
      <c r="F432" s="401">
        <f t="shared" si="15"/>
        <v>0</v>
      </c>
      <c r="G432" s="401">
        <f t="shared" si="16"/>
        <v>0</v>
      </c>
      <c r="H432" s="401">
        <f t="shared" si="14"/>
        <v>1361.715909258196</v>
      </c>
    </row>
    <row r="433" spans="1:8" x14ac:dyDescent="0.25">
      <c r="A433" s="400">
        <v>39864</v>
      </c>
      <c r="B433" s="325">
        <v>497</v>
      </c>
      <c r="C433" s="292"/>
      <c r="D433" s="341"/>
      <c r="E433" s="341">
        <v>6.95</v>
      </c>
      <c r="F433" s="401">
        <f t="shared" si="15"/>
        <v>0</v>
      </c>
      <c r="G433" s="401">
        <f t="shared" si="16"/>
        <v>0</v>
      </c>
      <c r="H433" s="401">
        <f t="shared" si="14"/>
        <v>1023.1270885777797</v>
      </c>
    </row>
    <row r="434" spans="1:8" x14ac:dyDescent="0.25">
      <c r="A434" s="400">
        <v>39864</v>
      </c>
      <c r="B434" s="325">
        <v>498</v>
      </c>
      <c r="C434" s="292"/>
      <c r="D434" s="341"/>
      <c r="E434" s="341">
        <v>4.2</v>
      </c>
      <c r="F434" s="401">
        <f t="shared" si="15"/>
        <v>0</v>
      </c>
      <c r="G434" s="401">
        <f t="shared" si="16"/>
        <v>0</v>
      </c>
      <c r="H434" s="401">
        <f t="shared" si="14"/>
        <v>618.29262906858628</v>
      </c>
    </row>
    <row r="435" spans="1:8" x14ac:dyDescent="0.25">
      <c r="A435" s="400">
        <v>39864</v>
      </c>
      <c r="B435" s="325">
        <v>499</v>
      </c>
      <c r="C435" s="292"/>
      <c r="D435" s="341"/>
      <c r="E435" s="341">
        <v>9.16</v>
      </c>
      <c r="F435" s="401">
        <f t="shared" si="15"/>
        <v>0</v>
      </c>
      <c r="G435" s="401">
        <f t="shared" si="16"/>
        <v>0</v>
      </c>
      <c r="H435" s="401">
        <f t="shared" si="14"/>
        <v>1348.4667814924405</v>
      </c>
    </row>
    <row r="436" spans="1:8" x14ac:dyDescent="0.25">
      <c r="A436" s="400">
        <v>39864</v>
      </c>
      <c r="B436" s="325">
        <v>501</v>
      </c>
      <c r="C436" s="292"/>
      <c r="D436" s="341"/>
      <c r="E436" s="341">
        <v>4.2</v>
      </c>
      <c r="F436" s="401">
        <f t="shared" si="15"/>
        <v>0</v>
      </c>
      <c r="G436" s="401">
        <f t="shared" si="16"/>
        <v>0</v>
      </c>
      <c r="H436" s="401">
        <f t="shared" si="14"/>
        <v>618.29262906858628</v>
      </c>
    </row>
    <row r="437" spans="1:8" x14ac:dyDescent="0.25">
      <c r="A437" s="400">
        <v>39864</v>
      </c>
      <c r="B437" s="325">
        <v>502</v>
      </c>
      <c r="C437" s="292"/>
      <c r="D437" s="341"/>
      <c r="E437" s="341">
        <v>3.33</v>
      </c>
      <c r="F437" s="401">
        <f t="shared" si="15"/>
        <v>0</v>
      </c>
      <c r="G437" s="401">
        <f t="shared" si="16"/>
        <v>0</v>
      </c>
      <c r="H437" s="401">
        <f t="shared" si="14"/>
        <v>490.21772733295057</v>
      </c>
    </row>
    <row r="438" spans="1:8" x14ac:dyDescent="0.25">
      <c r="A438" s="400">
        <v>39864</v>
      </c>
      <c r="B438" s="325">
        <v>503</v>
      </c>
      <c r="C438" s="292"/>
      <c r="D438" s="341"/>
      <c r="E438" s="341">
        <v>6.15</v>
      </c>
      <c r="F438" s="401">
        <f t="shared" si="15"/>
        <v>0</v>
      </c>
      <c r="G438" s="401">
        <f t="shared" si="16"/>
        <v>0</v>
      </c>
      <c r="H438" s="401">
        <f t="shared" si="14"/>
        <v>905.35706399328706</v>
      </c>
    </row>
    <row r="439" spans="1:8" x14ac:dyDescent="0.25">
      <c r="A439" s="400">
        <v>39864</v>
      </c>
      <c r="B439" s="325">
        <v>506</v>
      </c>
      <c r="C439" s="292"/>
      <c r="D439" s="341"/>
      <c r="E439" s="341">
        <v>3.06</v>
      </c>
      <c r="F439" s="401">
        <f t="shared" si="15"/>
        <v>0</v>
      </c>
      <c r="G439" s="401">
        <f t="shared" si="16"/>
        <v>0</v>
      </c>
      <c r="H439" s="401">
        <f t="shared" si="14"/>
        <v>450.47034403568432</v>
      </c>
    </row>
    <row r="440" spans="1:8" x14ac:dyDescent="0.25">
      <c r="A440" s="400">
        <v>39864</v>
      </c>
      <c r="B440" s="325">
        <v>509</v>
      </c>
      <c r="C440" s="292"/>
      <c r="D440" s="341"/>
      <c r="E440" s="341">
        <v>6.27</v>
      </c>
      <c r="F440" s="401">
        <f t="shared" si="15"/>
        <v>0</v>
      </c>
      <c r="G440" s="401">
        <f t="shared" si="16"/>
        <v>0</v>
      </c>
      <c r="H440" s="401">
        <f t="shared" si="14"/>
        <v>923.02256768096083</v>
      </c>
    </row>
    <row r="441" spans="1:8" x14ac:dyDescent="0.25">
      <c r="A441" s="400">
        <v>39864</v>
      </c>
      <c r="B441" s="325">
        <v>510</v>
      </c>
      <c r="C441" s="292"/>
      <c r="D441" s="341"/>
      <c r="E441" s="341">
        <v>10.11</v>
      </c>
      <c r="F441" s="401">
        <f t="shared" si="15"/>
        <v>0</v>
      </c>
      <c r="G441" s="401">
        <f t="shared" si="16"/>
        <v>0</v>
      </c>
      <c r="H441" s="401">
        <f t="shared" si="14"/>
        <v>1488.3186856865257</v>
      </c>
    </row>
    <row r="442" spans="1:8" x14ac:dyDescent="0.25">
      <c r="A442" s="400">
        <v>39864</v>
      </c>
      <c r="B442" s="325">
        <v>515</v>
      </c>
      <c r="C442" s="292"/>
      <c r="D442" s="341"/>
      <c r="E442" s="341">
        <v>34.79</v>
      </c>
      <c r="F442" s="401">
        <f t="shared" si="15"/>
        <v>0</v>
      </c>
      <c r="G442" s="401">
        <f t="shared" si="16"/>
        <v>0</v>
      </c>
      <c r="H442" s="401">
        <f t="shared" si="14"/>
        <v>5121.5239441181229</v>
      </c>
    </row>
    <row r="443" spans="1:8" x14ac:dyDescent="0.25">
      <c r="A443" s="400">
        <v>39864</v>
      </c>
      <c r="B443" s="325">
        <v>516</v>
      </c>
      <c r="C443" s="292"/>
      <c r="D443" s="341"/>
      <c r="E443" s="341">
        <v>3.04</v>
      </c>
      <c r="F443" s="401">
        <f t="shared" si="15"/>
        <v>0</v>
      </c>
      <c r="G443" s="401">
        <f t="shared" si="16"/>
        <v>0</v>
      </c>
      <c r="H443" s="401">
        <f t="shared" si="14"/>
        <v>447.52609342107201</v>
      </c>
    </row>
    <row r="444" spans="1:8" x14ac:dyDescent="0.25">
      <c r="A444" s="400">
        <v>39864</v>
      </c>
      <c r="B444" s="325">
        <v>519</v>
      </c>
      <c r="C444" s="292"/>
      <c r="D444" s="341"/>
      <c r="E444" s="341">
        <v>7.67</v>
      </c>
      <c r="F444" s="401">
        <f t="shared" si="15"/>
        <v>0</v>
      </c>
      <c r="G444" s="401">
        <f t="shared" si="16"/>
        <v>0</v>
      </c>
      <c r="H444" s="401">
        <f t="shared" si="14"/>
        <v>1129.120110703823</v>
      </c>
    </row>
    <row r="445" spans="1:8" x14ac:dyDescent="0.25">
      <c r="A445" s="400">
        <v>39864</v>
      </c>
      <c r="B445" s="325">
        <v>520</v>
      </c>
      <c r="C445" s="292"/>
      <c r="D445" s="341"/>
      <c r="E445" s="341">
        <v>4.87</v>
      </c>
      <c r="F445" s="401">
        <f t="shared" si="15"/>
        <v>0</v>
      </c>
      <c r="G445" s="401">
        <f t="shared" si="16"/>
        <v>0</v>
      </c>
      <c r="H445" s="401">
        <f t="shared" si="14"/>
        <v>716.92502465809889</v>
      </c>
    </row>
    <row r="446" spans="1:8" x14ac:dyDescent="0.25">
      <c r="A446" s="400">
        <v>39864</v>
      </c>
      <c r="B446" s="325">
        <v>521</v>
      </c>
      <c r="C446" s="292"/>
      <c r="D446" s="341"/>
      <c r="E446" s="341">
        <v>1.62</v>
      </c>
      <c r="F446" s="401">
        <f t="shared" si="15"/>
        <v>0</v>
      </c>
      <c r="G446" s="401">
        <f t="shared" si="16"/>
        <v>0</v>
      </c>
      <c r="H446" s="401">
        <f t="shared" si="14"/>
        <v>238.48429978359761</v>
      </c>
    </row>
    <row r="447" spans="1:8" x14ac:dyDescent="0.25">
      <c r="A447" s="400">
        <v>39864</v>
      </c>
      <c r="B447" s="325">
        <v>524</v>
      </c>
      <c r="C447" s="292"/>
      <c r="D447" s="341"/>
      <c r="E447" s="341">
        <v>10.98</v>
      </c>
      <c r="F447" s="401">
        <f t="shared" si="15"/>
        <v>0</v>
      </c>
      <c r="G447" s="401">
        <f t="shared" si="16"/>
        <v>0</v>
      </c>
      <c r="H447" s="401">
        <f t="shared" si="14"/>
        <v>1616.3935874221613</v>
      </c>
    </row>
    <row r="448" spans="1:8" x14ac:dyDescent="0.25">
      <c r="A448" s="400">
        <v>39864</v>
      </c>
      <c r="B448" s="325">
        <v>524</v>
      </c>
      <c r="C448" s="292"/>
      <c r="D448" s="341"/>
      <c r="E448" s="341">
        <v>10.94</v>
      </c>
      <c r="F448" s="401">
        <f t="shared" si="15"/>
        <v>0</v>
      </c>
      <c r="G448" s="401">
        <f t="shared" si="16"/>
        <v>0</v>
      </c>
      <c r="H448" s="401">
        <f t="shared" si="14"/>
        <v>1610.5050861929367</v>
      </c>
    </row>
    <row r="449" spans="1:8" x14ac:dyDescent="0.25">
      <c r="A449" s="400">
        <v>39864</v>
      </c>
      <c r="B449" s="325">
        <v>525</v>
      </c>
      <c r="C449" s="292"/>
      <c r="D449" s="341"/>
      <c r="E449" s="341">
        <v>6.25</v>
      </c>
      <c r="F449" s="401">
        <f t="shared" si="15"/>
        <v>0</v>
      </c>
      <c r="G449" s="401">
        <f t="shared" si="16"/>
        <v>0</v>
      </c>
      <c r="H449" s="401">
        <f t="shared" si="14"/>
        <v>920.07831706634863</v>
      </c>
    </row>
    <row r="450" spans="1:8" x14ac:dyDescent="0.25">
      <c r="A450" s="400">
        <v>39864</v>
      </c>
      <c r="B450" s="325">
        <v>561</v>
      </c>
      <c r="C450" s="292"/>
      <c r="D450" s="341"/>
      <c r="E450" s="341">
        <v>8.67</v>
      </c>
      <c r="F450" s="401">
        <f t="shared" si="15"/>
        <v>0</v>
      </c>
      <c r="G450" s="401">
        <f t="shared" si="16"/>
        <v>0</v>
      </c>
      <c r="H450" s="401">
        <f t="shared" si="14"/>
        <v>1276.3326414344388</v>
      </c>
    </row>
    <row r="451" spans="1:8" x14ac:dyDescent="0.25">
      <c r="A451" s="400">
        <v>39864</v>
      </c>
      <c r="B451" s="325">
        <v>563</v>
      </c>
      <c r="C451" s="292"/>
      <c r="D451" s="341"/>
      <c r="E451" s="341">
        <v>6.96</v>
      </c>
      <c r="F451" s="401">
        <f t="shared" si="15"/>
        <v>0</v>
      </c>
      <c r="G451" s="401">
        <f t="shared" si="16"/>
        <v>0</v>
      </c>
      <c r="H451" s="401">
        <f t="shared" si="14"/>
        <v>1024.5992138850859</v>
      </c>
    </row>
    <row r="452" spans="1:8" x14ac:dyDescent="0.25">
      <c r="A452" s="400">
        <v>39864</v>
      </c>
      <c r="B452" s="325">
        <v>565</v>
      </c>
      <c r="C452" s="292"/>
      <c r="D452" s="341"/>
      <c r="E452" s="341">
        <v>5.04</v>
      </c>
      <c r="F452" s="401">
        <f t="shared" si="15"/>
        <v>0</v>
      </c>
      <c r="G452" s="401">
        <f t="shared" si="16"/>
        <v>0</v>
      </c>
      <c r="H452" s="401">
        <f t="shared" ref="H452:H515" si="17">(E452*10000)/67.929</f>
        <v>741.95115488230351</v>
      </c>
    </row>
    <row r="453" spans="1:8" x14ac:dyDescent="0.25">
      <c r="A453" s="400">
        <v>39864</v>
      </c>
      <c r="B453" s="325">
        <v>567</v>
      </c>
      <c r="C453" s="292"/>
      <c r="D453" s="341"/>
      <c r="E453" s="341">
        <v>6.83</v>
      </c>
      <c r="F453" s="401">
        <f t="shared" si="15"/>
        <v>0</v>
      </c>
      <c r="G453" s="401">
        <f t="shared" si="16"/>
        <v>0</v>
      </c>
      <c r="H453" s="401">
        <f t="shared" si="17"/>
        <v>1005.4615848901058</v>
      </c>
    </row>
    <row r="454" spans="1:8" x14ac:dyDescent="0.25">
      <c r="A454" s="400">
        <v>39864</v>
      </c>
      <c r="B454" s="325">
        <v>569</v>
      </c>
      <c r="C454" s="292"/>
      <c r="D454" s="341"/>
      <c r="E454" s="341">
        <v>13.67</v>
      </c>
      <c r="F454" s="401">
        <f t="shared" si="15"/>
        <v>0</v>
      </c>
      <c r="G454" s="401">
        <f t="shared" si="16"/>
        <v>0</v>
      </c>
      <c r="H454" s="401">
        <f t="shared" si="17"/>
        <v>2012.3952950875178</v>
      </c>
    </row>
    <row r="455" spans="1:8" x14ac:dyDescent="0.25">
      <c r="A455" s="400">
        <v>39864</v>
      </c>
      <c r="B455" s="325">
        <v>570</v>
      </c>
      <c r="C455" s="292"/>
      <c r="D455" s="341"/>
      <c r="E455" s="341">
        <v>13.4</v>
      </c>
      <c r="F455" s="401">
        <f t="shared" si="15"/>
        <v>0</v>
      </c>
      <c r="G455" s="401">
        <f t="shared" si="16"/>
        <v>0</v>
      </c>
      <c r="H455" s="401">
        <f t="shared" si="17"/>
        <v>1972.6479117902516</v>
      </c>
    </row>
    <row r="456" spans="1:8" x14ac:dyDescent="0.25">
      <c r="A456" s="400">
        <v>39864</v>
      </c>
      <c r="B456" s="325">
        <v>573</v>
      </c>
      <c r="C456" s="292"/>
      <c r="D456" s="341"/>
      <c r="E456" s="341">
        <v>10.84</v>
      </c>
      <c r="F456" s="401">
        <f t="shared" si="15"/>
        <v>0</v>
      </c>
      <c r="G456" s="401">
        <f t="shared" si="16"/>
        <v>0</v>
      </c>
      <c r="H456" s="401">
        <f t="shared" si="17"/>
        <v>1595.7838331198752</v>
      </c>
    </row>
    <row r="457" spans="1:8" x14ac:dyDescent="0.25">
      <c r="A457" s="400">
        <v>39864</v>
      </c>
      <c r="B457" s="325">
        <v>575</v>
      </c>
      <c r="C457" s="292"/>
      <c r="D457" s="341"/>
      <c r="E457" s="341">
        <v>6.9</v>
      </c>
      <c r="F457" s="401">
        <f t="shared" si="15"/>
        <v>0</v>
      </c>
      <c r="G457" s="401">
        <f t="shared" si="16"/>
        <v>0</v>
      </c>
      <c r="H457" s="401">
        <f t="shared" si="17"/>
        <v>1015.7664620412489</v>
      </c>
    </row>
    <row r="458" spans="1:8" x14ac:dyDescent="0.25">
      <c r="A458" s="400">
        <v>39864</v>
      </c>
      <c r="B458" s="325">
        <v>576</v>
      </c>
      <c r="C458" s="292"/>
      <c r="D458" s="341"/>
      <c r="E458" s="341">
        <v>3.73</v>
      </c>
      <c r="F458" s="401">
        <f t="shared" si="15"/>
        <v>0</v>
      </c>
      <c r="G458" s="401">
        <f t="shared" si="16"/>
        <v>0</v>
      </c>
      <c r="H458" s="401">
        <f t="shared" si="17"/>
        <v>549.10273962519693</v>
      </c>
    </row>
    <row r="459" spans="1:8" x14ac:dyDescent="0.25">
      <c r="A459" s="400">
        <v>39864</v>
      </c>
      <c r="B459" s="325">
        <v>577</v>
      </c>
      <c r="C459" s="292"/>
      <c r="D459" s="341"/>
      <c r="E459" s="341">
        <v>11.46</v>
      </c>
      <c r="F459" s="401">
        <f t="shared" si="15"/>
        <v>0</v>
      </c>
      <c r="G459" s="401">
        <f t="shared" si="16"/>
        <v>0</v>
      </c>
      <c r="H459" s="401">
        <f t="shared" si="17"/>
        <v>1687.0556021728571</v>
      </c>
    </row>
    <row r="460" spans="1:8" x14ac:dyDescent="0.25">
      <c r="A460" s="400">
        <v>39864</v>
      </c>
      <c r="B460" s="325">
        <v>578</v>
      </c>
      <c r="C460" s="292"/>
      <c r="D460" s="341"/>
      <c r="E460" s="341">
        <v>6.03</v>
      </c>
      <c r="F460" s="401">
        <f t="shared" si="15"/>
        <v>0</v>
      </c>
      <c r="G460" s="401">
        <f t="shared" si="16"/>
        <v>0</v>
      </c>
      <c r="H460" s="401">
        <f t="shared" si="17"/>
        <v>887.69156030561317</v>
      </c>
    </row>
    <row r="461" spans="1:8" x14ac:dyDescent="0.25">
      <c r="A461" s="400">
        <v>39864</v>
      </c>
      <c r="B461" s="325">
        <v>580</v>
      </c>
      <c r="C461" s="292"/>
      <c r="D461" s="341"/>
      <c r="E461" s="341">
        <v>7.38</v>
      </c>
      <c r="F461" s="401">
        <f t="shared" si="15"/>
        <v>0</v>
      </c>
      <c r="G461" s="401">
        <f t="shared" si="16"/>
        <v>0</v>
      </c>
      <c r="H461" s="401">
        <f t="shared" si="17"/>
        <v>1086.4284767919446</v>
      </c>
    </row>
    <row r="462" spans="1:8" x14ac:dyDescent="0.25">
      <c r="A462" s="400">
        <v>39864</v>
      </c>
      <c r="B462" s="325">
        <v>581</v>
      </c>
      <c r="C462" s="292"/>
      <c r="D462" s="341"/>
      <c r="E462" s="341">
        <v>8.14</v>
      </c>
      <c r="F462" s="401">
        <f t="shared" si="15"/>
        <v>0</v>
      </c>
      <c r="G462" s="401">
        <f t="shared" si="16"/>
        <v>0</v>
      </c>
      <c r="H462" s="401">
        <f t="shared" si="17"/>
        <v>1198.3100001472126</v>
      </c>
    </row>
    <row r="463" spans="1:8" x14ac:dyDescent="0.25">
      <c r="A463" s="400">
        <v>39864</v>
      </c>
      <c r="B463" s="325">
        <v>582</v>
      </c>
      <c r="C463" s="292"/>
      <c r="D463" s="341"/>
      <c r="E463" s="341">
        <v>9.3800000000000008</v>
      </c>
      <c r="F463" s="401">
        <f t="shared" si="15"/>
        <v>0</v>
      </c>
      <c r="G463" s="401">
        <f t="shared" si="16"/>
        <v>0</v>
      </c>
      <c r="H463" s="401">
        <f t="shared" si="17"/>
        <v>1380.8535382531763</v>
      </c>
    </row>
    <row r="464" spans="1:8" x14ac:dyDescent="0.25">
      <c r="A464" s="400">
        <v>39864</v>
      </c>
      <c r="B464" s="325">
        <v>584</v>
      </c>
      <c r="C464" s="292"/>
      <c r="D464" s="341"/>
      <c r="E464" s="341">
        <v>4.5999999999999996</v>
      </c>
      <c r="F464" s="401">
        <f t="shared" si="15"/>
        <v>0</v>
      </c>
      <c r="G464" s="401">
        <f t="shared" si="16"/>
        <v>0</v>
      </c>
      <c r="H464" s="401">
        <f t="shared" si="17"/>
        <v>677.17764136083258</v>
      </c>
    </row>
    <row r="465" spans="1:8" x14ac:dyDescent="0.25">
      <c r="A465" s="400">
        <v>39864</v>
      </c>
      <c r="B465" s="325">
        <v>587</v>
      </c>
      <c r="C465" s="292"/>
      <c r="D465" s="341"/>
      <c r="E465" s="341">
        <v>13.12</v>
      </c>
      <c r="F465" s="401">
        <f t="shared" si="15"/>
        <v>0</v>
      </c>
      <c r="G465" s="401">
        <f t="shared" si="16"/>
        <v>0</v>
      </c>
      <c r="H465" s="401">
        <f t="shared" si="17"/>
        <v>1931.4284031856791</v>
      </c>
    </row>
    <row r="466" spans="1:8" x14ac:dyDescent="0.25">
      <c r="A466" s="400">
        <v>39864</v>
      </c>
      <c r="B466" s="325">
        <v>588</v>
      </c>
      <c r="C466" s="292"/>
      <c r="D466" s="341"/>
      <c r="E466" s="341">
        <v>0.13</v>
      </c>
      <c r="F466" s="401">
        <f t="shared" si="15"/>
        <v>0</v>
      </c>
      <c r="G466" s="401">
        <f t="shared" si="16"/>
        <v>0</v>
      </c>
      <c r="H466" s="401">
        <f t="shared" si="17"/>
        <v>19.137628994980052</v>
      </c>
    </row>
    <row r="467" spans="1:8" x14ac:dyDescent="0.25">
      <c r="A467" s="400">
        <v>39864</v>
      </c>
      <c r="B467" s="325">
        <v>589</v>
      </c>
      <c r="C467" s="292"/>
      <c r="D467" s="341"/>
      <c r="E467" s="341">
        <v>10.42</v>
      </c>
      <c r="F467" s="401">
        <f t="shared" si="15"/>
        <v>0</v>
      </c>
      <c r="G467" s="401">
        <f t="shared" si="16"/>
        <v>0</v>
      </c>
      <c r="H467" s="401">
        <f t="shared" si="17"/>
        <v>1533.9545702130165</v>
      </c>
    </row>
    <row r="468" spans="1:8" x14ac:dyDescent="0.25">
      <c r="A468" s="400">
        <v>39864</v>
      </c>
      <c r="B468" s="325">
        <v>591</v>
      </c>
      <c r="C468" s="292"/>
      <c r="D468" s="341"/>
      <c r="E468" s="341">
        <v>6.55</v>
      </c>
      <c r="F468" s="401">
        <f t="shared" si="15"/>
        <v>0</v>
      </c>
      <c r="G468" s="401">
        <f t="shared" si="16"/>
        <v>0</v>
      </c>
      <c r="H468" s="401">
        <f t="shared" si="17"/>
        <v>964.24207628553336</v>
      </c>
    </row>
    <row r="469" spans="1:8" x14ac:dyDescent="0.25">
      <c r="A469" s="400">
        <v>39864</v>
      </c>
      <c r="B469" s="325">
        <v>595</v>
      </c>
      <c r="C469" s="292"/>
      <c r="D469" s="341"/>
      <c r="E469" s="341">
        <v>5.81</v>
      </c>
      <c r="F469" s="401">
        <f t="shared" si="15"/>
        <v>0</v>
      </c>
      <c r="G469" s="401">
        <f t="shared" si="16"/>
        <v>0</v>
      </c>
      <c r="H469" s="401">
        <f t="shared" si="17"/>
        <v>855.30480354487759</v>
      </c>
    </row>
    <row r="470" spans="1:8" x14ac:dyDescent="0.25">
      <c r="A470" s="400">
        <v>39864</v>
      </c>
      <c r="B470" s="325">
        <v>631</v>
      </c>
      <c r="C470" s="292"/>
      <c r="D470" s="341"/>
      <c r="E470" s="341">
        <v>10.24</v>
      </c>
      <c r="F470" s="401">
        <f t="shared" si="15"/>
        <v>0</v>
      </c>
      <c r="G470" s="401">
        <f t="shared" si="16"/>
        <v>0</v>
      </c>
      <c r="H470" s="401">
        <f t="shared" si="17"/>
        <v>1507.4563146815055</v>
      </c>
    </row>
    <row r="471" spans="1:8" x14ac:dyDescent="0.25">
      <c r="A471" s="400">
        <v>39864</v>
      </c>
      <c r="B471" s="325">
        <v>633</v>
      </c>
      <c r="C471" s="292"/>
      <c r="D471" s="341"/>
      <c r="E471" s="341">
        <v>6.81</v>
      </c>
      <c r="F471" s="401">
        <f t="shared" si="15"/>
        <v>0</v>
      </c>
      <c r="G471" s="401">
        <f t="shared" si="16"/>
        <v>0</v>
      </c>
      <c r="H471" s="401">
        <f t="shared" si="17"/>
        <v>1002.5173342754935</v>
      </c>
    </row>
    <row r="472" spans="1:8" x14ac:dyDescent="0.25">
      <c r="A472" s="400">
        <v>39864</v>
      </c>
      <c r="B472" s="325">
        <v>634</v>
      </c>
      <c r="C472" s="292"/>
      <c r="D472" s="341"/>
      <c r="E472" s="341">
        <v>7.32</v>
      </c>
      <c r="F472" s="401">
        <f t="shared" si="15"/>
        <v>0</v>
      </c>
      <c r="G472" s="401">
        <f t="shared" si="16"/>
        <v>0</v>
      </c>
      <c r="H472" s="401">
        <f t="shared" si="17"/>
        <v>1077.5957249481075</v>
      </c>
    </row>
    <row r="473" spans="1:8" x14ac:dyDescent="0.25">
      <c r="A473" s="400">
        <v>39864</v>
      </c>
      <c r="B473" s="325">
        <v>635</v>
      </c>
      <c r="C473" s="292"/>
      <c r="D473" s="341"/>
      <c r="E473" s="341">
        <v>4.0199999999999996</v>
      </c>
      <c r="F473" s="401">
        <f t="shared" si="15"/>
        <v>0</v>
      </c>
      <c r="G473" s="401">
        <f t="shared" si="16"/>
        <v>0</v>
      </c>
      <c r="H473" s="401">
        <f t="shared" si="17"/>
        <v>591.79437353707533</v>
      </c>
    </row>
    <row r="474" spans="1:8" x14ac:dyDescent="0.25">
      <c r="A474" s="400">
        <v>39864</v>
      </c>
      <c r="B474" s="325">
        <v>636</v>
      </c>
      <c r="C474" s="292"/>
      <c r="D474" s="341"/>
      <c r="E474" s="341">
        <v>2.12</v>
      </c>
      <c r="F474" s="401">
        <f t="shared" si="15"/>
        <v>0</v>
      </c>
      <c r="G474" s="401">
        <f t="shared" si="16"/>
        <v>0</v>
      </c>
      <c r="H474" s="401">
        <f t="shared" si="17"/>
        <v>312.09056514890545</v>
      </c>
    </row>
    <row r="475" spans="1:8" x14ac:dyDescent="0.25">
      <c r="A475" s="400">
        <v>39864</v>
      </c>
      <c r="B475" s="325">
        <v>637</v>
      </c>
      <c r="C475" s="292"/>
      <c r="D475" s="341"/>
      <c r="E475" s="341">
        <v>6.93</v>
      </c>
      <c r="F475" s="401">
        <f t="shared" si="15"/>
        <v>0</v>
      </c>
      <c r="G475" s="401">
        <f t="shared" si="16"/>
        <v>0</v>
      </c>
      <c r="H475" s="401">
        <f t="shared" si="17"/>
        <v>1020.1828379631673</v>
      </c>
    </row>
    <row r="476" spans="1:8" x14ac:dyDescent="0.25">
      <c r="A476" s="400">
        <v>39864</v>
      </c>
      <c r="B476" s="325">
        <v>639</v>
      </c>
      <c r="C476" s="292"/>
      <c r="D476" s="341"/>
      <c r="E476" s="341">
        <v>8.5299999999999994</v>
      </c>
      <c r="F476" s="401">
        <f t="shared" si="15"/>
        <v>0</v>
      </c>
      <c r="G476" s="401">
        <f t="shared" si="16"/>
        <v>0</v>
      </c>
      <c r="H476" s="401">
        <f t="shared" si="17"/>
        <v>1255.7228871321527</v>
      </c>
    </row>
    <row r="477" spans="1:8" x14ac:dyDescent="0.25">
      <c r="A477" s="400">
        <v>39864</v>
      </c>
      <c r="B477" s="325">
        <v>641</v>
      </c>
      <c r="C477" s="292"/>
      <c r="D477" s="341"/>
      <c r="E477" s="341">
        <v>4.01</v>
      </c>
      <c r="F477" s="401">
        <f t="shared" si="15"/>
        <v>0</v>
      </c>
      <c r="G477" s="401">
        <f t="shared" si="16"/>
        <v>0</v>
      </c>
      <c r="H477" s="401">
        <f t="shared" si="17"/>
        <v>590.32224822976934</v>
      </c>
    </row>
    <row r="478" spans="1:8" x14ac:dyDescent="0.25">
      <c r="A478" s="400">
        <v>39864</v>
      </c>
      <c r="B478" s="325">
        <v>642</v>
      </c>
      <c r="C478" s="292"/>
      <c r="D478" s="341"/>
      <c r="E478" s="341">
        <v>7.2</v>
      </c>
      <c r="F478" s="401">
        <f t="shared" si="15"/>
        <v>0</v>
      </c>
      <c r="G478" s="401">
        <f t="shared" si="16"/>
        <v>0</v>
      </c>
      <c r="H478" s="401">
        <f t="shared" si="17"/>
        <v>1059.9302212604337</v>
      </c>
    </row>
    <row r="479" spans="1:8" x14ac:dyDescent="0.25">
      <c r="A479" s="400">
        <v>39864</v>
      </c>
      <c r="B479" s="325">
        <v>643</v>
      </c>
      <c r="C479" s="292"/>
      <c r="D479" s="341"/>
      <c r="E479" s="341">
        <v>6.55</v>
      </c>
      <c r="F479" s="401">
        <f t="shared" si="15"/>
        <v>0</v>
      </c>
      <c r="G479" s="401">
        <f t="shared" si="16"/>
        <v>0</v>
      </c>
      <c r="H479" s="401">
        <f t="shared" si="17"/>
        <v>964.24207628553336</v>
      </c>
    </row>
    <row r="480" spans="1:8" x14ac:dyDescent="0.25">
      <c r="A480" s="400">
        <v>39864</v>
      </c>
      <c r="B480" s="325">
        <v>646</v>
      </c>
      <c r="C480" s="292"/>
      <c r="D480" s="341"/>
      <c r="E480" s="341">
        <v>8.66</v>
      </c>
      <c r="F480" s="401">
        <f t="shared" si="15"/>
        <v>0</v>
      </c>
      <c r="G480" s="401">
        <f t="shared" si="16"/>
        <v>0</v>
      </c>
      <c r="H480" s="401">
        <f t="shared" si="17"/>
        <v>1274.8605161271328</v>
      </c>
    </row>
    <row r="481" spans="1:8" x14ac:dyDescent="0.25">
      <c r="A481" s="400">
        <v>39864</v>
      </c>
      <c r="B481" s="325">
        <v>648</v>
      </c>
      <c r="C481" s="292"/>
      <c r="D481" s="341"/>
      <c r="E481" s="341">
        <v>2.89</v>
      </c>
      <c r="F481" s="401">
        <f t="shared" si="15"/>
        <v>0</v>
      </c>
      <c r="G481" s="401">
        <f t="shared" si="16"/>
        <v>0</v>
      </c>
      <c r="H481" s="401">
        <f t="shared" si="17"/>
        <v>425.44421381147964</v>
      </c>
    </row>
    <row r="482" spans="1:8" x14ac:dyDescent="0.25">
      <c r="A482" s="400">
        <v>39864</v>
      </c>
      <c r="B482" s="325">
        <v>649</v>
      </c>
      <c r="C482" s="292"/>
      <c r="D482" s="341"/>
      <c r="E482" s="341">
        <v>0.21</v>
      </c>
      <c r="F482" s="401">
        <f t="shared" si="15"/>
        <v>0</v>
      </c>
      <c r="G482" s="401">
        <f t="shared" si="16"/>
        <v>0</v>
      </c>
      <c r="H482" s="401">
        <f t="shared" si="17"/>
        <v>30.914631453429315</v>
      </c>
    </row>
    <row r="483" spans="1:8" x14ac:dyDescent="0.25">
      <c r="A483" s="400">
        <v>39864</v>
      </c>
      <c r="B483" s="325">
        <v>653</v>
      </c>
      <c r="C483" s="292"/>
      <c r="D483" s="341"/>
      <c r="E483" s="341">
        <v>3.25</v>
      </c>
      <c r="F483" s="401">
        <f t="shared" si="15"/>
        <v>0</v>
      </c>
      <c r="G483" s="401">
        <f t="shared" si="16"/>
        <v>0</v>
      </c>
      <c r="H483" s="401">
        <f t="shared" si="17"/>
        <v>478.44072487450131</v>
      </c>
    </row>
    <row r="484" spans="1:8" x14ac:dyDescent="0.25">
      <c r="A484" s="400">
        <v>39864</v>
      </c>
      <c r="B484" s="325">
        <v>655</v>
      </c>
      <c r="C484" s="292"/>
      <c r="D484" s="341"/>
      <c r="E484" s="341">
        <v>3.4</v>
      </c>
      <c r="F484" s="401">
        <f t="shared" ref="F484:F547" si="18">(C484*10000)/67.929</f>
        <v>0</v>
      </c>
      <c r="G484" s="401">
        <f t="shared" ref="G484:G547" si="19">(D484*10000)/67.929</f>
        <v>0</v>
      </c>
      <c r="H484" s="401">
        <f t="shared" si="17"/>
        <v>500.52260448409368</v>
      </c>
    </row>
    <row r="485" spans="1:8" x14ac:dyDescent="0.25">
      <c r="A485" s="400">
        <v>39864</v>
      </c>
      <c r="B485" s="325">
        <v>656</v>
      </c>
      <c r="C485" s="292"/>
      <c r="D485" s="341"/>
      <c r="E485" s="341">
        <v>10.3</v>
      </c>
      <c r="F485" s="401">
        <f t="shared" si="18"/>
        <v>0</v>
      </c>
      <c r="G485" s="401">
        <f t="shared" si="19"/>
        <v>0</v>
      </c>
      <c r="H485" s="401">
        <f t="shared" si="17"/>
        <v>1516.2890665253426</v>
      </c>
    </row>
    <row r="486" spans="1:8" x14ac:dyDescent="0.25">
      <c r="A486" s="400">
        <v>39864</v>
      </c>
      <c r="B486" s="325">
        <v>658</v>
      </c>
      <c r="C486" s="292"/>
      <c r="D486" s="341"/>
      <c r="E486" s="341">
        <v>9.49</v>
      </c>
      <c r="F486" s="401">
        <f t="shared" si="18"/>
        <v>0</v>
      </c>
      <c r="G486" s="401">
        <f t="shared" si="19"/>
        <v>0</v>
      </c>
      <c r="H486" s="401">
        <f t="shared" si="17"/>
        <v>1397.0469166335438</v>
      </c>
    </row>
    <row r="487" spans="1:8" x14ac:dyDescent="0.25">
      <c r="A487" s="400">
        <v>39864</v>
      </c>
      <c r="B487" s="325">
        <v>659</v>
      </c>
      <c r="C487" s="292"/>
      <c r="D487" s="341"/>
      <c r="E487" s="341">
        <v>9.82</v>
      </c>
      <c r="F487" s="401">
        <f t="shared" si="18"/>
        <v>0</v>
      </c>
      <c r="G487" s="401">
        <f t="shared" si="19"/>
        <v>0</v>
      </c>
      <c r="H487" s="401">
        <f t="shared" si="17"/>
        <v>1445.627051774647</v>
      </c>
    </row>
    <row r="488" spans="1:8" x14ac:dyDescent="0.25">
      <c r="A488" s="400">
        <v>39864</v>
      </c>
      <c r="B488" s="325">
        <v>660</v>
      </c>
      <c r="C488" s="292"/>
      <c r="D488" s="341"/>
      <c r="E488" s="341">
        <v>5.48</v>
      </c>
      <c r="F488" s="401">
        <f t="shared" si="18"/>
        <v>0</v>
      </c>
      <c r="G488" s="401">
        <f t="shared" si="19"/>
        <v>0</v>
      </c>
      <c r="H488" s="401">
        <f t="shared" si="17"/>
        <v>806.72466840377456</v>
      </c>
    </row>
    <row r="489" spans="1:8" x14ac:dyDescent="0.25">
      <c r="A489" s="400">
        <v>39864</v>
      </c>
      <c r="B489" s="325">
        <v>738</v>
      </c>
      <c r="C489" s="292"/>
      <c r="D489" s="341"/>
      <c r="E489" s="341">
        <v>10.74</v>
      </c>
      <c r="F489" s="401">
        <f t="shared" si="18"/>
        <v>0</v>
      </c>
      <c r="G489" s="401">
        <f t="shared" si="19"/>
        <v>0</v>
      </c>
      <c r="H489" s="401">
        <f t="shared" si="17"/>
        <v>1581.0625800468135</v>
      </c>
    </row>
    <row r="490" spans="1:8" x14ac:dyDescent="0.25">
      <c r="A490" s="400">
        <v>39864</v>
      </c>
      <c r="B490" s="325">
        <v>739</v>
      </c>
      <c r="C490" s="292"/>
      <c r="D490" s="341"/>
      <c r="E490" s="341">
        <v>10.55</v>
      </c>
      <c r="F490" s="401">
        <f t="shared" si="18"/>
        <v>0</v>
      </c>
      <c r="G490" s="401">
        <f t="shared" si="19"/>
        <v>0</v>
      </c>
      <c r="H490" s="401">
        <f t="shared" si="17"/>
        <v>1553.0921992079966</v>
      </c>
    </row>
    <row r="491" spans="1:8" x14ac:dyDescent="0.25">
      <c r="A491" s="400">
        <v>39864</v>
      </c>
      <c r="B491" s="325">
        <v>741</v>
      </c>
      <c r="C491" s="292"/>
      <c r="D491" s="341"/>
      <c r="E491" s="341">
        <v>7.27</v>
      </c>
      <c r="F491" s="401">
        <f t="shared" si="18"/>
        <v>0</v>
      </c>
      <c r="G491" s="401">
        <f t="shared" si="19"/>
        <v>0</v>
      </c>
      <c r="H491" s="401">
        <f t="shared" si="17"/>
        <v>1070.2350984115767</v>
      </c>
    </row>
    <row r="492" spans="1:8" x14ac:dyDescent="0.25">
      <c r="A492" s="400">
        <v>39864</v>
      </c>
      <c r="B492" s="325">
        <v>742</v>
      </c>
      <c r="C492" s="292"/>
      <c r="D492" s="341"/>
      <c r="E492" s="341">
        <v>4.72</v>
      </c>
      <c r="F492" s="401">
        <f t="shared" si="18"/>
        <v>0</v>
      </c>
      <c r="G492" s="401">
        <f t="shared" si="19"/>
        <v>0</v>
      </c>
      <c r="H492" s="401">
        <f t="shared" si="17"/>
        <v>694.84314504850647</v>
      </c>
    </row>
    <row r="493" spans="1:8" x14ac:dyDescent="0.25">
      <c r="A493" s="400">
        <v>39864</v>
      </c>
      <c r="B493" s="325">
        <v>743</v>
      </c>
      <c r="C493" s="292"/>
      <c r="D493" s="341"/>
      <c r="E493" s="341">
        <v>4.12</v>
      </c>
      <c r="F493" s="401">
        <f t="shared" si="18"/>
        <v>0</v>
      </c>
      <c r="G493" s="401">
        <f t="shared" si="19"/>
        <v>0</v>
      </c>
      <c r="H493" s="401">
        <f t="shared" si="17"/>
        <v>606.51562661013702</v>
      </c>
    </row>
    <row r="494" spans="1:8" x14ac:dyDescent="0.25">
      <c r="A494" s="400">
        <v>39864</v>
      </c>
      <c r="B494" s="325">
        <v>746</v>
      </c>
      <c r="C494" s="292"/>
      <c r="D494" s="341"/>
      <c r="E494" s="341">
        <v>6.26</v>
      </c>
      <c r="F494" s="401">
        <f t="shared" si="18"/>
        <v>0</v>
      </c>
      <c r="G494" s="401">
        <f t="shared" si="19"/>
        <v>0</v>
      </c>
      <c r="H494" s="401">
        <f t="shared" si="17"/>
        <v>921.55044237365485</v>
      </c>
    </row>
    <row r="495" spans="1:8" x14ac:dyDescent="0.25">
      <c r="A495" s="400">
        <v>39864</v>
      </c>
      <c r="B495" s="325">
        <v>747</v>
      </c>
      <c r="C495" s="292"/>
      <c r="D495" s="341"/>
      <c r="E495" s="341">
        <v>18.36</v>
      </c>
      <c r="F495" s="401">
        <f t="shared" si="18"/>
        <v>0</v>
      </c>
      <c r="G495" s="401">
        <f t="shared" si="19"/>
        <v>0</v>
      </c>
      <c r="H495" s="401">
        <f t="shared" si="17"/>
        <v>2702.8220642141059</v>
      </c>
    </row>
    <row r="496" spans="1:8" x14ac:dyDescent="0.25">
      <c r="A496" s="400">
        <v>39864</v>
      </c>
      <c r="B496" s="325">
        <v>748</v>
      </c>
      <c r="C496" s="292"/>
      <c r="D496" s="341"/>
      <c r="E496" s="341">
        <v>0.37</v>
      </c>
      <c r="F496" s="401">
        <f t="shared" si="18"/>
        <v>0</v>
      </c>
      <c r="G496" s="401">
        <f t="shared" si="19"/>
        <v>0</v>
      </c>
      <c r="H496" s="401">
        <f t="shared" si="17"/>
        <v>54.468636370327843</v>
      </c>
    </row>
    <row r="497" spans="1:8" x14ac:dyDescent="0.25">
      <c r="A497" s="400">
        <v>39864</v>
      </c>
      <c r="B497" s="325">
        <v>749</v>
      </c>
      <c r="C497" s="292"/>
      <c r="D497" s="341"/>
      <c r="E497" s="341">
        <v>4.9000000000000004</v>
      </c>
      <c r="F497" s="401">
        <f t="shared" si="18"/>
        <v>0</v>
      </c>
      <c r="G497" s="401">
        <f t="shared" si="19"/>
        <v>0</v>
      </c>
      <c r="H497" s="401">
        <f t="shared" si="17"/>
        <v>721.34140058001731</v>
      </c>
    </row>
    <row r="498" spans="1:8" x14ac:dyDescent="0.25">
      <c r="A498" s="400">
        <v>39864</v>
      </c>
      <c r="B498" s="325">
        <v>750</v>
      </c>
      <c r="C498" s="292"/>
      <c r="D498" s="341"/>
      <c r="E498" s="341">
        <v>3.69</v>
      </c>
      <c r="F498" s="401">
        <f t="shared" si="18"/>
        <v>0</v>
      </c>
      <c r="G498" s="401">
        <f t="shared" si="19"/>
        <v>0</v>
      </c>
      <c r="H498" s="401">
        <f t="shared" si="17"/>
        <v>543.2142383959723</v>
      </c>
    </row>
    <row r="499" spans="1:8" x14ac:dyDescent="0.25">
      <c r="A499" s="400">
        <v>39864</v>
      </c>
      <c r="B499" s="325">
        <v>755</v>
      </c>
      <c r="C499" s="292"/>
      <c r="D499" s="341"/>
      <c r="E499" s="341">
        <v>6.55</v>
      </c>
      <c r="F499" s="401">
        <f t="shared" si="18"/>
        <v>0</v>
      </c>
      <c r="G499" s="401">
        <f t="shared" si="19"/>
        <v>0</v>
      </c>
      <c r="H499" s="401">
        <f t="shared" si="17"/>
        <v>964.24207628553336</v>
      </c>
    </row>
    <row r="500" spans="1:8" x14ac:dyDescent="0.25">
      <c r="A500" s="400">
        <v>39864</v>
      </c>
      <c r="B500" s="325">
        <v>757</v>
      </c>
      <c r="C500" s="292"/>
      <c r="D500" s="341"/>
      <c r="E500" s="341">
        <v>5.01</v>
      </c>
      <c r="F500" s="401">
        <f t="shared" si="18"/>
        <v>0</v>
      </c>
      <c r="G500" s="401">
        <f t="shared" si="19"/>
        <v>0</v>
      </c>
      <c r="H500" s="401">
        <f t="shared" si="17"/>
        <v>737.5347789603851</v>
      </c>
    </row>
    <row r="501" spans="1:8" x14ac:dyDescent="0.25">
      <c r="A501" s="400">
        <v>39864</v>
      </c>
      <c r="B501" s="325">
        <v>759</v>
      </c>
      <c r="C501" s="292"/>
      <c r="D501" s="341"/>
      <c r="E501" s="341">
        <v>4.4000000000000004</v>
      </c>
      <c r="F501" s="401">
        <f t="shared" si="18"/>
        <v>0</v>
      </c>
      <c r="G501" s="401">
        <f t="shared" si="19"/>
        <v>0</v>
      </c>
      <c r="H501" s="401">
        <f t="shared" si="17"/>
        <v>647.73513521470943</v>
      </c>
    </row>
    <row r="502" spans="1:8" x14ac:dyDescent="0.25">
      <c r="A502" s="400">
        <v>39864</v>
      </c>
      <c r="B502" s="325">
        <v>761</v>
      </c>
      <c r="C502" s="292"/>
      <c r="D502" s="341"/>
      <c r="E502" s="341">
        <v>8.76</v>
      </c>
      <c r="F502" s="401">
        <f t="shared" si="18"/>
        <v>0</v>
      </c>
      <c r="G502" s="401">
        <f t="shared" si="19"/>
        <v>0</v>
      </c>
      <c r="H502" s="401">
        <f t="shared" si="17"/>
        <v>1289.5817692001942</v>
      </c>
    </row>
    <row r="503" spans="1:8" x14ac:dyDescent="0.25">
      <c r="A503" s="400">
        <v>39864</v>
      </c>
      <c r="B503" s="325">
        <v>762</v>
      </c>
      <c r="C503" s="292"/>
      <c r="D503" s="341"/>
      <c r="E503" s="341">
        <v>4.95</v>
      </c>
      <c r="F503" s="401">
        <f t="shared" si="18"/>
        <v>0</v>
      </c>
      <c r="G503" s="401">
        <f t="shared" si="19"/>
        <v>0</v>
      </c>
      <c r="H503" s="401">
        <f t="shared" si="17"/>
        <v>728.70202711654815</v>
      </c>
    </row>
    <row r="504" spans="1:8" x14ac:dyDescent="0.25">
      <c r="A504" s="400">
        <v>39864</v>
      </c>
      <c r="B504" s="325">
        <v>763</v>
      </c>
      <c r="C504" s="292"/>
      <c r="D504" s="341"/>
      <c r="E504" s="341">
        <v>10.66</v>
      </c>
      <c r="F504" s="401">
        <f t="shared" si="18"/>
        <v>0</v>
      </c>
      <c r="G504" s="401">
        <f t="shared" si="19"/>
        <v>0</v>
      </c>
      <c r="H504" s="401">
        <f t="shared" si="17"/>
        <v>1569.2855775883643</v>
      </c>
    </row>
    <row r="505" spans="1:8" x14ac:dyDescent="0.25">
      <c r="A505" s="400">
        <v>39864</v>
      </c>
      <c r="B505" s="325">
        <v>764</v>
      </c>
      <c r="C505" s="292"/>
      <c r="D505" s="341"/>
      <c r="E505" s="341">
        <v>4.3499999999999996</v>
      </c>
      <c r="F505" s="401">
        <f t="shared" si="18"/>
        <v>0</v>
      </c>
      <c r="G505" s="401">
        <f t="shared" si="19"/>
        <v>0</v>
      </c>
      <c r="H505" s="401">
        <f t="shared" si="17"/>
        <v>640.3745086781787</v>
      </c>
    </row>
    <row r="506" spans="1:8" x14ac:dyDescent="0.25">
      <c r="A506" s="400">
        <v>39864</v>
      </c>
      <c r="B506" s="325">
        <v>765</v>
      </c>
      <c r="C506" s="292"/>
      <c r="D506" s="341"/>
      <c r="E506" s="341">
        <v>2.06</v>
      </c>
      <c r="F506" s="401">
        <f t="shared" si="18"/>
        <v>0</v>
      </c>
      <c r="G506" s="401">
        <f t="shared" si="19"/>
        <v>0</v>
      </c>
      <c r="H506" s="401">
        <f t="shared" si="17"/>
        <v>303.25781330506851</v>
      </c>
    </row>
    <row r="507" spans="1:8" x14ac:dyDescent="0.25">
      <c r="A507" s="400">
        <v>39864</v>
      </c>
      <c r="B507" s="325">
        <v>766</v>
      </c>
      <c r="C507" s="292"/>
      <c r="D507" s="341"/>
      <c r="E507" s="341">
        <v>6.2</v>
      </c>
      <c r="F507" s="401">
        <f t="shared" si="18"/>
        <v>0</v>
      </c>
      <c r="G507" s="401">
        <f t="shared" si="19"/>
        <v>0</v>
      </c>
      <c r="H507" s="401">
        <f t="shared" si="17"/>
        <v>912.7176905298179</v>
      </c>
    </row>
    <row r="508" spans="1:8" x14ac:dyDescent="0.25">
      <c r="A508" s="400">
        <v>39864</v>
      </c>
      <c r="B508" s="325">
        <v>768</v>
      </c>
      <c r="C508" s="292"/>
      <c r="D508" s="341"/>
      <c r="E508" s="341">
        <v>6.99</v>
      </c>
      <c r="F508" s="401">
        <f t="shared" si="18"/>
        <v>0</v>
      </c>
      <c r="G508" s="401">
        <f t="shared" si="19"/>
        <v>0</v>
      </c>
      <c r="H508" s="401">
        <f t="shared" si="17"/>
        <v>1029.0155898070043</v>
      </c>
    </row>
    <row r="509" spans="1:8" x14ac:dyDescent="0.25">
      <c r="A509" s="400">
        <v>39878</v>
      </c>
      <c r="B509" s="325">
        <v>11</v>
      </c>
      <c r="C509" s="292"/>
      <c r="D509" s="341"/>
      <c r="E509" s="341">
        <v>8.25</v>
      </c>
      <c r="F509" s="401">
        <f t="shared" si="18"/>
        <v>0</v>
      </c>
      <c r="G509" s="401">
        <f t="shared" si="19"/>
        <v>0</v>
      </c>
      <c r="H509" s="401">
        <f t="shared" si="17"/>
        <v>1214.5033785275803</v>
      </c>
    </row>
    <row r="510" spans="1:8" x14ac:dyDescent="0.25">
      <c r="A510" s="400">
        <v>39878</v>
      </c>
      <c r="B510" s="325">
        <v>71</v>
      </c>
      <c r="C510" s="292">
        <v>1.3</v>
      </c>
      <c r="D510" s="342">
        <v>3.14</v>
      </c>
      <c r="E510" s="341">
        <v>4.5199999999999996</v>
      </c>
      <c r="F510" s="401">
        <f t="shared" si="18"/>
        <v>191.37628994980051</v>
      </c>
      <c r="G510" s="401">
        <f t="shared" si="19"/>
        <v>462.24734649413358</v>
      </c>
      <c r="H510" s="401">
        <f t="shared" si="17"/>
        <v>665.40063890238321</v>
      </c>
    </row>
    <row r="511" spans="1:8" x14ac:dyDescent="0.25">
      <c r="A511" s="400">
        <v>39878</v>
      </c>
      <c r="B511" s="325">
        <v>72</v>
      </c>
      <c r="C511" s="292">
        <v>0.34</v>
      </c>
      <c r="D511" s="341">
        <v>13.25</v>
      </c>
      <c r="E511" s="341">
        <v>13.92</v>
      </c>
      <c r="F511" s="401">
        <f t="shared" si="18"/>
        <v>50.05226044840937</v>
      </c>
      <c r="G511" s="401">
        <f t="shared" si="19"/>
        <v>1950.5660321806592</v>
      </c>
      <c r="H511" s="401">
        <f t="shared" si="17"/>
        <v>2049.1984277701717</v>
      </c>
    </row>
    <row r="512" spans="1:8" x14ac:dyDescent="0.25">
      <c r="A512" s="400">
        <v>39878</v>
      </c>
      <c r="B512" s="325">
        <v>76</v>
      </c>
      <c r="C512" s="386">
        <v>1.62</v>
      </c>
      <c r="D512" s="342">
        <v>2.76</v>
      </c>
      <c r="E512" s="341">
        <v>4.54</v>
      </c>
      <c r="F512" s="401">
        <f t="shared" si="18"/>
        <v>238.48429978359761</v>
      </c>
      <c r="G512" s="401">
        <f t="shared" si="19"/>
        <v>406.30658481649954</v>
      </c>
      <c r="H512" s="401">
        <f t="shared" si="17"/>
        <v>668.34488951699564</v>
      </c>
    </row>
    <row r="513" spans="1:8" x14ac:dyDescent="0.25">
      <c r="A513" s="400">
        <v>39878</v>
      </c>
      <c r="B513" s="325">
        <v>77</v>
      </c>
      <c r="C513" s="386">
        <v>2.99</v>
      </c>
      <c r="D513" s="342">
        <v>4.97</v>
      </c>
      <c r="E513" s="341"/>
      <c r="F513" s="401">
        <f t="shared" si="18"/>
        <v>440.16546688454127</v>
      </c>
      <c r="G513" s="401">
        <f t="shared" si="19"/>
        <v>731.64627773116047</v>
      </c>
      <c r="H513" s="401">
        <f t="shared" si="17"/>
        <v>0</v>
      </c>
    </row>
    <row r="514" spans="1:8" x14ac:dyDescent="0.25">
      <c r="A514" s="400">
        <v>39878</v>
      </c>
      <c r="B514" s="325">
        <v>80</v>
      </c>
      <c r="C514" s="292">
        <v>1.51</v>
      </c>
      <c r="D514" s="341">
        <v>8.17</v>
      </c>
      <c r="E514" s="341">
        <v>10.06</v>
      </c>
      <c r="F514" s="401">
        <f t="shared" si="18"/>
        <v>222.29092140322985</v>
      </c>
      <c r="G514" s="401">
        <f t="shared" si="19"/>
        <v>1202.726376069131</v>
      </c>
      <c r="H514" s="401">
        <f t="shared" si="17"/>
        <v>1480.9580591499948</v>
      </c>
    </row>
    <row r="515" spans="1:8" x14ac:dyDescent="0.25">
      <c r="A515" s="400">
        <v>39878</v>
      </c>
      <c r="B515" s="325">
        <v>82</v>
      </c>
      <c r="C515" s="292">
        <v>2.92</v>
      </c>
      <c r="D515" s="341">
        <v>3.87</v>
      </c>
      <c r="E515" s="341">
        <v>7.04</v>
      </c>
      <c r="F515" s="401">
        <f t="shared" si="18"/>
        <v>429.86058973339811</v>
      </c>
      <c r="G515" s="401">
        <f t="shared" si="19"/>
        <v>569.71249392748314</v>
      </c>
      <c r="H515" s="401">
        <f t="shared" si="17"/>
        <v>1036.3762163435351</v>
      </c>
    </row>
    <row r="516" spans="1:8" x14ac:dyDescent="0.25">
      <c r="A516" s="400">
        <v>39878</v>
      </c>
      <c r="B516" s="325">
        <v>88</v>
      </c>
      <c r="C516" s="292">
        <v>1.75</v>
      </c>
      <c r="D516" s="341">
        <v>8.16</v>
      </c>
      <c r="E516" s="341">
        <v>10.25</v>
      </c>
      <c r="F516" s="401">
        <f t="shared" si="18"/>
        <v>257.62192877857763</v>
      </c>
      <c r="G516" s="401">
        <f t="shared" si="19"/>
        <v>1201.2542507618248</v>
      </c>
      <c r="H516" s="401">
        <f t="shared" ref="H516:H579" si="20">(E516*10000)/67.929</f>
        <v>1508.9284399888118</v>
      </c>
    </row>
    <row r="517" spans="1:8" x14ac:dyDescent="0.25">
      <c r="A517" s="400">
        <v>39878</v>
      </c>
      <c r="B517" s="325">
        <v>89</v>
      </c>
      <c r="C517" s="386">
        <v>2.44</v>
      </c>
      <c r="D517" s="342">
        <v>3.09</v>
      </c>
      <c r="E517" s="341">
        <v>5.69</v>
      </c>
      <c r="F517" s="401">
        <f t="shared" si="18"/>
        <v>359.1985749827025</v>
      </c>
      <c r="G517" s="401">
        <f t="shared" si="19"/>
        <v>454.88671995760279</v>
      </c>
      <c r="H517" s="401">
        <f t="shared" si="20"/>
        <v>837.63929985720392</v>
      </c>
    </row>
    <row r="518" spans="1:8" x14ac:dyDescent="0.25">
      <c r="A518" s="400">
        <v>39878</v>
      </c>
      <c r="B518" s="325">
        <v>91</v>
      </c>
      <c r="C518" s="386">
        <v>3.4</v>
      </c>
      <c r="D518" s="342">
        <v>3.23</v>
      </c>
      <c r="E518" s="341">
        <v>6.82</v>
      </c>
      <c r="F518" s="401">
        <f t="shared" si="18"/>
        <v>500.52260448409368</v>
      </c>
      <c r="G518" s="401">
        <f t="shared" si="19"/>
        <v>475.496474259889</v>
      </c>
      <c r="H518" s="401">
        <f t="shared" si="20"/>
        <v>1003.9894595827997</v>
      </c>
    </row>
    <row r="519" spans="1:8" x14ac:dyDescent="0.25">
      <c r="A519" s="400">
        <v>39878</v>
      </c>
      <c r="B519" s="325">
        <v>94</v>
      </c>
      <c r="C519" s="386">
        <v>2.2799999999999998</v>
      </c>
      <c r="D519" s="342">
        <v>6.18</v>
      </c>
      <c r="E519" s="341">
        <v>8.6</v>
      </c>
      <c r="F519" s="401">
        <f t="shared" si="18"/>
        <v>335.64457006580392</v>
      </c>
      <c r="G519" s="401">
        <f t="shared" si="19"/>
        <v>909.77343991520559</v>
      </c>
      <c r="H519" s="401">
        <f t="shared" si="20"/>
        <v>1266.0277642832957</v>
      </c>
    </row>
    <row r="520" spans="1:8" x14ac:dyDescent="0.25">
      <c r="A520" s="400">
        <v>39878</v>
      </c>
      <c r="B520" s="325">
        <v>96</v>
      </c>
      <c r="C520" s="292">
        <v>2.69</v>
      </c>
      <c r="D520" s="341">
        <v>8.75</v>
      </c>
      <c r="E520" s="341">
        <v>11.83</v>
      </c>
      <c r="F520" s="401">
        <f t="shared" si="18"/>
        <v>396.00170766535649</v>
      </c>
      <c r="G520" s="401">
        <f t="shared" si="19"/>
        <v>1288.109643892888</v>
      </c>
      <c r="H520" s="401">
        <f t="shared" si="20"/>
        <v>1741.5242385431848</v>
      </c>
    </row>
    <row r="521" spans="1:8" x14ac:dyDescent="0.25">
      <c r="A521" s="400">
        <v>39878</v>
      </c>
      <c r="B521" s="325">
        <v>97</v>
      </c>
      <c r="C521" s="292">
        <v>2.8</v>
      </c>
      <c r="D521" s="341">
        <v>0.11</v>
      </c>
      <c r="E521" s="341">
        <v>3.05</v>
      </c>
      <c r="F521" s="401">
        <f t="shared" si="18"/>
        <v>412.19508604572422</v>
      </c>
      <c r="G521" s="401">
        <f t="shared" si="19"/>
        <v>16.193378380367736</v>
      </c>
      <c r="H521" s="401">
        <f t="shared" si="20"/>
        <v>448.99821872837816</v>
      </c>
    </row>
    <row r="522" spans="1:8" x14ac:dyDescent="0.25">
      <c r="A522" s="400">
        <v>39878</v>
      </c>
      <c r="B522" s="325">
        <v>100</v>
      </c>
      <c r="C522" s="292">
        <v>2</v>
      </c>
      <c r="D522" s="341">
        <v>2.44</v>
      </c>
      <c r="E522" s="341">
        <v>4.57</v>
      </c>
      <c r="F522" s="401">
        <f t="shared" si="18"/>
        <v>294.42506146123156</v>
      </c>
      <c r="G522" s="401">
        <f t="shared" si="19"/>
        <v>359.1985749827025</v>
      </c>
      <c r="H522" s="401">
        <f t="shared" si="20"/>
        <v>672.76126543891417</v>
      </c>
    </row>
    <row r="523" spans="1:8" x14ac:dyDescent="0.25">
      <c r="A523" s="400">
        <v>39878</v>
      </c>
      <c r="B523" s="325">
        <v>101</v>
      </c>
      <c r="C523" s="292">
        <v>2.02</v>
      </c>
      <c r="D523" s="341">
        <v>3.37</v>
      </c>
      <c r="E523" s="341">
        <v>5.61</v>
      </c>
      <c r="F523" s="401">
        <f t="shared" si="18"/>
        <v>297.36931207584388</v>
      </c>
      <c r="G523" s="401">
        <f t="shared" si="19"/>
        <v>496.1062285621752</v>
      </c>
      <c r="H523" s="401">
        <f t="shared" si="20"/>
        <v>825.86229739875455</v>
      </c>
    </row>
    <row r="524" spans="1:8" x14ac:dyDescent="0.25">
      <c r="A524" s="400">
        <v>39878</v>
      </c>
      <c r="B524" s="325">
        <v>102</v>
      </c>
      <c r="C524" s="292">
        <v>2.02</v>
      </c>
      <c r="D524" s="341">
        <v>8.83</v>
      </c>
      <c r="E524" s="341">
        <v>11.22</v>
      </c>
      <c r="F524" s="401">
        <f t="shared" si="18"/>
        <v>297.36931207584388</v>
      </c>
      <c r="G524" s="401">
        <f t="shared" si="19"/>
        <v>1299.8866463513373</v>
      </c>
      <c r="H524" s="401">
        <f t="shared" si="20"/>
        <v>1651.7245947975091</v>
      </c>
    </row>
    <row r="525" spans="1:8" x14ac:dyDescent="0.25">
      <c r="A525" s="400">
        <v>39878</v>
      </c>
      <c r="B525" s="325">
        <v>177</v>
      </c>
      <c r="C525" s="386">
        <v>1.22</v>
      </c>
      <c r="D525" s="342">
        <v>2.1800000000000002</v>
      </c>
      <c r="E525" s="341">
        <v>3.54</v>
      </c>
      <c r="F525" s="401">
        <f t="shared" si="18"/>
        <v>179.59928749135125</v>
      </c>
      <c r="G525" s="401">
        <f t="shared" si="19"/>
        <v>320.9233169927424</v>
      </c>
      <c r="H525" s="401">
        <f t="shared" si="20"/>
        <v>521.13235878637988</v>
      </c>
    </row>
    <row r="526" spans="1:8" x14ac:dyDescent="0.25">
      <c r="A526" s="400">
        <v>39878</v>
      </c>
      <c r="B526" s="325">
        <v>178</v>
      </c>
      <c r="C526" s="292">
        <v>1.4</v>
      </c>
      <c r="D526" s="341">
        <v>3.05</v>
      </c>
      <c r="E526" s="341">
        <v>4.59</v>
      </c>
      <c r="F526" s="401">
        <f t="shared" si="18"/>
        <v>206.09754302286211</v>
      </c>
      <c r="G526" s="401">
        <f t="shared" si="19"/>
        <v>448.99821872837816</v>
      </c>
      <c r="H526" s="401">
        <f t="shared" si="20"/>
        <v>675.70551605352648</v>
      </c>
    </row>
    <row r="527" spans="1:8" x14ac:dyDescent="0.25">
      <c r="A527" s="400">
        <v>39878</v>
      </c>
      <c r="B527" s="325">
        <v>182</v>
      </c>
      <c r="C527" s="386">
        <v>0.99</v>
      </c>
      <c r="D527" s="342">
        <v>2.62</v>
      </c>
      <c r="E527" s="341">
        <v>3.71</v>
      </c>
      <c r="F527" s="401">
        <f t="shared" si="18"/>
        <v>145.74040542330962</v>
      </c>
      <c r="G527" s="401">
        <f t="shared" si="19"/>
        <v>385.69683051421333</v>
      </c>
      <c r="H527" s="401">
        <f t="shared" si="20"/>
        <v>546.15848901058462</v>
      </c>
    </row>
    <row r="528" spans="1:8" x14ac:dyDescent="0.25">
      <c r="A528" s="400">
        <v>39878</v>
      </c>
      <c r="B528" s="325">
        <v>184</v>
      </c>
      <c r="C528" s="292">
        <v>0.83</v>
      </c>
      <c r="D528" s="341">
        <v>2.84</v>
      </c>
      <c r="E528" s="341">
        <v>3.78</v>
      </c>
      <c r="F528" s="401">
        <f t="shared" si="18"/>
        <v>122.1864005064111</v>
      </c>
      <c r="G528" s="401">
        <f t="shared" si="19"/>
        <v>418.08358727494885</v>
      </c>
      <c r="H528" s="401">
        <f t="shared" si="20"/>
        <v>556.46336616172766</v>
      </c>
    </row>
    <row r="529" spans="1:8" x14ac:dyDescent="0.25">
      <c r="A529" s="400">
        <v>39878</v>
      </c>
      <c r="B529" s="325">
        <v>187</v>
      </c>
      <c r="C529" s="292"/>
      <c r="D529" s="341"/>
      <c r="E529" s="341">
        <v>4.66</v>
      </c>
      <c r="F529" s="401">
        <f t="shared" si="18"/>
        <v>0</v>
      </c>
      <c r="G529" s="401">
        <f t="shared" si="19"/>
        <v>0</v>
      </c>
      <c r="H529" s="401">
        <f t="shared" si="20"/>
        <v>686.01039320466953</v>
      </c>
    </row>
    <row r="530" spans="1:8" x14ac:dyDescent="0.25">
      <c r="A530" s="400">
        <v>39878</v>
      </c>
      <c r="B530" s="325">
        <v>187</v>
      </c>
      <c r="C530" s="386">
        <v>1.06</v>
      </c>
      <c r="D530" s="342">
        <v>3.58</v>
      </c>
      <c r="E530" s="341">
        <v>4.17</v>
      </c>
      <c r="F530" s="401">
        <f t="shared" si="18"/>
        <v>156.04528257445273</v>
      </c>
      <c r="G530" s="401">
        <f t="shared" si="19"/>
        <v>527.02086001560451</v>
      </c>
      <c r="H530" s="401">
        <f t="shared" si="20"/>
        <v>613.87625314666786</v>
      </c>
    </row>
    <row r="531" spans="1:8" x14ac:dyDescent="0.25">
      <c r="A531" s="400">
        <v>39878</v>
      </c>
      <c r="B531" s="325">
        <v>189</v>
      </c>
      <c r="C531" s="386">
        <v>1.29</v>
      </c>
      <c r="D531" s="342">
        <v>0.87</v>
      </c>
      <c r="E531" s="341">
        <v>2.19</v>
      </c>
      <c r="F531" s="401">
        <f t="shared" si="18"/>
        <v>189.90416464249435</v>
      </c>
      <c r="G531" s="401">
        <f t="shared" si="19"/>
        <v>128.07490173563573</v>
      </c>
      <c r="H531" s="401">
        <f t="shared" si="20"/>
        <v>322.39544230004856</v>
      </c>
    </row>
    <row r="532" spans="1:8" x14ac:dyDescent="0.25">
      <c r="A532" s="400">
        <v>39878</v>
      </c>
      <c r="B532" s="325">
        <v>190</v>
      </c>
      <c r="C532" s="386">
        <v>0.93</v>
      </c>
      <c r="D532" s="342">
        <v>1.07</v>
      </c>
      <c r="E532" s="341">
        <v>2.0299999999999998</v>
      </c>
      <c r="F532" s="401">
        <f t="shared" si="18"/>
        <v>136.90765357947268</v>
      </c>
      <c r="G532" s="401">
        <f t="shared" si="19"/>
        <v>157.51740788175888</v>
      </c>
      <c r="H532" s="401">
        <f t="shared" si="20"/>
        <v>298.84143738314998</v>
      </c>
    </row>
    <row r="533" spans="1:8" x14ac:dyDescent="0.25">
      <c r="A533" s="400">
        <v>39878</v>
      </c>
      <c r="B533" s="325">
        <v>192</v>
      </c>
      <c r="C533" s="292">
        <v>0.28000000000000003</v>
      </c>
      <c r="D533" s="341">
        <v>2.04</v>
      </c>
      <c r="E533" s="341">
        <v>2.36</v>
      </c>
      <c r="F533" s="401">
        <f t="shared" si="18"/>
        <v>41.219508604572425</v>
      </c>
      <c r="G533" s="401">
        <f t="shared" si="19"/>
        <v>300.31356269045619</v>
      </c>
      <c r="H533" s="401">
        <f t="shared" si="20"/>
        <v>347.42157252425324</v>
      </c>
    </row>
    <row r="534" spans="1:8" x14ac:dyDescent="0.25">
      <c r="A534" s="400">
        <v>39878</v>
      </c>
      <c r="B534" s="325">
        <v>195</v>
      </c>
      <c r="C534" s="292">
        <v>0.8</v>
      </c>
      <c r="D534" s="341">
        <v>2.84</v>
      </c>
      <c r="E534" s="341">
        <v>3.73</v>
      </c>
      <c r="F534" s="401">
        <f t="shared" si="18"/>
        <v>117.77002458449263</v>
      </c>
      <c r="G534" s="401">
        <f t="shared" si="19"/>
        <v>418.08358727494885</v>
      </c>
      <c r="H534" s="401">
        <f t="shared" si="20"/>
        <v>549.10273962519693</v>
      </c>
    </row>
    <row r="535" spans="1:8" x14ac:dyDescent="0.25">
      <c r="A535" s="400">
        <v>39878</v>
      </c>
      <c r="B535" s="325">
        <v>196</v>
      </c>
      <c r="C535" s="292">
        <v>0.47</v>
      </c>
      <c r="D535" s="341">
        <v>1.22</v>
      </c>
      <c r="E535" s="341">
        <v>1.72</v>
      </c>
      <c r="F535" s="401">
        <f t="shared" si="18"/>
        <v>69.189889443389418</v>
      </c>
      <c r="G535" s="401">
        <f t="shared" si="19"/>
        <v>179.59928749135125</v>
      </c>
      <c r="H535" s="401">
        <f t="shared" si="20"/>
        <v>253.20555285665915</v>
      </c>
    </row>
    <row r="536" spans="1:8" x14ac:dyDescent="0.25">
      <c r="A536" s="400">
        <v>39878</v>
      </c>
      <c r="B536" s="325">
        <v>198</v>
      </c>
      <c r="C536" s="292">
        <v>0.71</v>
      </c>
      <c r="D536" s="341">
        <v>2.46</v>
      </c>
      <c r="E536" s="341">
        <v>3.26</v>
      </c>
      <c r="F536" s="401">
        <f t="shared" si="18"/>
        <v>104.52089681873721</v>
      </c>
      <c r="G536" s="401">
        <f t="shared" si="19"/>
        <v>362.14282559731481</v>
      </c>
      <c r="H536" s="401">
        <f t="shared" si="20"/>
        <v>479.91285018180741</v>
      </c>
    </row>
    <row r="537" spans="1:8" x14ac:dyDescent="0.25">
      <c r="A537" s="400">
        <v>39878</v>
      </c>
      <c r="B537" s="325">
        <v>203</v>
      </c>
      <c r="C537" s="292">
        <v>0.61</v>
      </c>
      <c r="D537" s="341">
        <v>1.4999999999999999E-2</v>
      </c>
      <c r="E537" s="341">
        <v>0.65</v>
      </c>
      <c r="F537" s="401">
        <f t="shared" si="18"/>
        <v>89.799643745675624</v>
      </c>
      <c r="G537" s="401">
        <f t="shared" si="19"/>
        <v>2.2081879609592368</v>
      </c>
      <c r="H537" s="401">
        <f t="shared" si="20"/>
        <v>95.688144974900254</v>
      </c>
    </row>
    <row r="538" spans="1:8" x14ac:dyDescent="0.25">
      <c r="A538" s="400">
        <v>39878</v>
      </c>
      <c r="B538" s="325">
        <v>204</v>
      </c>
      <c r="C538" s="292">
        <v>1.38</v>
      </c>
      <c r="D538" s="341">
        <v>0.76</v>
      </c>
      <c r="E538" s="341">
        <v>2.2400000000000002</v>
      </c>
      <c r="F538" s="401">
        <f t="shared" si="18"/>
        <v>203.15329240824977</v>
      </c>
      <c r="G538" s="401">
        <f t="shared" si="19"/>
        <v>111.881523355268</v>
      </c>
      <c r="H538" s="401">
        <f t="shared" si="20"/>
        <v>329.7560688365794</v>
      </c>
    </row>
    <row r="539" spans="1:8" x14ac:dyDescent="0.25">
      <c r="A539" s="400">
        <v>39878</v>
      </c>
      <c r="B539" s="325">
        <v>207</v>
      </c>
      <c r="C539" s="292">
        <v>0.95</v>
      </c>
      <c r="D539" s="341">
        <v>1.9</v>
      </c>
      <c r="E539" s="341">
        <v>2.96</v>
      </c>
      <c r="F539" s="401">
        <f t="shared" si="18"/>
        <v>139.85190419408499</v>
      </c>
      <c r="G539" s="401">
        <f t="shared" si="19"/>
        <v>279.70380838816999</v>
      </c>
      <c r="H539" s="401">
        <f t="shared" si="20"/>
        <v>435.74909096262274</v>
      </c>
    </row>
    <row r="540" spans="1:8" x14ac:dyDescent="0.25">
      <c r="A540" s="400">
        <v>39878</v>
      </c>
      <c r="B540" s="325">
        <v>248</v>
      </c>
      <c r="C540" s="292">
        <v>0.78</v>
      </c>
      <c r="D540" s="341">
        <v>1.0900000000000001</v>
      </c>
      <c r="E540" s="341">
        <v>1.9</v>
      </c>
      <c r="F540" s="401">
        <f t="shared" si="18"/>
        <v>114.82577396988032</v>
      </c>
      <c r="G540" s="401">
        <f t="shared" si="19"/>
        <v>160.4616584963712</v>
      </c>
      <c r="H540" s="401">
        <f t="shared" si="20"/>
        <v>279.70380838816999</v>
      </c>
    </row>
    <row r="541" spans="1:8" x14ac:dyDescent="0.25">
      <c r="A541" s="400">
        <v>39878</v>
      </c>
      <c r="B541" s="325">
        <v>250</v>
      </c>
      <c r="C541" s="292">
        <v>0.3</v>
      </c>
      <c r="D541" s="341">
        <v>1.22</v>
      </c>
      <c r="E541" s="341">
        <v>1.57</v>
      </c>
      <c r="F541" s="401">
        <f t="shared" si="18"/>
        <v>44.163759219184733</v>
      </c>
      <c r="G541" s="401">
        <f t="shared" si="19"/>
        <v>179.59928749135125</v>
      </c>
      <c r="H541" s="401">
        <f t="shared" si="20"/>
        <v>231.12367324706679</v>
      </c>
    </row>
    <row r="542" spans="1:8" x14ac:dyDescent="0.25">
      <c r="A542" s="400">
        <v>39878</v>
      </c>
      <c r="B542" s="325">
        <v>252</v>
      </c>
      <c r="C542" s="292">
        <v>0.68</v>
      </c>
      <c r="D542" s="341">
        <v>3.98</v>
      </c>
      <c r="E542" s="341">
        <v>4.79</v>
      </c>
      <c r="F542" s="401">
        <f t="shared" si="18"/>
        <v>100.10452089681874</v>
      </c>
      <c r="G542" s="401">
        <f t="shared" si="19"/>
        <v>585.90587230785081</v>
      </c>
      <c r="H542" s="401">
        <f t="shared" si="20"/>
        <v>705.14802219964963</v>
      </c>
    </row>
    <row r="543" spans="1:8" x14ac:dyDescent="0.25">
      <c r="A543" s="400">
        <v>39878</v>
      </c>
      <c r="B543" s="325">
        <v>255</v>
      </c>
      <c r="C543" s="386">
        <v>0.52</v>
      </c>
      <c r="D543" s="342">
        <v>2.0699999999999998</v>
      </c>
      <c r="E543" s="341">
        <v>2.67</v>
      </c>
      <c r="F543" s="401">
        <f t="shared" si="18"/>
        <v>76.550515979920206</v>
      </c>
      <c r="G543" s="401">
        <f t="shared" si="19"/>
        <v>304.72993861237467</v>
      </c>
      <c r="H543" s="401">
        <f t="shared" si="20"/>
        <v>393.05745705074412</v>
      </c>
    </row>
    <row r="544" spans="1:8" x14ac:dyDescent="0.25">
      <c r="A544" s="400">
        <v>39878</v>
      </c>
      <c r="B544" s="325">
        <v>260</v>
      </c>
      <c r="C544" s="386">
        <v>0.83</v>
      </c>
      <c r="D544" s="342">
        <v>1.01</v>
      </c>
      <c r="E544" s="341">
        <v>1.91</v>
      </c>
      <c r="F544" s="401">
        <f t="shared" si="18"/>
        <v>122.1864005064111</v>
      </c>
      <c r="G544" s="401">
        <f t="shared" si="19"/>
        <v>148.68465603792194</v>
      </c>
      <c r="H544" s="401">
        <f t="shared" si="20"/>
        <v>281.17593369547615</v>
      </c>
    </row>
    <row r="545" spans="1:8" x14ac:dyDescent="0.25">
      <c r="A545" s="400">
        <v>39878</v>
      </c>
      <c r="B545" s="325">
        <v>262</v>
      </c>
      <c r="C545" s="386">
        <v>1.2</v>
      </c>
      <c r="D545" s="342">
        <v>5.58</v>
      </c>
      <c r="E545" s="341">
        <v>6.93</v>
      </c>
      <c r="F545" s="401">
        <f t="shared" si="18"/>
        <v>176.65503687673893</v>
      </c>
      <c r="G545" s="401">
        <f t="shared" si="19"/>
        <v>821.44592147683613</v>
      </c>
      <c r="H545" s="401">
        <f t="shared" si="20"/>
        <v>1020.1828379631673</v>
      </c>
    </row>
    <row r="546" spans="1:8" x14ac:dyDescent="0.25">
      <c r="A546" s="400">
        <v>39878</v>
      </c>
      <c r="B546" s="325">
        <v>264</v>
      </c>
      <c r="C546" s="292">
        <v>1.34</v>
      </c>
      <c r="D546" s="341">
        <v>2.83</v>
      </c>
      <c r="E546" s="341">
        <v>4.24</v>
      </c>
      <c r="F546" s="401">
        <f t="shared" si="18"/>
        <v>197.26479117902514</v>
      </c>
      <c r="G546" s="401">
        <f t="shared" si="19"/>
        <v>416.6114619676427</v>
      </c>
      <c r="H546" s="401">
        <f t="shared" si="20"/>
        <v>624.18113029781091</v>
      </c>
    </row>
    <row r="547" spans="1:8" x14ac:dyDescent="0.25">
      <c r="A547" s="400">
        <v>39878</v>
      </c>
      <c r="B547" s="325">
        <v>267</v>
      </c>
      <c r="C547" s="292">
        <v>1.1100000000000001</v>
      </c>
      <c r="D547" s="341">
        <v>3.68</v>
      </c>
      <c r="E547" s="341">
        <v>5.07</v>
      </c>
      <c r="F547" s="401">
        <f t="shared" si="18"/>
        <v>163.40590911098354</v>
      </c>
      <c r="G547" s="401">
        <f t="shared" si="19"/>
        <v>541.74211308866609</v>
      </c>
      <c r="H547" s="401">
        <f t="shared" si="20"/>
        <v>746.36753080422204</v>
      </c>
    </row>
    <row r="548" spans="1:8" x14ac:dyDescent="0.25">
      <c r="A548" s="400">
        <v>39878</v>
      </c>
      <c r="B548" s="325">
        <v>268</v>
      </c>
      <c r="C548" s="292">
        <v>1.05</v>
      </c>
      <c r="D548" s="341">
        <v>1.1200000000000001</v>
      </c>
      <c r="E548" s="341">
        <v>2.2599999999999998</v>
      </c>
      <c r="F548" s="401">
        <f t="shared" ref="F548:F611" si="21">(C548*10000)/67.929</f>
        <v>154.57315726714657</v>
      </c>
      <c r="G548" s="401">
        <f t="shared" ref="G548:G611" si="22">(D548*10000)/67.929</f>
        <v>164.8780344182897</v>
      </c>
      <c r="H548" s="401">
        <f t="shared" si="20"/>
        <v>332.7003194511916</v>
      </c>
    </row>
    <row r="549" spans="1:8" x14ac:dyDescent="0.25">
      <c r="A549" s="400">
        <v>39878</v>
      </c>
      <c r="B549" s="325">
        <v>271</v>
      </c>
      <c r="C549" s="292">
        <v>0.63</v>
      </c>
      <c r="D549" s="341">
        <v>1.21</v>
      </c>
      <c r="E549" s="341">
        <v>2.14</v>
      </c>
      <c r="F549" s="401">
        <f t="shared" si="21"/>
        <v>92.743894360287939</v>
      </c>
      <c r="G549" s="401">
        <f t="shared" si="22"/>
        <v>178.12716218404509</v>
      </c>
      <c r="H549" s="401">
        <f t="shared" si="20"/>
        <v>315.03481576351777</v>
      </c>
    </row>
    <row r="550" spans="1:8" x14ac:dyDescent="0.25">
      <c r="A550" s="400">
        <v>39878</v>
      </c>
      <c r="B550" s="325">
        <v>272</v>
      </c>
      <c r="C550" s="292">
        <v>1.1299999999999999</v>
      </c>
      <c r="D550" s="341">
        <v>2.74</v>
      </c>
      <c r="E550" s="341">
        <v>3.93</v>
      </c>
      <c r="F550" s="401">
        <f t="shared" si="21"/>
        <v>166.3501597255958</v>
      </c>
      <c r="G550" s="401">
        <f t="shared" si="22"/>
        <v>403.36233420188728</v>
      </c>
      <c r="H550" s="401">
        <f t="shared" si="20"/>
        <v>578.54524577132008</v>
      </c>
    </row>
    <row r="551" spans="1:8" x14ac:dyDescent="0.25">
      <c r="A551" s="400">
        <v>39878</v>
      </c>
      <c r="B551" s="325">
        <v>274</v>
      </c>
      <c r="C551" s="292">
        <v>1.39</v>
      </c>
      <c r="D551" s="402" t="s">
        <v>6</v>
      </c>
      <c r="E551" s="341">
        <v>1.49</v>
      </c>
      <c r="F551" s="401">
        <f t="shared" si="21"/>
        <v>204.62541771555593</v>
      </c>
      <c r="G551" s="401" t="e">
        <f t="shared" si="22"/>
        <v>#VALUE!</v>
      </c>
      <c r="H551" s="401">
        <f t="shared" si="20"/>
        <v>219.34667078861753</v>
      </c>
    </row>
    <row r="552" spans="1:8" x14ac:dyDescent="0.25">
      <c r="A552" s="400">
        <v>39878</v>
      </c>
      <c r="B552" s="325">
        <v>276</v>
      </c>
      <c r="C552" s="292">
        <v>1.47</v>
      </c>
      <c r="D552" s="341">
        <v>2.39</v>
      </c>
      <c r="E552" s="341">
        <v>3.96</v>
      </c>
      <c r="F552" s="401">
        <f t="shared" si="21"/>
        <v>216.40242017400521</v>
      </c>
      <c r="G552" s="401">
        <f t="shared" si="22"/>
        <v>351.83794844617171</v>
      </c>
      <c r="H552" s="401">
        <f t="shared" si="20"/>
        <v>582.9616216932385</v>
      </c>
    </row>
    <row r="553" spans="1:8" x14ac:dyDescent="0.25">
      <c r="A553" s="400">
        <v>39878</v>
      </c>
      <c r="B553" s="325">
        <v>279</v>
      </c>
      <c r="C553" s="292">
        <v>0.88</v>
      </c>
      <c r="D553" s="341">
        <v>2.33</v>
      </c>
      <c r="E553" s="341">
        <v>3.34</v>
      </c>
      <c r="F553" s="401">
        <f t="shared" si="21"/>
        <v>129.54702704294189</v>
      </c>
      <c r="G553" s="401">
        <f t="shared" si="22"/>
        <v>343.00519660233476</v>
      </c>
      <c r="H553" s="401">
        <f t="shared" si="20"/>
        <v>491.68985264025673</v>
      </c>
    </row>
    <row r="554" spans="1:8" x14ac:dyDescent="0.25">
      <c r="A554" s="400">
        <v>39878</v>
      </c>
      <c r="B554" s="325">
        <v>280</v>
      </c>
      <c r="C554" s="292">
        <v>1.1100000000000001</v>
      </c>
      <c r="D554" s="341">
        <v>1.31</v>
      </c>
      <c r="E554" s="341">
        <v>2.5099999999999998</v>
      </c>
      <c r="F554" s="401">
        <f t="shared" si="21"/>
        <v>163.40590911098354</v>
      </c>
      <c r="G554" s="401">
        <f t="shared" si="22"/>
        <v>192.84841525710667</v>
      </c>
      <c r="H554" s="401">
        <f t="shared" si="20"/>
        <v>369.50345213384554</v>
      </c>
    </row>
    <row r="555" spans="1:8" x14ac:dyDescent="0.25">
      <c r="A555" s="400">
        <v>39878</v>
      </c>
      <c r="B555" s="325">
        <v>317</v>
      </c>
      <c r="C555" s="292">
        <v>0.35</v>
      </c>
      <c r="D555" s="341">
        <f>4.15+4+7.4</f>
        <v>15.55</v>
      </c>
      <c r="E555" s="341">
        <v>16.309999999999999</v>
      </c>
      <c r="F555" s="401">
        <f t="shared" si="21"/>
        <v>51.524385755715528</v>
      </c>
      <c r="G555" s="401">
        <f t="shared" si="22"/>
        <v>2289.1548528610756</v>
      </c>
      <c r="H555" s="401">
        <f t="shared" si="20"/>
        <v>2401.0363762163433</v>
      </c>
    </row>
    <row r="556" spans="1:8" x14ac:dyDescent="0.25">
      <c r="A556" s="400">
        <v>39878</v>
      </c>
      <c r="B556" s="325">
        <v>321</v>
      </c>
      <c r="C556" s="292">
        <v>0.49</v>
      </c>
      <c r="D556" s="341">
        <f>4.35+10.43+5.92+7.27+7.17</f>
        <v>35.14</v>
      </c>
      <c r="E556" s="341">
        <v>36.159999999999997</v>
      </c>
      <c r="F556" s="401">
        <f t="shared" si="21"/>
        <v>72.134140058001734</v>
      </c>
      <c r="G556" s="401">
        <f t="shared" si="22"/>
        <v>5173.0483298738391</v>
      </c>
      <c r="H556" s="401">
        <f t="shared" si="20"/>
        <v>5323.2051112190657</v>
      </c>
    </row>
    <row r="557" spans="1:8" x14ac:dyDescent="0.25">
      <c r="A557" s="400">
        <v>39878</v>
      </c>
      <c r="B557" s="325">
        <v>322</v>
      </c>
      <c r="C557" s="386">
        <v>3.19</v>
      </c>
      <c r="D557" s="342">
        <v>7</v>
      </c>
      <c r="E557" s="341">
        <v>10.29</v>
      </c>
      <c r="F557" s="401">
        <f t="shared" si="21"/>
        <v>469.60797303066437</v>
      </c>
      <c r="G557" s="401">
        <f t="shared" si="22"/>
        <v>1030.4877151143105</v>
      </c>
      <c r="H557" s="401">
        <f t="shared" si="20"/>
        <v>1514.8169412180362</v>
      </c>
    </row>
    <row r="558" spans="1:8" x14ac:dyDescent="0.25">
      <c r="A558" s="400">
        <v>39878</v>
      </c>
      <c r="B558" s="325">
        <v>325</v>
      </c>
      <c r="C558" s="386">
        <v>2.72</v>
      </c>
      <c r="D558" s="342">
        <v>5.0599999999999996</v>
      </c>
      <c r="E558" s="341">
        <v>7.99</v>
      </c>
      <c r="F558" s="401">
        <f t="shared" si="21"/>
        <v>400.41808358727496</v>
      </c>
      <c r="G558" s="401">
        <f t="shared" si="22"/>
        <v>744.89540549691571</v>
      </c>
      <c r="H558" s="401">
        <f t="shared" si="20"/>
        <v>1176.22812053762</v>
      </c>
    </row>
    <row r="559" spans="1:8" x14ac:dyDescent="0.25">
      <c r="A559" s="400">
        <v>39878</v>
      </c>
      <c r="B559" s="325">
        <v>329</v>
      </c>
      <c r="C559" s="386">
        <v>1.1599999999999999</v>
      </c>
      <c r="D559" s="342">
        <v>8.94</v>
      </c>
      <c r="E559" s="341">
        <v>10.41</v>
      </c>
      <c r="F559" s="401">
        <f t="shared" si="21"/>
        <v>170.7665356475143</v>
      </c>
      <c r="G559" s="401">
        <f t="shared" si="22"/>
        <v>1316.0800247317052</v>
      </c>
      <c r="H559" s="401">
        <f t="shared" si="20"/>
        <v>1532.4824449057103</v>
      </c>
    </row>
    <row r="560" spans="1:8" x14ac:dyDescent="0.25">
      <c r="A560" s="400">
        <v>39878</v>
      </c>
      <c r="B560" s="325">
        <v>331</v>
      </c>
      <c r="C560" s="292">
        <v>1.54</v>
      </c>
      <c r="D560" s="342">
        <v>6.56</v>
      </c>
      <c r="E560" s="341">
        <v>8.6300000000000008</v>
      </c>
      <c r="F560" s="401">
        <f t="shared" si="21"/>
        <v>226.70729732514832</v>
      </c>
      <c r="G560" s="401">
        <f t="shared" si="22"/>
        <v>965.71420159283957</v>
      </c>
      <c r="H560" s="401">
        <f t="shared" si="20"/>
        <v>1270.4441402052144</v>
      </c>
    </row>
    <row r="561" spans="1:8" x14ac:dyDescent="0.25">
      <c r="A561" s="400">
        <v>39878</v>
      </c>
      <c r="B561" s="325">
        <v>332</v>
      </c>
      <c r="C561" s="292">
        <v>0.65</v>
      </c>
      <c r="D561" s="341">
        <f>3.62+6.8</f>
        <v>10.42</v>
      </c>
      <c r="E561" s="341">
        <v>11.3</v>
      </c>
      <c r="F561" s="401">
        <f t="shared" si="21"/>
        <v>95.688144974900254</v>
      </c>
      <c r="G561" s="401">
        <f t="shared" si="22"/>
        <v>1533.9545702130165</v>
      </c>
      <c r="H561" s="401">
        <f t="shared" si="20"/>
        <v>1663.5015972559584</v>
      </c>
    </row>
    <row r="562" spans="1:8" x14ac:dyDescent="0.25">
      <c r="A562" s="400">
        <v>39878</v>
      </c>
      <c r="B562" s="325">
        <v>333</v>
      </c>
      <c r="C562" s="292">
        <v>0.52</v>
      </c>
      <c r="D562" s="341">
        <f>6.81+6.75</f>
        <v>13.559999999999999</v>
      </c>
      <c r="E562" s="341">
        <v>14.49</v>
      </c>
      <c r="F562" s="401">
        <f t="shared" si="21"/>
        <v>76.550515979920206</v>
      </c>
      <c r="G562" s="401">
        <f t="shared" si="22"/>
        <v>1996.2019167071501</v>
      </c>
      <c r="H562" s="401">
        <f t="shared" si="20"/>
        <v>2133.1095702866228</v>
      </c>
    </row>
    <row r="563" spans="1:8" x14ac:dyDescent="0.25">
      <c r="A563" s="400">
        <v>39878</v>
      </c>
      <c r="B563" s="325">
        <v>336</v>
      </c>
      <c r="C563" s="386">
        <v>2.69</v>
      </c>
      <c r="D563" s="342">
        <v>5.1100000000000003</v>
      </c>
      <c r="E563" s="341">
        <v>8.07</v>
      </c>
      <c r="F563" s="401">
        <f t="shared" si="21"/>
        <v>396.00170766535649</v>
      </c>
      <c r="G563" s="401">
        <f t="shared" si="22"/>
        <v>752.25603203344667</v>
      </c>
      <c r="H563" s="401">
        <f t="shared" si="20"/>
        <v>1188.0051229960693</v>
      </c>
    </row>
    <row r="564" spans="1:8" x14ac:dyDescent="0.25">
      <c r="A564" s="400">
        <v>39878</v>
      </c>
      <c r="B564" s="325">
        <v>338</v>
      </c>
      <c r="C564" s="386">
        <v>0.5</v>
      </c>
      <c r="D564" s="342">
        <v>6.1</v>
      </c>
      <c r="E564" s="341">
        <v>6.71</v>
      </c>
      <c r="F564" s="401">
        <f t="shared" si="21"/>
        <v>73.606265365307891</v>
      </c>
      <c r="G564" s="401">
        <f t="shared" si="22"/>
        <v>897.99643745675633</v>
      </c>
      <c r="H564" s="401">
        <f t="shared" si="20"/>
        <v>987.79608120243188</v>
      </c>
    </row>
    <row r="565" spans="1:8" x14ac:dyDescent="0.25">
      <c r="A565" s="400">
        <v>39878</v>
      </c>
      <c r="B565" s="325">
        <v>343</v>
      </c>
      <c r="C565" s="292"/>
      <c r="D565" s="341"/>
      <c r="E565" s="341">
        <v>3.45</v>
      </c>
      <c r="F565" s="401">
        <f t="shared" si="21"/>
        <v>0</v>
      </c>
      <c r="G565" s="401">
        <f t="shared" si="22"/>
        <v>0</v>
      </c>
      <c r="H565" s="401">
        <f t="shared" si="20"/>
        <v>507.88323102062446</v>
      </c>
    </row>
    <row r="566" spans="1:8" x14ac:dyDescent="0.25">
      <c r="A566" s="400">
        <v>39878</v>
      </c>
      <c r="B566" s="325">
        <v>344</v>
      </c>
      <c r="C566" s="292">
        <v>3.3</v>
      </c>
      <c r="D566" s="341"/>
      <c r="E566" s="341"/>
      <c r="F566" s="401">
        <f t="shared" si="21"/>
        <v>485.8013514110321</v>
      </c>
      <c r="G566" s="401">
        <f t="shared" si="22"/>
        <v>0</v>
      </c>
      <c r="H566" s="401">
        <f t="shared" si="20"/>
        <v>0</v>
      </c>
    </row>
    <row r="567" spans="1:8" x14ac:dyDescent="0.25">
      <c r="A567" s="400">
        <v>39878</v>
      </c>
      <c r="B567" s="325">
        <v>345</v>
      </c>
      <c r="C567" s="292">
        <v>2.2200000000000002</v>
      </c>
      <c r="D567" s="341">
        <v>4.1500000000000004</v>
      </c>
      <c r="E567" s="341">
        <v>6.55</v>
      </c>
      <c r="F567" s="401">
        <f t="shared" si="21"/>
        <v>326.81181822196709</v>
      </c>
      <c r="G567" s="401">
        <f t="shared" si="22"/>
        <v>610.93200253205555</v>
      </c>
      <c r="H567" s="401">
        <f t="shared" si="20"/>
        <v>964.24207628553336</v>
      </c>
    </row>
    <row r="568" spans="1:8" x14ac:dyDescent="0.25">
      <c r="A568" s="400">
        <v>39878</v>
      </c>
      <c r="B568" s="325">
        <v>346</v>
      </c>
      <c r="C568" s="292">
        <v>0.37</v>
      </c>
      <c r="D568" s="341">
        <v>14.43</v>
      </c>
      <c r="E568" s="341">
        <v>15.28</v>
      </c>
      <c r="F568" s="401">
        <f t="shared" si="21"/>
        <v>54.468636370327843</v>
      </c>
      <c r="G568" s="401">
        <f t="shared" si="22"/>
        <v>2124.276818442786</v>
      </c>
      <c r="H568" s="401">
        <f t="shared" si="20"/>
        <v>2249.4074695638092</v>
      </c>
    </row>
    <row r="569" spans="1:8" x14ac:dyDescent="0.25">
      <c r="A569" s="400">
        <v>39878</v>
      </c>
      <c r="B569" s="325">
        <v>347</v>
      </c>
      <c r="C569" s="292">
        <v>1.67</v>
      </c>
      <c r="D569" s="341">
        <v>5.64</v>
      </c>
      <c r="E569" s="341">
        <v>7.57</v>
      </c>
      <c r="F569" s="401">
        <f t="shared" si="21"/>
        <v>245.84492632012837</v>
      </c>
      <c r="G569" s="401">
        <f t="shared" si="22"/>
        <v>830.27867332067308</v>
      </c>
      <c r="H569" s="401">
        <f t="shared" si="20"/>
        <v>1114.3988576307615</v>
      </c>
    </row>
    <row r="570" spans="1:8" x14ac:dyDescent="0.25">
      <c r="A570" s="400">
        <v>39878</v>
      </c>
      <c r="B570" s="325">
        <v>350</v>
      </c>
      <c r="C570" s="386">
        <v>1.94</v>
      </c>
      <c r="D570" s="342">
        <f>8.28+7.87</f>
        <v>16.149999999999999</v>
      </c>
      <c r="E570" s="341">
        <v>18.66</v>
      </c>
      <c r="F570" s="401">
        <f t="shared" si="21"/>
        <v>285.59230961739462</v>
      </c>
      <c r="G570" s="401">
        <f t="shared" si="22"/>
        <v>2377.4823712994448</v>
      </c>
      <c r="H570" s="401">
        <f t="shared" si="20"/>
        <v>2746.9858234332905</v>
      </c>
    </row>
    <row r="571" spans="1:8" x14ac:dyDescent="0.25">
      <c r="A571" s="400">
        <v>39878</v>
      </c>
      <c r="B571" s="325">
        <v>492</v>
      </c>
      <c r="C571" s="292">
        <v>0.51</v>
      </c>
      <c r="D571" s="341">
        <v>2.21</v>
      </c>
      <c r="E571" s="341">
        <v>2.8</v>
      </c>
      <c r="F571" s="401">
        <f t="shared" si="21"/>
        <v>75.078390672614049</v>
      </c>
      <c r="G571" s="401">
        <f t="shared" si="22"/>
        <v>325.33969291466087</v>
      </c>
      <c r="H571" s="401">
        <f t="shared" si="20"/>
        <v>412.19508604572422</v>
      </c>
    </row>
    <row r="572" spans="1:8" x14ac:dyDescent="0.25">
      <c r="A572" s="400">
        <v>39878</v>
      </c>
      <c r="B572" s="325">
        <v>496</v>
      </c>
      <c r="C572" s="386">
        <v>1.08</v>
      </c>
      <c r="D572" s="342">
        <v>2.2999999999999998</v>
      </c>
      <c r="E572" s="341">
        <v>3.55</v>
      </c>
      <c r="F572" s="401">
        <f t="shared" si="21"/>
        <v>158.98953318906504</v>
      </c>
      <c r="G572" s="401">
        <f t="shared" si="22"/>
        <v>338.58882068041629</v>
      </c>
      <c r="H572" s="401">
        <f t="shared" si="20"/>
        <v>522.60448409368598</v>
      </c>
    </row>
    <row r="573" spans="1:8" x14ac:dyDescent="0.25">
      <c r="A573" s="400">
        <v>39878</v>
      </c>
      <c r="B573" s="325">
        <v>500</v>
      </c>
      <c r="C573" s="292">
        <v>2.6</v>
      </c>
      <c r="D573" s="341">
        <v>2.21</v>
      </c>
      <c r="E573" s="341">
        <v>5</v>
      </c>
      <c r="F573" s="401">
        <f t="shared" si="21"/>
        <v>382.75257989960102</v>
      </c>
      <c r="G573" s="401">
        <f t="shared" si="22"/>
        <v>325.33969291466087</v>
      </c>
      <c r="H573" s="401">
        <f t="shared" si="20"/>
        <v>736.06265365307888</v>
      </c>
    </row>
    <row r="574" spans="1:8" x14ac:dyDescent="0.25">
      <c r="A574" s="400">
        <v>39878</v>
      </c>
      <c r="B574" s="325">
        <v>504</v>
      </c>
      <c r="C574" s="292">
        <v>0.61</v>
      </c>
      <c r="D574" s="341">
        <v>1.91</v>
      </c>
      <c r="E574" s="341">
        <v>2.6</v>
      </c>
      <c r="F574" s="401">
        <f t="shared" si="21"/>
        <v>89.799643745675624</v>
      </c>
      <c r="G574" s="401">
        <f t="shared" si="22"/>
        <v>281.17593369547615</v>
      </c>
      <c r="H574" s="401">
        <f t="shared" si="20"/>
        <v>382.75257989960102</v>
      </c>
    </row>
    <row r="575" spans="1:8" x14ac:dyDescent="0.25">
      <c r="A575" s="400">
        <v>39878</v>
      </c>
      <c r="B575" s="325">
        <v>505</v>
      </c>
      <c r="C575" s="292">
        <v>0.99</v>
      </c>
      <c r="D575" s="341">
        <v>1.27</v>
      </c>
      <c r="E575" s="341">
        <v>2.29</v>
      </c>
      <c r="F575" s="401">
        <f t="shared" si="21"/>
        <v>145.74040542330962</v>
      </c>
      <c r="G575" s="401">
        <f t="shared" si="22"/>
        <v>186.95991402788204</v>
      </c>
      <c r="H575" s="401">
        <f t="shared" si="20"/>
        <v>337.11669537311013</v>
      </c>
    </row>
    <row r="576" spans="1:8" x14ac:dyDescent="0.25">
      <c r="A576" s="400">
        <v>39878</v>
      </c>
      <c r="B576" s="325">
        <v>507</v>
      </c>
      <c r="C576" s="292">
        <v>1.36</v>
      </c>
      <c r="D576" s="341">
        <v>0.4</v>
      </c>
      <c r="E576" s="341">
        <v>1.88</v>
      </c>
      <c r="F576" s="401">
        <f t="shared" si="21"/>
        <v>200.20904179363748</v>
      </c>
      <c r="G576" s="401">
        <f t="shared" si="22"/>
        <v>58.885012292246316</v>
      </c>
      <c r="H576" s="401">
        <f t="shared" si="20"/>
        <v>276.75955777355767</v>
      </c>
    </row>
    <row r="577" spans="1:8" x14ac:dyDescent="0.25">
      <c r="A577" s="400">
        <v>39878</v>
      </c>
      <c r="B577" s="325">
        <v>508</v>
      </c>
      <c r="C577" s="292">
        <v>1.72</v>
      </c>
      <c r="D577" s="341">
        <v>2.2599999999999998</v>
      </c>
      <c r="E577" s="341">
        <v>4.07</v>
      </c>
      <c r="F577" s="401">
        <f t="shared" si="21"/>
        <v>253.20555285665915</v>
      </c>
      <c r="G577" s="401">
        <f t="shared" si="22"/>
        <v>332.7003194511916</v>
      </c>
      <c r="H577" s="401">
        <f t="shared" si="20"/>
        <v>599.15500007360629</v>
      </c>
    </row>
    <row r="578" spans="1:8" x14ac:dyDescent="0.25">
      <c r="A578" s="400">
        <v>39878</v>
      </c>
      <c r="B578" s="325">
        <v>511</v>
      </c>
      <c r="C578" s="386">
        <v>1.73</v>
      </c>
      <c r="D578" s="342">
        <v>2.8</v>
      </c>
      <c r="E578" s="341">
        <v>4.66</v>
      </c>
      <c r="F578" s="401">
        <f t="shared" si="21"/>
        <v>254.67767816396531</v>
      </c>
      <c r="G578" s="401">
        <f t="shared" si="22"/>
        <v>412.19508604572422</v>
      </c>
      <c r="H578" s="401">
        <f t="shared" si="20"/>
        <v>686.01039320466953</v>
      </c>
    </row>
    <row r="579" spans="1:8" x14ac:dyDescent="0.25">
      <c r="A579" s="400">
        <v>39878</v>
      </c>
      <c r="B579" s="325">
        <v>512</v>
      </c>
      <c r="C579" s="292">
        <v>1.1499999999999999</v>
      </c>
      <c r="D579" s="342">
        <v>1.68</v>
      </c>
      <c r="E579" s="341">
        <v>2.91</v>
      </c>
      <c r="F579" s="401">
        <f t="shared" si="21"/>
        <v>169.29441034020815</v>
      </c>
      <c r="G579" s="401">
        <f t="shared" si="22"/>
        <v>247.31705162743452</v>
      </c>
      <c r="H579" s="401">
        <f t="shared" si="20"/>
        <v>428.38846442609196</v>
      </c>
    </row>
    <row r="580" spans="1:8" x14ac:dyDescent="0.25">
      <c r="A580" s="400">
        <v>39878</v>
      </c>
      <c r="B580" s="325">
        <v>513</v>
      </c>
      <c r="C580" s="292">
        <v>0.34</v>
      </c>
      <c r="D580" s="341"/>
      <c r="E580" s="341">
        <v>0.33</v>
      </c>
      <c r="F580" s="401">
        <f t="shared" si="21"/>
        <v>50.05226044840937</v>
      </c>
      <c r="G580" s="401">
        <f t="shared" si="22"/>
        <v>0</v>
      </c>
      <c r="H580" s="401">
        <f t="shared" ref="H580:H643" si="23">(E580*10000)/67.929</f>
        <v>48.580135141103206</v>
      </c>
    </row>
    <row r="581" spans="1:8" x14ac:dyDescent="0.25">
      <c r="A581" s="400">
        <v>39878</v>
      </c>
      <c r="B581" s="325">
        <v>514</v>
      </c>
      <c r="C581" s="292">
        <v>1.37</v>
      </c>
      <c r="D581" s="342">
        <v>1.66</v>
      </c>
      <c r="E581" s="341">
        <v>3.14</v>
      </c>
      <c r="F581" s="401">
        <f t="shared" si="21"/>
        <v>201.68116710094364</v>
      </c>
      <c r="G581" s="401">
        <f t="shared" si="22"/>
        <v>244.37280101282221</v>
      </c>
      <c r="H581" s="401">
        <f t="shared" si="23"/>
        <v>462.24734649413358</v>
      </c>
    </row>
    <row r="582" spans="1:8" x14ac:dyDescent="0.25">
      <c r="A582" s="400">
        <v>39878</v>
      </c>
      <c r="B582" s="325">
        <v>517</v>
      </c>
      <c r="C582" s="386">
        <v>0.73</v>
      </c>
      <c r="D582" s="342">
        <v>2.0299999999999998</v>
      </c>
      <c r="E582" s="341">
        <v>2.9</v>
      </c>
      <c r="F582" s="401">
        <f t="shared" si="21"/>
        <v>107.46514743334953</v>
      </c>
      <c r="G582" s="401">
        <f t="shared" si="22"/>
        <v>298.84143738314998</v>
      </c>
      <c r="H582" s="401">
        <f t="shared" si="23"/>
        <v>426.9163391187858</v>
      </c>
    </row>
    <row r="583" spans="1:8" x14ac:dyDescent="0.25">
      <c r="A583" s="400">
        <v>39878</v>
      </c>
      <c r="B583" s="325">
        <v>518</v>
      </c>
      <c r="C583" s="386">
        <v>0.99</v>
      </c>
      <c r="D583" s="342">
        <v>1.51</v>
      </c>
      <c r="E583" s="341">
        <v>2.56</v>
      </c>
      <c r="F583" s="401">
        <f t="shared" si="21"/>
        <v>145.74040542330962</v>
      </c>
      <c r="G583" s="401">
        <f t="shared" si="22"/>
        <v>222.29092140322985</v>
      </c>
      <c r="H583" s="401">
        <f t="shared" si="23"/>
        <v>376.86407867037639</v>
      </c>
    </row>
    <row r="584" spans="1:8" x14ac:dyDescent="0.25">
      <c r="A584" s="400">
        <v>39878</v>
      </c>
      <c r="B584" s="325">
        <v>522</v>
      </c>
      <c r="C584" s="386">
        <v>1.1000000000000001</v>
      </c>
      <c r="D584" s="342">
        <v>2.52</v>
      </c>
      <c r="E584" s="341">
        <v>3.71</v>
      </c>
      <c r="F584" s="401">
        <f t="shared" si="21"/>
        <v>161.93378380367736</v>
      </c>
      <c r="G584" s="401">
        <f t="shared" si="22"/>
        <v>370.97557744115176</v>
      </c>
      <c r="H584" s="401">
        <f t="shared" si="23"/>
        <v>546.15848901058462</v>
      </c>
    </row>
    <row r="585" spans="1:8" x14ac:dyDescent="0.25">
      <c r="A585" s="400">
        <v>39878</v>
      </c>
      <c r="B585" s="325">
        <v>523</v>
      </c>
      <c r="C585" s="292">
        <v>0.83</v>
      </c>
      <c r="D585" s="341">
        <v>2.11</v>
      </c>
      <c r="E585" s="341">
        <v>2.97</v>
      </c>
      <c r="F585" s="401">
        <f t="shared" si="21"/>
        <v>122.1864005064111</v>
      </c>
      <c r="G585" s="401">
        <f t="shared" si="22"/>
        <v>310.6184398415993</v>
      </c>
      <c r="H585" s="401">
        <f t="shared" si="23"/>
        <v>437.22121626992896</v>
      </c>
    </row>
    <row r="586" spans="1:8" x14ac:dyDescent="0.25">
      <c r="A586" s="400">
        <v>39878</v>
      </c>
      <c r="B586" s="325">
        <v>562</v>
      </c>
      <c r="C586" s="292">
        <v>0.43</v>
      </c>
      <c r="D586" s="341">
        <v>3.51</v>
      </c>
      <c r="E586" s="341">
        <v>4.0599999999999996</v>
      </c>
      <c r="F586" s="401">
        <f t="shared" si="21"/>
        <v>63.301388214164788</v>
      </c>
      <c r="G586" s="401">
        <f t="shared" si="22"/>
        <v>516.71598286446135</v>
      </c>
      <c r="H586" s="401">
        <f t="shared" si="23"/>
        <v>597.68287476629996</v>
      </c>
    </row>
    <row r="587" spans="1:8" x14ac:dyDescent="0.25">
      <c r="A587" s="400">
        <v>39878</v>
      </c>
      <c r="B587" s="325">
        <v>564</v>
      </c>
      <c r="C587" s="292">
        <v>1.48</v>
      </c>
      <c r="D587" s="341">
        <v>1.77</v>
      </c>
      <c r="E587" s="341">
        <v>3.38</v>
      </c>
      <c r="F587" s="401">
        <f t="shared" si="21"/>
        <v>217.87454548131137</v>
      </c>
      <c r="G587" s="401">
        <f t="shared" si="22"/>
        <v>260.56617939318994</v>
      </c>
      <c r="H587" s="401">
        <f t="shared" si="23"/>
        <v>497.57835386948136</v>
      </c>
    </row>
    <row r="588" spans="1:8" x14ac:dyDescent="0.25">
      <c r="A588" s="400">
        <v>39878</v>
      </c>
      <c r="B588" s="325">
        <v>566</v>
      </c>
      <c r="C588" s="386">
        <v>1.2</v>
      </c>
      <c r="D588" s="342">
        <v>2.2200000000000002</v>
      </c>
      <c r="E588" s="341">
        <v>3.49</v>
      </c>
      <c r="F588" s="401">
        <f t="shared" si="21"/>
        <v>176.65503687673893</v>
      </c>
      <c r="G588" s="401">
        <f t="shared" si="22"/>
        <v>326.81181822196709</v>
      </c>
      <c r="H588" s="401">
        <f t="shared" si="23"/>
        <v>513.77173224984904</v>
      </c>
    </row>
    <row r="589" spans="1:8" x14ac:dyDescent="0.25">
      <c r="A589" s="400">
        <v>39878</v>
      </c>
      <c r="B589" s="325">
        <v>568</v>
      </c>
      <c r="C589" s="386">
        <v>0.38</v>
      </c>
      <c r="D589" s="342">
        <v>2.0099999999999998</v>
      </c>
      <c r="E589" s="341">
        <v>0.43</v>
      </c>
      <c r="F589" s="401">
        <f t="shared" si="21"/>
        <v>55.940761677634001</v>
      </c>
      <c r="G589" s="401">
        <f t="shared" si="22"/>
        <v>295.89718676853767</v>
      </c>
      <c r="H589" s="401">
        <f t="shared" si="23"/>
        <v>63.301388214164788</v>
      </c>
    </row>
    <row r="590" spans="1:8" x14ac:dyDescent="0.25">
      <c r="A590" s="400">
        <v>39878</v>
      </c>
      <c r="B590" s="325">
        <v>571</v>
      </c>
      <c r="C590" s="292">
        <v>1.05</v>
      </c>
      <c r="D590" s="341">
        <v>1.56</v>
      </c>
      <c r="E590" s="341">
        <v>2.68</v>
      </c>
      <c r="F590" s="401">
        <f t="shared" si="21"/>
        <v>154.57315726714657</v>
      </c>
      <c r="G590" s="401">
        <f t="shared" si="22"/>
        <v>229.65154793976063</v>
      </c>
      <c r="H590" s="401">
        <f t="shared" si="23"/>
        <v>394.52958235805028</v>
      </c>
    </row>
    <row r="591" spans="1:8" x14ac:dyDescent="0.25">
      <c r="A591" s="400">
        <v>39878</v>
      </c>
      <c r="B591" s="325">
        <v>572</v>
      </c>
      <c r="C591" s="386">
        <v>0.85</v>
      </c>
      <c r="D591" s="342">
        <v>1.84</v>
      </c>
      <c r="E591" s="341">
        <v>2.9</v>
      </c>
      <c r="F591" s="401">
        <f t="shared" si="21"/>
        <v>125.13065112102342</v>
      </c>
      <c r="G591" s="401">
        <f t="shared" si="22"/>
        <v>270.87105654433304</v>
      </c>
      <c r="H591" s="401">
        <f t="shared" si="23"/>
        <v>426.9163391187858</v>
      </c>
    </row>
    <row r="592" spans="1:8" x14ac:dyDescent="0.25">
      <c r="A592" s="400">
        <v>39878</v>
      </c>
      <c r="B592" s="325">
        <v>574</v>
      </c>
      <c r="C592" s="292">
        <v>2.3199999999999998</v>
      </c>
      <c r="D592" s="341">
        <v>1.3</v>
      </c>
      <c r="E592" s="341">
        <v>3.72</v>
      </c>
      <c r="F592" s="401">
        <f t="shared" si="21"/>
        <v>341.53307129502861</v>
      </c>
      <c r="G592" s="401">
        <f t="shared" si="22"/>
        <v>191.37628994980051</v>
      </c>
      <c r="H592" s="401">
        <f t="shared" si="23"/>
        <v>547.63061431789072</v>
      </c>
    </row>
    <row r="593" spans="1:8" x14ac:dyDescent="0.25">
      <c r="A593" s="400">
        <v>39878</v>
      </c>
      <c r="B593" s="325">
        <v>579</v>
      </c>
      <c r="C593" s="292">
        <v>1.65</v>
      </c>
      <c r="D593" s="341">
        <v>1.42</v>
      </c>
      <c r="E593" s="341">
        <v>3.12</v>
      </c>
      <c r="F593" s="401">
        <f t="shared" si="21"/>
        <v>242.90067570551605</v>
      </c>
      <c r="G593" s="401">
        <f t="shared" si="22"/>
        <v>209.04179363747443</v>
      </c>
      <c r="H593" s="401">
        <f t="shared" si="23"/>
        <v>459.30309587952127</v>
      </c>
    </row>
    <row r="594" spans="1:8" x14ac:dyDescent="0.25">
      <c r="A594" s="400">
        <v>39878</v>
      </c>
      <c r="B594" s="325">
        <v>583</v>
      </c>
      <c r="C594" s="292">
        <v>0.61</v>
      </c>
      <c r="D594" s="341">
        <v>2.5</v>
      </c>
      <c r="E594" s="341">
        <v>3.2</v>
      </c>
      <c r="F594" s="401">
        <f t="shared" si="21"/>
        <v>89.799643745675624</v>
      </c>
      <c r="G594" s="401">
        <f t="shared" si="22"/>
        <v>368.03132682653944</v>
      </c>
      <c r="H594" s="401">
        <f t="shared" si="23"/>
        <v>471.08009833797053</v>
      </c>
    </row>
    <row r="595" spans="1:8" x14ac:dyDescent="0.25">
      <c r="A595" s="400">
        <v>39878</v>
      </c>
      <c r="B595" s="325">
        <v>585</v>
      </c>
      <c r="C595" s="386">
        <v>0.49</v>
      </c>
      <c r="D595" s="342">
        <v>3.24</v>
      </c>
      <c r="E595" s="341">
        <v>3.8</v>
      </c>
      <c r="F595" s="401">
        <f t="shared" si="21"/>
        <v>72.134140058001734</v>
      </c>
      <c r="G595" s="401">
        <f t="shared" si="22"/>
        <v>476.96859956719521</v>
      </c>
      <c r="H595" s="401">
        <f t="shared" si="23"/>
        <v>559.40761677633998</v>
      </c>
    </row>
    <row r="596" spans="1:8" x14ac:dyDescent="0.25">
      <c r="A596" s="400">
        <v>39878</v>
      </c>
      <c r="B596" s="325">
        <v>586</v>
      </c>
      <c r="C596" s="292">
        <v>0.96</v>
      </c>
      <c r="D596" s="341">
        <v>1.1599999999999999</v>
      </c>
      <c r="E596" s="341">
        <v>2.2400000000000002</v>
      </c>
      <c r="F596" s="401">
        <f t="shared" si="21"/>
        <v>141.32402950139115</v>
      </c>
      <c r="G596" s="401">
        <f t="shared" si="22"/>
        <v>170.7665356475143</v>
      </c>
      <c r="H596" s="401">
        <f t="shared" si="23"/>
        <v>329.7560688365794</v>
      </c>
    </row>
    <row r="597" spans="1:8" x14ac:dyDescent="0.25">
      <c r="A597" s="400">
        <v>39878</v>
      </c>
      <c r="B597" s="325">
        <v>590</v>
      </c>
      <c r="C597" s="386">
        <v>0.5</v>
      </c>
      <c r="D597" s="342">
        <v>3.86</v>
      </c>
      <c r="E597" s="341">
        <v>4.4800000000000004</v>
      </c>
      <c r="F597" s="401">
        <f t="shared" si="21"/>
        <v>73.606265365307891</v>
      </c>
      <c r="G597" s="401">
        <f t="shared" si="22"/>
        <v>568.24036862017692</v>
      </c>
      <c r="H597" s="401">
        <f t="shared" si="23"/>
        <v>659.5121376731588</v>
      </c>
    </row>
    <row r="598" spans="1:8" x14ac:dyDescent="0.25">
      <c r="A598" s="400">
        <v>39878</v>
      </c>
      <c r="B598" s="325">
        <v>592</v>
      </c>
      <c r="C598" s="292">
        <v>0.45</v>
      </c>
      <c r="D598" s="341">
        <v>1.48</v>
      </c>
      <c r="E598" s="341">
        <v>2.0099999999999998</v>
      </c>
      <c r="F598" s="401">
        <f t="shared" si="21"/>
        <v>66.245638828777103</v>
      </c>
      <c r="G598" s="401">
        <f t="shared" si="22"/>
        <v>217.87454548131137</v>
      </c>
      <c r="H598" s="401">
        <f t="shared" si="23"/>
        <v>295.89718676853767</v>
      </c>
    </row>
    <row r="599" spans="1:8" x14ac:dyDescent="0.25">
      <c r="A599" s="400">
        <v>39878</v>
      </c>
      <c r="B599" s="325">
        <v>593</v>
      </c>
      <c r="C599" s="292">
        <v>0.76</v>
      </c>
      <c r="D599" s="341">
        <v>1.25</v>
      </c>
      <c r="E599" s="341">
        <v>2.11</v>
      </c>
      <c r="F599" s="401">
        <f t="shared" si="21"/>
        <v>111.881523355268</v>
      </c>
      <c r="G599" s="401">
        <f t="shared" si="22"/>
        <v>184.01566341326972</v>
      </c>
      <c r="H599" s="401">
        <f t="shared" si="23"/>
        <v>310.6184398415993</v>
      </c>
    </row>
    <row r="600" spans="1:8" x14ac:dyDescent="0.25">
      <c r="A600" s="400">
        <v>39878</v>
      </c>
      <c r="B600" s="325">
        <v>594</v>
      </c>
      <c r="C600" s="386">
        <v>0.49</v>
      </c>
      <c r="D600" s="342">
        <v>2.5499999999999998</v>
      </c>
      <c r="E600" s="341">
        <v>3.1</v>
      </c>
      <c r="F600" s="401">
        <f t="shared" si="21"/>
        <v>72.134140058001734</v>
      </c>
      <c r="G600" s="401">
        <f t="shared" si="22"/>
        <v>375.39195336307023</v>
      </c>
      <c r="H600" s="401">
        <f t="shared" si="23"/>
        <v>456.35884526490895</v>
      </c>
    </row>
    <row r="601" spans="1:8" x14ac:dyDescent="0.25">
      <c r="A601" s="400">
        <v>39878</v>
      </c>
      <c r="B601" s="325">
        <v>632</v>
      </c>
      <c r="C601" s="292">
        <v>1.06</v>
      </c>
      <c r="D601" s="341">
        <v>34.770000000000003</v>
      </c>
      <c r="E601" s="341">
        <v>37.31</v>
      </c>
      <c r="F601" s="401">
        <f t="shared" si="21"/>
        <v>156.04528257445273</v>
      </c>
      <c r="G601" s="401">
        <f t="shared" si="22"/>
        <v>5118.5796935035114</v>
      </c>
      <c r="H601" s="401">
        <f t="shared" si="23"/>
        <v>5492.4995215592753</v>
      </c>
    </row>
    <row r="602" spans="1:8" x14ac:dyDescent="0.25">
      <c r="A602" s="400">
        <v>39878</v>
      </c>
      <c r="B602" s="325">
        <v>638</v>
      </c>
      <c r="C602" s="292">
        <v>0.97</v>
      </c>
      <c r="D602" s="341">
        <v>6.81</v>
      </c>
      <c r="E602" s="341">
        <v>8.18</v>
      </c>
      <c r="F602" s="401">
        <f t="shared" si="21"/>
        <v>142.79615480869731</v>
      </c>
      <c r="G602" s="401">
        <f t="shared" si="22"/>
        <v>1002.5173342754935</v>
      </c>
      <c r="H602" s="401">
        <f t="shared" si="23"/>
        <v>1204.1985013764372</v>
      </c>
    </row>
    <row r="603" spans="1:8" x14ac:dyDescent="0.25">
      <c r="A603" s="400">
        <v>39878</v>
      </c>
      <c r="B603" s="325">
        <v>640</v>
      </c>
      <c r="C603" s="292">
        <v>1.76</v>
      </c>
      <c r="D603" s="341">
        <v>11.74</v>
      </c>
      <c r="E603" s="341">
        <v>14</v>
      </c>
      <c r="F603" s="401">
        <f t="shared" si="21"/>
        <v>259.09405408588378</v>
      </c>
      <c r="G603" s="401">
        <f t="shared" si="22"/>
        <v>1728.2751107774293</v>
      </c>
      <c r="H603" s="401">
        <f t="shared" si="23"/>
        <v>2060.975430228621</v>
      </c>
    </row>
    <row r="604" spans="1:8" x14ac:dyDescent="0.25">
      <c r="A604" s="400">
        <v>39878</v>
      </c>
      <c r="B604" s="325">
        <v>644</v>
      </c>
      <c r="C604" s="292">
        <v>2.0499999999999998</v>
      </c>
      <c r="D604" s="341">
        <v>5.59</v>
      </c>
      <c r="E604" s="341">
        <v>7.92</v>
      </c>
      <c r="F604" s="401">
        <f t="shared" si="21"/>
        <v>301.78568799776235</v>
      </c>
      <c r="G604" s="401">
        <f t="shared" si="22"/>
        <v>822.91804678414223</v>
      </c>
      <c r="H604" s="401">
        <f t="shared" si="23"/>
        <v>1165.923243386477</v>
      </c>
    </row>
    <row r="605" spans="1:8" x14ac:dyDescent="0.25">
      <c r="A605" s="400">
        <v>39878</v>
      </c>
      <c r="B605" s="325">
        <v>645</v>
      </c>
      <c r="C605" s="386">
        <v>2.41</v>
      </c>
      <c r="D605" s="341">
        <v>11.01</v>
      </c>
      <c r="E605" s="341">
        <v>13.63</v>
      </c>
      <c r="F605" s="401">
        <f t="shared" si="21"/>
        <v>354.78219906078402</v>
      </c>
      <c r="G605" s="401">
        <f t="shared" si="22"/>
        <v>1620.8099633440797</v>
      </c>
      <c r="H605" s="401">
        <f t="shared" si="23"/>
        <v>2006.5067938582931</v>
      </c>
    </row>
    <row r="606" spans="1:8" x14ac:dyDescent="0.25">
      <c r="A606" s="400">
        <v>39878</v>
      </c>
      <c r="B606" s="325">
        <v>647</v>
      </c>
      <c r="C606" s="292">
        <v>0.67</v>
      </c>
      <c r="D606" s="341">
        <v>12.23</v>
      </c>
      <c r="E606" s="341">
        <v>14.03</v>
      </c>
      <c r="F606" s="401">
        <f t="shared" si="21"/>
        <v>98.632395589512569</v>
      </c>
      <c r="G606" s="401">
        <f t="shared" si="22"/>
        <v>1800.4092508354311</v>
      </c>
      <c r="H606" s="401">
        <f t="shared" si="23"/>
        <v>2065.3918061505397</v>
      </c>
    </row>
    <row r="607" spans="1:8" x14ac:dyDescent="0.25">
      <c r="A607" s="400">
        <v>39878</v>
      </c>
      <c r="B607" s="325">
        <v>650</v>
      </c>
      <c r="C607" s="292">
        <v>1.65</v>
      </c>
      <c r="D607" s="341">
        <v>5.85</v>
      </c>
      <c r="E607" s="341">
        <v>7.78</v>
      </c>
      <c r="F607" s="401">
        <f t="shared" si="21"/>
        <v>242.90067570551605</v>
      </c>
      <c r="G607" s="401">
        <f t="shared" si="22"/>
        <v>861.19330477410233</v>
      </c>
      <c r="H607" s="401">
        <f t="shared" si="23"/>
        <v>1145.3134890841909</v>
      </c>
    </row>
    <row r="608" spans="1:8" x14ac:dyDescent="0.25">
      <c r="A608" s="400">
        <v>39878</v>
      </c>
      <c r="B608" s="325">
        <v>651</v>
      </c>
      <c r="C608" s="292">
        <v>1.73</v>
      </c>
      <c r="D608" s="341">
        <f>6.64+5.31</f>
        <v>11.95</v>
      </c>
      <c r="E608" s="341">
        <v>14.22</v>
      </c>
      <c r="F608" s="401">
        <f t="shared" si="21"/>
        <v>254.67767816396531</v>
      </c>
      <c r="G608" s="401">
        <f t="shared" si="22"/>
        <v>1759.1897422308587</v>
      </c>
      <c r="H608" s="401">
        <f t="shared" si="23"/>
        <v>2093.3621869893564</v>
      </c>
    </row>
    <row r="609" spans="1:8" x14ac:dyDescent="0.25">
      <c r="A609" s="400">
        <v>39878</v>
      </c>
      <c r="B609" s="325">
        <v>652</v>
      </c>
      <c r="C609" s="292">
        <v>2.62</v>
      </c>
      <c r="D609" s="341">
        <v>6.11</v>
      </c>
      <c r="E609" s="341">
        <v>9.15</v>
      </c>
      <c r="F609" s="401">
        <f t="shared" si="21"/>
        <v>385.69683051421333</v>
      </c>
      <c r="G609" s="401">
        <f t="shared" si="22"/>
        <v>899.46856276406243</v>
      </c>
      <c r="H609" s="401">
        <f t="shared" si="23"/>
        <v>1346.9946561851345</v>
      </c>
    </row>
    <row r="610" spans="1:8" x14ac:dyDescent="0.25">
      <c r="A610" s="400">
        <v>39878</v>
      </c>
      <c r="B610" s="325">
        <v>654</v>
      </c>
      <c r="C610" s="386">
        <v>1.3</v>
      </c>
      <c r="D610" s="342">
        <v>3.73</v>
      </c>
      <c r="E610" s="341">
        <v>6.76</v>
      </c>
      <c r="F610" s="401">
        <f t="shared" si="21"/>
        <v>191.37628994980051</v>
      </c>
      <c r="G610" s="401">
        <f t="shared" si="22"/>
        <v>549.10273962519693</v>
      </c>
      <c r="H610" s="401">
        <f t="shared" si="23"/>
        <v>995.15670773896272</v>
      </c>
    </row>
    <row r="611" spans="1:8" x14ac:dyDescent="0.25">
      <c r="A611" s="400">
        <v>39878</v>
      </c>
      <c r="B611" s="325">
        <v>657</v>
      </c>
      <c r="C611" s="292">
        <v>1.1100000000000001</v>
      </c>
      <c r="D611" s="341">
        <v>1.7000000000000001E-2</v>
      </c>
      <c r="E611" s="341">
        <v>1.21</v>
      </c>
      <c r="F611" s="401">
        <f t="shared" si="21"/>
        <v>163.40590911098354</v>
      </c>
      <c r="G611" s="401">
        <f t="shared" si="22"/>
        <v>2.5026130224204683</v>
      </c>
      <c r="H611" s="401">
        <f t="shared" si="23"/>
        <v>178.12716218404509</v>
      </c>
    </row>
    <row r="612" spans="1:8" x14ac:dyDescent="0.25">
      <c r="A612" s="400">
        <v>39878</v>
      </c>
      <c r="B612" s="325">
        <v>661</v>
      </c>
      <c r="C612" s="292">
        <v>3.2</v>
      </c>
      <c r="D612" s="341">
        <v>9.34</v>
      </c>
      <c r="E612" s="341">
        <v>12.85</v>
      </c>
      <c r="F612" s="401">
        <f t="shared" ref="F612:F675" si="24">(C612*10000)/67.929</f>
        <v>471.08009833797053</v>
      </c>
      <c r="G612" s="401">
        <f t="shared" ref="G612:G675" si="25">(D612*10000)/67.929</f>
        <v>1374.9650370239515</v>
      </c>
      <c r="H612" s="401">
        <f t="shared" si="23"/>
        <v>1891.6810198884129</v>
      </c>
    </row>
    <row r="613" spans="1:8" x14ac:dyDescent="0.25">
      <c r="A613" s="400">
        <v>39878</v>
      </c>
      <c r="B613" s="325">
        <v>662</v>
      </c>
      <c r="C613" s="292">
        <v>1.77</v>
      </c>
      <c r="D613" s="341">
        <v>7.25</v>
      </c>
      <c r="E613" s="341">
        <v>10.1</v>
      </c>
      <c r="F613" s="401">
        <f t="shared" si="24"/>
        <v>260.56617939318994</v>
      </c>
      <c r="G613" s="401">
        <f t="shared" si="25"/>
        <v>1067.2908477969645</v>
      </c>
      <c r="H613" s="401">
        <f t="shared" si="23"/>
        <v>1486.8465603792195</v>
      </c>
    </row>
    <row r="614" spans="1:8" x14ac:dyDescent="0.25">
      <c r="A614" s="400">
        <v>39878</v>
      </c>
      <c r="B614" s="325">
        <v>663</v>
      </c>
      <c r="C614" s="292">
        <v>8.06</v>
      </c>
      <c r="D614" s="341">
        <v>8.48</v>
      </c>
      <c r="E614" s="341">
        <v>17.2</v>
      </c>
      <c r="F614" s="401">
        <f t="shared" si="24"/>
        <v>1186.5329976887633</v>
      </c>
      <c r="G614" s="401">
        <f t="shared" si="25"/>
        <v>1248.3622605956218</v>
      </c>
      <c r="H614" s="401">
        <f t="shared" si="23"/>
        <v>2532.0555285665914</v>
      </c>
    </row>
    <row r="615" spans="1:8" x14ac:dyDescent="0.25">
      <c r="A615" s="400">
        <v>39878</v>
      </c>
      <c r="B615" s="325">
        <v>664</v>
      </c>
      <c r="C615" s="386">
        <v>2.4900000000000002</v>
      </c>
      <c r="D615" s="342">
        <v>7.1</v>
      </c>
      <c r="E615" s="341">
        <v>10.55</v>
      </c>
      <c r="F615" s="401">
        <f t="shared" si="24"/>
        <v>366.55920151923334</v>
      </c>
      <c r="G615" s="401">
        <f t="shared" si="25"/>
        <v>1045.208968187372</v>
      </c>
      <c r="H615" s="401">
        <f t="shared" si="23"/>
        <v>1553.0921992079966</v>
      </c>
    </row>
    <row r="616" spans="1:8" x14ac:dyDescent="0.25">
      <c r="A616" s="400">
        <v>39878</v>
      </c>
      <c r="B616" s="325">
        <v>736</v>
      </c>
      <c r="C616" s="292"/>
      <c r="D616" s="341"/>
      <c r="E616" s="342">
        <v>2.46</v>
      </c>
      <c r="F616" s="401">
        <f t="shared" si="24"/>
        <v>0</v>
      </c>
      <c r="G616" s="401">
        <f t="shared" si="25"/>
        <v>0</v>
      </c>
      <c r="H616" s="401">
        <f t="shared" si="23"/>
        <v>362.14282559731481</v>
      </c>
    </row>
    <row r="617" spans="1:8" x14ac:dyDescent="0.25">
      <c r="A617" s="400">
        <v>39878</v>
      </c>
      <c r="B617" s="325">
        <v>737</v>
      </c>
      <c r="C617" s="292"/>
      <c r="D617" s="341"/>
      <c r="E617" s="342">
        <v>2.19</v>
      </c>
      <c r="F617" s="401">
        <f t="shared" si="24"/>
        <v>0</v>
      </c>
      <c r="G617" s="401">
        <f t="shared" si="25"/>
        <v>0</v>
      </c>
      <c r="H617" s="401">
        <f t="shared" si="23"/>
        <v>322.39544230004856</v>
      </c>
    </row>
    <row r="618" spans="1:8" x14ac:dyDescent="0.25">
      <c r="A618" s="400">
        <v>39878</v>
      </c>
      <c r="B618" s="325">
        <v>740</v>
      </c>
      <c r="C618" s="292"/>
      <c r="D618" s="341"/>
      <c r="E618" s="342">
        <v>2.0699999999999998</v>
      </c>
      <c r="F618" s="401">
        <f t="shared" si="24"/>
        <v>0</v>
      </c>
      <c r="G618" s="401">
        <f t="shared" si="25"/>
        <v>0</v>
      </c>
      <c r="H618" s="401">
        <f t="shared" si="23"/>
        <v>304.72993861237467</v>
      </c>
    </row>
    <row r="619" spans="1:8" x14ac:dyDescent="0.25">
      <c r="A619" s="400">
        <v>39878</v>
      </c>
      <c r="B619" s="325">
        <v>744</v>
      </c>
      <c r="C619" s="292"/>
      <c r="D619" s="341"/>
      <c r="E619" s="342">
        <v>2.57</v>
      </c>
      <c r="F619" s="401">
        <f t="shared" si="24"/>
        <v>0</v>
      </c>
      <c r="G619" s="401">
        <f t="shared" si="25"/>
        <v>0</v>
      </c>
      <c r="H619" s="401">
        <f t="shared" si="23"/>
        <v>378.33620397768254</v>
      </c>
    </row>
    <row r="620" spans="1:8" x14ac:dyDescent="0.25">
      <c r="A620" s="400">
        <v>39878</v>
      </c>
      <c r="B620" s="325">
        <v>745</v>
      </c>
      <c r="C620" s="386">
        <v>0.37</v>
      </c>
      <c r="D620" s="342">
        <v>1.5</v>
      </c>
      <c r="E620" s="341">
        <v>1.92</v>
      </c>
      <c r="F620" s="401">
        <f t="shared" si="24"/>
        <v>54.468636370327843</v>
      </c>
      <c r="G620" s="401">
        <f t="shared" si="25"/>
        <v>220.81879609592369</v>
      </c>
      <c r="H620" s="401">
        <f t="shared" si="23"/>
        <v>282.6480590027823</v>
      </c>
    </row>
    <row r="621" spans="1:8" x14ac:dyDescent="0.25">
      <c r="A621" s="400">
        <v>39878</v>
      </c>
      <c r="B621" s="325">
        <v>751</v>
      </c>
      <c r="C621" s="292"/>
      <c r="D621" s="341"/>
      <c r="E621" s="342">
        <v>3.55</v>
      </c>
      <c r="F621" s="401">
        <f t="shared" si="24"/>
        <v>0</v>
      </c>
      <c r="G621" s="401">
        <f t="shared" si="25"/>
        <v>0</v>
      </c>
      <c r="H621" s="401">
        <f t="shared" si="23"/>
        <v>522.60448409368598</v>
      </c>
    </row>
    <row r="622" spans="1:8" x14ac:dyDescent="0.25">
      <c r="A622" s="400">
        <v>39878</v>
      </c>
      <c r="B622" s="325">
        <v>752</v>
      </c>
      <c r="C622" s="292">
        <v>1.1599999999999999</v>
      </c>
      <c r="D622" s="341">
        <v>0.84</v>
      </c>
      <c r="E622" s="341">
        <v>2.08</v>
      </c>
      <c r="F622" s="401">
        <f t="shared" si="24"/>
        <v>170.7665356475143</v>
      </c>
      <c r="G622" s="401">
        <f t="shared" si="25"/>
        <v>123.65852581371726</v>
      </c>
      <c r="H622" s="401">
        <f t="shared" si="23"/>
        <v>306.20206391968082</v>
      </c>
    </row>
    <row r="623" spans="1:8" x14ac:dyDescent="0.25">
      <c r="A623" s="400">
        <v>39878</v>
      </c>
      <c r="B623" s="325">
        <v>753</v>
      </c>
      <c r="C623" s="292"/>
      <c r="D623" s="341"/>
      <c r="E623" s="342">
        <v>3.38</v>
      </c>
      <c r="F623" s="401">
        <f t="shared" si="24"/>
        <v>0</v>
      </c>
      <c r="G623" s="401">
        <f t="shared" si="25"/>
        <v>0</v>
      </c>
      <c r="H623" s="401">
        <f t="shared" si="23"/>
        <v>497.57835386948136</v>
      </c>
    </row>
    <row r="624" spans="1:8" x14ac:dyDescent="0.25">
      <c r="A624" s="400">
        <v>39878</v>
      </c>
      <c r="B624" s="325">
        <v>754</v>
      </c>
      <c r="C624" s="292">
        <v>0.87</v>
      </c>
      <c r="D624" s="341">
        <v>0.77</v>
      </c>
      <c r="E624" s="341">
        <v>1.68</v>
      </c>
      <c r="F624" s="401">
        <f t="shared" si="24"/>
        <v>128.07490173563573</v>
      </c>
      <c r="G624" s="401">
        <f t="shared" si="25"/>
        <v>113.35364866257416</v>
      </c>
      <c r="H624" s="401">
        <f t="shared" si="23"/>
        <v>247.31705162743452</v>
      </c>
    </row>
    <row r="625" spans="1:8" x14ac:dyDescent="0.25">
      <c r="A625" s="400">
        <v>39878</v>
      </c>
      <c r="B625" s="325">
        <v>756</v>
      </c>
      <c r="C625" s="292"/>
      <c r="D625" s="341"/>
      <c r="E625" s="342">
        <v>3.64</v>
      </c>
      <c r="F625" s="401">
        <f t="shared" si="24"/>
        <v>0</v>
      </c>
      <c r="G625" s="401">
        <f t="shared" si="25"/>
        <v>0</v>
      </c>
      <c r="H625" s="401">
        <f t="shared" si="23"/>
        <v>535.85361185944146</v>
      </c>
    </row>
    <row r="626" spans="1:8" x14ac:dyDescent="0.25">
      <c r="A626" s="400">
        <v>39878</v>
      </c>
      <c r="B626" s="325">
        <v>758</v>
      </c>
      <c r="C626" s="292">
        <v>1.05</v>
      </c>
      <c r="D626" s="341">
        <v>0.89</v>
      </c>
      <c r="E626" s="341">
        <v>1.98</v>
      </c>
      <c r="F626" s="401">
        <f t="shared" si="24"/>
        <v>154.57315726714657</v>
      </c>
      <c r="G626" s="401">
        <f t="shared" si="25"/>
        <v>131.01915235024805</v>
      </c>
      <c r="H626" s="401">
        <f t="shared" si="23"/>
        <v>291.48081084661925</v>
      </c>
    </row>
    <row r="627" spans="1:8" x14ac:dyDescent="0.25">
      <c r="A627" s="400">
        <v>39878</v>
      </c>
      <c r="B627" s="325">
        <v>767</v>
      </c>
      <c r="C627" s="292"/>
      <c r="D627" s="341"/>
      <c r="E627" s="342">
        <v>2.0099999999999998</v>
      </c>
      <c r="F627" s="401">
        <f t="shared" si="24"/>
        <v>0</v>
      </c>
      <c r="G627" s="401">
        <f t="shared" si="25"/>
        <v>0</v>
      </c>
      <c r="H627" s="401">
        <f t="shared" si="23"/>
        <v>295.89718676853767</v>
      </c>
    </row>
    <row r="628" spans="1:8" x14ac:dyDescent="0.25">
      <c r="A628" s="400">
        <v>39878</v>
      </c>
      <c r="B628" s="325">
        <v>767</v>
      </c>
      <c r="C628" s="292">
        <v>1.88</v>
      </c>
      <c r="D628" s="344">
        <v>6.3E-2</v>
      </c>
      <c r="E628" s="341">
        <v>2.29</v>
      </c>
      <c r="F628" s="401">
        <f t="shared" si="24"/>
        <v>276.75955777355767</v>
      </c>
      <c r="G628" s="401">
        <f t="shared" si="25"/>
        <v>9.2743894360287946</v>
      </c>
      <c r="H628" s="401">
        <f t="shared" si="23"/>
        <v>337.11669537311013</v>
      </c>
    </row>
    <row r="629" spans="1:8" x14ac:dyDescent="0.25">
      <c r="A629" s="400">
        <v>39878</v>
      </c>
      <c r="B629" s="325">
        <v>769</v>
      </c>
      <c r="C629" s="292"/>
      <c r="D629" s="341"/>
      <c r="E629" s="342">
        <v>4.88</v>
      </c>
      <c r="F629" s="401">
        <f t="shared" si="24"/>
        <v>0</v>
      </c>
      <c r="G629" s="401">
        <f t="shared" si="25"/>
        <v>0</v>
      </c>
      <c r="H629" s="401">
        <f t="shared" si="23"/>
        <v>718.39714996540499</v>
      </c>
    </row>
    <row r="630" spans="1:8" x14ac:dyDescent="0.25">
      <c r="A630" s="400">
        <v>39878</v>
      </c>
      <c r="B630" s="325">
        <v>770</v>
      </c>
      <c r="C630" s="292">
        <v>0.66</v>
      </c>
      <c r="D630" s="341">
        <v>1.82</v>
      </c>
      <c r="E630" s="341">
        <v>2.5499999999999998</v>
      </c>
      <c r="F630" s="401">
        <f t="shared" si="24"/>
        <v>97.160270282206412</v>
      </c>
      <c r="G630" s="401">
        <f t="shared" si="25"/>
        <v>267.92680592972073</v>
      </c>
      <c r="H630" s="401">
        <f t="shared" si="23"/>
        <v>375.39195336307023</v>
      </c>
    </row>
    <row r="631" spans="1:8" x14ac:dyDescent="0.25">
      <c r="A631" s="400">
        <v>39916</v>
      </c>
      <c r="B631" s="325">
        <v>73</v>
      </c>
      <c r="C631" s="292"/>
      <c r="D631" s="341"/>
      <c r="E631" s="342">
        <v>7.16</v>
      </c>
      <c r="F631" s="401">
        <f t="shared" si="24"/>
        <v>0</v>
      </c>
      <c r="G631" s="401">
        <f t="shared" si="25"/>
        <v>0</v>
      </c>
      <c r="H631" s="401">
        <f t="shared" si="23"/>
        <v>1054.041720031209</v>
      </c>
    </row>
    <row r="632" spans="1:8" x14ac:dyDescent="0.25">
      <c r="A632" s="400">
        <v>39916</v>
      </c>
      <c r="B632" s="325">
        <v>74</v>
      </c>
      <c r="C632" s="292">
        <v>12.16</v>
      </c>
      <c r="D632" s="341">
        <v>2.0099999999999998</v>
      </c>
      <c r="E632" s="341">
        <v>13.93</v>
      </c>
      <c r="F632" s="401">
        <f t="shared" si="24"/>
        <v>1790.104373684288</v>
      </c>
      <c r="G632" s="401">
        <f t="shared" si="25"/>
        <v>295.89718676853767</v>
      </c>
      <c r="H632" s="401">
        <f t="shared" si="23"/>
        <v>2050.670553077478</v>
      </c>
    </row>
    <row r="633" spans="1:8" x14ac:dyDescent="0.25">
      <c r="A633" s="400">
        <v>39916</v>
      </c>
      <c r="B633" s="325">
        <v>75</v>
      </c>
      <c r="C633" s="292"/>
      <c r="D633" s="341"/>
      <c r="E633" s="342">
        <v>21.01</v>
      </c>
      <c r="F633" s="401">
        <f t="shared" si="24"/>
        <v>0</v>
      </c>
      <c r="G633" s="401">
        <f t="shared" si="25"/>
        <v>0</v>
      </c>
      <c r="H633" s="401">
        <f t="shared" si="23"/>
        <v>3092.9352706502382</v>
      </c>
    </row>
    <row r="634" spans="1:8" x14ac:dyDescent="0.25">
      <c r="A634" s="400">
        <v>39916</v>
      </c>
      <c r="B634" s="325">
        <v>78</v>
      </c>
      <c r="C634" s="292"/>
      <c r="D634" s="341"/>
      <c r="E634" s="342">
        <v>4.9800000000000004</v>
      </c>
      <c r="F634" s="401">
        <f t="shared" si="24"/>
        <v>0</v>
      </c>
      <c r="G634" s="401">
        <f t="shared" si="25"/>
        <v>0</v>
      </c>
      <c r="H634" s="401">
        <f t="shared" si="23"/>
        <v>733.11840303846668</v>
      </c>
    </row>
    <row r="635" spans="1:8" x14ac:dyDescent="0.25">
      <c r="A635" s="400">
        <v>39916</v>
      </c>
      <c r="B635" s="325">
        <v>81</v>
      </c>
      <c r="C635" s="292"/>
      <c r="D635" s="341"/>
      <c r="E635" s="342">
        <v>1.85</v>
      </c>
      <c r="F635" s="401">
        <f t="shared" si="24"/>
        <v>0</v>
      </c>
      <c r="G635" s="401">
        <f t="shared" si="25"/>
        <v>0</v>
      </c>
      <c r="H635" s="401">
        <f t="shared" si="23"/>
        <v>272.3431818516392</v>
      </c>
    </row>
    <row r="636" spans="1:8" x14ac:dyDescent="0.25">
      <c r="A636" s="400">
        <v>39916</v>
      </c>
      <c r="B636" s="325">
        <v>83</v>
      </c>
      <c r="C636" s="292">
        <v>7.65</v>
      </c>
      <c r="D636" s="341">
        <v>7.0000000000000007E-2</v>
      </c>
      <c r="E636" s="341">
        <v>7.43</v>
      </c>
      <c r="F636" s="401">
        <f t="shared" si="24"/>
        <v>1126.1758600892108</v>
      </c>
      <c r="G636" s="401">
        <f t="shared" si="25"/>
        <v>10.304877151143106</v>
      </c>
      <c r="H636" s="401">
        <f t="shared" si="23"/>
        <v>1093.7891033284752</v>
      </c>
    </row>
    <row r="637" spans="1:8" x14ac:dyDescent="0.25">
      <c r="A637" s="400">
        <v>39916</v>
      </c>
      <c r="B637" s="325">
        <v>84</v>
      </c>
      <c r="C637" s="292">
        <v>5.13</v>
      </c>
      <c r="D637" s="341">
        <v>1.1499999999999999</v>
      </c>
      <c r="E637" s="341">
        <v>6.06</v>
      </c>
      <c r="F637" s="401">
        <f t="shared" si="24"/>
        <v>755.20028264805899</v>
      </c>
      <c r="G637" s="401">
        <f t="shared" si="25"/>
        <v>169.29441034020815</v>
      </c>
      <c r="H637" s="401">
        <f t="shared" si="23"/>
        <v>892.10793622753158</v>
      </c>
    </row>
    <row r="638" spans="1:8" x14ac:dyDescent="0.25">
      <c r="A638" s="400">
        <v>39916</v>
      </c>
      <c r="B638" s="325">
        <v>85</v>
      </c>
      <c r="C638" s="292"/>
      <c r="D638" s="341"/>
      <c r="E638" s="342">
        <v>9.19</v>
      </c>
      <c r="F638" s="401">
        <f t="shared" si="24"/>
        <v>0</v>
      </c>
      <c r="G638" s="401">
        <f t="shared" si="25"/>
        <v>0</v>
      </c>
      <c r="H638" s="401">
        <f t="shared" si="23"/>
        <v>1352.8831574143592</v>
      </c>
    </row>
    <row r="639" spans="1:8" x14ac:dyDescent="0.25">
      <c r="A639" s="400">
        <v>39916</v>
      </c>
      <c r="B639" s="325">
        <v>86</v>
      </c>
      <c r="C639" s="386">
        <v>3.7</v>
      </c>
      <c r="D639" s="342">
        <v>3.81</v>
      </c>
      <c r="E639" s="341">
        <v>7.47</v>
      </c>
      <c r="F639" s="401">
        <f t="shared" si="24"/>
        <v>544.6863637032784</v>
      </c>
      <c r="G639" s="401">
        <f t="shared" si="25"/>
        <v>560.87974208364619</v>
      </c>
      <c r="H639" s="401">
        <f t="shared" si="23"/>
        <v>1099.6776045576999</v>
      </c>
    </row>
    <row r="640" spans="1:8" x14ac:dyDescent="0.25">
      <c r="A640" s="400">
        <v>39916</v>
      </c>
      <c r="B640" s="325">
        <v>87</v>
      </c>
      <c r="C640" s="292">
        <v>12.16</v>
      </c>
      <c r="D640" s="341">
        <v>0.31</v>
      </c>
      <c r="E640" s="341">
        <v>12.25</v>
      </c>
      <c r="F640" s="401">
        <f t="shared" si="24"/>
        <v>1790.104373684288</v>
      </c>
      <c r="G640" s="401">
        <f t="shared" si="25"/>
        <v>45.635884526490891</v>
      </c>
      <c r="H640" s="401">
        <f t="shared" si="23"/>
        <v>1803.3535014500433</v>
      </c>
    </row>
    <row r="641" spans="1:8" x14ac:dyDescent="0.25">
      <c r="A641" s="400">
        <v>39916</v>
      </c>
      <c r="B641" s="325">
        <v>90</v>
      </c>
      <c r="C641" s="292">
        <v>3.06</v>
      </c>
      <c r="D641" s="341">
        <v>1.1100000000000001</v>
      </c>
      <c r="E641" s="341">
        <v>4.04</v>
      </c>
      <c r="F641" s="401">
        <f t="shared" si="24"/>
        <v>450.47034403568432</v>
      </c>
      <c r="G641" s="401">
        <f t="shared" si="25"/>
        <v>163.40590911098354</v>
      </c>
      <c r="H641" s="401">
        <f t="shared" si="23"/>
        <v>594.73862415168776</v>
      </c>
    </row>
    <row r="642" spans="1:8" x14ac:dyDescent="0.25">
      <c r="A642" s="400">
        <v>39916</v>
      </c>
      <c r="B642" s="325">
        <v>92</v>
      </c>
      <c r="C642" s="292">
        <v>10.55</v>
      </c>
      <c r="D642" s="341">
        <v>4.21</v>
      </c>
      <c r="E642" s="341">
        <v>14.22</v>
      </c>
      <c r="F642" s="401">
        <f t="shared" si="24"/>
        <v>1553.0921992079966</v>
      </c>
      <c r="G642" s="401">
        <f t="shared" si="25"/>
        <v>619.76475437589249</v>
      </c>
      <c r="H642" s="401">
        <f t="shared" si="23"/>
        <v>2093.3621869893564</v>
      </c>
    </row>
    <row r="643" spans="1:8" x14ac:dyDescent="0.25">
      <c r="A643" s="400">
        <v>39916</v>
      </c>
      <c r="B643" s="325">
        <v>93</v>
      </c>
      <c r="C643" s="292"/>
      <c r="D643" s="341"/>
      <c r="E643" s="342">
        <v>12.18</v>
      </c>
      <c r="F643" s="401">
        <f t="shared" si="24"/>
        <v>0</v>
      </c>
      <c r="G643" s="401">
        <f t="shared" si="25"/>
        <v>0</v>
      </c>
      <c r="H643" s="401">
        <f t="shared" si="23"/>
        <v>1793.0486242989002</v>
      </c>
    </row>
    <row r="644" spans="1:8" x14ac:dyDescent="0.25">
      <c r="A644" s="400">
        <v>39916</v>
      </c>
      <c r="B644" s="325">
        <v>95</v>
      </c>
      <c r="C644" s="386">
        <v>4.97</v>
      </c>
      <c r="D644" s="342">
        <v>0.48</v>
      </c>
      <c r="E644" s="341">
        <v>5.13</v>
      </c>
      <c r="F644" s="401">
        <f t="shared" si="24"/>
        <v>731.64627773116047</v>
      </c>
      <c r="G644" s="401">
        <f t="shared" si="25"/>
        <v>70.662014750695576</v>
      </c>
      <c r="H644" s="401">
        <f t="shared" ref="H644:H707" si="26">(E644*10000)/67.929</f>
        <v>755.20028264805899</v>
      </c>
    </row>
    <row r="645" spans="1:8" x14ac:dyDescent="0.25">
      <c r="A645" s="400">
        <v>39916</v>
      </c>
      <c r="B645" s="325">
        <v>98</v>
      </c>
      <c r="C645" s="292"/>
      <c r="D645" s="341"/>
      <c r="E645" s="342">
        <v>8.5500000000000007</v>
      </c>
      <c r="F645" s="401">
        <f t="shared" si="24"/>
        <v>0</v>
      </c>
      <c r="G645" s="401">
        <f t="shared" si="25"/>
        <v>0</v>
      </c>
      <c r="H645" s="401">
        <f t="shared" si="26"/>
        <v>1258.6671377467649</v>
      </c>
    </row>
    <row r="646" spans="1:8" x14ac:dyDescent="0.25">
      <c r="A646" s="400">
        <v>39916</v>
      </c>
      <c r="B646" s="325">
        <v>99</v>
      </c>
      <c r="C646" s="292"/>
      <c r="D646" s="341"/>
      <c r="E646" s="342">
        <v>8.51</v>
      </c>
      <c r="F646" s="401">
        <f t="shared" si="24"/>
        <v>0</v>
      </c>
      <c r="G646" s="401">
        <f t="shared" si="25"/>
        <v>0</v>
      </c>
      <c r="H646" s="401">
        <f t="shared" si="26"/>
        <v>1252.7786365175402</v>
      </c>
    </row>
    <row r="647" spans="1:8" x14ac:dyDescent="0.25">
      <c r="A647" s="400">
        <v>39916</v>
      </c>
      <c r="B647" s="325">
        <v>103</v>
      </c>
      <c r="C647" s="292"/>
      <c r="D647" s="341"/>
      <c r="E647" s="342">
        <v>6.04</v>
      </c>
      <c r="F647" s="401">
        <f t="shared" si="24"/>
        <v>0</v>
      </c>
      <c r="G647" s="401">
        <f t="shared" si="25"/>
        <v>0</v>
      </c>
      <c r="H647" s="401">
        <f t="shared" si="26"/>
        <v>889.16368561291938</v>
      </c>
    </row>
    <row r="648" spans="1:8" x14ac:dyDescent="0.25">
      <c r="A648" s="400">
        <v>39916</v>
      </c>
      <c r="B648" s="325">
        <v>104</v>
      </c>
      <c r="C648" s="386">
        <v>2.9</v>
      </c>
      <c r="D648" s="342">
        <v>0.51</v>
      </c>
      <c r="E648" s="341">
        <v>3.35</v>
      </c>
      <c r="F648" s="401">
        <f t="shared" si="24"/>
        <v>426.9163391187858</v>
      </c>
      <c r="G648" s="401">
        <f t="shared" si="25"/>
        <v>75.078390672614049</v>
      </c>
      <c r="H648" s="401">
        <f t="shared" si="26"/>
        <v>493.16197794756289</v>
      </c>
    </row>
    <row r="649" spans="1:8" x14ac:dyDescent="0.25">
      <c r="A649" s="400">
        <v>39916</v>
      </c>
      <c r="B649" s="325">
        <v>105</v>
      </c>
      <c r="C649" s="292">
        <v>3.2</v>
      </c>
      <c r="D649" s="341">
        <v>0.33</v>
      </c>
      <c r="E649" s="341">
        <v>3.45</v>
      </c>
      <c r="F649" s="401">
        <f t="shared" si="24"/>
        <v>471.08009833797053</v>
      </c>
      <c r="G649" s="401">
        <f t="shared" si="25"/>
        <v>48.580135141103206</v>
      </c>
      <c r="H649" s="401">
        <f t="shared" si="26"/>
        <v>507.88323102062446</v>
      </c>
    </row>
    <row r="650" spans="1:8" x14ac:dyDescent="0.25">
      <c r="A650" s="400">
        <v>39916</v>
      </c>
      <c r="B650" s="325">
        <v>176</v>
      </c>
      <c r="C650" s="292">
        <v>2.46</v>
      </c>
      <c r="D650" s="341">
        <v>0.99</v>
      </c>
      <c r="E650" s="341">
        <v>3.41</v>
      </c>
      <c r="F650" s="401">
        <f t="shared" si="24"/>
        <v>362.14282559731481</v>
      </c>
      <c r="G650" s="401">
        <f t="shared" si="25"/>
        <v>145.74040542330962</v>
      </c>
      <c r="H650" s="401">
        <f t="shared" si="26"/>
        <v>501.99472979139983</v>
      </c>
    </row>
    <row r="651" spans="1:8" x14ac:dyDescent="0.25">
      <c r="A651" s="400">
        <v>39916</v>
      </c>
      <c r="B651" s="325">
        <v>179</v>
      </c>
      <c r="C651" s="292">
        <v>5.14</v>
      </c>
      <c r="D651" s="341">
        <v>1.22</v>
      </c>
      <c r="E651" s="341">
        <v>6.38</v>
      </c>
      <c r="F651" s="401">
        <f t="shared" si="24"/>
        <v>756.67240795536509</v>
      </c>
      <c r="G651" s="401">
        <f t="shared" si="25"/>
        <v>179.59928749135125</v>
      </c>
      <c r="H651" s="401">
        <f t="shared" si="26"/>
        <v>939.21594606132874</v>
      </c>
    </row>
    <row r="652" spans="1:8" x14ac:dyDescent="0.25">
      <c r="A652" s="400">
        <v>39916</v>
      </c>
      <c r="B652" s="325">
        <v>180</v>
      </c>
      <c r="C652" s="292">
        <v>0.25</v>
      </c>
      <c r="D652" s="341">
        <v>2.41</v>
      </c>
      <c r="E652" s="341">
        <v>2.6</v>
      </c>
      <c r="F652" s="401">
        <f t="shared" si="24"/>
        <v>36.803132682653946</v>
      </c>
      <c r="G652" s="401">
        <f t="shared" si="25"/>
        <v>354.78219906078402</v>
      </c>
      <c r="H652" s="401">
        <f t="shared" si="26"/>
        <v>382.75257989960102</v>
      </c>
    </row>
    <row r="653" spans="1:8" x14ac:dyDescent="0.25">
      <c r="A653" s="400">
        <v>39916</v>
      </c>
      <c r="B653" s="325">
        <v>181</v>
      </c>
      <c r="C653" s="386">
        <v>1.33</v>
      </c>
      <c r="D653" s="342">
        <v>1.5</v>
      </c>
      <c r="E653" s="341">
        <v>2.84</v>
      </c>
      <c r="F653" s="401">
        <f t="shared" si="24"/>
        <v>195.79266587171898</v>
      </c>
      <c r="G653" s="401">
        <f t="shared" si="25"/>
        <v>220.81879609592369</v>
      </c>
      <c r="H653" s="401">
        <f t="shared" si="26"/>
        <v>418.08358727494885</v>
      </c>
    </row>
    <row r="654" spans="1:8" x14ac:dyDescent="0.25">
      <c r="A654" s="400">
        <v>39916</v>
      </c>
      <c r="B654" s="325">
        <v>183</v>
      </c>
      <c r="C654" s="292">
        <v>1.6</v>
      </c>
      <c r="D654" s="341">
        <v>1.1599999999999999</v>
      </c>
      <c r="E654" s="341">
        <v>2.68</v>
      </c>
      <c r="F654" s="401">
        <f t="shared" si="24"/>
        <v>235.54004916898526</v>
      </c>
      <c r="G654" s="401">
        <f t="shared" si="25"/>
        <v>170.7665356475143</v>
      </c>
      <c r="H654" s="401">
        <f t="shared" si="26"/>
        <v>394.52958235805028</v>
      </c>
    </row>
    <row r="655" spans="1:8" x14ac:dyDescent="0.25">
      <c r="A655" s="400">
        <v>39916</v>
      </c>
      <c r="B655" s="325">
        <v>185</v>
      </c>
      <c r="C655" s="292">
        <v>9.27</v>
      </c>
      <c r="D655" s="341">
        <v>0.26</v>
      </c>
      <c r="E655" s="341">
        <v>9.2200000000000006</v>
      </c>
      <c r="F655" s="401">
        <f t="shared" si="24"/>
        <v>1364.6601598728084</v>
      </c>
      <c r="G655" s="401">
        <f t="shared" si="25"/>
        <v>38.275257989960103</v>
      </c>
      <c r="H655" s="401">
        <f t="shared" si="26"/>
        <v>1357.2995333362776</v>
      </c>
    </row>
    <row r="656" spans="1:8" x14ac:dyDescent="0.25">
      <c r="A656" s="400">
        <v>39916</v>
      </c>
      <c r="B656" s="325">
        <v>188</v>
      </c>
      <c r="C656" s="292">
        <v>3.06</v>
      </c>
      <c r="D656" s="341">
        <v>0.03</v>
      </c>
      <c r="E656" s="341">
        <v>3.11</v>
      </c>
      <c r="F656" s="401">
        <f t="shared" si="24"/>
        <v>450.47034403568432</v>
      </c>
      <c r="G656" s="401">
        <f t="shared" si="25"/>
        <v>4.4163759219184735</v>
      </c>
      <c r="H656" s="401">
        <f t="shared" si="26"/>
        <v>457.83097057221511</v>
      </c>
    </row>
    <row r="657" spans="1:8" x14ac:dyDescent="0.25">
      <c r="A657" s="400">
        <v>39916</v>
      </c>
      <c r="B657" s="325">
        <v>191</v>
      </c>
      <c r="C657" s="292">
        <v>5.39</v>
      </c>
      <c r="D657" s="341">
        <v>0.72</v>
      </c>
      <c r="E657" s="341">
        <v>5.97</v>
      </c>
      <c r="F657" s="401">
        <f t="shared" si="24"/>
        <v>793.47554063801908</v>
      </c>
      <c r="G657" s="401">
        <f t="shared" si="25"/>
        <v>105.99302212604337</v>
      </c>
      <c r="H657" s="401">
        <f t="shared" si="26"/>
        <v>878.85880846177622</v>
      </c>
    </row>
    <row r="658" spans="1:8" x14ac:dyDescent="0.25">
      <c r="A658" s="400">
        <v>39916</v>
      </c>
      <c r="B658" s="325">
        <v>193</v>
      </c>
      <c r="C658" s="292">
        <v>1.84</v>
      </c>
      <c r="D658" s="341">
        <v>0.45</v>
      </c>
      <c r="E658" s="341">
        <v>2.31</v>
      </c>
      <c r="F658" s="401">
        <f t="shared" si="24"/>
        <v>270.87105654433304</v>
      </c>
      <c r="G658" s="401">
        <f t="shared" si="25"/>
        <v>66.245638828777103</v>
      </c>
      <c r="H658" s="401">
        <f t="shared" si="26"/>
        <v>340.06094598772245</v>
      </c>
    </row>
    <row r="659" spans="1:8" x14ac:dyDescent="0.25">
      <c r="A659" s="400">
        <v>39916</v>
      </c>
      <c r="B659" s="325">
        <v>194</v>
      </c>
      <c r="C659" s="292">
        <v>22.43</v>
      </c>
      <c r="D659" s="341">
        <v>2.4</v>
      </c>
      <c r="E659" s="341">
        <v>24.43</v>
      </c>
      <c r="F659" s="401">
        <f t="shared" si="24"/>
        <v>3301.977064287712</v>
      </c>
      <c r="G659" s="401">
        <f t="shared" si="25"/>
        <v>353.31007375347787</v>
      </c>
      <c r="H659" s="401">
        <f t="shared" si="26"/>
        <v>3596.4021257489435</v>
      </c>
    </row>
    <row r="660" spans="1:8" x14ac:dyDescent="0.25">
      <c r="A660" s="400">
        <v>39916</v>
      </c>
      <c r="B660" s="325">
        <v>197</v>
      </c>
      <c r="C660" s="292">
        <v>1.06</v>
      </c>
      <c r="D660" s="341">
        <v>1.62</v>
      </c>
      <c r="E660" s="341">
        <v>2.68</v>
      </c>
      <c r="F660" s="401">
        <f t="shared" si="24"/>
        <v>156.04528257445273</v>
      </c>
      <c r="G660" s="401">
        <f t="shared" si="25"/>
        <v>238.48429978359761</v>
      </c>
      <c r="H660" s="401">
        <f t="shared" si="26"/>
        <v>394.52958235805028</v>
      </c>
    </row>
    <row r="661" spans="1:8" x14ac:dyDescent="0.25">
      <c r="A661" s="400">
        <v>39916</v>
      </c>
      <c r="B661" s="325">
        <v>199</v>
      </c>
      <c r="C661" s="292">
        <v>4.4000000000000004</v>
      </c>
      <c r="D661" s="341">
        <v>0.47</v>
      </c>
      <c r="E661" s="341">
        <v>4.8099999999999996</v>
      </c>
      <c r="F661" s="401">
        <f t="shared" si="24"/>
        <v>647.73513521470943</v>
      </c>
      <c r="G661" s="401">
        <f t="shared" si="25"/>
        <v>69.189889443389418</v>
      </c>
      <c r="H661" s="401">
        <f t="shared" si="26"/>
        <v>708.09227281426183</v>
      </c>
    </row>
    <row r="662" spans="1:8" x14ac:dyDescent="0.25">
      <c r="A662" s="400">
        <v>39916</v>
      </c>
      <c r="B662" s="325">
        <v>200</v>
      </c>
      <c r="C662" s="386">
        <v>0.99</v>
      </c>
      <c r="D662" s="342">
        <v>0.86</v>
      </c>
      <c r="E662" s="341">
        <v>1.87</v>
      </c>
      <c r="F662" s="401">
        <f t="shared" si="24"/>
        <v>145.74040542330962</v>
      </c>
      <c r="G662" s="401">
        <f t="shared" si="25"/>
        <v>126.60277642832958</v>
      </c>
      <c r="H662" s="401">
        <f t="shared" si="26"/>
        <v>275.28743246625152</v>
      </c>
    </row>
    <row r="663" spans="1:8" x14ac:dyDescent="0.25">
      <c r="A663" s="400">
        <v>39916</v>
      </c>
      <c r="B663" s="325">
        <v>201</v>
      </c>
      <c r="C663" s="292">
        <v>2.2200000000000002</v>
      </c>
      <c r="D663" s="341">
        <v>1.8</v>
      </c>
      <c r="E663" s="341">
        <v>4.37</v>
      </c>
      <c r="F663" s="401">
        <f t="shared" si="24"/>
        <v>326.81181822196709</v>
      </c>
      <c r="G663" s="401">
        <f t="shared" si="25"/>
        <v>264.98255531510841</v>
      </c>
      <c r="H663" s="401">
        <f t="shared" si="26"/>
        <v>643.31875929279101</v>
      </c>
    </row>
    <row r="664" spans="1:8" x14ac:dyDescent="0.25">
      <c r="A664" s="400">
        <v>39916</v>
      </c>
      <c r="B664" s="325">
        <v>202</v>
      </c>
      <c r="C664" s="292">
        <v>1.78</v>
      </c>
      <c r="D664" s="341">
        <v>1.99</v>
      </c>
      <c r="E664" s="341">
        <v>3.82</v>
      </c>
      <c r="F664" s="401">
        <f t="shared" si="24"/>
        <v>262.0383047004961</v>
      </c>
      <c r="G664" s="401">
        <f t="shared" si="25"/>
        <v>292.95293615392541</v>
      </c>
      <c r="H664" s="401">
        <f t="shared" si="26"/>
        <v>562.35186739095229</v>
      </c>
    </row>
    <row r="665" spans="1:8" x14ac:dyDescent="0.25">
      <c r="A665" s="400">
        <v>39916</v>
      </c>
      <c r="B665" s="325">
        <v>205</v>
      </c>
      <c r="C665" s="386">
        <v>3.42</v>
      </c>
      <c r="D665" s="342">
        <v>3.05</v>
      </c>
      <c r="E665" s="341">
        <v>6.39</v>
      </c>
      <c r="F665" s="401">
        <f t="shared" si="24"/>
        <v>503.46685509870599</v>
      </c>
      <c r="G665" s="401">
        <f t="shared" si="25"/>
        <v>448.99821872837816</v>
      </c>
      <c r="H665" s="401">
        <f t="shared" si="26"/>
        <v>940.68807136863484</v>
      </c>
    </row>
    <row r="666" spans="1:8" x14ac:dyDescent="0.25">
      <c r="A666" s="400">
        <v>39916</v>
      </c>
      <c r="B666" s="325">
        <v>206</v>
      </c>
      <c r="C666" s="386">
        <v>4.53</v>
      </c>
      <c r="D666" s="342">
        <v>1.3</v>
      </c>
      <c r="E666" s="341">
        <v>6.04</v>
      </c>
      <c r="F666" s="401">
        <f t="shared" si="24"/>
        <v>666.87276420968954</v>
      </c>
      <c r="G666" s="401">
        <f t="shared" si="25"/>
        <v>191.37628994980051</v>
      </c>
      <c r="H666" s="401">
        <f t="shared" si="26"/>
        <v>889.16368561291938</v>
      </c>
    </row>
    <row r="667" spans="1:8" x14ac:dyDescent="0.25">
      <c r="A667" s="400">
        <v>39916</v>
      </c>
      <c r="B667" s="325">
        <v>208</v>
      </c>
      <c r="C667" s="292">
        <v>4.28</v>
      </c>
      <c r="D667" s="341">
        <v>0.22</v>
      </c>
      <c r="E667" s="341">
        <v>4.45</v>
      </c>
      <c r="F667" s="401">
        <f t="shared" si="24"/>
        <v>630.06963152703554</v>
      </c>
      <c r="G667" s="401">
        <f t="shared" si="25"/>
        <v>32.386756760735473</v>
      </c>
      <c r="H667" s="401">
        <f t="shared" si="26"/>
        <v>655.09576175124027</v>
      </c>
    </row>
    <row r="668" spans="1:8" x14ac:dyDescent="0.25">
      <c r="A668" s="400">
        <v>39916</v>
      </c>
      <c r="B668" s="325">
        <v>209</v>
      </c>
      <c r="C668" s="292">
        <v>1.69</v>
      </c>
      <c r="D668" s="341">
        <v>0.21</v>
      </c>
      <c r="E668" s="341">
        <v>1.89</v>
      </c>
      <c r="F668" s="401">
        <f t="shared" si="24"/>
        <v>248.78917693474068</v>
      </c>
      <c r="G668" s="401">
        <f t="shared" si="25"/>
        <v>30.914631453429315</v>
      </c>
      <c r="H668" s="401">
        <f t="shared" si="26"/>
        <v>278.23168308086383</v>
      </c>
    </row>
    <row r="669" spans="1:8" x14ac:dyDescent="0.25">
      <c r="A669" s="400">
        <v>39916</v>
      </c>
      <c r="B669" s="325">
        <v>210</v>
      </c>
      <c r="C669" s="386">
        <v>16.260000000000002</v>
      </c>
      <c r="D669" s="342">
        <v>0.13</v>
      </c>
      <c r="E669" s="341">
        <v>16.260000000000002</v>
      </c>
      <c r="F669" s="401">
        <f t="shared" si="24"/>
        <v>2393.6757496798132</v>
      </c>
      <c r="G669" s="401">
        <f t="shared" si="25"/>
        <v>19.137628994980052</v>
      </c>
      <c r="H669" s="401">
        <f t="shared" si="26"/>
        <v>2393.6757496798132</v>
      </c>
    </row>
    <row r="670" spans="1:8" x14ac:dyDescent="0.25">
      <c r="A670" s="400">
        <v>39916</v>
      </c>
      <c r="B670" s="325">
        <v>246</v>
      </c>
      <c r="C670" s="386">
        <v>1.83</v>
      </c>
      <c r="D670" s="342">
        <v>0.41</v>
      </c>
      <c r="E670" s="341">
        <v>2.4</v>
      </c>
      <c r="F670" s="401">
        <f t="shared" si="24"/>
        <v>269.39893123702689</v>
      </c>
      <c r="G670" s="401">
        <f t="shared" si="25"/>
        <v>60.357137599552473</v>
      </c>
      <c r="H670" s="401">
        <f t="shared" si="26"/>
        <v>353.31007375347787</v>
      </c>
    </row>
    <row r="671" spans="1:8" x14ac:dyDescent="0.25">
      <c r="A671" s="400">
        <v>39916</v>
      </c>
      <c r="B671" s="325">
        <v>247</v>
      </c>
      <c r="C671" s="386">
        <v>5.75</v>
      </c>
      <c r="D671" s="342">
        <v>0.91</v>
      </c>
      <c r="E671" s="341">
        <v>6.46</v>
      </c>
      <c r="F671" s="401">
        <f t="shared" si="24"/>
        <v>846.47205170104075</v>
      </c>
      <c r="G671" s="401">
        <f t="shared" si="25"/>
        <v>133.96340296486036</v>
      </c>
      <c r="H671" s="401">
        <f t="shared" si="26"/>
        <v>950.992948519778</v>
      </c>
    </row>
    <row r="672" spans="1:8" x14ac:dyDescent="0.25">
      <c r="A672" s="400">
        <v>39916</v>
      </c>
      <c r="B672" s="325">
        <v>249</v>
      </c>
      <c r="C672" s="386">
        <v>4.38</v>
      </c>
      <c r="D672" s="342">
        <v>3.76</v>
      </c>
      <c r="E672" s="341">
        <v>8.6300000000000008</v>
      </c>
      <c r="F672" s="401">
        <f t="shared" si="24"/>
        <v>644.79088460009712</v>
      </c>
      <c r="G672" s="401">
        <f t="shared" si="25"/>
        <v>553.51911554711535</v>
      </c>
      <c r="H672" s="401">
        <f t="shared" si="26"/>
        <v>1270.4441402052144</v>
      </c>
    </row>
    <row r="673" spans="1:8" x14ac:dyDescent="0.25">
      <c r="A673" s="400">
        <v>39916</v>
      </c>
      <c r="B673" s="325">
        <v>251</v>
      </c>
      <c r="C673" s="386">
        <v>1.24</v>
      </c>
      <c r="D673" s="342">
        <v>3.46</v>
      </c>
      <c r="E673" s="341">
        <v>4.96</v>
      </c>
      <c r="F673" s="401">
        <f t="shared" si="24"/>
        <v>182.54353810596356</v>
      </c>
      <c r="G673" s="401">
        <f t="shared" si="25"/>
        <v>509.35535632793062</v>
      </c>
      <c r="H673" s="401">
        <f t="shared" si="26"/>
        <v>730.17415242385425</v>
      </c>
    </row>
    <row r="674" spans="1:8" x14ac:dyDescent="0.25">
      <c r="A674" s="400">
        <v>39916</v>
      </c>
      <c r="B674" s="325">
        <v>253</v>
      </c>
      <c r="C674" s="292">
        <v>4.62</v>
      </c>
      <c r="D674" s="341">
        <v>0.38</v>
      </c>
      <c r="E674" s="341">
        <v>5.3</v>
      </c>
      <c r="F674" s="401">
        <f t="shared" si="24"/>
        <v>680.1218919754449</v>
      </c>
      <c r="G674" s="401">
        <f t="shared" si="25"/>
        <v>55.940761677634001</v>
      </c>
      <c r="H674" s="401">
        <f t="shared" si="26"/>
        <v>780.22641287226361</v>
      </c>
    </row>
    <row r="675" spans="1:8" x14ac:dyDescent="0.25">
      <c r="A675" s="400">
        <v>39916</v>
      </c>
      <c r="B675" s="325">
        <v>254</v>
      </c>
      <c r="C675" s="386">
        <v>2.65</v>
      </c>
      <c r="D675" s="342">
        <v>1.97</v>
      </c>
      <c r="E675" s="341">
        <v>4.82</v>
      </c>
      <c r="F675" s="401">
        <f t="shared" si="24"/>
        <v>390.1132064361318</v>
      </c>
      <c r="G675" s="401">
        <f t="shared" si="25"/>
        <v>290.00868553931309</v>
      </c>
      <c r="H675" s="401">
        <f t="shared" si="26"/>
        <v>709.56439812156805</v>
      </c>
    </row>
    <row r="676" spans="1:8" x14ac:dyDescent="0.25">
      <c r="A676" s="400">
        <v>39916</v>
      </c>
      <c r="B676" s="325">
        <v>256</v>
      </c>
      <c r="C676" s="386">
        <v>6.55</v>
      </c>
      <c r="D676" s="342">
        <v>0.42</v>
      </c>
      <c r="E676" s="341">
        <v>7.45</v>
      </c>
      <c r="F676" s="401">
        <f t="shared" ref="F676:F739" si="27">(C676*10000)/67.929</f>
        <v>964.24207628553336</v>
      </c>
      <c r="G676" s="401">
        <f t="shared" ref="G676:G739" si="28">(D676*10000)/67.929</f>
        <v>61.829262906858631</v>
      </c>
      <c r="H676" s="401">
        <f t="shared" si="26"/>
        <v>1096.7333539430876</v>
      </c>
    </row>
    <row r="677" spans="1:8" x14ac:dyDescent="0.25">
      <c r="A677" s="400">
        <v>39916</v>
      </c>
      <c r="B677" s="325">
        <v>257</v>
      </c>
      <c r="C677" s="386">
        <v>2.4</v>
      </c>
      <c r="D677" s="342">
        <v>2.57</v>
      </c>
      <c r="E677" s="341">
        <v>4.88</v>
      </c>
      <c r="F677" s="401">
        <f t="shared" si="27"/>
        <v>353.31007375347787</v>
      </c>
      <c r="G677" s="401">
        <f t="shared" si="28"/>
        <v>378.33620397768254</v>
      </c>
      <c r="H677" s="401">
        <f t="shared" si="26"/>
        <v>718.39714996540499</v>
      </c>
    </row>
    <row r="678" spans="1:8" x14ac:dyDescent="0.25">
      <c r="A678" s="400">
        <v>39916</v>
      </c>
      <c r="B678" s="325">
        <v>258</v>
      </c>
      <c r="C678" s="292">
        <v>0.15</v>
      </c>
      <c r="D678" s="341">
        <v>2.86</v>
      </c>
      <c r="E678" s="341">
        <v>3.2</v>
      </c>
      <c r="F678" s="401">
        <f t="shared" si="27"/>
        <v>22.081879609592367</v>
      </c>
      <c r="G678" s="401">
        <f t="shared" si="28"/>
        <v>421.02783788956117</v>
      </c>
      <c r="H678" s="401">
        <f t="shared" si="26"/>
        <v>471.08009833797053</v>
      </c>
    </row>
    <row r="679" spans="1:8" x14ac:dyDescent="0.25">
      <c r="A679" s="400">
        <v>39916</v>
      </c>
      <c r="B679" s="325">
        <v>259</v>
      </c>
      <c r="C679" s="292">
        <v>7.34</v>
      </c>
      <c r="D679" s="341">
        <v>0.43</v>
      </c>
      <c r="E679" s="341">
        <v>7.67</v>
      </c>
      <c r="F679" s="401">
        <f t="shared" si="27"/>
        <v>1080.53997556272</v>
      </c>
      <c r="G679" s="401">
        <f t="shared" si="28"/>
        <v>63.301388214164788</v>
      </c>
      <c r="H679" s="401">
        <f t="shared" si="26"/>
        <v>1129.120110703823</v>
      </c>
    </row>
    <row r="680" spans="1:8" x14ac:dyDescent="0.25">
      <c r="A680" s="400">
        <v>39916</v>
      </c>
      <c r="B680" s="325">
        <v>261</v>
      </c>
      <c r="C680" s="386">
        <v>1.87</v>
      </c>
      <c r="D680" s="342">
        <v>2.57</v>
      </c>
      <c r="E680" s="341">
        <v>4.4800000000000004</v>
      </c>
      <c r="F680" s="401">
        <f t="shared" si="27"/>
        <v>275.28743246625152</v>
      </c>
      <c r="G680" s="401">
        <f t="shared" si="28"/>
        <v>378.33620397768254</v>
      </c>
      <c r="H680" s="401">
        <f t="shared" si="26"/>
        <v>659.5121376731588</v>
      </c>
    </row>
    <row r="681" spans="1:8" x14ac:dyDescent="0.25">
      <c r="A681" s="400">
        <v>39916</v>
      </c>
      <c r="B681" s="325">
        <v>263</v>
      </c>
      <c r="C681" s="292">
        <v>2.8</v>
      </c>
      <c r="D681" s="341">
        <v>1.74</v>
      </c>
      <c r="E681" s="341">
        <v>4.4400000000000004</v>
      </c>
      <c r="F681" s="401">
        <f t="shared" si="27"/>
        <v>412.19508604572422</v>
      </c>
      <c r="G681" s="401">
        <f t="shared" si="28"/>
        <v>256.14980347127147</v>
      </c>
      <c r="H681" s="401">
        <f t="shared" si="26"/>
        <v>653.62363644393417</v>
      </c>
    </row>
    <row r="682" spans="1:8" x14ac:dyDescent="0.25">
      <c r="A682" s="400">
        <v>39916</v>
      </c>
      <c r="B682" s="325">
        <v>265</v>
      </c>
      <c r="C682" s="292">
        <v>3.6</v>
      </c>
      <c r="D682" s="341">
        <v>0.69</v>
      </c>
      <c r="E682" s="341">
        <v>4.53</v>
      </c>
      <c r="F682" s="401">
        <f t="shared" si="27"/>
        <v>529.96511063021683</v>
      </c>
      <c r="G682" s="401">
        <f t="shared" si="28"/>
        <v>101.57664620412488</v>
      </c>
      <c r="H682" s="401">
        <f t="shared" si="26"/>
        <v>666.87276420968954</v>
      </c>
    </row>
    <row r="683" spans="1:8" x14ac:dyDescent="0.25">
      <c r="A683" s="400">
        <v>39916</v>
      </c>
      <c r="B683" s="325">
        <v>266</v>
      </c>
      <c r="C683" s="292">
        <v>4.34</v>
      </c>
      <c r="D683" s="344">
        <v>1.9E-2</v>
      </c>
      <c r="E683" s="341">
        <v>4.62</v>
      </c>
      <c r="F683" s="401">
        <f t="shared" si="27"/>
        <v>638.90238337087249</v>
      </c>
      <c r="G683" s="401">
        <f t="shared" si="28"/>
        <v>2.7970380838816999</v>
      </c>
      <c r="H683" s="401">
        <f t="shared" si="26"/>
        <v>680.1218919754449</v>
      </c>
    </row>
    <row r="684" spans="1:8" x14ac:dyDescent="0.25">
      <c r="A684" s="400">
        <v>39916</v>
      </c>
      <c r="B684" s="325">
        <v>269</v>
      </c>
      <c r="C684" s="292">
        <v>2.4300000000000002</v>
      </c>
      <c r="D684" s="341">
        <v>1.98</v>
      </c>
      <c r="E684" s="341">
        <v>4.74</v>
      </c>
      <c r="F684" s="401">
        <f t="shared" si="27"/>
        <v>357.72644967539634</v>
      </c>
      <c r="G684" s="401">
        <f t="shared" si="28"/>
        <v>291.48081084661925</v>
      </c>
      <c r="H684" s="401">
        <f t="shared" si="26"/>
        <v>697.78739566311879</v>
      </c>
    </row>
    <row r="685" spans="1:8" x14ac:dyDescent="0.25">
      <c r="A685" s="400">
        <v>39916</v>
      </c>
      <c r="B685" s="325">
        <v>270</v>
      </c>
      <c r="C685" s="292">
        <v>3.65</v>
      </c>
      <c r="D685" s="341">
        <v>0.02</v>
      </c>
      <c r="E685" s="341">
        <v>3.93</v>
      </c>
      <c r="F685" s="401">
        <f t="shared" si="27"/>
        <v>537.32573716674767</v>
      </c>
      <c r="G685" s="401">
        <f t="shared" si="28"/>
        <v>2.9442506146123155</v>
      </c>
      <c r="H685" s="401">
        <f t="shared" si="26"/>
        <v>578.54524577132008</v>
      </c>
    </row>
    <row r="686" spans="1:8" x14ac:dyDescent="0.25">
      <c r="A686" s="400">
        <v>39916</v>
      </c>
      <c r="B686" s="325">
        <v>273</v>
      </c>
      <c r="C686" s="386">
        <v>3.01</v>
      </c>
      <c r="D686" s="342">
        <v>1</v>
      </c>
      <c r="E686" s="341">
        <v>3.97</v>
      </c>
      <c r="F686" s="401">
        <f t="shared" si="27"/>
        <v>443.10971749915348</v>
      </c>
      <c r="G686" s="401">
        <f t="shared" si="28"/>
        <v>147.21253073061578</v>
      </c>
      <c r="H686" s="401">
        <f t="shared" si="26"/>
        <v>584.43374700054471</v>
      </c>
    </row>
    <row r="687" spans="1:8" x14ac:dyDescent="0.25">
      <c r="A687" s="400">
        <v>39916</v>
      </c>
      <c r="B687" s="325">
        <v>275</v>
      </c>
      <c r="C687" s="386">
        <v>1.43</v>
      </c>
      <c r="D687" s="342">
        <v>0.31</v>
      </c>
      <c r="E687" s="341">
        <v>1.85</v>
      </c>
      <c r="F687" s="401">
        <f t="shared" si="27"/>
        <v>210.51391894478058</v>
      </c>
      <c r="G687" s="401">
        <f t="shared" si="28"/>
        <v>45.635884526490891</v>
      </c>
      <c r="H687" s="401">
        <f t="shared" si="26"/>
        <v>272.3431818516392</v>
      </c>
    </row>
    <row r="688" spans="1:8" x14ac:dyDescent="0.25">
      <c r="A688" s="400">
        <v>39916</v>
      </c>
      <c r="B688" s="325">
        <v>277</v>
      </c>
      <c r="C688" s="386">
        <v>2.2799999999999998</v>
      </c>
      <c r="D688" s="342">
        <v>2.72</v>
      </c>
      <c r="E688" s="341">
        <v>5.3</v>
      </c>
      <c r="F688" s="401">
        <f t="shared" si="27"/>
        <v>335.64457006580392</v>
      </c>
      <c r="G688" s="401">
        <f t="shared" si="28"/>
        <v>400.41808358727496</v>
      </c>
      <c r="H688" s="401">
        <f t="shared" si="26"/>
        <v>780.22641287226361</v>
      </c>
    </row>
    <row r="689" spans="1:8" x14ac:dyDescent="0.25">
      <c r="A689" s="400">
        <v>39916</v>
      </c>
      <c r="B689" s="325">
        <v>278</v>
      </c>
      <c r="C689" s="386">
        <v>2.0099999999999998</v>
      </c>
      <c r="D689" s="342">
        <v>1.1200000000000001</v>
      </c>
      <c r="E689" s="341">
        <v>3.1</v>
      </c>
      <c r="F689" s="401">
        <f t="shared" si="27"/>
        <v>295.89718676853767</v>
      </c>
      <c r="G689" s="401">
        <f t="shared" si="28"/>
        <v>164.8780344182897</v>
      </c>
      <c r="H689" s="401">
        <f t="shared" si="26"/>
        <v>456.35884526490895</v>
      </c>
    </row>
    <row r="690" spans="1:8" x14ac:dyDescent="0.25">
      <c r="A690" s="400">
        <v>39916</v>
      </c>
      <c r="B690" s="325">
        <v>316</v>
      </c>
      <c r="C690" s="292"/>
      <c r="D690" s="341"/>
      <c r="E690" s="342">
        <v>5.07</v>
      </c>
      <c r="F690" s="401">
        <f t="shared" si="27"/>
        <v>0</v>
      </c>
      <c r="G690" s="401">
        <f t="shared" si="28"/>
        <v>0</v>
      </c>
      <c r="H690" s="401">
        <f t="shared" si="26"/>
        <v>746.36753080422204</v>
      </c>
    </row>
    <row r="691" spans="1:8" x14ac:dyDescent="0.25">
      <c r="A691" s="400">
        <v>39916</v>
      </c>
      <c r="B691" s="325">
        <v>318</v>
      </c>
      <c r="C691" s="292"/>
      <c r="D691" s="341"/>
      <c r="E691" s="342">
        <v>3.73</v>
      </c>
      <c r="F691" s="401">
        <f t="shared" si="27"/>
        <v>0</v>
      </c>
      <c r="G691" s="401">
        <f t="shared" si="28"/>
        <v>0</v>
      </c>
      <c r="H691" s="401">
        <f t="shared" si="26"/>
        <v>549.10273962519693</v>
      </c>
    </row>
    <row r="692" spans="1:8" x14ac:dyDescent="0.25">
      <c r="A692" s="400">
        <v>39916</v>
      </c>
      <c r="B692" s="325">
        <v>319</v>
      </c>
      <c r="C692" s="292">
        <v>1.25</v>
      </c>
      <c r="D692" s="341">
        <v>0.84</v>
      </c>
      <c r="E692" s="341">
        <v>2.12</v>
      </c>
      <c r="F692" s="401">
        <f t="shared" si="27"/>
        <v>184.01566341326972</v>
      </c>
      <c r="G692" s="401">
        <f t="shared" si="28"/>
        <v>123.65852581371726</v>
      </c>
      <c r="H692" s="401">
        <f t="shared" si="26"/>
        <v>312.09056514890545</v>
      </c>
    </row>
    <row r="693" spans="1:8" x14ac:dyDescent="0.25">
      <c r="A693" s="400">
        <v>39916</v>
      </c>
      <c r="B693" s="325">
        <v>320</v>
      </c>
      <c r="C693" s="386">
        <v>2.71</v>
      </c>
      <c r="D693" s="342">
        <v>0.28999999999999998</v>
      </c>
      <c r="E693" s="341">
        <v>3</v>
      </c>
      <c r="F693" s="401">
        <f t="shared" si="27"/>
        <v>398.94595827996881</v>
      </c>
      <c r="G693" s="401">
        <f t="shared" si="28"/>
        <v>42.691633911878576</v>
      </c>
      <c r="H693" s="401">
        <f t="shared" si="26"/>
        <v>441.63759219184738</v>
      </c>
    </row>
    <row r="694" spans="1:8" x14ac:dyDescent="0.25">
      <c r="A694" s="400">
        <v>39916</v>
      </c>
      <c r="B694" s="325">
        <v>323</v>
      </c>
      <c r="C694" s="292">
        <v>0.91</v>
      </c>
      <c r="D694" s="341">
        <v>2.27</v>
      </c>
      <c r="E694" s="341">
        <v>3.15</v>
      </c>
      <c r="F694" s="401">
        <f t="shared" si="27"/>
        <v>133.96340296486036</v>
      </c>
      <c r="G694" s="401">
        <f t="shared" si="28"/>
        <v>334.17244475849782</v>
      </c>
      <c r="H694" s="401">
        <f t="shared" si="26"/>
        <v>463.71947180143974</v>
      </c>
    </row>
    <row r="695" spans="1:8" x14ac:dyDescent="0.25">
      <c r="A695" s="400">
        <v>39916</v>
      </c>
      <c r="B695" s="325">
        <v>324</v>
      </c>
      <c r="C695" s="386">
        <v>3.9</v>
      </c>
      <c r="D695" s="342">
        <v>0.65</v>
      </c>
      <c r="E695" s="341">
        <v>4.5</v>
      </c>
      <c r="F695" s="401">
        <f t="shared" si="27"/>
        <v>574.12886984940155</v>
      </c>
      <c r="G695" s="401">
        <f t="shared" si="28"/>
        <v>95.688144974900254</v>
      </c>
      <c r="H695" s="401">
        <f t="shared" si="26"/>
        <v>662.45638828777101</v>
      </c>
    </row>
    <row r="696" spans="1:8" x14ac:dyDescent="0.25">
      <c r="A696" s="400">
        <v>39916</v>
      </c>
      <c r="B696" s="325">
        <v>326</v>
      </c>
      <c r="C696" s="386">
        <v>1.04</v>
      </c>
      <c r="D696" s="342">
        <v>1.1399999999999999</v>
      </c>
      <c r="E696" s="341">
        <v>2.2000000000000002</v>
      </c>
      <c r="F696" s="401">
        <f t="shared" si="27"/>
        <v>153.10103195984041</v>
      </c>
      <c r="G696" s="401">
        <f t="shared" si="28"/>
        <v>167.82228503290196</v>
      </c>
      <c r="H696" s="401">
        <f t="shared" si="26"/>
        <v>323.86756760735472</v>
      </c>
    </row>
    <row r="697" spans="1:8" x14ac:dyDescent="0.25">
      <c r="A697" s="400">
        <v>39916</v>
      </c>
      <c r="B697" s="325">
        <v>327</v>
      </c>
      <c r="C697" s="292">
        <v>7.0000000000000007E-2</v>
      </c>
      <c r="D697" s="341">
        <v>5.35</v>
      </c>
      <c r="E697" s="341">
        <v>5.42</v>
      </c>
      <c r="F697" s="401">
        <f t="shared" si="27"/>
        <v>10.304877151143106</v>
      </c>
      <c r="G697" s="401">
        <f t="shared" si="28"/>
        <v>787.58703940879445</v>
      </c>
      <c r="H697" s="401">
        <f t="shared" si="26"/>
        <v>797.89191655993761</v>
      </c>
    </row>
    <row r="698" spans="1:8" x14ac:dyDescent="0.25">
      <c r="A698" s="400">
        <v>39916</v>
      </c>
      <c r="B698" s="325">
        <v>328</v>
      </c>
      <c r="C698" s="292"/>
      <c r="D698" s="341"/>
      <c r="E698" s="342">
        <v>3.73</v>
      </c>
      <c r="F698" s="401">
        <f t="shared" si="27"/>
        <v>0</v>
      </c>
      <c r="G698" s="401">
        <f t="shared" si="28"/>
        <v>0</v>
      </c>
      <c r="H698" s="401">
        <f t="shared" si="26"/>
        <v>549.10273962519693</v>
      </c>
    </row>
    <row r="699" spans="1:8" x14ac:dyDescent="0.25">
      <c r="A699" s="400">
        <v>39916</v>
      </c>
      <c r="B699" s="325">
        <v>330</v>
      </c>
      <c r="C699" s="292">
        <v>0.75</v>
      </c>
      <c r="D699" s="341">
        <v>1.88</v>
      </c>
      <c r="E699" s="341">
        <v>2.63</v>
      </c>
      <c r="F699" s="401">
        <f t="shared" si="27"/>
        <v>110.40939804796184</v>
      </c>
      <c r="G699" s="401">
        <f t="shared" si="28"/>
        <v>276.75955777355767</v>
      </c>
      <c r="H699" s="401">
        <f t="shared" si="26"/>
        <v>387.16895582151949</v>
      </c>
    </row>
    <row r="700" spans="1:8" x14ac:dyDescent="0.25">
      <c r="A700" s="400">
        <v>39916</v>
      </c>
      <c r="B700" s="325">
        <v>334</v>
      </c>
      <c r="C700" s="292">
        <v>1.61</v>
      </c>
      <c r="D700" s="341">
        <v>2.38</v>
      </c>
      <c r="E700" s="341">
        <v>3.9</v>
      </c>
      <c r="F700" s="401">
        <f t="shared" si="27"/>
        <v>237.01217447629145</v>
      </c>
      <c r="G700" s="401">
        <f t="shared" si="28"/>
        <v>350.36582313886555</v>
      </c>
      <c r="H700" s="401">
        <f t="shared" si="26"/>
        <v>574.12886984940155</v>
      </c>
    </row>
    <row r="701" spans="1:8" x14ac:dyDescent="0.25">
      <c r="A701" s="400">
        <v>39916</v>
      </c>
      <c r="B701" s="325">
        <v>335</v>
      </c>
      <c r="C701" s="386">
        <v>1.55</v>
      </c>
      <c r="D701" s="342">
        <v>3.82</v>
      </c>
      <c r="E701" s="341">
        <v>5.38</v>
      </c>
      <c r="F701" s="401">
        <f t="shared" si="27"/>
        <v>228.17942263245448</v>
      </c>
      <c r="G701" s="401">
        <f t="shared" si="28"/>
        <v>562.35186739095229</v>
      </c>
      <c r="H701" s="401">
        <f t="shared" si="26"/>
        <v>792.00341533071298</v>
      </c>
    </row>
    <row r="702" spans="1:8" x14ac:dyDescent="0.25">
      <c r="A702" s="400">
        <v>39916</v>
      </c>
      <c r="B702" s="325">
        <v>337</v>
      </c>
      <c r="C702" s="292">
        <v>2.16</v>
      </c>
      <c r="D702" s="342">
        <v>0.69</v>
      </c>
      <c r="E702" s="341">
        <v>2.75</v>
      </c>
      <c r="F702" s="401">
        <f t="shared" si="27"/>
        <v>317.97906637813009</v>
      </c>
      <c r="G702" s="401">
        <f t="shared" si="28"/>
        <v>101.57664620412488</v>
      </c>
      <c r="H702" s="401">
        <f t="shared" si="26"/>
        <v>404.83445950919344</v>
      </c>
    </row>
    <row r="703" spans="1:8" x14ac:dyDescent="0.25">
      <c r="A703" s="400">
        <v>39916</v>
      </c>
      <c r="B703" s="325">
        <v>339</v>
      </c>
      <c r="C703" s="386">
        <v>1.23</v>
      </c>
      <c r="D703" s="342">
        <v>1.44</v>
      </c>
      <c r="E703" s="341">
        <v>2.66</v>
      </c>
      <c r="F703" s="401">
        <f t="shared" si="27"/>
        <v>181.07141279865741</v>
      </c>
      <c r="G703" s="401">
        <f t="shared" si="28"/>
        <v>211.98604425208674</v>
      </c>
      <c r="H703" s="401">
        <f t="shared" si="26"/>
        <v>391.58533174343796</v>
      </c>
    </row>
    <row r="704" spans="1:8" x14ac:dyDescent="0.25">
      <c r="A704" s="400">
        <v>39916</v>
      </c>
      <c r="B704" s="325">
        <v>340</v>
      </c>
      <c r="C704" s="292"/>
      <c r="D704" s="341"/>
      <c r="E704" s="342">
        <v>5.31</v>
      </c>
      <c r="F704" s="401">
        <f t="shared" si="27"/>
        <v>0</v>
      </c>
      <c r="G704" s="401">
        <f t="shared" si="28"/>
        <v>0</v>
      </c>
      <c r="H704" s="401">
        <f t="shared" si="26"/>
        <v>781.69853817956971</v>
      </c>
    </row>
    <row r="705" spans="1:8" x14ac:dyDescent="0.25">
      <c r="A705" s="400">
        <v>39916</v>
      </c>
      <c r="B705" s="325">
        <v>341</v>
      </c>
      <c r="C705" s="292">
        <v>0.78</v>
      </c>
      <c r="D705" s="341">
        <v>1.69</v>
      </c>
      <c r="E705" s="341">
        <v>2.37</v>
      </c>
      <c r="F705" s="401">
        <f t="shared" si="27"/>
        <v>114.82577396988032</v>
      </c>
      <c r="G705" s="401">
        <f t="shared" si="28"/>
        <v>248.78917693474068</v>
      </c>
      <c r="H705" s="401">
        <f t="shared" si="26"/>
        <v>348.89369783155939</v>
      </c>
    </row>
    <row r="706" spans="1:8" x14ac:dyDescent="0.25">
      <c r="A706" s="400">
        <v>39916</v>
      </c>
      <c r="B706" s="325">
        <v>342</v>
      </c>
      <c r="C706" s="292"/>
      <c r="D706" s="341"/>
      <c r="E706" s="342">
        <v>2.83</v>
      </c>
      <c r="F706" s="401">
        <f t="shared" si="27"/>
        <v>0</v>
      </c>
      <c r="G706" s="401">
        <f t="shared" si="28"/>
        <v>0</v>
      </c>
      <c r="H706" s="401">
        <f t="shared" si="26"/>
        <v>416.6114619676427</v>
      </c>
    </row>
    <row r="707" spans="1:8" x14ac:dyDescent="0.25">
      <c r="A707" s="400">
        <v>39916</v>
      </c>
      <c r="B707" s="325">
        <v>344</v>
      </c>
      <c r="C707" s="292"/>
      <c r="D707" s="341"/>
      <c r="E707" s="342">
        <v>2.77</v>
      </c>
      <c r="F707" s="401">
        <f t="shared" si="27"/>
        <v>0</v>
      </c>
      <c r="G707" s="401">
        <f t="shared" si="28"/>
        <v>0</v>
      </c>
      <c r="H707" s="401">
        <f t="shared" si="26"/>
        <v>407.77871012380575</v>
      </c>
    </row>
    <row r="708" spans="1:8" x14ac:dyDescent="0.25">
      <c r="A708" s="400">
        <v>39916</v>
      </c>
      <c r="B708" s="325">
        <v>348</v>
      </c>
      <c r="C708" s="292"/>
      <c r="D708" s="341"/>
      <c r="E708" s="341">
        <v>0.7</v>
      </c>
      <c r="F708" s="401">
        <f t="shared" si="27"/>
        <v>0</v>
      </c>
      <c r="G708" s="401">
        <f t="shared" si="28"/>
        <v>0</v>
      </c>
      <c r="H708" s="401">
        <f t="shared" ref="H708:H771" si="29">(E708*10000)/67.929</f>
        <v>103.04877151143106</v>
      </c>
    </row>
    <row r="709" spans="1:8" x14ac:dyDescent="0.25">
      <c r="A709" s="400">
        <v>39916</v>
      </c>
      <c r="B709" s="325">
        <v>349</v>
      </c>
      <c r="C709" s="292"/>
      <c r="D709" s="341"/>
      <c r="E709" s="341">
        <v>0</v>
      </c>
      <c r="F709" s="401">
        <f t="shared" si="27"/>
        <v>0</v>
      </c>
      <c r="G709" s="401">
        <f t="shared" si="28"/>
        <v>0</v>
      </c>
      <c r="H709" s="401">
        <f t="shared" si="29"/>
        <v>0</v>
      </c>
    </row>
    <row r="710" spans="1:8" x14ac:dyDescent="0.25">
      <c r="A710" s="400">
        <v>39916</v>
      </c>
      <c r="B710" s="325">
        <v>491</v>
      </c>
      <c r="C710" s="292">
        <v>0.62</v>
      </c>
      <c r="D710" s="341">
        <v>3.49</v>
      </c>
      <c r="E710" s="341">
        <v>4.1500000000000004</v>
      </c>
      <c r="F710" s="401">
        <f t="shared" si="27"/>
        <v>91.271769052981782</v>
      </c>
      <c r="G710" s="401">
        <f t="shared" si="28"/>
        <v>513.77173224984904</v>
      </c>
      <c r="H710" s="401">
        <f t="shared" si="29"/>
        <v>610.93200253205555</v>
      </c>
    </row>
    <row r="711" spans="1:8" x14ac:dyDescent="0.25">
      <c r="A711" s="400">
        <v>39916</v>
      </c>
      <c r="B711" s="325">
        <v>493</v>
      </c>
      <c r="C711" s="386">
        <v>1.92</v>
      </c>
      <c r="D711" s="342">
        <v>0.99</v>
      </c>
      <c r="E711" s="341">
        <v>2.89</v>
      </c>
      <c r="F711" s="401">
        <f t="shared" si="27"/>
        <v>282.6480590027823</v>
      </c>
      <c r="G711" s="401">
        <f t="shared" si="28"/>
        <v>145.74040542330962</v>
      </c>
      <c r="H711" s="401">
        <f t="shared" si="29"/>
        <v>425.44421381147964</v>
      </c>
    </row>
    <row r="712" spans="1:8" x14ac:dyDescent="0.25">
      <c r="A712" s="400">
        <v>39916</v>
      </c>
      <c r="B712" s="325">
        <v>494</v>
      </c>
      <c r="C712" s="386">
        <v>5.37</v>
      </c>
      <c r="D712" s="342">
        <v>0.02</v>
      </c>
      <c r="E712" s="341">
        <v>5.29</v>
      </c>
      <c r="F712" s="401">
        <f t="shared" si="27"/>
        <v>790.53129002340677</v>
      </c>
      <c r="G712" s="401">
        <f t="shared" si="28"/>
        <v>2.9442506146123155</v>
      </c>
      <c r="H712" s="401">
        <f t="shared" si="29"/>
        <v>778.75428756495751</v>
      </c>
    </row>
    <row r="713" spans="1:8" x14ac:dyDescent="0.25">
      <c r="A713" s="400">
        <v>39916</v>
      </c>
      <c r="B713" s="325">
        <v>495</v>
      </c>
      <c r="C713" s="292">
        <v>4.5</v>
      </c>
      <c r="D713" s="341">
        <v>0.21</v>
      </c>
      <c r="E713" s="341">
        <v>4.5599999999999996</v>
      </c>
      <c r="F713" s="401">
        <f t="shared" si="27"/>
        <v>662.45638828777101</v>
      </c>
      <c r="G713" s="401">
        <f t="shared" si="28"/>
        <v>30.914631453429315</v>
      </c>
      <c r="H713" s="401">
        <f t="shared" si="29"/>
        <v>671.28914013160784</v>
      </c>
    </row>
    <row r="714" spans="1:8" x14ac:dyDescent="0.25">
      <c r="A714" s="400">
        <v>39916</v>
      </c>
      <c r="B714" s="325">
        <v>497</v>
      </c>
      <c r="C714" s="386">
        <v>1.76</v>
      </c>
      <c r="D714" s="342">
        <v>1.48</v>
      </c>
      <c r="E714" s="341">
        <v>3.26</v>
      </c>
      <c r="F714" s="401">
        <f t="shared" si="27"/>
        <v>259.09405408588378</v>
      </c>
      <c r="G714" s="401">
        <f t="shared" si="28"/>
        <v>217.87454548131137</v>
      </c>
      <c r="H714" s="401">
        <f t="shared" si="29"/>
        <v>479.91285018180741</v>
      </c>
    </row>
    <row r="715" spans="1:8" x14ac:dyDescent="0.25">
      <c r="A715" s="400">
        <v>39916</v>
      </c>
      <c r="B715" s="325">
        <v>498</v>
      </c>
      <c r="C715" s="292">
        <v>4.4800000000000004</v>
      </c>
      <c r="D715" s="341">
        <v>0.71</v>
      </c>
      <c r="E715" s="341">
        <v>5</v>
      </c>
      <c r="F715" s="401">
        <f t="shared" si="27"/>
        <v>659.5121376731588</v>
      </c>
      <c r="G715" s="401">
        <f t="shared" si="28"/>
        <v>104.52089681873721</v>
      </c>
      <c r="H715" s="401">
        <f t="shared" si="29"/>
        <v>736.06265365307888</v>
      </c>
    </row>
    <row r="716" spans="1:8" x14ac:dyDescent="0.25">
      <c r="A716" s="400">
        <v>39916</v>
      </c>
      <c r="B716" s="325">
        <v>499</v>
      </c>
      <c r="C716" s="292">
        <v>3.65</v>
      </c>
      <c r="D716" s="341">
        <v>5.01</v>
      </c>
      <c r="E716" s="341">
        <v>8.36</v>
      </c>
      <c r="F716" s="401">
        <f t="shared" si="27"/>
        <v>537.32573716674767</v>
      </c>
      <c r="G716" s="401">
        <f t="shared" si="28"/>
        <v>737.5347789603851</v>
      </c>
      <c r="H716" s="401">
        <f t="shared" si="29"/>
        <v>1230.6967569079479</v>
      </c>
    </row>
    <row r="717" spans="1:8" x14ac:dyDescent="0.25">
      <c r="A717" s="400">
        <v>39916</v>
      </c>
      <c r="B717" s="325">
        <v>501</v>
      </c>
      <c r="C717" s="292">
        <v>5.71</v>
      </c>
      <c r="D717" s="341">
        <v>2.74</v>
      </c>
      <c r="E717" s="341">
        <v>8.3000000000000007</v>
      </c>
      <c r="F717" s="401">
        <f t="shared" si="27"/>
        <v>840.58355047181612</v>
      </c>
      <c r="G717" s="401">
        <f t="shared" si="28"/>
        <v>403.36233420188728</v>
      </c>
      <c r="H717" s="401">
        <f t="shared" si="29"/>
        <v>1221.8640050641111</v>
      </c>
    </row>
    <row r="718" spans="1:8" x14ac:dyDescent="0.25">
      <c r="A718" s="400">
        <v>39916</v>
      </c>
      <c r="B718" s="325">
        <v>502</v>
      </c>
      <c r="C718" s="292">
        <v>3.33</v>
      </c>
      <c r="D718" s="341">
        <v>1.07</v>
      </c>
      <c r="E718" s="341">
        <v>5.41</v>
      </c>
      <c r="F718" s="401">
        <f t="shared" si="27"/>
        <v>490.21772733295057</v>
      </c>
      <c r="G718" s="401">
        <f t="shared" si="28"/>
        <v>157.51740788175888</v>
      </c>
      <c r="H718" s="401">
        <f t="shared" si="29"/>
        <v>796.4197912526314</v>
      </c>
    </row>
    <row r="719" spans="1:8" x14ac:dyDescent="0.25">
      <c r="A719" s="400">
        <v>39916</v>
      </c>
      <c r="B719" s="325">
        <v>503</v>
      </c>
      <c r="C719" s="386">
        <v>3.23</v>
      </c>
      <c r="D719" s="342">
        <v>1.64</v>
      </c>
      <c r="E719" s="341">
        <v>4.8499999999999996</v>
      </c>
      <c r="F719" s="401">
        <f t="shared" si="27"/>
        <v>475.496474259889</v>
      </c>
      <c r="G719" s="401">
        <f t="shared" si="28"/>
        <v>241.42855039820989</v>
      </c>
      <c r="H719" s="401">
        <f t="shared" si="29"/>
        <v>713.98077404348658</v>
      </c>
    </row>
    <row r="720" spans="1:8" x14ac:dyDescent="0.25">
      <c r="A720" s="400">
        <v>39916</v>
      </c>
      <c r="B720" s="325">
        <v>506</v>
      </c>
      <c r="C720" s="292">
        <v>8.57</v>
      </c>
      <c r="D720" s="341">
        <v>1.71</v>
      </c>
      <c r="E720" s="341">
        <v>9.86</v>
      </c>
      <c r="F720" s="401">
        <f t="shared" si="27"/>
        <v>1261.6113883613773</v>
      </c>
      <c r="G720" s="401">
        <f t="shared" si="28"/>
        <v>251.733427549353</v>
      </c>
      <c r="H720" s="401">
        <f t="shared" si="29"/>
        <v>1451.5155530038717</v>
      </c>
    </row>
    <row r="721" spans="1:8" x14ac:dyDescent="0.25">
      <c r="A721" s="400">
        <v>39916</v>
      </c>
      <c r="B721" s="325">
        <v>509</v>
      </c>
      <c r="C721" s="292">
        <v>5.19</v>
      </c>
      <c r="D721" s="341">
        <v>2.95</v>
      </c>
      <c r="E721" s="341">
        <v>7.97</v>
      </c>
      <c r="F721" s="401">
        <f t="shared" si="27"/>
        <v>764.03303449189605</v>
      </c>
      <c r="G721" s="401">
        <f t="shared" si="28"/>
        <v>434.27696565531659</v>
      </c>
      <c r="H721" s="401">
        <f t="shared" si="29"/>
        <v>1173.2838699230078</v>
      </c>
    </row>
    <row r="722" spans="1:8" x14ac:dyDescent="0.25">
      <c r="A722" s="400">
        <v>39916</v>
      </c>
      <c r="B722" s="325">
        <v>510</v>
      </c>
      <c r="C722" s="292">
        <v>4.57</v>
      </c>
      <c r="D722" s="341">
        <v>0.08</v>
      </c>
      <c r="E722" s="341">
        <v>4.62</v>
      </c>
      <c r="F722" s="401">
        <f t="shared" si="27"/>
        <v>672.76126543891417</v>
      </c>
      <c r="G722" s="401">
        <f t="shared" si="28"/>
        <v>11.777002458449262</v>
      </c>
      <c r="H722" s="401">
        <f t="shared" si="29"/>
        <v>680.1218919754449</v>
      </c>
    </row>
    <row r="723" spans="1:8" x14ac:dyDescent="0.25">
      <c r="A723" s="400">
        <v>39916</v>
      </c>
      <c r="B723" s="325">
        <v>515</v>
      </c>
      <c r="C723" s="292">
        <v>4.25</v>
      </c>
      <c r="D723" s="341">
        <v>5.27</v>
      </c>
      <c r="E723" s="341">
        <v>9.32</v>
      </c>
      <c r="F723" s="401">
        <f t="shared" si="27"/>
        <v>625.65325560511712</v>
      </c>
      <c r="G723" s="401">
        <f t="shared" si="28"/>
        <v>775.81003695034508</v>
      </c>
      <c r="H723" s="401">
        <f t="shared" si="29"/>
        <v>1372.0207864093391</v>
      </c>
    </row>
    <row r="724" spans="1:8" x14ac:dyDescent="0.25">
      <c r="A724" s="400">
        <v>39916</v>
      </c>
      <c r="B724" s="325">
        <v>516</v>
      </c>
      <c r="C724" s="386">
        <v>1.45</v>
      </c>
      <c r="D724" s="342">
        <v>2.75</v>
      </c>
      <c r="E724" s="341">
        <v>4.16</v>
      </c>
      <c r="F724" s="401">
        <f t="shared" si="27"/>
        <v>213.4581695593929</v>
      </c>
      <c r="G724" s="401">
        <f t="shared" si="28"/>
        <v>404.83445950919344</v>
      </c>
      <c r="H724" s="401">
        <f t="shared" si="29"/>
        <v>612.40412783936165</v>
      </c>
    </row>
    <row r="725" spans="1:8" x14ac:dyDescent="0.25">
      <c r="A725" s="400">
        <v>39916</v>
      </c>
      <c r="B725" s="325">
        <v>519</v>
      </c>
      <c r="C725" s="386">
        <v>6.52</v>
      </c>
      <c r="D725" s="342">
        <v>0.41</v>
      </c>
      <c r="E725" s="341">
        <v>6.72</v>
      </c>
      <c r="F725" s="401">
        <f t="shared" si="27"/>
        <v>959.82570036361483</v>
      </c>
      <c r="G725" s="401">
        <f t="shared" si="28"/>
        <v>60.357137599552473</v>
      </c>
      <c r="H725" s="401">
        <f t="shared" si="29"/>
        <v>989.26820650973809</v>
      </c>
    </row>
    <row r="726" spans="1:8" x14ac:dyDescent="0.25">
      <c r="A726" s="400">
        <v>39916</v>
      </c>
      <c r="B726" s="325">
        <v>520</v>
      </c>
      <c r="C726" s="292">
        <v>1.57</v>
      </c>
      <c r="D726" s="341">
        <v>4.07</v>
      </c>
      <c r="E726" s="341">
        <v>5.8</v>
      </c>
      <c r="F726" s="401">
        <f t="shared" si="27"/>
        <v>231.12367324706679</v>
      </c>
      <c r="G726" s="401">
        <f t="shared" si="28"/>
        <v>599.15500007360629</v>
      </c>
      <c r="H726" s="401">
        <f t="shared" si="29"/>
        <v>853.8326782375716</v>
      </c>
    </row>
    <row r="727" spans="1:8" x14ac:dyDescent="0.25">
      <c r="A727" s="400">
        <v>39916</v>
      </c>
      <c r="B727" s="325">
        <v>521</v>
      </c>
      <c r="C727" s="292">
        <v>5.43</v>
      </c>
      <c r="D727" s="341">
        <v>0.05</v>
      </c>
      <c r="E727" s="341">
        <v>5.34</v>
      </c>
      <c r="F727" s="401">
        <f t="shared" si="27"/>
        <v>799.36404186724371</v>
      </c>
      <c r="G727" s="401">
        <f t="shared" si="28"/>
        <v>7.3606265365307895</v>
      </c>
      <c r="H727" s="401">
        <f t="shared" si="29"/>
        <v>786.11491410148824</v>
      </c>
    </row>
    <row r="728" spans="1:8" x14ac:dyDescent="0.25">
      <c r="A728" s="400">
        <v>39916</v>
      </c>
      <c r="B728" s="325">
        <v>524</v>
      </c>
      <c r="C728" s="292">
        <v>3.48</v>
      </c>
      <c r="D728" s="341">
        <v>2.83</v>
      </c>
      <c r="E728" s="341">
        <v>5.0999999999999996</v>
      </c>
      <c r="F728" s="401">
        <f t="shared" si="27"/>
        <v>512.29960694254294</v>
      </c>
      <c r="G728" s="401">
        <f t="shared" si="28"/>
        <v>416.6114619676427</v>
      </c>
      <c r="H728" s="401">
        <f t="shared" si="29"/>
        <v>750.78390672614046</v>
      </c>
    </row>
    <row r="729" spans="1:8" x14ac:dyDescent="0.25">
      <c r="A729" s="400">
        <v>39916</v>
      </c>
      <c r="B729" s="325">
        <v>525</v>
      </c>
      <c r="C729" s="386">
        <v>3.04</v>
      </c>
      <c r="D729" s="341">
        <v>1.07</v>
      </c>
      <c r="E729" s="341">
        <v>4.0199999999999996</v>
      </c>
      <c r="F729" s="401">
        <f t="shared" si="27"/>
        <v>447.52609342107201</v>
      </c>
      <c r="G729" s="401">
        <f t="shared" si="28"/>
        <v>157.51740788175888</v>
      </c>
      <c r="H729" s="401">
        <f t="shared" si="29"/>
        <v>591.79437353707533</v>
      </c>
    </row>
    <row r="730" spans="1:8" x14ac:dyDescent="0.25">
      <c r="A730" s="400">
        <v>39916</v>
      </c>
      <c r="B730" s="325">
        <v>561</v>
      </c>
      <c r="C730" s="386">
        <v>2.77</v>
      </c>
      <c r="D730" s="341">
        <v>0.09</v>
      </c>
      <c r="E730" s="341">
        <v>3.05</v>
      </c>
      <c r="F730" s="401">
        <f t="shared" si="27"/>
        <v>407.77871012380575</v>
      </c>
      <c r="G730" s="401">
        <f t="shared" si="28"/>
        <v>13.249127765755421</v>
      </c>
      <c r="H730" s="401">
        <f t="shared" si="29"/>
        <v>448.99821872837816</v>
      </c>
    </row>
    <row r="731" spans="1:8" x14ac:dyDescent="0.25">
      <c r="A731" s="400">
        <v>39916</v>
      </c>
      <c r="B731" s="325">
        <v>563</v>
      </c>
      <c r="C731" s="292"/>
      <c r="D731" s="341"/>
      <c r="E731" s="342">
        <v>6.73</v>
      </c>
      <c r="F731" s="401">
        <f t="shared" si="27"/>
        <v>0</v>
      </c>
      <c r="G731" s="401">
        <f t="shared" si="28"/>
        <v>0</v>
      </c>
      <c r="H731" s="401">
        <f t="shared" si="29"/>
        <v>990.74033181704419</v>
      </c>
    </row>
    <row r="732" spans="1:8" x14ac:dyDescent="0.25">
      <c r="A732" s="400">
        <v>39916</v>
      </c>
      <c r="B732" s="325">
        <v>565</v>
      </c>
      <c r="C732" s="292">
        <v>2.76</v>
      </c>
      <c r="D732" s="341">
        <v>0.34</v>
      </c>
      <c r="E732" s="341">
        <v>3.23</v>
      </c>
      <c r="F732" s="401">
        <f t="shared" si="27"/>
        <v>406.30658481649954</v>
      </c>
      <c r="G732" s="401">
        <f t="shared" si="28"/>
        <v>50.05226044840937</v>
      </c>
      <c r="H732" s="401">
        <f t="shared" si="29"/>
        <v>475.496474259889</v>
      </c>
    </row>
    <row r="733" spans="1:8" x14ac:dyDescent="0.25">
      <c r="A733" s="400">
        <v>39916</v>
      </c>
      <c r="B733" s="325">
        <v>567</v>
      </c>
      <c r="C733" s="292">
        <v>3.28</v>
      </c>
      <c r="D733" s="341">
        <v>2.76</v>
      </c>
      <c r="E733" s="341">
        <v>5.9</v>
      </c>
      <c r="F733" s="401">
        <f t="shared" si="27"/>
        <v>482.85710079641979</v>
      </c>
      <c r="G733" s="401">
        <f t="shared" si="28"/>
        <v>406.30658481649954</v>
      </c>
      <c r="H733" s="401">
        <f t="shared" si="29"/>
        <v>868.55393131063317</v>
      </c>
    </row>
    <row r="734" spans="1:8" x14ac:dyDescent="0.25">
      <c r="A734" s="400">
        <v>39916</v>
      </c>
      <c r="B734" s="325">
        <v>569</v>
      </c>
      <c r="C734" s="292">
        <v>3.36</v>
      </c>
      <c r="D734" s="344">
        <v>2.5000000000000001E-2</v>
      </c>
      <c r="E734" s="341">
        <v>3.26</v>
      </c>
      <c r="F734" s="401">
        <f t="shared" si="27"/>
        <v>494.63410325486905</v>
      </c>
      <c r="G734" s="401">
        <f t="shared" si="28"/>
        <v>3.6803132682653947</v>
      </c>
      <c r="H734" s="401">
        <f t="shared" si="29"/>
        <v>479.91285018180741</v>
      </c>
    </row>
    <row r="735" spans="1:8" x14ac:dyDescent="0.25">
      <c r="A735" s="400">
        <v>39916</v>
      </c>
      <c r="B735" s="325">
        <v>570</v>
      </c>
      <c r="C735" s="386">
        <v>2.09</v>
      </c>
      <c r="D735" s="342">
        <v>1.04</v>
      </c>
      <c r="E735" s="341">
        <v>3.31</v>
      </c>
      <c r="F735" s="401">
        <f t="shared" si="27"/>
        <v>307.67418922698698</v>
      </c>
      <c r="G735" s="401">
        <f t="shared" si="28"/>
        <v>153.10103195984041</v>
      </c>
      <c r="H735" s="401">
        <f t="shared" si="29"/>
        <v>487.27347671833826</v>
      </c>
    </row>
    <row r="736" spans="1:8" x14ac:dyDescent="0.25">
      <c r="A736" s="400">
        <v>39916</v>
      </c>
      <c r="B736" s="325">
        <v>573</v>
      </c>
      <c r="C736" s="292"/>
      <c r="D736" s="341"/>
      <c r="E736" s="342">
        <v>4.0199999999999996</v>
      </c>
      <c r="F736" s="401">
        <f t="shared" si="27"/>
        <v>0</v>
      </c>
      <c r="G736" s="401">
        <f t="shared" si="28"/>
        <v>0</v>
      </c>
      <c r="H736" s="401">
        <f t="shared" si="29"/>
        <v>591.79437353707533</v>
      </c>
    </row>
    <row r="737" spans="1:8" x14ac:dyDescent="0.25">
      <c r="A737" s="400">
        <v>39916</v>
      </c>
      <c r="B737" s="325">
        <v>575</v>
      </c>
      <c r="C737" s="292">
        <v>2.42</v>
      </c>
      <c r="D737" s="341">
        <v>0.04</v>
      </c>
      <c r="E737" s="341"/>
      <c r="F737" s="401">
        <f t="shared" si="27"/>
        <v>356.25432436809018</v>
      </c>
      <c r="G737" s="401">
        <f t="shared" si="28"/>
        <v>5.888501229224631</v>
      </c>
      <c r="H737" s="401">
        <f t="shared" si="29"/>
        <v>0</v>
      </c>
    </row>
    <row r="738" spans="1:8" x14ac:dyDescent="0.25">
      <c r="A738" s="400">
        <v>39916</v>
      </c>
      <c r="B738" s="325">
        <v>576</v>
      </c>
      <c r="C738" s="386">
        <v>1.47</v>
      </c>
      <c r="D738" s="342">
        <v>1.8</v>
      </c>
      <c r="E738" s="341">
        <v>3.47</v>
      </c>
      <c r="F738" s="401">
        <f t="shared" si="27"/>
        <v>216.40242017400521</v>
      </c>
      <c r="G738" s="401">
        <f t="shared" si="28"/>
        <v>264.98255531510841</v>
      </c>
      <c r="H738" s="401">
        <f t="shared" si="29"/>
        <v>510.82748163523678</v>
      </c>
    </row>
    <row r="739" spans="1:8" x14ac:dyDescent="0.25">
      <c r="A739" s="400">
        <v>39916</v>
      </c>
      <c r="B739" s="325">
        <v>577</v>
      </c>
      <c r="C739" s="292"/>
      <c r="D739" s="341"/>
      <c r="E739" s="342">
        <v>13.45</v>
      </c>
      <c r="F739" s="401">
        <f t="shared" si="27"/>
        <v>0</v>
      </c>
      <c r="G739" s="401">
        <f t="shared" si="28"/>
        <v>0</v>
      </c>
      <c r="H739" s="401">
        <f t="shared" si="29"/>
        <v>1980.0085383267824</v>
      </c>
    </row>
    <row r="740" spans="1:8" x14ac:dyDescent="0.25">
      <c r="A740" s="400">
        <v>39916</v>
      </c>
      <c r="B740" s="325">
        <v>578</v>
      </c>
      <c r="C740" s="292">
        <v>1.05</v>
      </c>
      <c r="D740" s="341">
        <v>1.58</v>
      </c>
      <c r="E740" s="341">
        <v>2.77</v>
      </c>
      <c r="F740" s="401">
        <f t="shared" ref="F740:F803" si="30">(C740*10000)/67.929</f>
        <v>154.57315726714657</v>
      </c>
      <c r="G740" s="401">
        <f t="shared" ref="G740:G803" si="31">(D740*10000)/67.929</f>
        <v>232.59579855437295</v>
      </c>
      <c r="H740" s="401">
        <f t="shared" si="29"/>
        <v>407.77871012380575</v>
      </c>
    </row>
    <row r="741" spans="1:8" x14ac:dyDescent="0.25">
      <c r="A741" s="400">
        <v>39916</v>
      </c>
      <c r="B741" s="325">
        <v>580</v>
      </c>
      <c r="C741" s="292">
        <v>1.39</v>
      </c>
      <c r="D741" s="341">
        <v>2.76</v>
      </c>
      <c r="E741" s="341">
        <v>4.03</v>
      </c>
      <c r="F741" s="401">
        <f t="shared" si="30"/>
        <v>204.62541771555593</v>
      </c>
      <c r="G741" s="401">
        <f t="shared" si="31"/>
        <v>406.30658481649954</v>
      </c>
      <c r="H741" s="401">
        <f t="shared" si="29"/>
        <v>593.26649884438166</v>
      </c>
    </row>
    <row r="742" spans="1:8" x14ac:dyDescent="0.25">
      <c r="A742" s="400">
        <v>39916</v>
      </c>
      <c r="B742" s="325">
        <v>581</v>
      </c>
      <c r="C742" s="292"/>
      <c r="D742" s="341"/>
      <c r="E742" s="342">
        <v>5.81</v>
      </c>
      <c r="F742" s="401">
        <f t="shared" si="30"/>
        <v>0</v>
      </c>
      <c r="G742" s="401">
        <f t="shared" si="31"/>
        <v>0</v>
      </c>
      <c r="H742" s="401">
        <f t="shared" si="29"/>
        <v>855.30480354487759</v>
      </c>
    </row>
    <row r="743" spans="1:8" x14ac:dyDescent="0.25">
      <c r="A743" s="400">
        <v>39916</v>
      </c>
      <c r="B743" s="325">
        <v>582</v>
      </c>
      <c r="C743" s="292">
        <v>4.29</v>
      </c>
      <c r="D743" s="341">
        <v>2.3199999999999998</v>
      </c>
      <c r="E743" s="341">
        <v>6.7</v>
      </c>
      <c r="F743" s="401">
        <f t="shared" si="30"/>
        <v>631.54175683434175</v>
      </c>
      <c r="G743" s="401">
        <f t="shared" si="31"/>
        <v>341.53307129502861</v>
      </c>
      <c r="H743" s="401">
        <f t="shared" si="29"/>
        <v>986.32395589512578</v>
      </c>
    </row>
    <row r="744" spans="1:8" x14ac:dyDescent="0.25">
      <c r="A744" s="400">
        <v>39916</v>
      </c>
      <c r="B744" s="325">
        <v>584</v>
      </c>
      <c r="C744" s="386">
        <v>8.5500000000000007</v>
      </c>
      <c r="D744" s="342">
        <v>0.16</v>
      </c>
      <c r="E744" s="341">
        <v>8.8699999999999992</v>
      </c>
      <c r="F744" s="401">
        <f t="shared" si="30"/>
        <v>1258.6671377467649</v>
      </c>
      <c r="G744" s="401">
        <f t="shared" si="31"/>
        <v>23.554004916898524</v>
      </c>
      <c r="H744" s="401">
        <f t="shared" si="29"/>
        <v>1305.7751475805619</v>
      </c>
    </row>
    <row r="745" spans="1:8" x14ac:dyDescent="0.25">
      <c r="A745" s="400">
        <v>39916</v>
      </c>
      <c r="B745" s="325">
        <v>587</v>
      </c>
      <c r="C745" s="386">
        <v>3.66</v>
      </c>
      <c r="D745" s="342">
        <v>3.58</v>
      </c>
      <c r="E745" s="341">
        <v>7.67</v>
      </c>
      <c r="F745" s="401">
        <f t="shared" si="30"/>
        <v>538.79786247405377</v>
      </c>
      <c r="G745" s="401">
        <f t="shared" si="31"/>
        <v>527.02086001560451</v>
      </c>
      <c r="H745" s="401">
        <f t="shared" si="29"/>
        <v>1129.120110703823</v>
      </c>
    </row>
    <row r="746" spans="1:8" x14ac:dyDescent="0.25">
      <c r="A746" s="400">
        <v>39916</v>
      </c>
      <c r="B746" s="325">
        <v>588</v>
      </c>
      <c r="C746" s="292"/>
      <c r="D746" s="341"/>
      <c r="E746" s="342">
        <v>0.44</v>
      </c>
      <c r="F746" s="401">
        <f t="shared" si="30"/>
        <v>0</v>
      </c>
      <c r="G746" s="401">
        <f t="shared" si="31"/>
        <v>0</v>
      </c>
      <c r="H746" s="401">
        <f t="shared" si="29"/>
        <v>64.773513521470946</v>
      </c>
    </row>
    <row r="747" spans="1:8" x14ac:dyDescent="0.25">
      <c r="A747" s="400">
        <v>39916</v>
      </c>
      <c r="B747" s="325">
        <v>589</v>
      </c>
      <c r="C747" s="292"/>
      <c r="D747" s="341"/>
      <c r="E747" s="342">
        <v>4.33</v>
      </c>
      <c r="F747" s="401">
        <f t="shared" si="30"/>
        <v>0</v>
      </c>
      <c r="G747" s="401">
        <f t="shared" si="31"/>
        <v>0</v>
      </c>
      <c r="H747" s="401">
        <f t="shared" si="29"/>
        <v>637.43025806356638</v>
      </c>
    </row>
    <row r="748" spans="1:8" x14ac:dyDescent="0.25">
      <c r="A748" s="400">
        <v>39916</v>
      </c>
      <c r="B748" s="325">
        <v>591</v>
      </c>
      <c r="C748" s="292">
        <v>3.58</v>
      </c>
      <c r="D748" s="341">
        <v>0.97</v>
      </c>
      <c r="E748" s="341">
        <v>4.4800000000000004</v>
      </c>
      <c r="F748" s="401">
        <f t="shared" si="30"/>
        <v>527.02086001560451</v>
      </c>
      <c r="G748" s="401">
        <f t="shared" si="31"/>
        <v>142.79615480869731</v>
      </c>
      <c r="H748" s="401">
        <f t="shared" si="29"/>
        <v>659.5121376731588</v>
      </c>
    </row>
    <row r="749" spans="1:8" x14ac:dyDescent="0.25">
      <c r="A749" s="400">
        <v>39916</v>
      </c>
      <c r="B749" s="325">
        <v>595</v>
      </c>
      <c r="C749" s="292"/>
      <c r="D749" s="341"/>
      <c r="E749" s="342">
        <v>4.67</v>
      </c>
      <c r="F749" s="401">
        <f t="shared" si="30"/>
        <v>0</v>
      </c>
      <c r="G749" s="401">
        <f t="shared" si="31"/>
        <v>0</v>
      </c>
      <c r="H749" s="401">
        <f t="shared" si="29"/>
        <v>687.48251851197574</v>
      </c>
    </row>
    <row r="750" spans="1:8" x14ac:dyDescent="0.25">
      <c r="A750" s="400">
        <v>39916</v>
      </c>
      <c r="B750" s="325">
        <v>631</v>
      </c>
      <c r="C750" s="292">
        <v>5.71</v>
      </c>
      <c r="D750" s="341">
        <v>1.5</v>
      </c>
      <c r="E750" s="341">
        <v>7.1</v>
      </c>
      <c r="F750" s="401">
        <f t="shared" si="30"/>
        <v>840.58355047181612</v>
      </c>
      <c r="G750" s="401">
        <f t="shared" si="31"/>
        <v>220.81879609592369</v>
      </c>
      <c r="H750" s="401">
        <f t="shared" si="29"/>
        <v>1045.208968187372</v>
      </c>
    </row>
    <row r="751" spans="1:8" x14ac:dyDescent="0.25">
      <c r="A751" s="400">
        <v>39916</v>
      </c>
      <c r="B751" s="325">
        <v>633</v>
      </c>
      <c r="C751" s="292"/>
      <c r="D751" s="341"/>
      <c r="E751" s="342">
        <v>2.81</v>
      </c>
      <c r="F751" s="401">
        <f t="shared" si="30"/>
        <v>0</v>
      </c>
      <c r="G751" s="401">
        <f t="shared" si="31"/>
        <v>0</v>
      </c>
      <c r="H751" s="401">
        <f t="shared" si="29"/>
        <v>413.66721135303038</v>
      </c>
    </row>
    <row r="752" spans="1:8" x14ac:dyDescent="0.25">
      <c r="A752" s="400">
        <v>39916</v>
      </c>
      <c r="B752" s="325">
        <v>634</v>
      </c>
      <c r="C752" s="386">
        <v>6.83</v>
      </c>
      <c r="D752" s="342">
        <v>1.1200000000000001</v>
      </c>
      <c r="E752" s="341">
        <v>8.41</v>
      </c>
      <c r="F752" s="401">
        <f t="shared" si="30"/>
        <v>1005.4615848901058</v>
      </c>
      <c r="G752" s="401">
        <f t="shared" si="31"/>
        <v>164.8780344182897</v>
      </c>
      <c r="H752" s="401">
        <f t="shared" si="29"/>
        <v>1238.0573834444788</v>
      </c>
    </row>
    <row r="753" spans="1:8" x14ac:dyDescent="0.25">
      <c r="A753" s="400">
        <v>39916</v>
      </c>
      <c r="B753" s="325">
        <v>635</v>
      </c>
      <c r="C753" s="292"/>
      <c r="D753" s="341"/>
      <c r="E753" s="342">
        <v>3.82</v>
      </c>
      <c r="F753" s="401">
        <f t="shared" si="30"/>
        <v>0</v>
      </c>
      <c r="G753" s="401">
        <f t="shared" si="31"/>
        <v>0</v>
      </c>
      <c r="H753" s="401">
        <f t="shared" si="29"/>
        <v>562.35186739095229</v>
      </c>
    </row>
    <row r="754" spans="1:8" x14ac:dyDescent="0.25">
      <c r="A754" s="400">
        <v>39916</v>
      </c>
      <c r="B754" s="325">
        <v>636</v>
      </c>
      <c r="C754" s="292"/>
      <c r="D754" s="341"/>
      <c r="E754" s="342">
        <v>11.38</v>
      </c>
      <c r="F754" s="401">
        <f t="shared" si="30"/>
        <v>0</v>
      </c>
      <c r="G754" s="401">
        <f t="shared" si="31"/>
        <v>0</v>
      </c>
      <c r="H754" s="401">
        <f t="shared" si="29"/>
        <v>1675.2785997144078</v>
      </c>
    </row>
    <row r="755" spans="1:8" x14ac:dyDescent="0.25">
      <c r="A755" s="400">
        <v>39916</v>
      </c>
      <c r="B755" s="325">
        <v>637</v>
      </c>
      <c r="C755" s="292"/>
      <c r="D755" s="341"/>
      <c r="E755" s="342">
        <v>2.27</v>
      </c>
      <c r="F755" s="401">
        <f t="shared" si="30"/>
        <v>0</v>
      </c>
      <c r="G755" s="401">
        <f t="shared" si="31"/>
        <v>0</v>
      </c>
      <c r="H755" s="401">
        <f t="shared" si="29"/>
        <v>334.17244475849782</v>
      </c>
    </row>
    <row r="756" spans="1:8" x14ac:dyDescent="0.25">
      <c r="A756" s="400">
        <v>39916</v>
      </c>
      <c r="B756" s="325">
        <v>639</v>
      </c>
      <c r="C756" s="292"/>
      <c r="D756" s="341"/>
      <c r="E756" s="342">
        <v>4.74</v>
      </c>
      <c r="F756" s="401">
        <f t="shared" si="30"/>
        <v>0</v>
      </c>
      <c r="G756" s="401">
        <f t="shared" si="31"/>
        <v>0</v>
      </c>
      <c r="H756" s="401">
        <f t="shared" si="29"/>
        <v>697.78739566311879</v>
      </c>
    </row>
    <row r="757" spans="1:8" x14ac:dyDescent="0.25">
      <c r="A757" s="400">
        <v>39916</v>
      </c>
      <c r="B757" s="325">
        <v>641</v>
      </c>
      <c r="C757" s="386">
        <v>0.75</v>
      </c>
      <c r="D757" s="342">
        <v>2.95</v>
      </c>
      <c r="E757" s="341">
        <v>3.67</v>
      </c>
      <c r="F757" s="401">
        <f t="shared" si="30"/>
        <v>110.40939804796184</v>
      </c>
      <c r="G757" s="401">
        <f t="shared" si="31"/>
        <v>434.27696565531659</v>
      </c>
      <c r="H757" s="401">
        <f t="shared" si="29"/>
        <v>540.26998778135999</v>
      </c>
    </row>
    <row r="758" spans="1:8" x14ac:dyDescent="0.25">
      <c r="A758" s="400">
        <v>39916</v>
      </c>
      <c r="B758" s="325">
        <v>642</v>
      </c>
      <c r="C758" s="292"/>
      <c r="D758" s="341"/>
      <c r="E758" s="342">
        <v>12.8</v>
      </c>
      <c r="F758" s="401">
        <f t="shared" si="30"/>
        <v>0</v>
      </c>
      <c r="G758" s="401">
        <f t="shared" si="31"/>
        <v>0</v>
      </c>
      <c r="H758" s="401">
        <f t="shared" si="29"/>
        <v>1884.3203933518821</v>
      </c>
    </row>
    <row r="759" spans="1:8" x14ac:dyDescent="0.25">
      <c r="A759" s="400">
        <v>39916</v>
      </c>
      <c r="B759" s="325">
        <v>643</v>
      </c>
      <c r="C759" s="292"/>
      <c r="D759" s="341"/>
      <c r="E759" s="342">
        <v>3.83</v>
      </c>
      <c r="F759" s="401">
        <f t="shared" si="30"/>
        <v>0</v>
      </c>
      <c r="G759" s="401">
        <f t="shared" si="31"/>
        <v>0</v>
      </c>
      <c r="H759" s="401">
        <f t="shared" si="29"/>
        <v>563.82399269825851</v>
      </c>
    </row>
    <row r="760" spans="1:8" x14ac:dyDescent="0.25">
      <c r="A760" s="400">
        <v>39916</v>
      </c>
      <c r="B760" s="325">
        <v>646</v>
      </c>
      <c r="C760" s="292"/>
      <c r="D760" s="341"/>
      <c r="E760" s="342">
        <v>7.77</v>
      </c>
      <c r="F760" s="401">
        <f t="shared" si="30"/>
        <v>0</v>
      </c>
      <c r="G760" s="401">
        <f t="shared" si="31"/>
        <v>0</v>
      </c>
      <c r="H760" s="401">
        <f t="shared" si="29"/>
        <v>1143.8413637768847</v>
      </c>
    </row>
    <row r="761" spans="1:8" x14ac:dyDescent="0.25">
      <c r="A761" s="400">
        <v>39916</v>
      </c>
      <c r="B761" s="325">
        <v>648</v>
      </c>
      <c r="C761" s="292"/>
      <c r="D761" s="341"/>
      <c r="E761" s="342">
        <v>3.46</v>
      </c>
      <c r="F761" s="401">
        <f t="shared" si="30"/>
        <v>0</v>
      </c>
      <c r="G761" s="401">
        <f t="shared" si="31"/>
        <v>0</v>
      </c>
      <c r="H761" s="401">
        <f t="shared" si="29"/>
        <v>509.35535632793062</v>
      </c>
    </row>
    <row r="762" spans="1:8" x14ac:dyDescent="0.25">
      <c r="A762" s="400">
        <v>39916</v>
      </c>
      <c r="B762" s="325">
        <v>649</v>
      </c>
      <c r="C762" s="292"/>
      <c r="D762" s="341"/>
      <c r="E762" s="341">
        <v>0.11</v>
      </c>
      <c r="F762" s="401">
        <f t="shared" si="30"/>
        <v>0</v>
      </c>
      <c r="G762" s="401">
        <f t="shared" si="31"/>
        <v>0</v>
      </c>
      <c r="H762" s="401">
        <f t="shared" si="29"/>
        <v>16.193378380367736</v>
      </c>
    </row>
    <row r="763" spans="1:8" x14ac:dyDescent="0.25">
      <c r="A763" s="400">
        <v>39916</v>
      </c>
      <c r="B763" s="325">
        <v>653</v>
      </c>
      <c r="C763" s="386">
        <v>3.8</v>
      </c>
      <c r="D763" s="342">
        <v>0.86</v>
      </c>
      <c r="E763" s="341">
        <v>5.01</v>
      </c>
      <c r="F763" s="401">
        <f t="shared" si="30"/>
        <v>559.40761677633998</v>
      </c>
      <c r="G763" s="401">
        <f t="shared" si="31"/>
        <v>126.60277642832958</v>
      </c>
      <c r="H763" s="401">
        <f t="shared" si="29"/>
        <v>737.5347789603851</v>
      </c>
    </row>
    <row r="764" spans="1:8" x14ac:dyDescent="0.25">
      <c r="A764" s="400">
        <v>39916</v>
      </c>
      <c r="B764" s="325">
        <v>655</v>
      </c>
      <c r="C764" s="386">
        <v>0.67</v>
      </c>
      <c r="D764" s="342">
        <v>1.48</v>
      </c>
      <c r="E764" s="341">
        <v>2.25</v>
      </c>
      <c r="F764" s="401">
        <f t="shared" si="30"/>
        <v>98.632395589512569</v>
      </c>
      <c r="G764" s="401">
        <f t="shared" si="31"/>
        <v>217.87454548131137</v>
      </c>
      <c r="H764" s="401">
        <f t="shared" si="29"/>
        <v>331.2281941438855</v>
      </c>
    </row>
    <row r="765" spans="1:8" x14ac:dyDescent="0.25">
      <c r="A765" s="400">
        <v>39916</v>
      </c>
      <c r="B765" s="325">
        <v>656</v>
      </c>
      <c r="C765" s="386">
        <f>9.48+2.45</f>
        <v>11.93</v>
      </c>
      <c r="D765" s="342">
        <v>1.93</v>
      </c>
      <c r="E765" s="341">
        <v>14.54</v>
      </c>
      <c r="F765" s="401">
        <f t="shared" si="30"/>
        <v>1756.2454916162462</v>
      </c>
      <c r="G765" s="401">
        <f t="shared" si="31"/>
        <v>284.12018431008846</v>
      </c>
      <c r="H765" s="401">
        <f t="shared" si="29"/>
        <v>2140.4701968231534</v>
      </c>
    </row>
    <row r="766" spans="1:8" x14ac:dyDescent="0.25">
      <c r="A766" s="400">
        <v>39916</v>
      </c>
      <c r="B766" s="325">
        <v>658</v>
      </c>
      <c r="C766" s="292">
        <v>5.69</v>
      </c>
      <c r="D766" s="341">
        <v>2.04</v>
      </c>
      <c r="E766" s="341">
        <v>7.58</v>
      </c>
      <c r="F766" s="401">
        <f t="shared" si="30"/>
        <v>837.63929985720392</v>
      </c>
      <c r="G766" s="401">
        <f t="shared" si="31"/>
        <v>300.31356269045619</v>
      </c>
      <c r="H766" s="401">
        <f t="shared" si="29"/>
        <v>1115.8709829380678</v>
      </c>
    </row>
    <row r="767" spans="1:8" x14ac:dyDescent="0.25">
      <c r="A767" s="400">
        <v>39916</v>
      </c>
      <c r="B767" s="325">
        <v>659</v>
      </c>
      <c r="C767" s="292">
        <v>2.11</v>
      </c>
      <c r="D767" s="341">
        <v>1.9</v>
      </c>
      <c r="E767" s="341">
        <v>4</v>
      </c>
      <c r="F767" s="401">
        <f t="shared" si="30"/>
        <v>310.6184398415993</v>
      </c>
      <c r="G767" s="401">
        <f t="shared" si="31"/>
        <v>279.70380838816999</v>
      </c>
      <c r="H767" s="401">
        <f t="shared" si="29"/>
        <v>588.85012292246313</v>
      </c>
    </row>
    <row r="768" spans="1:8" x14ac:dyDescent="0.25">
      <c r="A768" s="400">
        <v>39916</v>
      </c>
      <c r="B768" s="325">
        <v>660</v>
      </c>
      <c r="C768" s="292">
        <v>2.58</v>
      </c>
      <c r="D768" s="341">
        <v>0.14000000000000001</v>
      </c>
      <c r="E768" s="341">
        <v>2.72</v>
      </c>
      <c r="F768" s="401">
        <f t="shared" si="30"/>
        <v>379.8083292849887</v>
      </c>
      <c r="G768" s="401">
        <f t="shared" si="31"/>
        <v>20.609754302286213</v>
      </c>
      <c r="H768" s="401">
        <f t="shared" si="29"/>
        <v>400.41808358727496</v>
      </c>
    </row>
    <row r="769" spans="1:8" x14ac:dyDescent="0.25">
      <c r="A769" s="400">
        <v>39916</v>
      </c>
      <c r="B769" s="325">
        <v>665</v>
      </c>
      <c r="C769" s="403">
        <v>1.01</v>
      </c>
      <c r="D769" s="404">
        <v>1.59</v>
      </c>
      <c r="E769" s="341">
        <v>2.7</v>
      </c>
      <c r="F769" s="401">
        <f t="shared" si="30"/>
        <v>148.68465603792194</v>
      </c>
      <c r="G769" s="401">
        <f t="shared" si="31"/>
        <v>234.06792386167911</v>
      </c>
      <c r="H769" s="401">
        <f t="shared" si="29"/>
        <v>397.47383297266265</v>
      </c>
    </row>
    <row r="770" spans="1:8" x14ac:dyDescent="0.25">
      <c r="A770" s="400">
        <v>39916</v>
      </c>
      <c r="B770" s="325">
        <v>738</v>
      </c>
      <c r="C770" s="386">
        <v>5.04</v>
      </c>
      <c r="D770" s="342">
        <v>0.83</v>
      </c>
      <c r="E770" s="341">
        <v>5.7</v>
      </c>
      <c r="F770" s="401">
        <f t="shared" si="30"/>
        <v>741.95115488230351</v>
      </c>
      <c r="G770" s="401">
        <f t="shared" si="31"/>
        <v>122.1864005064111</v>
      </c>
      <c r="H770" s="401">
        <f t="shared" si="29"/>
        <v>839.11142516451002</v>
      </c>
    </row>
    <row r="771" spans="1:8" x14ac:dyDescent="0.25">
      <c r="A771" s="400">
        <v>39916</v>
      </c>
      <c r="B771" s="325">
        <v>739</v>
      </c>
      <c r="C771" s="292">
        <v>1.82</v>
      </c>
      <c r="D771" s="341">
        <v>2.59</v>
      </c>
      <c r="E771" s="341">
        <v>4.4000000000000004</v>
      </c>
      <c r="F771" s="401">
        <f t="shared" si="30"/>
        <v>267.92680592972073</v>
      </c>
      <c r="G771" s="401">
        <f t="shared" si="31"/>
        <v>381.28045459229486</v>
      </c>
      <c r="H771" s="401">
        <f t="shared" si="29"/>
        <v>647.73513521470943</v>
      </c>
    </row>
    <row r="772" spans="1:8" x14ac:dyDescent="0.25">
      <c r="A772" s="400">
        <v>39916</v>
      </c>
      <c r="B772" s="325">
        <v>741</v>
      </c>
      <c r="C772" s="292">
        <v>0.55000000000000004</v>
      </c>
      <c r="D772" s="341">
        <v>1.07</v>
      </c>
      <c r="E772" s="341">
        <v>1.62</v>
      </c>
      <c r="F772" s="401">
        <f t="shared" si="30"/>
        <v>80.966891901838679</v>
      </c>
      <c r="G772" s="401">
        <f t="shared" si="31"/>
        <v>157.51740788175888</v>
      </c>
      <c r="H772" s="401">
        <f t="shared" ref="H772:H835" si="32">(E772*10000)/67.929</f>
        <v>238.48429978359761</v>
      </c>
    </row>
    <row r="773" spans="1:8" x14ac:dyDescent="0.25">
      <c r="A773" s="400">
        <v>39916</v>
      </c>
      <c r="B773" s="325">
        <v>742</v>
      </c>
      <c r="C773" s="292">
        <v>5.33</v>
      </c>
      <c r="D773" s="341">
        <v>0.09</v>
      </c>
      <c r="E773" s="341">
        <v>5.37</v>
      </c>
      <c r="F773" s="401">
        <f t="shared" si="30"/>
        <v>784.64278879418214</v>
      </c>
      <c r="G773" s="401">
        <f t="shared" si="31"/>
        <v>13.249127765755421</v>
      </c>
      <c r="H773" s="401">
        <f t="shared" si="32"/>
        <v>790.53129002340677</v>
      </c>
    </row>
    <row r="774" spans="1:8" x14ac:dyDescent="0.25">
      <c r="A774" s="400">
        <v>39916</v>
      </c>
      <c r="B774" s="325">
        <v>743</v>
      </c>
      <c r="C774" s="386">
        <v>4.74</v>
      </c>
      <c r="D774" s="342">
        <v>0.15</v>
      </c>
      <c r="E774" s="341">
        <v>5.29</v>
      </c>
      <c r="F774" s="401">
        <f t="shared" si="30"/>
        <v>697.78739566311879</v>
      </c>
      <c r="G774" s="401">
        <f t="shared" si="31"/>
        <v>22.081879609592367</v>
      </c>
      <c r="H774" s="401">
        <f t="shared" si="32"/>
        <v>778.75428756495751</v>
      </c>
    </row>
    <row r="775" spans="1:8" x14ac:dyDescent="0.25">
      <c r="A775" s="400">
        <v>39916</v>
      </c>
      <c r="B775" s="325">
        <v>746</v>
      </c>
      <c r="C775" s="292"/>
      <c r="D775" s="341"/>
      <c r="E775" s="342">
        <v>2.84</v>
      </c>
      <c r="F775" s="401">
        <f t="shared" si="30"/>
        <v>0</v>
      </c>
      <c r="G775" s="401">
        <f t="shared" si="31"/>
        <v>0</v>
      </c>
      <c r="H775" s="401">
        <f t="shared" si="32"/>
        <v>418.08358727494885</v>
      </c>
    </row>
    <row r="776" spans="1:8" x14ac:dyDescent="0.25">
      <c r="A776" s="400">
        <v>39916</v>
      </c>
      <c r="B776" s="325">
        <v>747</v>
      </c>
      <c r="C776" s="292">
        <v>6.72</v>
      </c>
      <c r="D776" s="341">
        <v>1.01</v>
      </c>
      <c r="E776" s="341">
        <v>7.71</v>
      </c>
      <c r="F776" s="401">
        <f t="shared" si="30"/>
        <v>989.26820650973809</v>
      </c>
      <c r="G776" s="401">
        <f t="shared" si="31"/>
        <v>148.68465603792194</v>
      </c>
      <c r="H776" s="401">
        <f t="shared" si="32"/>
        <v>1135.0086119330476</v>
      </c>
    </row>
    <row r="777" spans="1:8" x14ac:dyDescent="0.25">
      <c r="A777" s="400">
        <v>39916</v>
      </c>
      <c r="B777" s="325">
        <v>748</v>
      </c>
      <c r="C777" s="292">
        <v>1.51</v>
      </c>
      <c r="D777" s="341"/>
      <c r="E777" s="341">
        <v>1.45</v>
      </c>
      <c r="F777" s="401">
        <f t="shared" si="30"/>
        <v>222.29092140322985</v>
      </c>
      <c r="G777" s="401">
        <f t="shared" si="31"/>
        <v>0</v>
      </c>
      <c r="H777" s="401">
        <f t="shared" si="32"/>
        <v>213.4581695593929</v>
      </c>
    </row>
    <row r="778" spans="1:8" x14ac:dyDescent="0.25">
      <c r="A778" s="400">
        <v>39916</v>
      </c>
      <c r="B778" s="325">
        <v>749</v>
      </c>
      <c r="C778" s="292"/>
      <c r="D778" s="341"/>
      <c r="E778" s="342">
        <v>4.72</v>
      </c>
      <c r="F778" s="401">
        <f t="shared" si="30"/>
        <v>0</v>
      </c>
      <c r="G778" s="401">
        <f t="shared" si="31"/>
        <v>0</v>
      </c>
      <c r="H778" s="401">
        <f t="shared" si="32"/>
        <v>694.84314504850647</v>
      </c>
    </row>
    <row r="779" spans="1:8" x14ac:dyDescent="0.25">
      <c r="A779" s="400">
        <v>39916</v>
      </c>
      <c r="B779" s="325">
        <v>750</v>
      </c>
      <c r="C779" s="386">
        <v>2.75</v>
      </c>
      <c r="D779" s="342">
        <v>0.72</v>
      </c>
      <c r="E779" s="341">
        <v>3.71</v>
      </c>
      <c r="F779" s="401">
        <f t="shared" si="30"/>
        <v>404.83445950919344</v>
      </c>
      <c r="G779" s="401">
        <f t="shared" si="31"/>
        <v>105.99302212604337</v>
      </c>
      <c r="H779" s="401">
        <f t="shared" si="32"/>
        <v>546.15848901058462</v>
      </c>
    </row>
    <row r="780" spans="1:8" x14ac:dyDescent="0.25">
      <c r="A780" s="400">
        <v>39916</v>
      </c>
      <c r="B780" s="325">
        <v>755</v>
      </c>
      <c r="C780" s="386">
        <v>1.67</v>
      </c>
      <c r="D780" s="342">
        <v>1.1299999999999999</v>
      </c>
      <c r="E780" s="341">
        <v>2.96</v>
      </c>
      <c r="F780" s="401">
        <f t="shared" si="30"/>
        <v>245.84492632012837</v>
      </c>
      <c r="G780" s="401">
        <f t="shared" si="31"/>
        <v>166.3501597255958</v>
      </c>
      <c r="H780" s="401">
        <f t="shared" si="32"/>
        <v>435.74909096262274</v>
      </c>
    </row>
    <row r="781" spans="1:8" x14ac:dyDescent="0.25">
      <c r="A781" s="400">
        <v>39916</v>
      </c>
      <c r="B781" s="325">
        <v>757</v>
      </c>
      <c r="C781" s="292">
        <v>2.27</v>
      </c>
      <c r="D781" s="341">
        <v>0.61</v>
      </c>
      <c r="E781" s="341">
        <v>2.8</v>
      </c>
      <c r="F781" s="401">
        <f t="shared" si="30"/>
        <v>334.17244475849782</v>
      </c>
      <c r="G781" s="401">
        <f t="shared" si="31"/>
        <v>89.799643745675624</v>
      </c>
      <c r="H781" s="401">
        <f t="shared" si="32"/>
        <v>412.19508604572422</v>
      </c>
    </row>
    <row r="782" spans="1:8" x14ac:dyDescent="0.25">
      <c r="A782" s="400">
        <v>39916</v>
      </c>
      <c r="B782" s="325">
        <v>759</v>
      </c>
      <c r="C782" s="292">
        <v>5.71</v>
      </c>
      <c r="D782" s="344">
        <v>1.2E-2</v>
      </c>
      <c r="E782" s="341">
        <v>5.7</v>
      </c>
      <c r="F782" s="401">
        <f t="shared" si="30"/>
        <v>840.58355047181612</v>
      </c>
      <c r="G782" s="401">
        <f t="shared" si="31"/>
        <v>1.7665503687673894</v>
      </c>
      <c r="H782" s="401">
        <f t="shared" si="32"/>
        <v>839.11142516451002</v>
      </c>
    </row>
    <row r="783" spans="1:8" x14ac:dyDescent="0.25">
      <c r="A783" s="400">
        <v>39916</v>
      </c>
      <c r="B783" s="325">
        <v>761</v>
      </c>
      <c r="C783" s="292">
        <v>1.63</v>
      </c>
      <c r="D783" s="341">
        <v>9</v>
      </c>
      <c r="E783" s="341">
        <v>3.57</v>
      </c>
      <c r="F783" s="401">
        <f t="shared" si="30"/>
        <v>239.95642509090371</v>
      </c>
      <c r="G783" s="401">
        <f t="shared" si="31"/>
        <v>1324.912776575542</v>
      </c>
      <c r="H783" s="401">
        <f t="shared" si="32"/>
        <v>525.5487347082983</v>
      </c>
    </row>
    <row r="784" spans="1:8" x14ac:dyDescent="0.25">
      <c r="A784" s="400">
        <v>39916</v>
      </c>
      <c r="B784" s="325">
        <v>762</v>
      </c>
      <c r="C784" s="292">
        <v>0.33</v>
      </c>
      <c r="D784" s="342">
        <v>1.65</v>
      </c>
      <c r="E784" s="341">
        <v>2.1</v>
      </c>
      <c r="F784" s="401">
        <f t="shared" si="30"/>
        <v>48.580135141103206</v>
      </c>
      <c r="G784" s="401">
        <f t="shared" si="31"/>
        <v>242.90067570551605</v>
      </c>
      <c r="H784" s="401">
        <f t="shared" si="32"/>
        <v>309.14631453429314</v>
      </c>
    </row>
    <row r="785" spans="1:8" x14ac:dyDescent="0.25">
      <c r="A785" s="400">
        <v>39916</v>
      </c>
      <c r="B785" s="325">
        <v>763</v>
      </c>
      <c r="C785" s="292"/>
      <c r="D785" s="341"/>
      <c r="E785" s="342">
        <v>3.94</v>
      </c>
      <c r="F785" s="401">
        <f t="shared" si="30"/>
        <v>0</v>
      </c>
      <c r="G785" s="401">
        <f t="shared" si="31"/>
        <v>0</v>
      </c>
      <c r="H785" s="401">
        <f t="shared" si="32"/>
        <v>580.01737107862618</v>
      </c>
    </row>
    <row r="786" spans="1:8" x14ac:dyDescent="0.25">
      <c r="A786" s="400">
        <v>39916</v>
      </c>
      <c r="B786" s="325">
        <v>764</v>
      </c>
      <c r="C786" s="292">
        <v>3.07</v>
      </c>
      <c r="D786" s="341">
        <v>0.09</v>
      </c>
      <c r="E786" s="341">
        <v>3.2</v>
      </c>
      <c r="F786" s="401">
        <f t="shared" si="30"/>
        <v>451.94246934299048</v>
      </c>
      <c r="G786" s="401">
        <f t="shared" si="31"/>
        <v>13.249127765755421</v>
      </c>
      <c r="H786" s="401">
        <f t="shared" si="32"/>
        <v>471.08009833797053</v>
      </c>
    </row>
    <row r="787" spans="1:8" x14ac:dyDescent="0.25">
      <c r="A787" s="400">
        <v>39916</v>
      </c>
      <c r="B787" s="325">
        <v>765</v>
      </c>
      <c r="C787" s="292">
        <v>3.13</v>
      </c>
      <c r="D787" s="341">
        <v>0.9</v>
      </c>
      <c r="E787" s="341">
        <v>4.28</v>
      </c>
      <c r="F787" s="401">
        <f t="shared" si="30"/>
        <v>460.77522118682742</v>
      </c>
      <c r="G787" s="401">
        <f t="shared" si="31"/>
        <v>132.49127765755421</v>
      </c>
      <c r="H787" s="401">
        <f t="shared" si="32"/>
        <v>630.06963152703554</v>
      </c>
    </row>
    <row r="788" spans="1:8" x14ac:dyDescent="0.25">
      <c r="A788" s="400">
        <v>39916</v>
      </c>
      <c r="B788" s="325">
        <v>766</v>
      </c>
      <c r="C788" s="292">
        <v>12.83</v>
      </c>
      <c r="D788" s="341">
        <v>0.28999999999999998</v>
      </c>
      <c r="E788" s="341">
        <v>12.86</v>
      </c>
      <c r="F788" s="401">
        <f t="shared" si="30"/>
        <v>1888.7367692738005</v>
      </c>
      <c r="G788" s="401">
        <f t="shared" si="31"/>
        <v>42.691633911878576</v>
      </c>
      <c r="H788" s="401">
        <f t="shared" si="32"/>
        <v>1893.1531451957189</v>
      </c>
    </row>
    <row r="789" spans="1:8" x14ac:dyDescent="0.25">
      <c r="A789" s="400">
        <v>39916</v>
      </c>
      <c r="B789" s="325">
        <v>768</v>
      </c>
      <c r="C789" s="292"/>
      <c r="D789" s="341"/>
      <c r="E789" s="341">
        <v>7.12</v>
      </c>
      <c r="F789" s="401">
        <f t="shared" si="30"/>
        <v>0</v>
      </c>
      <c r="G789" s="401">
        <f t="shared" si="31"/>
        <v>0</v>
      </c>
      <c r="H789" s="401">
        <f t="shared" si="32"/>
        <v>1048.1532188019844</v>
      </c>
    </row>
    <row r="790" spans="1:8" x14ac:dyDescent="0.25">
      <c r="A790" s="400">
        <v>39916</v>
      </c>
      <c r="B790" s="325">
        <v>775</v>
      </c>
      <c r="C790" s="292"/>
      <c r="D790" s="341"/>
      <c r="E790" s="341">
        <v>2.37</v>
      </c>
      <c r="F790" s="401">
        <f t="shared" si="30"/>
        <v>0</v>
      </c>
      <c r="G790" s="401">
        <f t="shared" si="31"/>
        <v>0</v>
      </c>
      <c r="H790" s="401">
        <f t="shared" si="32"/>
        <v>348.89369783155939</v>
      </c>
    </row>
    <row r="791" spans="1:8" x14ac:dyDescent="0.25">
      <c r="A791" s="400">
        <v>39961</v>
      </c>
      <c r="B791" s="325">
        <v>73</v>
      </c>
      <c r="C791" s="292"/>
      <c r="D791" s="341"/>
      <c r="E791" s="343">
        <v>13.58</v>
      </c>
      <c r="F791" s="401">
        <f t="shared" si="30"/>
        <v>0</v>
      </c>
      <c r="G791" s="401">
        <f t="shared" si="31"/>
        <v>0</v>
      </c>
      <c r="H791" s="401">
        <f t="shared" si="32"/>
        <v>1999.1461673217623</v>
      </c>
    </row>
    <row r="792" spans="1:8" x14ac:dyDescent="0.25">
      <c r="A792" s="400">
        <v>39961</v>
      </c>
      <c r="B792" s="325">
        <v>74</v>
      </c>
      <c r="C792" s="292"/>
      <c r="D792" s="341"/>
      <c r="E792" s="342">
        <v>12.95</v>
      </c>
      <c r="F792" s="401">
        <f t="shared" si="30"/>
        <v>0</v>
      </c>
      <c r="G792" s="401">
        <f t="shared" si="31"/>
        <v>0</v>
      </c>
      <c r="H792" s="401">
        <f t="shared" si="32"/>
        <v>1906.4022729614744</v>
      </c>
    </row>
    <row r="793" spans="1:8" x14ac:dyDescent="0.25">
      <c r="A793" s="400">
        <v>39961</v>
      </c>
      <c r="B793" s="325">
        <v>75</v>
      </c>
      <c r="C793" s="292"/>
      <c r="D793" s="341"/>
      <c r="E793" s="343">
        <v>5.62</v>
      </c>
      <c r="F793" s="401">
        <f t="shared" si="30"/>
        <v>0</v>
      </c>
      <c r="G793" s="401">
        <f t="shared" si="31"/>
        <v>0</v>
      </c>
      <c r="H793" s="401">
        <f t="shared" si="32"/>
        <v>827.33442270606076</v>
      </c>
    </row>
    <row r="794" spans="1:8" x14ac:dyDescent="0.25">
      <c r="A794" s="400">
        <v>39961</v>
      </c>
      <c r="B794" s="325">
        <v>78</v>
      </c>
      <c r="C794" s="292"/>
      <c r="D794" s="341"/>
      <c r="E794" s="343">
        <v>2.73</v>
      </c>
      <c r="F794" s="401">
        <f t="shared" si="30"/>
        <v>0</v>
      </c>
      <c r="G794" s="401">
        <f t="shared" si="31"/>
        <v>0</v>
      </c>
      <c r="H794" s="401">
        <f t="shared" si="32"/>
        <v>401.89020889458112</v>
      </c>
    </row>
    <row r="795" spans="1:8" x14ac:dyDescent="0.25">
      <c r="A795" s="400">
        <v>39961</v>
      </c>
      <c r="B795" s="325">
        <v>79</v>
      </c>
      <c r="C795" s="292"/>
      <c r="D795" s="341"/>
      <c r="E795" s="343">
        <v>9.32</v>
      </c>
      <c r="F795" s="401">
        <f t="shared" si="30"/>
        <v>0</v>
      </c>
      <c r="G795" s="401">
        <f t="shared" si="31"/>
        <v>0</v>
      </c>
      <c r="H795" s="401">
        <f t="shared" si="32"/>
        <v>1372.0207864093391</v>
      </c>
    </row>
    <row r="796" spans="1:8" x14ac:dyDescent="0.25">
      <c r="A796" s="400">
        <v>39961</v>
      </c>
      <c r="B796" s="325">
        <v>81</v>
      </c>
      <c r="C796" s="292"/>
      <c r="D796" s="341"/>
      <c r="E796" s="343">
        <v>8.43</v>
      </c>
      <c r="F796" s="401">
        <f t="shared" si="30"/>
        <v>0</v>
      </c>
      <c r="G796" s="401">
        <f t="shared" si="31"/>
        <v>0</v>
      </c>
      <c r="H796" s="401">
        <f t="shared" si="32"/>
        <v>1241.001634059091</v>
      </c>
    </row>
    <row r="797" spans="1:8" x14ac:dyDescent="0.25">
      <c r="A797" s="400">
        <v>39961</v>
      </c>
      <c r="B797" s="325">
        <v>83</v>
      </c>
      <c r="C797" s="292"/>
      <c r="D797" s="341"/>
      <c r="E797" s="343">
        <v>12.45</v>
      </c>
      <c r="F797" s="401">
        <f t="shared" si="30"/>
        <v>0</v>
      </c>
      <c r="G797" s="401">
        <f t="shared" si="31"/>
        <v>0</v>
      </c>
      <c r="H797" s="401">
        <f t="shared" si="32"/>
        <v>1832.7960075961664</v>
      </c>
    </row>
    <row r="798" spans="1:8" x14ac:dyDescent="0.25">
      <c r="A798" s="400">
        <v>39961</v>
      </c>
      <c r="B798" s="325">
        <v>84</v>
      </c>
      <c r="C798" s="292"/>
      <c r="D798" s="341"/>
      <c r="E798" s="343">
        <v>6.55</v>
      </c>
      <c r="F798" s="401">
        <f t="shared" si="30"/>
        <v>0</v>
      </c>
      <c r="G798" s="401">
        <f t="shared" si="31"/>
        <v>0</v>
      </c>
      <c r="H798" s="401">
        <f t="shared" si="32"/>
        <v>964.24207628553336</v>
      </c>
    </row>
    <row r="799" spans="1:8" x14ac:dyDescent="0.25">
      <c r="A799" s="400">
        <v>39961</v>
      </c>
      <c r="B799" s="325">
        <v>85</v>
      </c>
      <c r="C799" s="292"/>
      <c r="D799" s="341"/>
      <c r="E799" s="343">
        <v>5.57</v>
      </c>
      <c r="F799" s="401">
        <f t="shared" si="30"/>
        <v>0</v>
      </c>
      <c r="G799" s="401">
        <f t="shared" si="31"/>
        <v>0</v>
      </c>
      <c r="H799" s="401">
        <f t="shared" si="32"/>
        <v>819.97379616952992</v>
      </c>
    </row>
    <row r="800" spans="1:8" x14ac:dyDescent="0.25">
      <c r="A800" s="400">
        <v>39961</v>
      </c>
      <c r="B800" s="325">
        <v>86</v>
      </c>
      <c r="C800" s="292"/>
      <c r="D800" s="341"/>
      <c r="E800" s="342">
        <v>7.65</v>
      </c>
      <c r="F800" s="401">
        <f t="shared" si="30"/>
        <v>0</v>
      </c>
      <c r="G800" s="401">
        <f t="shared" si="31"/>
        <v>0</v>
      </c>
      <c r="H800" s="401">
        <f t="shared" si="32"/>
        <v>1126.1758600892108</v>
      </c>
    </row>
    <row r="801" spans="1:8" x14ac:dyDescent="0.25">
      <c r="A801" s="400">
        <v>39961</v>
      </c>
      <c r="B801" s="325">
        <v>87</v>
      </c>
      <c r="C801" s="292"/>
      <c r="D801" s="341"/>
      <c r="E801" s="342">
        <v>18.36</v>
      </c>
      <c r="F801" s="401">
        <f t="shared" si="30"/>
        <v>0</v>
      </c>
      <c r="G801" s="401">
        <f t="shared" si="31"/>
        <v>0</v>
      </c>
      <c r="H801" s="401">
        <f t="shared" si="32"/>
        <v>2702.8220642141059</v>
      </c>
    </row>
    <row r="802" spans="1:8" x14ac:dyDescent="0.25">
      <c r="A802" s="400">
        <v>39961</v>
      </c>
      <c r="B802" s="325">
        <v>90</v>
      </c>
      <c r="C802" s="292"/>
      <c r="D802" s="341"/>
      <c r="E802" s="342">
        <v>7.79</v>
      </c>
      <c r="F802" s="401">
        <f t="shared" si="30"/>
        <v>0</v>
      </c>
      <c r="G802" s="401">
        <f t="shared" si="31"/>
        <v>0</v>
      </c>
      <c r="H802" s="401">
        <f t="shared" si="32"/>
        <v>1146.7856143914969</v>
      </c>
    </row>
    <row r="803" spans="1:8" x14ac:dyDescent="0.25">
      <c r="A803" s="400">
        <v>39961</v>
      </c>
      <c r="B803" s="325">
        <v>92</v>
      </c>
      <c r="C803" s="292"/>
      <c r="D803" s="341"/>
      <c r="E803" s="343">
        <v>3.85</v>
      </c>
      <c r="F803" s="401">
        <f t="shared" si="30"/>
        <v>0</v>
      </c>
      <c r="G803" s="401">
        <f t="shared" si="31"/>
        <v>0</v>
      </c>
      <c r="H803" s="401">
        <f t="shared" si="32"/>
        <v>566.76824331287082</v>
      </c>
    </row>
    <row r="804" spans="1:8" x14ac:dyDescent="0.25">
      <c r="A804" s="400">
        <v>39961</v>
      </c>
      <c r="B804" s="325">
        <v>93</v>
      </c>
      <c r="C804" s="292"/>
      <c r="D804" s="341"/>
      <c r="E804" s="343">
        <v>5.46</v>
      </c>
      <c r="F804" s="401">
        <f t="shared" ref="F804:F867" si="33">(C804*10000)/67.929</f>
        <v>0</v>
      </c>
      <c r="G804" s="401">
        <f t="shared" ref="G804:G867" si="34">(D804*10000)/67.929</f>
        <v>0</v>
      </c>
      <c r="H804" s="401">
        <f t="shared" si="32"/>
        <v>803.78041778916224</v>
      </c>
    </row>
    <row r="805" spans="1:8" x14ac:dyDescent="0.25">
      <c r="A805" s="400">
        <v>39961</v>
      </c>
      <c r="B805" s="325">
        <v>95</v>
      </c>
      <c r="C805" s="292"/>
      <c r="D805" s="341"/>
      <c r="E805" s="342">
        <v>4.93</v>
      </c>
      <c r="F805" s="401">
        <f t="shared" si="33"/>
        <v>0</v>
      </c>
      <c r="G805" s="401">
        <f t="shared" si="34"/>
        <v>0</v>
      </c>
      <c r="H805" s="401">
        <f t="shared" si="32"/>
        <v>725.75777650193584</v>
      </c>
    </row>
    <row r="806" spans="1:8" x14ac:dyDescent="0.25">
      <c r="A806" s="400">
        <v>39961</v>
      </c>
      <c r="B806" s="325">
        <v>97</v>
      </c>
      <c r="C806" s="292"/>
      <c r="D806" s="341"/>
      <c r="E806" s="343">
        <v>12.73</v>
      </c>
      <c r="F806" s="401">
        <f t="shared" si="33"/>
        <v>0</v>
      </c>
      <c r="G806" s="401">
        <f t="shared" si="34"/>
        <v>0</v>
      </c>
      <c r="H806" s="401">
        <f t="shared" si="32"/>
        <v>1874.0155162007391</v>
      </c>
    </row>
    <row r="807" spans="1:8" x14ac:dyDescent="0.25">
      <c r="A807" s="400">
        <v>39961</v>
      </c>
      <c r="B807" s="325">
        <v>98</v>
      </c>
      <c r="C807" s="292"/>
      <c r="D807" s="341"/>
      <c r="E807" s="343">
        <v>8.18</v>
      </c>
      <c r="F807" s="401">
        <f t="shared" si="33"/>
        <v>0</v>
      </c>
      <c r="G807" s="401">
        <f t="shared" si="34"/>
        <v>0</v>
      </c>
      <c r="H807" s="401">
        <f t="shared" si="32"/>
        <v>1204.1985013764372</v>
      </c>
    </row>
    <row r="808" spans="1:8" x14ac:dyDescent="0.25">
      <c r="A808" s="400">
        <v>39961</v>
      </c>
      <c r="B808" s="325">
        <v>99</v>
      </c>
      <c r="C808" s="292"/>
      <c r="D808" s="341"/>
      <c r="E808" s="343">
        <v>9.6999999999999993</v>
      </c>
      <c r="F808" s="401">
        <f t="shared" si="33"/>
        <v>0</v>
      </c>
      <c r="G808" s="401">
        <f t="shared" si="34"/>
        <v>0</v>
      </c>
      <c r="H808" s="401">
        <f t="shared" si="32"/>
        <v>1427.9615480869732</v>
      </c>
    </row>
    <row r="809" spans="1:8" x14ac:dyDescent="0.25">
      <c r="A809" s="400">
        <v>39961</v>
      </c>
      <c r="B809" s="325">
        <v>104</v>
      </c>
      <c r="C809" s="292"/>
      <c r="D809" s="341"/>
      <c r="E809" s="342">
        <v>4.92</v>
      </c>
      <c r="F809" s="401">
        <f t="shared" si="33"/>
        <v>0</v>
      </c>
      <c r="G809" s="401">
        <f t="shared" si="34"/>
        <v>0</v>
      </c>
      <c r="H809" s="401">
        <f t="shared" si="32"/>
        <v>724.28565119462962</v>
      </c>
    </row>
    <row r="810" spans="1:8" x14ac:dyDescent="0.25">
      <c r="A810" s="400">
        <v>39961</v>
      </c>
      <c r="B810" s="325">
        <v>105</v>
      </c>
      <c r="C810" s="292"/>
      <c r="D810" s="341"/>
      <c r="E810" s="342">
        <v>9.98</v>
      </c>
      <c r="F810" s="401">
        <f t="shared" si="33"/>
        <v>0</v>
      </c>
      <c r="G810" s="401">
        <f t="shared" si="34"/>
        <v>0</v>
      </c>
      <c r="H810" s="401">
        <f t="shared" si="32"/>
        <v>1469.1810566915456</v>
      </c>
    </row>
    <row r="811" spans="1:8" x14ac:dyDescent="0.25">
      <c r="A811" s="400">
        <v>39961</v>
      </c>
      <c r="B811" s="325">
        <v>176</v>
      </c>
      <c r="C811" s="292"/>
      <c r="D811" s="341"/>
      <c r="E811" s="343">
        <v>6.35</v>
      </c>
      <c r="F811" s="401">
        <f t="shared" si="33"/>
        <v>0</v>
      </c>
      <c r="G811" s="401">
        <f t="shared" si="34"/>
        <v>0</v>
      </c>
      <c r="H811" s="401">
        <f t="shared" si="32"/>
        <v>934.79957013941021</v>
      </c>
    </row>
    <row r="812" spans="1:8" x14ac:dyDescent="0.25">
      <c r="A812" s="400">
        <v>39961</v>
      </c>
      <c r="B812" s="325">
        <v>179</v>
      </c>
      <c r="C812" s="292"/>
      <c r="D812" s="341"/>
      <c r="E812" s="343">
        <v>2.4500000000000002</v>
      </c>
      <c r="F812" s="401">
        <f t="shared" si="33"/>
        <v>0</v>
      </c>
      <c r="G812" s="401">
        <f t="shared" si="34"/>
        <v>0</v>
      </c>
      <c r="H812" s="401">
        <f t="shared" si="32"/>
        <v>360.67070029000865</v>
      </c>
    </row>
    <row r="813" spans="1:8" x14ac:dyDescent="0.25">
      <c r="A813" s="400">
        <v>39961</v>
      </c>
      <c r="B813" s="325">
        <v>181</v>
      </c>
      <c r="C813" s="292"/>
      <c r="D813" s="341"/>
      <c r="E813" s="342">
        <v>8.93</v>
      </c>
      <c r="F813" s="401">
        <f t="shared" si="33"/>
        <v>0</v>
      </c>
      <c r="G813" s="401">
        <f t="shared" si="34"/>
        <v>0</v>
      </c>
      <c r="H813" s="401">
        <f t="shared" si="32"/>
        <v>1314.607899424399</v>
      </c>
    </row>
    <row r="814" spans="1:8" x14ac:dyDescent="0.25">
      <c r="A814" s="400">
        <v>39961</v>
      </c>
      <c r="B814" s="325">
        <v>183</v>
      </c>
      <c r="C814" s="292"/>
      <c r="D814" s="341"/>
      <c r="E814" s="342">
        <v>2.68</v>
      </c>
      <c r="F814" s="401">
        <f t="shared" si="33"/>
        <v>0</v>
      </c>
      <c r="G814" s="401">
        <f t="shared" si="34"/>
        <v>0</v>
      </c>
      <c r="H814" s="401">
        <f t="shared" si="32"/>
        <v>394.52958235805028</v>
      </c>
    </row>
    <row r="815" spans="1:8" x14ac:dyDescent="0.25">
      <c r="A815" s="400">
        <v>39961</v>
      </c>
      <c r="B815" s="325">
        <v>185</v>
      </c>
      <c r="C815" s="292"/>
      <c r="D815" s="341"/>
      <c r="E815" s="342">
        <v>21.57</v>
      </c>
      <c r="F815" s="401">
        <f t="shared" si="33"/>
        <v>0</v>
      </c>
      <c r="G815" s="401">
        <f t="shared" si="34"/>
        <v>0</v>
      </c>
      <c r="H815" s="401">
        <f t="shared" si="32"/>
        <v>3175.3742878593825</v>
      </c>
    </row>
    <row r="816" spans="1:8" x14ac:dyDescent="0.25">
      <c r="A816" s="400">
        <v>39961</v>
      </c>
      <c r="B816" s="325">
        <v>191</v>
      </c>
      <c r="C816" s="292"/>
      <c r="D816" s="341"/>
      <c r="E816" s="342">
        <v>10.83</v>
      </c>
      <c r="F816" s="401">
        <f t="shared" si="33"/>
        <v>0</v>
      </c>
      <c r="G816" s="401">
        <f t="shared" si="34"/>
        <v>0</v>
      </c>
      <c r="H816" s="401">
        <f t="shared" si="32"/>
        <v>1594.311707812569</v>
      </c>
    </row>
    <row r="817" spans="1:8" x14ac:dyDescent="0.25">
      <c r="A817" s="400">
        <v>39961</v>
      </c>
      <c r="B817" s="325">
        <v>197</v>
      </c>
      <c r="C817" s="292"/>
      <c r="D817" s="341"/>
      <c r="E817" s="342">
        <v>10</v>
      </c>
      <c r="F817" s="401">
        <f t="shared" si="33"/>
        <v>0</v>
      </c>
      <c r="G817" s="401">
        <f t="shared" si="34"/>
        <v>0</v>
      </c>
      <c r="H817" s="401">
        <f t="shared" si="32"/>
        <v>1472.1253073061578</v>
      </c>
    </row>
    <row r="818" spans="1:8" x14ac:dyDescent="0.25">
      <c r="A818" s="400">
        <v>39961</v>
      </c>
      <c r="B818" s="325">
        <v>200</v>
      </c>
      <c r="C818" s="292"/>
      <c r="D818" s="341"/>
      <c r="E818" s="342">
        <v>5.93</v>
      </c>
      <c r="F818" s="401">
        <f t="shared" si="33"/>
        <v>0</v>
      </c>
      <c r="G818" s="401">
        <f t="shared" si="34"/>
        <v>0</v>
      </c>
      <c r="H818" s="401">
        <f t="shared" si="32"/>
        <v>872.97030723255159</v>
      </c>
    </row>
    <row r="819" spans="1:8" x14ac:dyDescent="0.25">
      <c r="A819" s="400">
        <v>39961</v>
      </c>
      <c r="B819" s="325">
        <v>205</v>
      </c>
      <c r="C819" s="386">
        <v>0.91</v>
      </c>
      <c r="D819" s="342">
        <v>2.41</v>
      </c>
      <c r="E819" s="341">
        <v>3.4</v>
      </c>
      <c r="F819" s="401">
        <f t="shared" si="33"/>
        <v>133.96340296486036</v>
      </c>
      <c r="G819" s="401">
        <f t="shared" si="34"/>
        <v>354.78219906078402</v>
      </c>
      <c r="H819" s="401">
        <f t="shared" si="32"/>
        <v>500.52260448409368</v>
      </c>
    </row>
    <row r="820" spans="1:8" x14ac:dyDescent="0.25">
      <c r="A820" s="400">
        <v>39961</v>
      </c>
      <c r="B820" s="325">
        <v>247</v>
      </c>
      <c r="C820" s="292"/>
      <c r="D820" s="341"/>
      <c r="E820" s="342">
        <v>7.52</v>
      </c>
      <c r="F820" s="401">
        <f t="shared" si="33"/>
        <v>0</v>
      </c>
      <c r="G820" s="401">
        <f t="shared" si="34"/>
        <v>0</v>
      </c>
      <c r="H820" s="401">
        <f t="shared" si="32"/>
        <v>1107.0382310942307</v>
      </c>
    </row>
    <row r="821" spans="1:8" x14ac:dyDescent="0.25">
      <c r="A821" s="400">
        <v>39961</v>
      </c>
      <c r="B821" s="325">
        <v>251</v>
      </c>
      <c r="C821" s="292"/>
      <c r="D821" s="341"/>
      <c r="E821" s="343"/>
      <c r="F821" s="401">
        <f t="shared" si="33"/>
        <v>0</v>
      </c>
      <c r="G821" s="401">
        <f t="shared" si="34"/>
        <v>0</v>
      </c>
      <c r="H821" s="401">
        <f t="shared" si="32"/>
        <v>0</v>
      </c>
    </row>
    <row r="822" spans="1:8" x14ac:dyDescent="0.25">
      <c r="A822" s="400">
        <v>39961</v>
      </c>
      <c r="B822" s="325">
        <v>253</v>
      </c>
      <c r="C822" s="292"/>
      <c r="D822" s="341"/>
      <c r="E822" s="343"/>
      <c r="F822" s="401">
        <f t="shared" si="33"/>
        <v>0</v>
      </c>
      <c r="G822" s="401">
        <f t="shared" si="34"/>
        <v>0</v>
      </c>
      <c r="H822" s="401">
        <f t="shared" si="32"/>
        <v>0</v>
      </c>
    </row>
    <row r="823" spans="1:8" x14ac:dyDescent="0.25">
      <c r="A823" s="400">
        <v>39961</v>
      </c>
      <c r="B823" s="325">
        <v>257</v>
      </c>
      <c r="C823" s="386">
        <v>7.0000000000000007E-2</v>
      </c>
      <c r="D823" s="342">
        <v>7.58</v>
      </c>
      <c r="E823" s="341">
        <v>8.01</v>
      </c>
      <c r="F823" s="401">
        <f t="shared" si="33"/>
        <v>10.304877151143106</v>
      </c>
      <c r="G823" s="401">
        <f t="shared" si="34"/>
        <v>1115.8709829380678</v>
      </c>
      <c r="H823" s="401">
        <f t="shared" si="32"/>
        <v>1179.1723711522325</v>
      </c>
    </row>
    <row r="824" spans="1:8" x14ac:dyDescent="0.25">
      <c r="A824" s="400">
        <v>39961</v>
      </c>
      <c r="B824" s="325">
        <v>259</v>
      </c>
      <c r="C824" s="387">
        <v>3.86</v>
      </c>
      <c r="D824" s="342">
        <v>5.99</v>
      </c>
      <c r="E824" s="341">
        <v>10.31</v>
      </c>
      <c r="F824" s="401">
        <f t="shared" si="33"/>
        <v>568.24036862017692</v>
      </c>
      <c r="G824" s="401">
        <f t="shared" si="34"/>
        <v>881.80305907638854</v>
      </c>
      <c r="H824" s="401">
        <f t="shared" si="32"/>
        <v>1517.7611918326488</v>
      </c>
    </row>
    <row r="825" spans="1:8" x14ac:dyDescent="0.25">
      <c r="A825" s="400">
        <v>39961</v>
      </c>
      <c r="B825" s="325">
        <v>260</v>
      </c>
      <c r="C825" s="292"/>
      <c r="D825" s="341"/>
      <c r="E825" s="343">
        <v>7.92</v>
      </c>
      <c r="F825" s="401">
        <f t="shared" si="33"/>
        <v>0</v>
      </c>
      <c r="G825" s="401">
        <f t="shared" si="34"/>
        <v>0</v>
      </c>
      <c r="H825" s="401">
        <f t="shared" si="32"/>
        <v>1165.923243386477</v>
      </c>
    </row>
    <row r="826" spans="1:8" x14ac:dyDescent="0.25">
      <c r="A826" s="400">
        <v>39961</v>
      </c>
      <c r="B826" s="325">
        <v>261</v>
      </c>
      <c r="C826" s="292"/>
      <c r="D826" s="341"/>
      <c r="E826" s="342">
        <v>3.37</v>
      </c>
      <c r="F826" s="401">
        <f t="shared" si="33"/>
        <v>0</v>
      </c>
      <c r="G826" s="401">
        <f t="shared" si="34"/>
        <v>0</v>
      </c>
      <c r="H826" s="401">
        <f t="shared" si="32"/>
        <v>496.1062285621752</v>
      </c>
    </row>
    <row r="827" spans="1:8" x14ac:dyDescent="0.25">
      <c r="A827" s="400">
        <v>39961</v>
      </c>
      <c r="B827" s="325">
        <v>262</v>
      </c>
      <c r="C827" s="292"/>
      <c r="D827" s="341"/>
      <c r="E827" s="343">
        <v>18.690000000000001</v>
      </c>
      <c r="F827" s="401">
        <f t="shared" si="33"/>
        <v>0</v>
      </c>
      <c r="G827" s="401">
        <f t="shared" si="34"/>
        <v>0</v>
      </c>
      <c r="H827" s="401">
        <f t="shared" si="32"/>
        <v>2751.4021993552092</v>
      </c>
    </row>
    <row r="828" spans="1:8" x14ac:dyDescent="0.25">
      <c r="A828" s="400">
        <v>39961</v>
      </c>
      <c r="B828" s="325">
        <v>263</v>
      </c>
      <c r="C828" s="386">
        <v>0.39</v>
      </c>
      <c r="D828" s="343">
        <v>2.59</v>
      </c>
      <c r="E828" s="341">
        <v>3.07</v>
      </c>
      <c r="F828" s="401">
        <f t="shared" si="33"/>
        <v>57.412886984940158</v>
      </c>
      <c r="G828" s="401">
        <f t="shared" si="34"/>
        <v>381.28045459229486</v>
      </c>
      <c r="H828" s="401">
        <f t="shared" si="32"/>
        <v>451.94246934299048</v>
      </c>
    </row>
    <row r="829" spans="1:8" x14ac:dyDescent="0.25">
      <c r="A829" s="400">
        <v>39961</v>
      </c>
      <c r="B829" s="325">
        <v>268</v>
      </c>
      <c r="C829" s="292"/>
      <c r="D829" s="341"/>
      <c r="E829" s="343">
        <v>8.77</v>
      </c>
      <c r="F829" s="401">
        <f t="shared" si="33"/>
        <v>0</v>
      </c>
      <c r="G829" s="401">
        <f t="shared" si="34"/>
        <v>0</v>
      </c>
      <c r="H829" s="401">
        <f t="shared" si="32"/>
        <v>1291.0538945075004</v>
      </c>
    </row>
    <row r="830" spans="1:8" x14ac:dyDescent="0.25">
      <c r="A830" s="400">
        <v>39961</v>
      </c>
      <c r="B830" s="325">
        <v>273</v>
      </c>
      <c r="C830" s="292"/>
      <c r="D830" s="341"/>
      <c r="E830" s="342">
        <v>15.44</v>
      </c>
      <c r="F830" s="401">
        <f t="shared" si="33"/>
        <v>0</v>
      </c>
      <c r="G830" s="401">
        <f t="shared" si="34"/>
        <v>0</v>
      </c>
      <c r="H830" s="401">
        <f t="shared" si="32"/>
        <v>2272.9614744807077</v>
      </c>
    </row>
    <row r="831" spans="1:8" x14ac:dyDescent="0.25">
      <c r="A831" s="400">
        <v>39961</v>
      </c>
      <c r="B831" s="325">
        <v>278</v>
      </c>
      <c r="C831" s="292"/>
      <c r="D831" s="341"/>
      <c r="E831" s="342">
        <v>7.36</v>
      </c>
      <c r="F831" s="401">
        <f t="shared" si="33"/>
        <v>0</v>
      </c>
      <c r="G831" s="401">
        <f t="shared" si="34"/>
        <v>0</v>
      </c>
      <c r="H831" s="401">
        <f t="shared" si="32"/>
        <v>1083.4842261773322</v>
      </c>
    </row>
    <row r="832" spans="1:8" x14ac:dyDescent="0.25">
      <c r="A832" s="400">
        <v>39961</v>
      </c>
      <c r="B832" s="325">
        <v>319</v>
      </c>
      <c r="C832" s="387">
        <v>0.92</v>
      </c>
      <c r="D832" s="342">
        <v>6.52</v>
      </c>
      <c r="E832" s="341">
        <v>7.93</v>
      </c>
      <c r="F832" s="401">
        <f t="shared" si="33"/>
        <v>135.43552827216652</v>
      </c>
      <c r="G832" s="401">
        <f t="shared" si="34"/>
        <v>959.82570036361483</v>
      </c>
      <c r="H832" s="401">
        <f t="shared" si="32"/>
        <v>1167.3953686937832</v>
      </c>
    </row>
    <row r="833" spans="1:8" x14ac:dyDescent="0.25">
      <c r="A833" s="400">
        <v>39961</v>
      </c>
      <c r="B833" s="325">
        <v>323</v>
      </c>
      <c r="C833" s="386">
        <v>0.02</v>
      </c>
      <c r="D833" s="342">
        <v>6.65</v>
      </c>
      <c r="E833" s="341">
        <v>6.79</v>
      </c>
      <c r="F833" s="401">
        <f t="shared" si="33"/>
        <v>2.9442506146123155</v>
      </c>
      <c r="G833" s="401">
        <f t="shared" si="34"/>
        <v>978.96332935859493</v>
      </c>
      <c r="H833" s="401">
        <f t="shared" si="32"/>
        <v>999.57308366088114</v>
      </c>
    </row>
    <row r="834" spans="1:8" x14ac:dyDescent="0.25">
      <c r="A834" s="400">
        <v>39961</v>
      </c>
      <c r="B834" s="325">
        <v>326</v>
      </c>
      <c r="C834" s="386">
        <v>0.57999999999999996</v>
      </c>
      <c r="D834" s="342">
        <v>4.12</v>
      </c>
      <c r="E834" s="341">
        <v>4.8099999999999996</v>
      </c>
      <c r="F834" s="401">
        <f t="shared" si="33"/>
        <v>85.383267823757151</v>
      </c>
      <c r="G834" s="401">
        <f t="shared" si="34"/>
        <v>606.51562661013702</v>
      </c>
      <c r="H834" s="401">
        <f t="shared" si="32"/>
        <v>708.09227281426183</v>
      </c>
    </row>
    <row r="835" spans="1:8" x14ac:dyDescent="0.25">
      <c r="A835" s="400">
        <v>39961</v>
      </c>
      <c r="B835" s="325">
        <v>330</v>
      </c>
      <c r="C835" s="292"/>
      <c r="D835" s="341"/>
      <c r="E835" s="343"/>
      <c r="F835" s="401">
        <f t="shared" si="33"/>
        <v>0</v>
      </c>
      <c r="G835" s="401">
        <f t="shared" si="34"/>
        <v>0</v>
      </c>
      <c r="H835" s="401">
        <f t="shared" si="32"/>
        <v>0</v>
      </c>
    </row>
    <row r="836" spans="1:8" x14ac:dyDescent="0.25">
      <c r="A836" s="400">
        <v>39961</v>
      </c>
      <c r="B836" s="325">
        <v>334</v>
      </c>
      <c r="C836" s="387">
        <v>1.88</v>
      </c>
      <c r="D836" s="343">
        <v>1.1100000000000001</v>
      </c>
      <c r="E836" s="341">
        <v>3.09</v>
      </c>
      <c r="F836" s="401">
        <f t="shared" si="33"/>
        <v>276.75955777355767</v>
      </c>
      <c r="G836" s="401">
        <f t="shared" si="34"/>
        <v>163.40590911098354</v>
      </c>
      <c r="H836" s="401">
        <f t="shared" ref="H836:H899" si="35">(E836*10000)/67.929</f>
        <v>454.88671995760279</v>
      </c>
    </row>
    <row r="837" spans="1:8" x14ac:dyDescent="0.25">
      <c r="A837" s="400">
        <v>39961</v>
      </c>
      <c r="B837" s="325">
        <v>335</v>
      </c>
      <c r="C837" s="386">
        <v>5.37</v>
      </c>
      <c r="D837" s="342">
        <v>7.11</v>
      </c>
      <c r="E837" s="341">
        <v>12.66</v>
      </c>
      <c r="F837" s="401">
        <f t="shared" si="33"/>
        <v>790.53129002340677</v>
      </c>
      <c r="G837" s="401">
        <f t="shared" si="34"/>
        <v>1046.6810934946782</v>
      </c>
      <c r="H837" s="401">
        <f t="shared" si="35"/>
        <v>1863.7106390495958</v>
      </c>
    </row>
    <row r="838" spans="1:8" x14ac:dyDescent="0.25">
      <c r="A838" s="400">
        <v>39961</v>
      </c>
      <c r="B838" s="325">
        <v>337</v>
      </c>
      <c r="C838" s="386">
        <v>0.4</v>
      </c>
      <c r="D838" s="343">
        <v>2.5299999999999998</v>
      </c>
      <c r="E838" s="341">
        <v>3.04</v>
      </c>
      <c r="F838" s="401">
        <f t="shared" si="33"/>
        <v>58.885012292246316</v>
      </c>
      <c r="G838" s="401">
        <f t="shared" si="34"/>
        <v>372.44770274845786</v>
      </c>
      <c r="H838" s="401">
        <f t="shared" si="35"/>
        <v>447.52609342107201</v>
      </c>
    </row>
    <row r="839" spans="1:8" x14ac:dyDescent="0.25">
      <c r="A839" s="400">
        <v>39961</v>
      </c>
      <c r="B839" s="325">
        <v>339</v>
      </c>
      <c r="C839" s="292"/>
      <c r="D839" s="342">
        <v>4.68</v>
      </c>
      <c r="E839" s="341">
        <v>4.8600000000000003</v>
      </c>
      <c r="F839" s="401">
        <f t="shared" si="33"/>
        <v>0</v>
      </c>
      <c r="G839" s="401">
        <f t="shared" si="34"/>
        <v>688.95464381928184</v>
      </c>
      <c r="H839" s="401">
        <f t="shared" si="35"/>
        <v>715.45289935079268</v>
      </c>
    </row>
    <row r="840" spans="1:8" x14ac:dyDescent="0.25">
      <c r="A840" s="400">
        <v>39961</v>
      </c>
      <c r="B840" s="325">
        <v>340</v>
      </c>
      <c r="C840" s="292"/>
      <c r="D840" s="342">
        <v>2.2200000000000002</v>
      </c>
      <c r="E840" s="341">
        <v>2.23</v>
      </c>
      <c r="F840" s="401">
        <f t="shared" si="33"/>
        <v>0</v>
      </c>
      <c r="G840" s="401">
        <f t="shared" si="34"/>
        <v>326.81181822196709</v>
      </c>
      <c r="H840" s="401">
        <f t="shared" si="35"/>
        <v>328.28394352927319</v>
      </c>
    </row>
    <row r="841" spans="1:8" x14ac:dyDescent="0.25">
      <c r="A841" s="400">
        <v>39961</v>
      </c>
      <c r="B841" s="325">
        <v>341</v>
      </c>
      <c r="C841" s="292"/>
      <c r="D841" s="342">
        <v>5.47</v>
      </c>
      <c r="E841" s="341">
        <v>5.61</v>
      </c>
      <c r="F841" s="401">
        <f t="shared" si="33"/>
        <v>0</v>
      </c>
      <c r="G841" s="401">
        <f t="shared" si="34"/>
        <v>805.25254309646834</v>
      </c>
      <c r="H841" s="401">
        <f t="shared" si="35"/>
        <v>825.86229739875455</v>
      </c>
    </row>
    <row r="842" spans="1:8" x14ac:dyDescent="0.25">
      <c r="A842" s="400">
        <v>39961</v>
      </c>
      <c r="B842" s="325">
        <v>342</v>
      </c>
      <c r="C842" s="386">
        <v>1.1200000000000001</v>
      </c>
      <c r="D842" s="342">
        <v>9.4600000000000009</v>
      </c>
      <c r="E842" s="341">
        <v>10.45</v>
      </c>
      <c r="F842" s="401">
        <f t="shared" si="33"/>
        <v>164.8780344182897</v>
      </c>
      <c r="G842" s="401">
        <f t="shared" si="34"/>
        <v>1392.6305407116256</v>
      </c>
      <c r="H842" s="401">
        <f t="shared" si="35"/>
        <v>1538.3709461349349</v>
      </c>
    </row>
    <row r="843" spans="1:8" x14ac:dyDescent="0.25">
      <c r="A843" s="400">
        <v>39961</v>
      </c>
      <c r="B843" s="381">
        <v>343</v>
      </c>
      <c r="C843" s="293"/>
      <c r="D843" s="344"/>
      <c r="E843" s="343"/>
      <c r="F843" s="401">
        <f t="shared" si="33"/>
        <v>0</v>
      </c>
      <c r="G843" s="401">
        <f t="shared" si="34"/>
        <v>0</v>
      </c>
      <c r="H843" s="401">
        <f t="shared" si="35"/>
        <v>0</v>
      </c>
    </row>
    <row r="844" spans="1:8" x14ac:dyDescent="0.25">
      <c r="A844" s="400">
        <v>39961</v>
      </c>
      <c r="B844" s="325">
        <v>344</v>
      </c>
      <c r="C844" s="386">
        <v>2.09</v>
      </c>
      <c r="D844" s="342">
        <v>4</v>
      </c>
      <c r="E844" s="341">
        <v>6.09</v>
      </c>
      <c r="F844" s="401">
        <f t="shared" si="33"/>
        <v>307.67418922698698</v>
      </c>
      <c r="G844" s="401">
        <f t="shared" si="34"/>
        <v>588.85012292246313</v>
      </c>
      <c r="H844" s="401">
        <f t="shared" si="35"/>
        <v>896.52431214945011</v>
      </c>
    </row>
    <row r="845" spans="1:8" x14ac:dyDescent="0.25">
      <c r="A845" s="400">
        <v>39961</v>
      </c>
      <c r="B845" s="325">
        <v>348</v>
      </c>
      <c r="C845" s="387">
        <v>0.31</v>
      </c>
      <c r="D845" s="342">
        <v>3.39</v>
      </c>
      <c r="E845" s="341">
        <v>3.87</v>
      </c>
      <c r="F845" s="401">
        <f t="shared" si="33"/>
        <v>45.635884526490891</v>
      </c>
      <c r="G845" s="401">
        <f t="shared" si="34"/>
        <v>499.05047917678752</v>
      </c>
      <c r="H845" s="401">
        <f t="shared" si="35"/>
        <v>569.71249392748314</v>
      </c>
    </row>
    <row r="846" spans="1:8" x14ac:dyDescent="0.25">
      <c r="A846" s="400">
        <v>39961</v>
      </c>
      <c r="B846" s="325">
        <v>491</v>
      </c>
      <c r="C846" s="292"/>
      <c r="D846" s="344"/>
      <c r="E846" s="343"/>
      <c r="F846" s="401">
        <f t="shared" si="33"/>
        <v>0</v>
      </c>
      <c r="G846" s="401">
        <f t="shared" si="34"/>
        <v>0</v>
      </c>
      <c r="H846" s="401">
        <f t="shared" si="35"/>
        <v>0</v>
      </c>
    </row>
    <row r="847" spans="1:8" x14ac:dyDescent="0.25">
      <c r="A847" s="400">
        <v>39961</v>
      </c>
      <c r="B847" s="325">
        <v>492</v>
      </c>
      <c r="C847" s="292"/>
      <c r="D847" s="341"/>
      <c r="E847" s="341">
        <v>4.79</v>
      </c>
      <c r="F847" s="401">
        <f t="shared" si="33"/>
        <v>0</v>
      </c>
      <c r="G847" s="401">
        <f t="shared" si="34"/>
        <v>0</v>
      </c>
      <c r="H847" s="401">
        <f t="shared" si="35"/>
        <v>705.14802219964963</v>
      </c>
    </row>
    <row r="848" spans="1:8" x14ac:dyDescent="0.25">
      <c r="A848" s="400">
        <v>39961</v>
      </c>
      <c r="B848" s="325">
        <v>493</v>
      </c>
      <c r="C848" s="387">
        <v>3.27</v>
      </c>
      <c r="D848" s="342">
        <v>5.32</v>
      </c>
      <c r="E848" s="341">
        <v>8.77</v>
      </c>
      <c r="F848" s="401">
        <f t="shared" si="33"/>
        <v>481.38497548911363</v>
      </c>
      <c r="G848" s="401">
        <f t="shared" si="34"/>
        <v>783.17066348687592</v>
      </c>
      <c r="H848" s="401">
        <f t="shared" si="35"/>
        <v>1291.0538945075004</v>
      </c>
    </row>
    <row r="849" spans="1:8" x14ac:dyDescent="0.25">
      <c r="A849" s="400">
        <v>39961</v>
      </c>
      <c r="B849" s="325">
        <v>494</v>
      </c>
      <c r="C849" s="292"/>
      <c r="D849" s="341">
        <v>4.49</v>
      </c>
      <c r="E849" s="341"/>
      <c r="F849" s="401">
        <f t="shared" si="33"/>
        <v>0</v>
      </c>
      <c r="G849" s="401">
        <f t="shared" si="34"/>
        <v>660.98426298046491</v>
      </c>
      <c r="H849" s="401">
        <f t="shared" si="35"/>
        <v>0</v>
      </c>
    </row>
    <row r="850" spans="1:8" x14ac:dyDescent="0.25">
      <c r="A850" s="400">
        <v>39961</v>
      </c>
      <c r="B850" s="325">
        <v>494</v>
      </c>
      <c r="C850" s="292"/>
      <c r="D850" s="342">
        <v>4.49</v>
      </c>
      <c r="E850" s="341">
        <v>4.55</v>
      </c>
      <c r="F850" s="401">
        <f t="shared" si="33"/>
        <v>0</v>
      </c>
      <c r="G850" s="401">
        <f t="shared" si="34"/>
        <v>660.98426298046491</v>
      </c>
      <c r="H850" s="401">
        <f t="shared" si="35"/>
        <v>669.81701482430185</v>
      </c>
    </row>
    <row r="851" spans="1:8" x14ac:dyDescent="0.25">
      <c r="A851" s="400">
        <v>39961</v>
      </c>
      <c r="B851" s="325">
        <v>495</v>
      </c>
      <c r="C851" s="386">
        <v>6.51</v>
      </c>
      <c r="D851" s="342">
        <v>2.68</v>
      </c>
      <c r="E851" s="341">
        <v>9.2899999999999991</v>
      </c>
      <c r="F851" s="401">
        <f t="shared" si="33"/>
        <v>958.35357505630873</v>
      </c>
      <c r="G851" s="401">
        <f t="shared" si="34"/>
        <v>394.52958235805028</v>
      </c>
      <c r="H851" s="401">
        <f t="shared" si="35"/>
        <v>1367.6044104874204</v>
      </c>
    </row>
    <row r="852" spans="1:8" x14ac:dyDescent="0.25">
      <c r="A852" s="400">
        <v>39961</v>
      </c>
      <c r="B852" s="325">
        <v>496</v>
      </c>
      <c r="C852" s="292"/>
      <c r="D852" s="341"/>
      <c r="E852" s="343">
        <v>4.78</v>
      </c>
      <c r="F852" s="401">
        <f t="shared" si="33"/>
        <v>0</v>
      </c>
      <c r="G852" s="401">
        <f t="shared" si="34"/>
        <v>0</v>
      </c>
      <c r="H852" s="401">
        <f t="shared" si="35"/>
        <v>703.67589689234342</v>
      </c>
    </row>
    <row r="853" spans="1:8" x14ac:dyDescent="0.25">
      <c r="A853" s="400">
        <v>39961</v>
      </c>
      <c r="B853" s="325">
        <v>497</v>
      </c>
      <c r="C853" s="292">
        <v>0.33</v>
      </c>
      <c r="D853" s="343">
        <v>3.38</v>
      </c>
      <c r="E853" s="341">
        <v>3.82</v>
      </c>
      <c r="F853" s="401">
        <f t="shared" si="33"/>
        <v>48.580135141103206</v>
      </c>
      <c r="G853" s="401">
        <f t="shared" si="34"/>
        <v>497.57835386948136</v>
      </c>
      <c r="H853" s="401">
        <f t="shared" si="35"/>
        <v>562.35186739095229</v>
      </c>
    </row>
    <row r="854" spans="1:8" x14ac:dyDescent="0.25">
      <c r="A854" s="400">
        <v>39961</v>
      </c>
      <c r="B854" s="325">
        <v>498</v>
      </c>
      <c r="C854" s="292">
        <v>0.68</v>
      </c>
      <c r="D854" s="343">
        <v>2.71</v>
      </c>
      <c r="E854" s="341"/>
      <c r="F854" s="401">
        <f t="shared" si="33"/>
        <v>100.10452089681874</v>
      </c>
      <c r="G854" s="401">
        <f t="shared" si="34"/>
        <v>398.94595827996881</v>
      </c>
      <c r="H854" s="401">
        <f t="shared" si="35"/>
        <v>0</v>
      </c>
    </row>
    <row r="855" spans="1:8" x14ac:dyDescent="0.25">
      <c r="A855" s="400">
        <v>39961</v>
      </c>
      <c r="B855" s="325">
        <v>498</v>
      </c>
      <c r="C855" s="387"/>
      <c r="D855" s="341"/>
      <c r="E855" s="341">
        <v>3.53</v>
      </c>
      <c r="F855" s="401">
        <f t="shared" si="33"/>
        <v>0</v>
      </c>
      <c r="G855" s="401">
        <f t="shared" si="34"/>
        <v>0</v>
      </c>
      <c r="H855" s="401">
        <f t="shared" si="35"/>
        <v>519.66023347907367</v>
      </c>
    </row>
    <row r="856" spans="1:8" x14ac:dyDescent="0.25">
      <c r="A856" s="400">
        <v>39961</v>
      </c>
      <c r="B856" s="325">
        <v>499</v>
      </c>
      <c r="C856" s="387">
        <v>4.17</v>
      </c>
      <c r="D856" s="343">
        <v>6.4</v>
      </c>
      <c r="E856" s="341"/>
      <c r="F856" s="401">
        <f t="shared" si="33"/>
        <v>613.87625314666786</v>
      </c>
      <c r="G856" s="401">
        <f t="shared" si="34"/>
        <v>942.16019667594105</v>
      </c>
      <c r="H856" s="401">
        <f t="shared" si="35"/>
        <v>0</v>
      </c>
    </row>
    <row r="857" spans="1:8" x14ac:dyDescent="0.25">
      <c r="A857" s="400">
        <v>39961</v>
      </c>
      <c r="B857" s="325">
        <v>499</v>
      </c>
      <c r="C857" s="292"/>
      <c r="D857" s="341"/>
      <c r="E857" s="341">
        <v>11.01</v>
      </c>
      <c r="F857" s="401">
        <f t="shared" si="33"/>
        <v>0</v>
      </c>
      <c r="G857" s="401">
        <f t="shared" si="34"/>
        <v>0</v>
      </c>
      <c r="H857" s="401">
        <f t="shared" si="35"/>
        <v>1620.8099633440797</v>
      </c>
    </row>
    <row r="858" spans="1:8" x14ac:dyDescent="0.25">
      <c r="A858" s="400">
        <v>39961</v>
      </c>
      <c r="B858" s="325">
        <v>500</v>
      </c>
      <c r="C858" s="292"/>
      <c r="D858" s="341"/>
      <c r="E858" s="343">
        <v>7.17</v>
      </c>
      <c r="F858" s="401">
        <f t="shared" si="33"/>
        <v>0</v>
      </c>
      <c r="G858" s="401">
        <f t="shared" si="34"/>
        <v>0</v>
      </c>
      <c r="H858" s="401">
        <f t="shared" si="35"/>
        <v>1055.5138453385152</v>
      </c>
    </row>
    <row r="859" spans="1:8" x14ac:dyDescent="0.25">
      <c r="A859" s="400">
        <v>39961</v>
      </c>
      <c r="B859" s="325">
        <v>501</v>
      </c>
      <c r="C859" s="292"/>
      <c r="D859" s="342">
        <v>2.2999999999999998</v>
      </c>
      <c r="E859" s="341">
        <v>2.25</v>
      </c>
      <c r="F859" s="401">
        <f t="shared" si="33"/>
        <v>0</v>
      </c>
      <c r="G859" s="401">
        <f t="shared" si="34"/>
        <v>338.58882068041629</v>
      </c>
      <c r="H859" s="401">
        <f t="shared" si="35"/>
        <v>331.2281941438855</v>
      </c>
    </row>
    <row r="860" spans="1:8" x14ac:dyDescent="0.25">
      <c r="A860" s="400">
        <v>39961</v>
      </c>
      <c r="B860" s="325">
        <v>502</v>
      </c>
      <c r="C860" s="292">
        <v>4.0199999999999996</v>
      </c>
      <c r="D860" s="342">
        <v>2.14</v>
      </c>
      <c r="E860" s="341"/>
      <c r="F860" s="401">
        <f t="shared" si="33"/>
        <v>591.79437353707533</v>
      </c>
      <c r="G860" s="401">
        <f t="shared" si="34"/>
        <v>315.03481576351777</v>
      </c>
      <c r="H860" s="401">
        <f t="shared" si="35"/>
        <v>0</v>
      </c>
    </row>
    <row r="861" spans="1:8" x14ac:dyDescent="0.25">
      <c r="A861" s="400">
        <v>39961</v>
      </c>
      <c r="B861" s="325">
        <v>502</v>
      </c>
      <c r="C861" s="386"/>
      <c r="D861" s="341"/>
      <c r="E861" s="341">
        <v>6.25</v>
      </c>
      <c r="F861" s="401">
        <f t="shared" si="33"/>
        <v>0</v>
      </c>
      <c r="G861" s="401">
        <f t="shared" si="34"/>
        <v>0</v>
      </c>
      <c r="H861" s="401">
        <f t="shared" si="35"/>
        <v>920.07831706634863</v>
      </c>
    </row>
    <row r="862" spans="1:8" x14ac:dyDescent="0.25">
      <c r="A862" s="400">
        <v>39961</v>
      </c>
      <c r="B862" s="325">
        <v>503</v>
      </c>
      <c r="C862" s="387">
        <v>5.6000000000000001E-2</v>
      </c>
      <c r="D862" s="343">
        <v>9.4600000000000009</v>
      </c>
      <c r="E862" s="341"/>
      <c r="F862" s="401">
        <f t="shared" si="33"/>
        <v>8.2439017209144847</v>
      </c>
      <c r="G862" s="401">
        <f t="shared" si="34"/>
        <v>1392.6305407116256</v>
      </c>
      <c r="H862" s="401">
        <f t="shared" si="35"/>
        <v>0</v>
      </c>
    </row>
    <row r="863" spans="1:8" x14ac:dyDescent="0.25">
      <c r="A863" s="400">
        <v>39961</v>
      </c>
      <c r="B863" s="325">
        <v>503</v>
      </c>
      <c r="C863" s="292"/>
      <c r="D863" s="341"/>
      <c r="E863" s="341">
        <v>9.84</v>
      </c>
      <c r="F863" s="401">
        <f t="shared" si="33"/>
        <v>0</v>
      </c>
      <c r="G863" s="401">
        <f t="shared" si="34"/>
        <v>0</v>
      </c>
      <c r="H863" s="401">
        <f t="shared" si="35"/>
        <v>1448.5713023892592</v>
      </c>
    </row>
    <row r="864" spans="1:8" x14ac:dyDescent="0.25">
      <c r="A864" s="400">
        <v>39961</v>
      </c>
      <c r="B864" s="325">
        <v>504</v>
      </c>
      <c r="C864" s="292"/>
      <c r="D864" s="341"/>
      <c r="E864" s="343">
        <v>8.14</v>
      </c>
      <c r="F864" s="401">
        <f t="shared" si="33"/>
        <v>0</v>
      </c>
      <c r="G864" s="401">
        <f t="shared" si="34"/>
        <v>0</v>
      </c>
      <c r="H864" s="401">
        <f t="shared" si="35"/>
        <v>1198.3100001472126</v>
      </c>
    </row>
    <row r="865" spans="1:8" x14ac:dyDescent="0.25">
      <c r="A865" s="400">
        <v>39961</v>
      </c>
      <c r="B865" s="325">
        <v>505</v>
      </c>
      <c r="C865" s="292"/>
      <c r="D865" s="341"/>
      <c r="E865" s="343">
        <v>7.72</v>
      </c>
      <c r="F865" s="401">
        <f t="shared" si="33"/>
        <v>0</v>
      </c>
      <c r="G865" s="401">
        <f t="shared" si="34"/>
        <v>0</v>
      </c>
      <c r="H865" s="401">
        <f t="shared" si="35"/>
        <v>1136.4807372403538</v>
      </c>
    </row>
    <row r="866" spans="1:8" x14ac:dyDescent="0.25">
      <c r="A866" s="400">
        <v>39961</v>
      </c>
      <c r="B866" s="325">
        <v>506</v>
      </c>
      <c r="C866" s="387">
        <v>0.14000000000000001</v>
      </c>
      <c r="D866" s="342">
        <v>15.09</v>
      </c>
      <c r="E866" s="341">
        <v>15.18</v>
      </c>
      <c r="F866" s="401">
        <f t="shared" si="33"/>
        <v>20.609754302286213</v>
      </c>
      <c r="G866" s="401">
        <f t="shared" si="34"/>
        <v>2221.437088724992</v>
      </c>
      <c r="H866" s="401">
        <f t="shared" si="35"/>
        <v>2234.6862164907475</v>
      </c>
    </row>
    <row r="867" spans="1:8" x14ac:dyDescent="0.25">
      <c r="A867" s="400">
        <v>39961</v>
      </c>
      <c r="B867" s="325">
        <v>507</v>
      </c>
      <c r="C867" s="292"/>
      <c r="D867" s="341"/>
      <c r="E867" s="343">
        <v>10.3</v>
      </c>
      <c r="F867" s="401">
        <f t="shared" si="33"/>
        <v>0</v>
      </c>
      <c r="G867" s="401">
        <f t="shared" si="34"/>
        <v>0</v>
      </c>
      <c r="H867" s="401">
        <f t="shared" si="35"/>
        <v>1516.2890665253426</v>
      </c>
    </row>
    <row r="868" spans="1:8" x14ac:dyDescent="0.25">
      <c r="A868" s="400">
        <v>39961</v>
      </c>
      <c r="B868" s="325">
        <v>508</v>
      </c>
      <c r="C868" s="292"/>
      <c r="D868" s="341"/>
      <c r="E868" s="343">
        <v>13.62</v>
      </c>
      <c r="F868" s="401">
        <f t="shared" ref="F868:F931" si="36">(C868*10000)/67.929</f>
        <v>0</v>
      </c>
      <c r="G868" s="401">
        <f t="shared" ref="G868:G931" si="37">(D868*10000)/67.929</f>
        <v>0</v>
      </c>
      <c r="H868" s="401">
        <f t="shared" si="35"/>
        <v>2005.0346685509869</v>
      </c>
    </row>
    <row r="869" spans="1:8" x14ac:dyDescent="0.25">
      <c r="A869" s="400">
        <v>39961</v>
      </c>
      <c r="B869" s="325">
        <v>509</v>
      </c>
      <c r="C869" s="292"/>
      <c r="D869" s="342">
        <v>4.03</v>
      </c>
      <c r="E869" s="341">
        <v>3.98</v>
      </c>
      <c r="F869" s="401">
        <f t="shared" si="36"/>
        <v>0</v>
      </c>
      <c r="G869" s="401">
        <f t="shared" si="37"/>
        <v>593.26649884438166</v>
      </c>
      <c r="H869" s="401">
        <f t="shared" si="35"/>
        <v>585.90587230785081</v>
      </c>
    </row>
    <row r="870" spans="1:8" x14ac:dyDescent="0.25">
      <c r="A870" s="400">
        <v>39961</v>
      </c>
      <c r="B870" s="325">
        <v>510</v>
      </c>
      <c r="C870" s="386">
        <v>2.44</v>
      </c>
      <c r="D870" s="342">
        <v>2.42</v>
      </c>
      <c r="E870" s="341">
        <v>4.9000000000000004</v>
      </c>
      <c r="F870" s="401">
        <f t="shared" si="36"/>
        <v>359.1985749827025</v>
      </c>
      <c r="G870" s="401">
        <f t="shared" si="37"/>
        <v>356.25432436809018</v>
      </c>
      <c r="H870" s="401">
        <f t="shared" si="35"/>
        <v>721.34140058001731</v>
      </c>
    </row>
    <row r="871" spans="1:8" x14ac:dyDescent="0.25">
      <c r="A871" s="400">
        <v>39961</v>
      </c>
      <c r="B871" s="325">
        <v>511</v>
      </c>
      <c r="C871" s="292"/>
      <c r="D871" s="341"/>
      <c r="E871" s="343">
        <v>4.6500000000000004</v>
      </c>
      <c r="F871" s="401">
        <f t="shared" si="36"/>
        <v>0</v>
      </c>
      <c r="G871" s="401">
        <f t="shared" si="37"/>
        <v>0</v>
      </c>
      <c r="H871" s="401">
        <f t="shared" si="35"/>
        <v>684.53826789736343</v>
      </c>
    </row>
    <row r="872" spans="1:8" x14ac:dyDescent="0.25">
      <c r="A872" s="400">
        <v>39961</v>
      </c>
      <c r="B872" s="325">
        <v>512</v>
      </c>
      <c r="C872" s="292"/>
      <c r="D872" s="341"/>
      <c r="E872" s="343">
        <v>9.23</v>
      </c>
      <c r="F872" s="401">
        <f t="shared" si="36"/>
        <v>0</v>
      </c>
      <c r="G872" s="401">
        <f t="shared" si="37"/>
        <v>0</v>
      </c>
      <c r="H872" s="401">
        <f t="shared" si="35"/>
        <v>1358.7716586435838</v>
      </c>
    </row>
    <row r="873" spans="1:8" x14ac:dyDescent="0.25">
      <c r="A873" s="400">
        <v>39961</v>
      </c>
      <c r="B873" s="325">
        <v>513</v>
      </c>
      <c r="C873" s="292"/>
      <c r="D873" s="341"/>
      <c r="E873" s="342"/>
      <c r="F873" s="401">
        <f t="shared" si="36"/>
        <v>0</v>
      </c>
      <c r="G873" s="401">
        <f t="shared" si="37"/>
        <v>0</v>
      </c>
      <c r="H873" s="401">
        <f t="shared" si="35"/>
        <v>0</v>
      </c>
    </row>
    <row r="874" spans="1:8" x14ac:dyDescent="0.25">
      <c r="A874" s="400">
        <v>39961</v>
      </c>
      <c r="B874" s="325">
        <v>514</v>
      </c>
      <c r="C874" s="292"/>
      <c r="D874" s="341"/>
      <c r="E874" s="343">
        <v>11.7</v>
      </c>
      <c r="F874" s="401">
        <f t="shared" si="36"/>
        <v>0</v>
      </c>
      <c r="G874" s="401">
        <f t="shared" si="37"/>
        <v>0</v>
      </c>
      <c r="H874" s="401">
        <f t="shared" si="35"/>
        <v>1722.3866095482047</v>
      </c>
    </row>
    <row r="875" spans="1:8" x14ac:dyDescent="0.25">
      <c r="A875" s="400">
        <v>39961</v>
      </c>
      <c r="B875" s="325">
        <v>515</v>
      </c>
      <c r="C875" s="292"/>
      <c r="D875" s="341"/>
      <c r="E875" s="343"/>
      <c r="F875" s="401">
        <f t="shared" si="36"/>
        <v>0</v>
      </c>
      <c r="G875" s="401">
        <f t="shared" si="37"/>
        <v>0</v>
      </c>
      <c r="H875" s="401">
        <f t="shared" si="35"/>
        <v>0</v>
      </c>
    </row>
    <row r="876" spans="1:8" x14ac:dyDescent="0.25">
      <c r="A876" s="400">
        <v>39961</v>
      </c>
      <c r="B876" s="325">
        <v>516</v>
      </c>
      <c r="C876" s="386">
        <v>2.09</v>
      </c>
      <c r="D876" s="342">
        <v>4.6900000000000004</v>
      </c>
      <c r="E876" s="341">
        <v>6.92</v>
      </c>
      <c r="F876" s="401">
        <f t="shared" si="36"/>
        <v>307.67418922698698</v>
      </c>
      <c r="G876" s="401">
        <f t="shared" si="37"/>
        <v>690.42676912658817</v>
      </c>
      <c r="H876" s="401">
        <f t="shared" si="35"/>
        <v>1018.7107126558612</v>
      </c>
    </row>
    <row r="877" spans="1:8" x14ac:dyDescent="0.25">
      <c r="A877" s="400">
        <v>39961</v>
      </c>
      <c r="B877" s="325">
        <v>517</v>
      </c>
      <c r="C877" s="292"/>
      <c r="D877" s="341"/>
      <c r="E877" s="343">
        <v>3.34</v>
      </c>
      <c r="F877" s="401">
        <f t="shared" si="36"/>
        <v>0</v>
      </c>
      <c r="G877" s="401">
        <f t="shared" si="37"/>
        <v>0</v>
      </c>
      <c r="H877" s="401">
        <f t="shared" si="35"/>
        <v>491.68985264025673</v>
      </c>
    </row>
    <row r="878" spans="1:8" x14ac:dyDescent="0.25">
      <c r="A878" s="400">
        <v>39961</v>
      </c>
      <c r="B878" s="325">
        <v>518</v>
      </c>
      <c r="C878" s="292"/>
      <c r="D878" s="341"/>
      <c r="E878" s="343">
        <v>8.49</v>
      </c>
      <c r="F878" s="401">
        <f t="shared" si="36"/>
        <v>0</v>
      </c>
      <c r="G878" s="401">
        <f t="shared" si="37"/>
        <v>0</v>
      </c>
      <c r="H878" s="401">
        <f t="shared" si="35"/>
        <v>1249.834385902928</v>
      </c>
    </row>
    <row r="879" spans="1:8" x14ac:dyDescent="0.25">
      <c r="A879" s="400">
        <v>39961</v>
      </c>
      <c r="B879" s="325">
        <v>519</v>
      </c>
      <c r="C879" s="292"/>
      <c r="D879" s="341">
        <v>4.47</v>
      </c>
      <c r="E879" s="343"/>
      <c r="F879" s="401">
        <f t="shared" si="36"/>
        <v>0</v>
      </c>
      <c r="G879" s="401">
        <f t="shared" si="37"/>
        <v>658.04001236585259</v>
      </c>
      <c r="H879" s="401">
        <f t="shared" si="35"/>
        <v>0</v>
      </c>
    </row>
    <row r="880" spans="1:8" x14ac:dyDescent="0.25">
      <c r="A880" s="400">
        <v>39961</v>
      </c>
      <c r="B880" s="325">
        <v>520</v>
      </c>
      <c r="C880" s="292"/>
      <c r="D880" s="341"/>
      <c r="E880" s="343"/>
      <c r="F880" s="401">
        <f t="shared" si="36"/>
        <v>0</v>
      </c>
      <c r="G880" s="401">
        <f t="shared" si="37"/>
        <v>0</v>
      </c>
      <c r="H880" s="401">
        <f t="shared" si="35"/>
        <v>0</v>
      </c>
    </row>
    <row r="881" spans="1:8" x14ac:dyDescent="0.25">
      <c r="A881" s="400">
        <v>39961</v>
      </c>
      <c r="B881" s="325">
        <v>522</v>
      </c>
      <c r="C881" s="292"/>
      <c r="D881" s="341"/>
      <c r="E881" s="343">
        <v>8.4700000000000006</v>
      </c>
      <c r="F881" s="401">
        <f t="shared" si="36"/>
        <v>0</v>
      </c>
      <c r="G881" s="401">
        <f t="shared" si="37"/>
        <v>0</v>
      </c>
      <c r="H881" s="401">
        <f t="shared" si="35"/>
        <v>1246.8901352883156</v>
      </c>
    </row>
    <row r="882" spans="1:8" x14ac:dyDescent="0.25">
      <c r="A882" s="400">
        <v>39961</v>
      </c>
      <c r="B882" s="325">
        <v>523</v>
      </c>
      <c r="C882" s="292"/>
      <c r="D882" s="341"/>
      <c r="E882" s="343">
        <v>3.05</v>
      </c>
      <c r="F882" s="401">
        <f t="shared" si="36"/>
        <v>0</v>
      </c>
      <c r="G882" s="401">
        <f t="shared" si="37"/>
        <v>0</v>
      </c>
      <c r="H882" s="401">
        <f t="shared" si="35"/>
        <v>448.99821872837816</v>
      </c>
    </row>
    <row r="883" spans="1:8" x14ac:dyDescent="0.25">
      <c r="A883" s="400">
        <v>39961</v>
      </c>
      <c r="B883" s="325">
        <v>524</v>
      </c>
      <c r="C883" s="386">
        <v>1.7</v>
      </c>
      <c r="D883" s="342">
        <v>4.26</v>
      </c>
      <c r="E883" s="341">
        <v>5.98</v>
      </c>
      <c r="F883" s="401">
        <f t="shared" si="36"/>
        <v>250.26130224204684</v>
      </c>
      <c r="G883" s="401">
        <f t="shared" si="37"/>
        <v>627.12538091242322</v>
      </c>
      <c r="H883" s="401">
        <f t="shared" si="35"/>
        <v>880.33093376908255</v>
      </c>
    </row>
    <row r="884" spans="1:8" x14ac:dyDescent="0.25">
      <c r="A884" s="400">
        <v>39961</v>
      </c>
      <c r="B884" s="325">
        <v>525</v>
      </c>
      <c r="C884" s="386">
        <v>0.55000000000000004</v>
      </c>
      <c r="D884" s="342">
        <v>7.41</v>
      </c>
      <c r="E884" s="341">
        <v>8.2799999999999994</v>
      </c>
      <c r="F884" s="401">
        <f t="shared" si="36"/>
        <v>80.966891901838679</v>
      </c>
      <c r="G884" s="401">
        <f t="shared" si="37"/>
        <v>1090.844852713863</v>
      </c>
      <c r="H884" s="401">
        <f t="shared" si="35"/>
        <v>1218.9197544494987</v>
      </c>
    </row>
    <row r="885" spans="1:8" x14ac:dyDescent="0.25">
      <c r="A885" s="400">
        <v>39961</v>
      </c>
      <c r="B885" s="325">
        <v>549</v>
      </c>
      <c r="C885" s="292"/>
      <c r="D885" s="341"/>
      <c r="E885" s="341">
        <v>10.220000000000001</v>
      </c>
      <c r="F885" s="401">
        <f t="shared" si="36"/>
        <v>0</v>
      </c>
      <c r="G885" s="401">
        <f t="shared" si="37"/>
        <v>0</v>
      </c>
      <c r="H885" s="401">
        <f t="shared" si="35"/>
        <v>1504.5120640668933</v>
      </c>
    </row>
    <row r="886" spans="1:8" x14ac:dyDescent="0.25">
      <c r="A886" s="400">
        <v>39961</v>
      </c>
      <c r="B886" s="325">
        <v>562</v>
      </c>
      <c r="C886" s="292"/>
      <c r="D886" s="341"/>
      <c r="E886" s="343">
        <v>6.73</v>
      </c>
      <c r="F886" s="401">
        <f t="shared" si="36"/>
        <v>0</v>
      </c>
      <c r="G886" s="401">
        <f t="shared" si="37"/>
        <v>0</v>
      </c>
      <c r="H886" s="401">
        <f t="shared" si="35"/>
        <v>990.74033181704419</v>
      </c>
    </row>
    <row r="887" spans="1:8" x14ac:dyDescent="0.25">
      <c r="A887" s="400">
        <v>39961</v>
      </c>
      <c r="B887" s="325">
        <v>563</v>
      </c>
      <c r="C887" s="292"/>
      <c r="D887" s="341"/>
      <c r="E887" s="342"/>
      <c r="F887" s="401">
        <f t="shared" si="36"/>
        <v>0</v>
      </c>
      <c r="G887" s="401">
        <f t="shared" si="37"/>
        <v>0</v>
      </c>
      <c r="H887" s="401">
        <f t="shared" si="35"/>
        <v>0</v>
      </c>
    </row>
    <row r="888" spans="1:8" x14ac:dyDescent="0.25">
      <c r="A888" s="400">
        <v>39961</v>
      </c>
      <c r="B888" s="325">
        <v>564</v>
      </c>
      <c r="C888" s="292"/>
      <c r="D888" s="341"/>
      <c r="E888" s="343">
        <v>10.43</v>
      </c>
      <c r="F888" s="401">
        <f t="shared" si="36"/>
        <v>0</v>
      </c>
      <c r="G888" s="401">
        <f t="shared" si="37"/>
        <v>0</v>
      </c>
      <c r="H888" s="401">
        <f t="shared" si="35"/>
        <v>1535.4266955203227</v>
      </c>
    </row>
    <row r="889" spans="1:8" x14ac:dyDescent="0.25">
      <c r="A889" s="400">
        <v>39961</v>
      </c>
      <c r="B889" s="325">
        <v>566</v>
      </c>
      <c r="C889" s="292"/>
      <c r="D889" s="341"/>
      <c r="E889" s="343">
        <v>3.31</v>
      </c>
      <c r="F889" s="401">
        <f t="shared" si="36"/>
        <v>0</v>
      </c>
      <c r="G889" s="401">
        <f t="shared" si="37"/>
        <v>0</v>
      </c>
      <c r="H889" s="401">
        <f t="shared" si="35"/>
        <v>487.27347671833826</v>
      </c>
    </row>
    <row r="890" spans="1:8" x14ac:dyDescent="0.25">
      <c r="A890" s="400">
        <v>39961</v>
      </c>
      <c r="B890" s="325">
        <v>568</v>
      </c>
      <c r="C890" s="292"/>
      <c r="D890" s="341"/>
      <c r="E890" s="342"/>
      <c r="F890" s="401">
        <f t="shared" si="36"/>
        <v>0</v>
      </c>
      <c r="G890" s="401">
        <f t="shared" si="37"/>
        <v>0</v>
      </c>
      <c r="H890" s="401">
        <f t="shared" si="35"/>
        <v>0</v>
      </c>
    </row>
    <row r="891" spans="1:8" x14ac:dyDescent="0.25">
      <c r="A891" s="400">
        <v>39961</v>
      </c>
      <c r="B891" s="325">
        <v>569</v>
      </c>
      <c r="C891" s="292"/>
      <c r="D891" s="342">
        <v>9.84</v>
      </c>
      <c r="E891" s="341">
        <v>9.81</v>
      </c>
      <c r="F891" s="401">
        <f t="shared" si="36"/>
        <v>0</v>
      </c>
      <c r="G891" s="401">
        <f t="shared" si="37"/>
        <v>1448.5713023892592</v>
      </c>
      <c r="H891" s="401">
        <f t="shared" si="35"/>
        <v>1444.1549264673408</v>
      </c>
    </row>
    <row r="892" spans="1:8" x14ac:dyDescent="0.25">
      <c r="A892" s="400">
        <v>39961</v>
      </c>
      <c r="B892" s="325">
        <v>571</v>
      </c>
      <c r="C892" s="292"/>
      <c r="D892" s="341"/>
      <c r="E892" s="343">
        <v>4.5</v>
      </c>
      <c r="F892" s="401">
        <f t="shared" si="36"/>
        <v>0</v>
      </c>
      <c r="G892" s="401">
        <f t="shared" si="37"/>
        <v>0</v>
      </c>
      <c r="H892" s="401">
        <f t="shared" si="35"/>
        <v>662.45638828777101</v>
      </c>
    </row>
    <row r="893" spans="1:8" x14ac:dyDescent="0.25">
      <c r="A893" s="400">
        <v>39961</v>
      </c>
      <c r="B893" s="325">
        <v>572</v>
      </c>
      <c r="C893" s="292"/>
      <c r="D893" s="341"/>
      <c r="E893" s="343">
        <v>3.08</v>
      </c>
      <c r="F893" s="401">
        <f t="shared" si="36"/>
        <v>0</v>
      </c>
      <c r="G893" s="401">
        <f t="shared" si="37"/>
        <v>0</v>
      </c>
      <c r="H893" s="401">
        <f t="shared" si="35"/>
        <v>453.41459465029664</v>
      </c>
    </row>
    <row r="894" spans="1:8" x14ac:dyDescent="0.25">
      <c r="A894" s="400">
        <v>39961</v>
      </c>
      <c r="B894" s="325">
        <v>573</v>
      </c>
      <c r="C894" s="292"/>
      <c r="D894" s="341"/>
      <c r="E894" s="343"/>
      <c r="F894" s="401">
        <f t="shared" si="36"/>
        <v>0</v>
      </c>
      <c r="G894" s="401">
        <f t="shared" si="37"/>
        <v>0</v>
      </c>
      <c r="H894" s="401">
        <f t="shared" si="35"/>
        <v>0</v>
      </c>
    </row>
    <row r="895" spans="1:8" x14ac:dyDescent="0.25">
      <c r="A895" s="400">
        <v>39961</v>
      </c>
      <c r="B895" s="325">
        <v>574</v>
      </c>
      <c r="C895" s="292"/>
      <c r="D895" s="341"/>
      <c r="E895" s="343">
        <v>7.9</v>
      </c>
      <c r="F895" s="401">
        <f t="shared" si="36"/>
        <v>0</v>
      </c>
      <c r="G895" s="401">
        <f t="shared" si="37"/>
        <v>0</v>
      </c>
      <c r="H895" s="401">
        <f t="shared" si="35"/>
        <v>1162.9789927718648</v>
      </c>
    </row>
    <row r="896" spans="1:8" x14ac:dyDescent="0.25">
      <c r="A896" s="400">
        <v>39961</v>
      </c>
      <c r="B896" s="325">
        <v>575</v>
      </c>
      <c r="C896" s="292"/>
      <c r="D896" s="341"/>
      <c r="E896" s="343"/>
      <c r="F896" s="401">
        <f t="shared" si="36"/>
        <v>0</v>
      </c>
      <c r="G896" s="401">
        <f t="shared" si="37"/>
        <v>0</v>
      </c>
      <c r="H896" s="401">
        <f t="shared" si="35"/>
        <v>0</v>
      </c>
    </row>
    <row r="897" spans="1:8" x14ac:dyDescent="0.25">
      <c r="A897" s="400">
        <v>39961</v>
      </c>
      <c r="B897" s="325">
        <v>579</v>
      </c>
      <c r="C897" s="292"/>
      <c r="D897" s="341"/>
      <c r="E897" s="343">
        <v>14.08</v>
      </c>
      <c r="F897" s="401">
        <f t="shared" si="36"/>
        <v>0</v>
      </c>
      <c r="G897" s="401">
        <f t="shared" si="37"/>
        <v>0</v>
      </c>
      <c r="H897" s="401">
        <f t="shared" si="35"/>
        <v>2072.7524326870703</v>
      </c>
    </row>
    <row r="898" spans="1:8" x14ac:dyDescent="0.25">
      <c r="A898" s="400">
        <v>39961</v>
      </c>
      <c r="B898" s="325">
        <v>580</v>
      </c>
      <c r="C898" s="292"/>
      <c r="D898" s="341">
        <v>10.01</v>
      </c>
      <c r="E898" s="341"/>
      <c r="F898" s="401">
        <f t="shared" si="36"/>
        <v>0</v>
      </c>
      <c r="G898" s="401">
        <f t="shared" si="37"/>
        <v>1473.597432613464</v>
      </c>
      <c r="H898" s="401">
        <f t="shared" si="35"/>
        <v>0</v>
      </c>
    </row>
    <row r="899" spans="1:8" x14ac:dyDescent="0.25">
      <c r="A899" s="400">
        <v>39961</v>
      </c>
      <c r="B899" s="325">
        <v>580</v>
      </c>
      <c r="C899" s="292"/>
      <c r="D899" s="342"/>
      <c r="E899" s="342">
        <v>10.119999999999999</v>
      </c>
      <c r="F899" s="401">
        <f t="shared" si="36"/>
        <v>0</v>
      </c>
      <c r="G899" s="401">
        <f t="shared" si="37"/>
        <v>0</v>
      </c>
      <c r="H899" s="401">
        <f t="shared" si="35"/>
        <v>1489.7908109938314</v>
      </c>
    </row>
    <row r="900" spans="1:8" x14ac:dyDescent="0.25">
      <c r="A900" s="400">
        <v>39961</v>
      </c>
      <c r="B900" s="325">
        <v>581</v>
      </c>
      <c r="C900" s="292"/>
      <c r="D900" s="342">
        <v>1.36</v>
      </c>
      <c r="E900" s="341">
        <v>1.36</v>
      </c>
      <c r="F900" s="401">
        <f t="shared" si="36"/>
        <v>0</v>
      </c>
      <c r="G900" s="401">
        <f t="shared" si="37"/>
        <v>200.20904179363748</v>
      </c>
      <c r="H900" s="401">
        <f t="shared" ref="H900:H963" si="38">(E900*10000)/67.929</f>
        <v>200.20904179363748</v>
      </c>
    </row>
    <row r="901" spans="1:8" x14ac:dyDescent="0.25">
      <c r="A901" s="400">
        <v>39961</v>
      </c>
      <c r="B901" s="325">
        <v>582</v>
      </c>
      <c r="C901" s="292"/>
      <c r="D901" s="344"/>
      <c r="E901" s="342"/>
      <c r="F901" s="401">
        <f t="shared" si="36"/>
        <v>0</v>
      </c>
      <c r="G901" s="401">
        <f t="shared" si="37"/>
        <v>0</v>
      </c>
      <c r="H901" s="401">
        <f t="shared" si="38"/>
        <v>0</v>
      </c>
    </row>
    <row r="902" spans="1:8" x14ac:dyDescent="0.25">
      <c r="A902" s="400">
        <v>39961</v>
      </c>
      <c r="B902" s="325">
        <v>583</v>
      </c>
      <c r="C902" s="292"/>
      <c r="D902" s="341"/>
      <c r="E902" s="343">
        <v>7.83</v>
      </c>
      <c r="F902" s="401">
        <f t="shared" si="36"/>
        <v>0</v>
      </c>
      <c r="G902" s="401">
        <f t="shared" si="37"/>
        <v>0</v>
      </c>
      <c r="H902" s="401">
        <f t="shared" si="38"/>
        <v>1152.6741156207215</v>
      </c>
    </row>
    <row r="903" spans="1:8" x14ac:dyDescent="0.25">
      <c r="A903" s="400">
        <v>39961</v>
      </c>
      <c r="B903" s="382">
        <v>584</v>
      </c>
      <c r="C903" s="386">
        <v>0.99</v>
      </c>
      <c r="D903" s="342">
        <v>7.31</v>
      </c>
      <c r="E903" s="341"/>
      <c r="F903" s="401">
        <f t="shared" si="36"/>
        <v>145.74040542330962</v>
      </c>
      <c r="G903" s="401">
        <f t="shared" si="37"/>
        <v>1076.1235996408013</v>
      </c>
      <c r="H903" s="401">
        <f t="shared" si="38"/>
        <v>0</v>
      </c>
    </row>
    <row r="904" spans="1:8" x14ac:dyDescent="0.25">
      <c r="A904" s="400">
        <v>39961</v>
      </c>
      <c r="B904" s="382">
        <v>584</v>
      </c>
      <c r="C904" s="292"/>
      <c r="D904" s="342">
        <v>6.36</v>
      </c>
      <c r="E904" s="341">
        <v>8.14</v>
      </c>
      <c r="F904" s="401">
        <f t="shared" si="36"/>
        <v>0</v>
      </c>
      <c r="G904" s="401">
        <f t="shared" si="37"/>
        <v>936.27169544671642</v>
      </c>
      <c r="H904" s="401">
        <f t="shared" si="38"/>
        <v>1198.3100001472126</v>
      </c>
    </row>
    <row r="905" spans="1:8" x14ac:dyDescent="0.25">
      <c r="A905" s="400">
        <v>39961</v>
      </c>
      <c r="B905" s="382">
        <v>584</v>
      </c>
      <c r="C905" s="292"/>
      <c r="D905" s="341"/>
      <c r="E905" s="341">
        <v>6.52</v>
      </c>
      <c r="F905" s="401">
        <f t="shared" si="36"/>
        <v>0</v>
      </c>
      <c r="G905" s="401">
        <f t="shared" si="37"/>
        <v>0</v>
      </c>
      <c r="H905" s="401">
        <f t="shared" si="38"/>
        <v>959.82570036361483</v>
      </c>
    </row>
    <row r="906" spans="1:8" x14ac:dyDescent="0.25">
      <c r="A906" s="400">
        <v>39961</v>
      </c>
      <c r="B906" s="325">
        <v>589</v>
      </c>
      <c r="C906" s="386">
        <v>4.4999999999999998E-2</v>
      </c>
      <c r="D906" s="342">
        <v>4.8899999999999997</v>
      </c>
      <c r="E906" s="341">
        <v>5.13</v>
      </c>
      <c r="F906" s="401">
        <f t="shared" si="36"/>
        <v>6.6245638828777107</v>
      </c>
      <c r="G906" s="401">
        <f t="shared" si="37"/>
        <v>719.86927527271121</v>
      </c>
      <c r="H906" s="401">
        <f t="shared" si="38"/>
        <v>755.20028264805899</v>
      </c>
    </row>
    <row r="907" spans="1:8" x14ac:dyDescent="0.25">
      <c r="A907" s="400">
        <v>39961</v>
      </c>
      <c r="B907" s="325">
        <v>591</v>
      </c>
      <c r="C907" s="292"/>
      <c r="D907" s="341"/>
      <c r="E907" s="341">
        <v>0</v>
      </c>
      <c r="F907" s="401">
        <f t="shared" si="36"/>
        <v>0</v>
      </c>
      <c r="G907" s="401">
        <f t="shared" si="37"/>
        <v>0</v>
      </c>
      <c r="H907" s="401">
        <f t="shared" si="38"/>
        <v>0</v>
      </c>
    </row>
    <row r="908" spans="1:8" x14ac:dyDescent="0.25">
      <c r="A908" s="400">
        <v>39961</v>
      </c>
      <c r="B908" s="325">
        <v>591</v>
      </c>
      <c r="C908" s="292"/>
      <c r="D908" s="342">
        <v>3.84</v>
      </c>
      <c r="E908" s="341">
        <v>4.13</v>
      </c>
      <c r="F908" s="401">
        <f t="shared" si="36"/>
        <v>0</v>
      </c>
      <c r="G908" s="401">
        <f t="shared" si="37"/>
        <v>565.29611800556461</v>
      </c>
      <c r="H908" s="401">
        <f t="shared" si="38"/>
        <v>607.98775191744323</v>
      </c>
    </row>
    <row r="909" spans="1:8" x14ac:dyDescent="0.25">
      <c r="A909" s="400">
        <v>39961</v>
      </c>
      <c r="B909" s="325">
        <v>595</v>
      </c>
      <c r="C909" s="292"/>
      <c r="D909" s="343"/>
      <c r="E909" s="341">
        <v>3.3</v>
      </c>
      <c r="F909" s="401">
        <f t="shared" si="36"/>
        <v>0</v>
      </c>
      <c r="G909" s="401">
        <f t="shared" si="37"/>
        <v>0</v>
      </c>
      <c r="H909" s="401">
        <f t="shared" si="38"/>
        <v>485.8013514110321</v>
      </c>
    </row>
    <row r="910" spans="1:8" x14ac:dyDescent="0.25">
      <c r="A910" s="400">
        <v>39961</v>
      </c>
      <c r="B910" s="325">
        <v>633</v>
      </c>
      <c r="C910" s="386">
        <v>2.13</v>
      </c>
      <c r="D910" s="342">
        <v>6.05</v>
      </c>
      <c r="E910" s="341">
        <v>8.6999999999999993</v>
      </c>
      <c r="F910" s="401">
        <f t="shared" si="36"/>
        <v>313.56269045621161</v>
      </c>
      <c r="G910" s="401">
        <f t="shared" si="37"/>
        <v>890.63581092022548</v>
      </c>
      <c r="H910" s="401">
        <f t="shared" si="38"/>
        <v>1280.7490173563574</v>
      </c>
    </row>
    <row r="911" spans="1:8" x14ac:dyDescent="0.25">
      <c r="A911" s="400">
        <v>39961</v>
      </c>
      <c r="B911" s="325">
        <v>635</v>
      </c>
      <c r="C911" s="386">
        <v>2.29</v>
      </c>
      <c r="D911" s="342">
        <v>4.1399999999999997</v>
      </c>
      <c r="E911" s="341">
        <v>6.68</v>
      </c>
      <c r="F911" s="401">
        <f t="shared" si="36"/>
        <v>337.11669537311013</v>
      </c>
      <c r="G911" s="401">
        <f t="shared" si="37"/>
        <v>609.45987722474933</v>
      </c>
      <c r="H911" s="401">
        <f t="shared" si="38"/>
        <v>983.37970528051346</v>
      </c>
    </row>
    <row r="912" spans="1:8" x14ac:dyDescent="0.25">
      <c r="A912" s="400">
        <v>39961</v>
      </c>
      <c r="B912" s="325">
        <v>636</v>
      </c>
      <c r="C912" s="386">
        <v>2.62</v>
      </c>
      <c r="D912" s="342">
        <v>12.39</v>
      </c>
      <c r="E912" s="341">
        <v>16.03</v>
      </c>
      <c r="F912" s="401">
        <f t="shared" si="36"/>
        <v>385.69683051421333</v>
      </c>
      <c r="G912" s="401">
        <f t="shared" si="37"/>
        <v>1823.9632557523296</v>
      </c>
      <c r="H912" s="401">
        <f t="shared" si="38"/>
        <v>2359.8168676117712</v>
      </c>
    </row>
    <row r="913" spans="1:8" x14ac:dyDescent="0.25">
      <c r="A913" s="400">
        <v>39961</v>
      </c>
      <c r="B913" s="325">
        <v>637</v>
      </c>
      <c r="C913" s="386">
        <v>4.63</v>
      </c>
      <c r="D913" s="341"/>
      <c r="E913" s="341">
        <v>4.83</v>
      </c>
      <c r="F913" s="401">
        <f t="shared" si="36"/>
        <v>681.59401728275111</v>
      </c>
      <c r="G913" s="401">
        <f t="shared" si="37"/>
        <v>0</v>
      </c>
      <c r="H913" s="401">
        <f t="shared" si="38"/>
        <v>711.03652342887426</v>
      </c>
    </row>
    <row r="914" spans="1:8" x14ac:dyDescent="0.25">
      <c r="A914" s="400">
        <v>39961</v>
      </c>
      <c r="B914" s="325">
        <v>639</v>
      </c>
      <c r="C914" s="386">
        <v>0.06</v>
      </c>
      <c r="D914" s="342">
        <v>4.3099999999999996</v>
      </c>
      <c r="E914" s="341">
        <v>4.42</v>
      </c>
      <c r="F914" s="401">
        <f t="shared" si="36"/>
        <v>8.832751843836947</v>
      </c>
      <c r="G914" s="401">
        <f t="shared" si="37"/>
        <v>634.48600744895396</v>
      </c>
      <c r="H914" s="401">
        <f t="shared" si="38"/>
        <v>650.67938582932175</v>
      </c>
    </row>
    <row r="915" spans="1:8" x14ac:dyDescent="0.25">
      <c r="A915" s="400">
        <v>39961</v>
      </c>
      <c r="B915" s="325">
        <v>642</v>
      </c>
      <c r="C915" s="386">
        <v>1.53</v>
      </c>
      <c r="D915" s="342">
        <v>1.96</v>
      </c>
      <c r="E915" s="341">
        <v>3.58</v>
      </c>
      <c r="F915" s="401">
        <f t="shared" si="36"/>
        <v>225.23517201784216</v>
      </c>
      <c r="G915" s="401">
        <f t="shared" si="37"/>
        <v>288.53656023200693</v>
      </c>
      <c r="H915" s="401">
        <f t="shared" si="38"/>
        <v>527.02086001560451</v>
      </c>
    </row>
    <row r="916" spans="1:8" x14ac:dyDescent="0.25">
      <c r="A916" s="400">
        <v>39961</v>
      </c>
      <c r="B916" s="325">
        <v>643</v>
      </c>
      <c r="C916" s="292"/>
      <c r="D916" s="342">
        <v>1.6</v>
      </c>
      <c r="E916" s="341">
        <v>1.61</v>
      </c>
      <c r="F916" s="401">
        <f t="shared" si="36"/>
        <v>0</v>
      </c>
      <c r="G916" s="401">
        <f t="shared" si="37"/>
        <v>235.54004916898526</v>
      </c>
      <c r="H916" s="401">
        <f t="shared" si="38"/>
        <v>237.01217447629145</v>
      </c>
    </row>
    <row r="917" spans="1:8" x14ac:dyDescent="0.25">
      <c r="A917" s="400">
        <v>39961</v>
      </c>
      <c r="B917" s="325">
        <v>646</v>
      </c>
      <c r="C917" s="386">
        <v>4.6100000000000003</v>
      </c>
      <c r="D917" s="342">
        <v>4.1100000000000003</v>
      </c>
      <c r="E917" s="341">
        <v>8.8000000000000007</v>
      </c>
      <c r="F917" s="401">
        <f t="shared" si="36"/>
        <v>678.6497666681388</v>
      </c>
      <c r="G917" s="401">
        <f t="shared" si="37"/>
        <v>605.04350130283092</v>
      </c>
      <c r="H917" s="401">
        <f t="shared" si="38"/>
        <v>1295.4702704294189</v>
      </c>
    </row>
    <row r="918" spans="1:8" x14ac:dyDescent="0.25">
      <c r="A918" s="400">
        <v>39961</v>
      </c>
      <c r="B918" s="325">
        <v>656</v>
      </c>
      <c r="C918" s="386">
        <v>1.45</v>
      </c>
      <c r="D918" s="342">
        <v>7.16</v>
      </c>
      <c r="E918" s="341">
        <v>8.84</v>
      </c>
      <c r="F918" s="401">
        <f t="shared" si="36"/>
        <v>213.4581695593929</v>
      </c>
      <c r="G918" s="401">
        <f t="shared" si="37"/>
        <v>1054.041720031209</v>
      </c>
      <c r="H918" s="401">
        <f t="shared" si="38"/>
        <v>1301.3587716586435</v>
      </c>
    </row>
    <row r="919" spans="1:8" x14ac:dyDescent="0.25">
      <c r="A919" s="400">
        <v>39961</v>
      </c>
      <c r="B919" s="325">
        <v>657</v>
      </c>
      <c r="C919" s="386">
        <v>1.19</v>
      </c>
      <c r="D919" s="342">
        <v>4.57</v>
      </c>
      <c r="E919" s="341">
        <v>6.02</v>
      </c>
      <c r="F919" s="401">
        <f t="shared" si="36"/>
        <v>175.18291156943278</v>
      </c>
      <c r="G919" s="401">
        <f t="shared" si="37"/>
        <v>672.76126543891417</v>
      </c>
      <c r="H919" s="401">
        <f t="shared" si="38"/>
        <v>886.21943499830695</v>
      </c>
    </row>
    <row r="920" spans="1:8" x14ac:dyDescent="0.25">
      <c r="A920" s="400">
        <v>39961</v>
      </c>
      <c r="B920" s="325">
        <v>658</v>
      </c>
      <c r="C920" s="292"/>
      <c r="D920" s="342">
        <v>11.3</v>
      </c>
      <c r="E920" s="341">
        <v>11.5</v>
      </c>
      <c r="F920" s="401">
        <f t="shared" si="36"/>
        <v>0</v>
      </c>
      <c r="G920" s="401">
        <f t="shared" si="37"/>
        <v>1663.5015972559584</v>
      </c>
      <c r="H920" s="401">
        <f t="shared" si="38"/>
        <v>1692.9441034020815</v>
      </c>
    </row>
    <row r="921" spans="1:8" x14ac:dyDescent="0.25">
      <c r="A921" s="400">
        <v>39961</v>
      </c>
      <c r="B921" s="325">
        <v>659</v>
      </c>
      <c r="C921" s="386">
        <v>0.16600000000000001</v>
      </c>
      <c r="D921" s="342">
        <f>7.79+4.77</f>
        <v>12.559999999999999</v>
      </c>
      <c r="E921" s="341">
        <v>13.33</v>
      </c>
      <c r="F921" s="401">
        <f t="shared" si="36"/>
        <v>24.437280101282219</v>
      </c>
      <c r="G921" s="401">
        <f t="shared" si="37"/>
        <v>1848.9893859765341</v>
      </c>
      <c r="H921" s="401">
        <f t="shared" si="38"/>
        <v>1962.3430346391085</v>
      </c>
    </row>
    <row r="922" spans="1:8" x14ac:dyDescent="0.25">
      <c r="A922" s="400">
        <v>39961</v>
      </c>
      <c r="B922" s="325">
        <v>660</v>
      </c>
      <c r="C922" s="386">
        <v>8.5000000000000006E-2</v>
      </c>
      <c r="D922" s="342">
        <v>5.86</v>
      </c>
      <c r="E922" s="341">
        <v>6.22</v>
      </c>
      <c r="F922" s="401">
        <f t="shared" si="36"/>
        <v>12.513065112102343</v>
      </c>
      <c r="G922" s="401">
        <f t="shared" si="37"/>
        <v>862.66543008140854</v>
      </c>
      <c r="H922" s="401">
        <f t="shared" si="38"/>
        <v>915.66194114443022</v>
      </c>
    </row>
    <row r="923" spans="1:8" x14ac:dyDescent="0.25">
      <c r="A923" s="400">
        <v>39961</v>
      </c>
      <c r="B923" s="325">
        <v>738</v>
      </c>
      <c r="C923" s="292">
        <v>5.35</v>
      </c>
      <c r="D923" s="341"/>
      <c r="E923" s="341"/>
      <c r="F923" s="401">
        <f t="shared" si="36"/>
        <v>787.58703940879445</v>
      </c>
      <c r="G923" s="401">
        <f t="shared" si="37"/>
        <v>0</v>
      </c>
      <c r="H923" s="401">
        <f t="shared" si="38"/>
        <v>0</v>
      </c>
    </row>
    <row r="924" spans="1:8" x14ac:dyDescent="0.25">
      <c r="A924" s="400">
        <v>39961</v>
      </c>
      <c r="B924" s="325">
        <v>738</v>
      </c>
      <c r="C924" s="386">
        <f>19.63-13.88</f>
        <v>5.7499999999999982</v>
      </c>
      <c r="D924" s="342">
        <v>13.88</v>
      </c>
      <c r="E924" s="341">
        <v>19.63</v>
      </c>
      <c r="F924" s="401">
        <f t="shared" si="36"/>
        <v>846.47205170104053</v>
      </c>
      <c r="G924" s="401">
        <f t="shared" si="37"/>
        <v>2043.3099265409471</v>
      </c>
      <c r="H924" s="401">
        <f t="shared" si="38"/>
        <v>2889.7819782419879</v>
      </c>
    </row>
    <row r="925" spans="1:8" x14ac:dyDescent="0.25">
      <c r="A925" s="400">
        <v>39961</v>
      </c>
      <c r="B925" s="325">
        <v>739</v>
      </c>
      <c r="C925" s="292"/>
      <c r="D925" s="342">
        <v>2.96</v>
      </c>
      <c r="E925" s="341">
        <v>3.11</v>
      </c>
      <c r="F925" s="401">
        <f t="shared" si="36"/>
        <v>0</v>
      </c>
      <c r="G925" s="401">
        <f t="shared" si="37"/>
        <v>435.74909096262274</v>
      </c>
      <c r="H925" s="401">
        <f t="shared" si="38"/>
        <v>457.83097057221511</v>
      </c>
    </row>
    <row r="926" spans="1:8" x14ac:dyDescent="0.25">
      <c r="A926" s="400">
        <v>39961</v>
      </c>
      <c r="B926" s="325">
        <v>740</v>
      </c>
      <c r="C926" s="292">
        <v>2.14</v>
      </c>
      <c r="D926" s="342">
        <v>14.95</v>
      </c>
      <c r="E926" s="341"/>
      <c r="F926" s="401">
        <f t="shared" si="36"/>
        <v>315.03481576351777</v>
      </c>
      <c r="G926" s="401">
        <f t="shared" si="37"/>
        <v>2200.8273344227059</v>
      </c>
      <c r="H926" s="401">
        <f t="shared" si="38"/>
        <v>0</v>
      </c>
    </row>
    <row r="927" spans="1:8" x14ac:dyDescent="0.25">
      <c r="A927" s="400">
        <v>39961</v>
      </c>
      <c r="B927" s="325">
        <v>741</v>
      </c>
      <c r="C927" s="386">
        <v>3.65</v>
      </c>
      <c r="D927" s="342">
        <v>7.66</v>
      </c>
      <c r="E927" s="341">
        <v>11.53</v>
      </c>
      <c r="F927" s="401">
        <f t="shared" si="36"/>
        <v>537.32573716674767</v>
      </c>
      <c r="G927" s="401">
        <f t="shared" si="37"/>
        <v>1127.647985396517</v>
      </c>
      <c r="H927" s="401">
        <f t="shared" si="38"/>
        <v>1697.3604793239999</v>
      </c>
    </row>
    <row r="928" spans="1:8" x14ac:dyDescent="0.25">
      <c r="A928" s="400">
        <v>39961</v>
      </c>
      <c r="B928" s="325">
        <v>742</v>
      </c>
      <c r="C928" s="386">
        <v>6.2</v>
      </c>
      <c r="D928" s="342">
        <v>2.16</v>
      </c>
      <c r="E928" s="341">
        <v>8.6999999999999993</v>
      </c>
      <c r="F928" s="401">
        <f t="shared" si="36"/>
        <v>912.7176905298179</v>
      </c>
      <c r="G928" s="401">
        <f t="shared" si="37"/>
        <v>317.97906637813009</v>
      </c>
      <c r="H928" s="401">
        <f t="shared" si="38"/>
        <v>1280.7490173563574</v>
      </c>
    </row>
    <row r="929" spans="1:8" x14ac:dyDescent="0.25">
      <c r="A929" s="400">
        <v>39961</v>
      </c>
      <c r="B929" s="325">
        <v>745</v>
      </c>
      <c r="C929" s="387">
        <v>1.21</v>
      </c>
      <c r="D929" s="343">
        <f>2.62+7.47</f>
        <v>10.09</v>
      </c>
      <c r="E929" s="341"/>
      <c r="F929" s="401">
        <f t="shared" si="36"/>
        <v>178.12716218404509</v>
      </c>
      <c r="G929" s="401">
        <f t="shared" si="37"/>
        <v>1485.3744350719132</v>
      </c>
      <c r="H929" s="401">
        <f t="shared" si="38"/>
        <v>0</v>
      </c>
    </row>
    <row r="930" spans="1:8" x14ac:dyDescent="0.25">
      <c r="A930" s="400">
        <v>39961</v>
      </c>
      <c r="B930" s="325">
        <v>747</v>
      </c>
      <c r="C930" s="292"/>
      <c r="D930" s="342">
        <v>4.28</v>
      </c>
      <c r="E930" s="341">
        <v>4.4800000000000004</v>
      </c>
      <c r="F930" s="401">
        <f t="shared" si="36"/>
        <v>0</v>
      </c>
      <c r="G930" s="401">
        <f t="shared" si="37"/>
        <v>630.06963152703554</v>
      </c>
      <c r="H930" s="401">
        <f t="shared" si="38"/>
        <v>659.5121376731588</v>
      </c>
    </row>
    <row r="931" spans="1:8" x14ac:dyDescent="0.25">
      <c r="A931" s="400">
        <v>39961</v>
      </c>
      <c r="B931" s="325">
        <v>757</v>
      </c>
      <c r="C931" s="292"/>
      <c r="D931" s="342">
        <v>3.57</v>
      </c>
      <c r="E931" s="341">
        <v>3.69</v>
      </c>
      <c r="F931" s="401">
        <f t="shared" si="36"/>
        <v>0</v>
      </c>
      <c r="G931" s="401">
        <f t="shared" si="37"/>
        <v>525.5487347082983</v>
      </c>
      <c r="H931" s="401">
        <f t="shared" si="38"/>
        <v>543.2142383959723</v>
      </c>
    </row>
    <row r="932" spans="1:8" x14ac:dyDescent="0.25">
      <c r="A932" s="400">
        <v>39961</v>
      </c>
      <c r="B932" s="325">
        <v>758</v>
      </c>
      <c r="C932" s="292"/>
      <c r="D932" s="342"/>
      <c r="E932" s="341"/>
      <c r="F932" s="401">
        <f t="shared" ref="F932:F995" si="39">(C932*10000)/67.929</f>
        <v>0</v>
      </c>
      <c r="G932" s="401">
        <f t="shared" ref="G932:G995" si="40">(D932*10000)/67.929</f>
        <v>0</v>
      </c>
      <c r="H932" s="401">
        <f t="shared" si="38"/>
        <v>0</v>
      </c>
    </row>
    <row r="933" spans="1:8" x14ac:dyDescent="0.25">
      <c r="A933" s="400">
        <v>39961</v>
      </c>
      <c r="B933" s="325">
        <v>759</v>
      </c>
      <c r="C933" s="292">
        <v>0.75</v>
      </c>
      <c r="D933" s="343">
        <v>2.8</v>
      </c>
      <c r="E933" s="341">
        <v>3.69</v>
      </c>
      <c r="F933" s="401">
        <f t="shared" si="39"/>
        <v>110.40939804796184</v>
      </c>
      <c r="G933" s="401">
        <f t="shared" si="40"/>
        <v>412.19508604572422</v>
      </c>
      <c r="H933" s="401">
        <f t="shared" si="38"/>
        <v>543.2142383959723</v>
      </c>
    </row>
    <row r="934" spans="1:8" x14ac:dyDescent="0.25">
      <c r="A934" s="400">
        <v>39961</v>
      </c>
      <c r="B934" s="325">
        <v>761</v>
      </c>
      <c r="C934" s="387">
        <v>1.28</v>
      </c>
      <c r="D934" s="341">
        <v>12.26</v>
      </c>
      <c r="E934" s="341">
        <v>14</v>
      </c>
      <c r="F934" s="401">
        <f t="shared" si="39"/>
        <v>188.43203933518819</v>
      </c>
      <c r="G934" s="401">
        <f t="shared" si="40"/>
        <v>1804.8256267573495</v>
      </c>
      <c r="H934" s="401">
        <f t="shared" si="38"/>
        <v>2060.975430228621</v>
      </c>
    </row>
    <row r="935" spans="1:8" x14ac:dyDescent="0.25">
      <c r="A935" s="400">
        <v>39961</v>
      </c>
      <c r="B935" s="325">
        <v>763</v>
      </c>
      <c r="C935" s="386">
        <v>4.46</v>
      </c>
      <c r="D935" s="341"/>
      <c r="E935" s="341">
        <v>4.78</v>
      </c>
      <c r="F935" s="401">
        <f t="shared" si="39"/>
        <v>656.56788705854638</v>
      </c>
      <c r="G935" s="401">
        <f t="shared" si="40"/>
        <v>0</v>
      </c>
      <c r="H935" s="401">
        <f t="shared" si="38"/>
        <v>703.67589689234342</v>
      </c>
    </row>
    <row r="936" spans="1:8" x14ac:dyDescent="0.25">
      <c r="A936" s="400">
        <v>39961</v>
      </c>
      <c r="B936" s="325">
        <v>764</v>
      </c>
      <c r="C936" s="386">
        <v>3.3000000000000002E-2</v>
      </c>
      <c r="D936" s="342">
        <v>4.1900000000000004</v>
      </c>
      <c r="E936" s="341">
        <v>4.47</v>
      </c>
      <c r="F936" s="401">
        <f t="shared" si="39"/>
        <v>4.8580135141103211</v>
      </c>
      <c r="G936" s="401">
        <f t="shared" si="40"/>
        <v>616.82050376128029</v>
      </c>
      <c r="H936" s="401">
        <f t="shared" si="38"/>
        <v>658.04001236585259</v>
      </c>
    </row>
    <row r="937" spans="1:8" x14ac:dyDescent="0.25">
      <c r="A937" s="400">
        <v>39961</v>
      </c>
      <c r="B937" s="325">
        <v>766</v>
      </c>
      <c r="C937" s="292"/>
      <c r="D937" s="342">
        <f>2.92+6.24</f>
        <v>9.16</v>
      </c>
      <c r="E937" s="341">
        <v>9.4600000000000009</v>
      </c>
      <c r="F937" s="401">
        <f t="shared" si="39"/>
        <v>0</v>
      </c>
      <c r="G937" s="401">
        <f t="shared" si="40"/>
        <v>1348.4667814924405</v>
      </c>
      <c r="H937" s="401">
        <f t="shared" si="38"/>
        <v>1392.6305407116256</v>
      </c>
    </row>
    <row r="938" spans="1:8" x14ac:dyDescent="0.25">
      <c r="A938" s="400">
        <v>39961</v>
      </c>
      <c r="B938" s="325">
        <v>767</v>
      </c>
      <c r="C938" s="387">
        <v>4.83</v>
      </c>
      <c r="D938" s="343">
        <v>13.06</v>
      </c>
      <c r="E938" s="341">
        <v>18.43</v>
      </c>
      <c r="F938" s="401">
        <f t="shared" si="39"/>
        <v>711.03652342887426</v>
      </c>
      <c r="G938" s="401">
        <f t="shared" si="40"/>
        <v>1922.5956513418421</v>
      </c>
      <c r="H938" s="401">
        <f t="shared" si="38"/>
        <v>2713.126941365249</v>
      </c>
    </row>
    <row r="939" spans="1:8" x14ac:dyDescent="0.25">
      <c r="A939" s="400">
        <v>39961</v>
      </c>
      <c r="B939" s="325">
        <v>768</v>
      </c>
      <c r="C939" s="386">
        <v>7.14</v>
      </c>
      <c r="D939" s="343">
        <v>9.1199999999999992</v>
      </c>
      <c r="E939" s="341">
        <v>16.63</v>
      </c>
      <c r="F939" s="401">
        <f t="shared" si="39"/>
        <v>1051.0974694165966</v>
      </c>
      <c r="G939" s="401">
        <f t="shared" si="40"/>
        <v>1342.5782802632157</v>
      </c>
      <c r="H939" s="401">
        <f t="shared" si="38"/>
        <v>2448.1443860501404</v>
      </c>
    </row>
    <row r="940" spans="1:8" x14ac:dyDescent="0.25">
      <c r="A940" s="405">
        <v>39965</v>
      </c>
      <c r="B940" s="325">
        <v>71</v>
      </c>
      <c r="C940" s="292"/>
      <c r="D940" s="341"/>
      <c r="E940" s="342">
        <v>6.99</v>
      </c>
      <c r="F940" s="401">
        <f t="shared" si="39"/>
        <v>0</v>
      </c>
      <c r="G940" s="401">
        <f t="shared" si="40"/>
        <v>0</v>
      </c>
      <c r="H940" s="401">
        <f t="shared" si="38"/>
        <v>1029.0155898070043</v>
      </c>
    </row>
    <row r="941" spans="1:8" x14ac:dyDescent="0.25">
      <c r="A941" s="405">
        <v>39965</v>
      </c>
      <c r="B941" s="325">
        <v>72</v>
      </c>
      <c r="C941" s="292"/>
      <c r="D941" s="341"/>
      <c r="E941" s="342">
        <v>19.8</v>
      </c>
      <c r="F941" s="401">
        <f t="shared" si="39"/>
        <v>0</v>
      </c>
      <c r="G941" s="401">
        <f t="shared" si="40"/>
        <v>0</v>
      </c>
      <c r="H941" s="401">
        <f t="shared" si="38"/>
        <v>2914.8081084661926</v>
      </c>
    </row>
    <row r="942" spans="1:8" x14ac:dyDescent="0.25">
      <c r="A942" s="405">
        <v>39965</v>
      </c>
      <c r="B942" s="325">
        <v>76</v>
      </c>
      <c r="C942" s="292"/>
      <c r="D942" s="341"/>
      <c r="E942" s="342">
        <v>15.56</v>
      </c>
      <c r="F942" s="401">
        <f t="shared" si="39"/>
        <v>0</v>
      </c>
      <c r="G942" s="401">
        <f t="shared" si="40"/>
        <v>0</v>
      </c>
      <c r="H942" s="401">
        <f t="shared" si="38"/>
        <v>2290.6269781683818</v>
      </c>
    </row>
    <row r="943" spans="1:8" x14ac:dyDescent="0.25">
      <c r="A943" s="405">
        <v>39965</v>
      </c>
      <c r="B943" s="325">
        <v>77</v>
      </c>
      <c r="C943" s="292"/>
      <c r="D943" s="341"/>
      <c r="E943" s="342">
        <v>6.42</v>
      </c>
      <c r="F943" s="401">
        <f t="shared" si="39"/>
        <v>0</v>
      </c>
      <c r="G943" s="401">
        <f t="shared" si="40"/>
        <v>0</v>
      </c>
      <c r="H943" s="401">
        <f t="shared" si="38"/>
        <v>945.10444729055337</v>
      </c>
    </row>
    <row r="944" spans="1:8" x14ac:dyDescent="0.25">
      <c r="A944" s="405">
        <v>39965</v>
      </c>
      <c r="B944" s="325">
        <v>80</v>
      </c>
      <c r="C944" s="292"/>
      <c r="D944" s="341"/>
      <c r="E944" s="342">
        <v>13.37</v>
      </c>
      <c r="F944" s="401">
        <f t="shared" si="39"/>
        <v>0</v>
      </c>
      <c r="G944" s="401">
        <f t="shared" si="40"/>
        <v>0</v>
      </c>
      <c r="H944" s="401">
        <f t="shared" si="38"/>
        <v>1968.2315358683331</v>
      </c>
    </row>
    <row r="945" spans="1:8" x14ac:dyDescent="0.25">
      <c r="A945" s="405">
        <v>39965</v>
      </c>
      <c r="B945" s="325">
        <v>82</v>
      </c>
      <c r="C945" s="292"/>
      <c r="D945" s="341"/>
      <c r="E945" s="342">
        <v>12.18</v>
      </c>
      <c r="F945" s="401">
        <f t="shared" si="39"/>
        <v>0</v>
      </c>
      <c r="G945" s="401">
        <f t="shared" si="40"/>
        <v>0</v>
      </c>
      <c r="H945" s="401">
        <f t="shared" si="38"/>
        <v>1793.0486242989002</v>
      </c>
    </row>
    <row r="946" spans="1:8" x14ac:dyDescent="0.25">
      <c r="A946" s="405">
        <v>39965</v>
      </c>
      <c r="B946" s="325">
        <v>88</v>
      </c>
      <c r="C946" s="292"/>
      <c r="D946" s="341"/>
      <c r="E946" s="342">
        <v>4.03</v>
      </c>
      <c r="F946" s="401">
        <f t="shared" si="39"/>
        <v>0</v>
      </c>
      <c r="G946" s="401">
        <f t="shared" si="40"/>
        <v>0</v>
      </c>
      <c r="H946" s="401">
        <f t="shared" si="38"/>
        <v>593.26649884438166</v>
      </c>
    </row>
    <row r="947" spans="1:8" x14ac:dyDescent="0.25">
      <c r="A947" s="405">
        <v>39965</v>
      </c>
      <c r="B947" s="325">
        <v>89</v>
      </c>
      <c r="C947" s="292"/>
      <c r="D947" s="341"/>
      <c r="E947" s="342">
        <v>10.53</v>
      </c>
      <c r="F947" s="401">
        <f t="shared" si="39"/>
        <v>0</v>
      </c>
      <c r="G947" s="401">
        <f t="shared" si="40"/>
        <v>0</v>
      </c>
      <c r="H947" s="401">
        <f t="shared" si="38"/>
        <v>1550.1479485933842</v>
      </c>
    </row>
    <row r="948" spans="1:8" x14ac:dyDescent="0.25">
      <c r="A948" s="405">
        <v>39965</v>
      </c>
      <c r="B948" s="325">
        <v>91</v>
      </c>
      <c r="C948" s="292"/>
      <c r="D948" s="341"/>
      <c r="E948" s="342">
        <v>7</v>
      </c>
      <c r="F948" s="401">
        <f t="shared" si="39"/>
        <v>0</v>
      </c>
      <c r="G948" s="401">
        <f t="shared" si="40"/>
        <v>0</v>
      </c>
      <c r="H948" s="401">
        <f t="shared" si="38"/>
        <v>1030.4877151143105</v>
      </c>
    </row>
    <row r="949" spans="1:8" x14ac:dyDescent="0.25">
      <c r="A949" s="405">
        <v>39965</v>
      </c>
      <c r="B949" s="325">
        <v>94</v>
      </c>
      <c r="C949" s="292"/>
      <c r="D949" s="341"/>
      <c r="E949" s="342">
        <v>18.079999999999998</v>
      </c>
      <c r="F949" s="401">
        <f t="shared" si="39"/>
        <v>0</v>
      </c>
      <c r="G949" s="401">
        <f t="shared" si="40"/>
        <v>0</v>
      </c>
      <c r="H949" s="401">
        <f t="shared" si="38"/>
        <v>2661.6025556095328</v>
      </c>
    </row>
    <row r="950" spans="1:8" x14ac:dyDescent="0.25">
      <c r="A950" s="405">
        <v>39965</v>
      </c>
      <c r="B950" s="325">
        <v>96</v>
      </c>
      <c r="C950" s="292"/>
      <c r="D950" s="341"/>
      <c r="E950" s="342">
        <v>4.88</v>
      </c>
      <c r="F950" s="401">
        <f t="shared" si="39"/>
        <v>0</v>
      </c>
      <c r="G950" s="401">
        <f t="shared" si="40"/>
        <v>0</v>
      </c>
      <c r="H950" s="401">
        <f t="shared" si="38"/>
        <v>718.39714996540499</v>
      </c>
    </row>
    <row r="951" spans="1:8" x14ac:dyDescent="0.25">
      <c r="A951" s="405">
        <v>39965</v>
      </c>
      <c r="B951" s="325">
        <v>100</v>
      </c>
      <c r="C951" s="292"/>
      <c r="D951" s="341"/>
      <c r="E951" s="342">
        <v>5.73</v>
      </c>
      <c r="F951" s="401">
        <f t="shared" si="39"/>
        <v>0</v>
      </c>
      <c r="G951" s="401">
        <f t="shared" si="40"/>
        <v>0</v>
      </c>
      <c r="H951" s="401">
        <f t="shared" si="38"/>
        <v>843.52780108642855</v>
      </c>
    </row>
    <row r="952" spans="1:8" x14ac:dyDescent="0.25">
      <c r="A952" s="405">
        <v>39965</v>
      </c>
      <c r="B952" s="324">
        <v>100</v>
      </c>
      <c r="C952" s="292"/>
      <c r="D952" s="341"/>
      <c r="E952" s="342"/>
      <c r="F952" s="401">
        <f t="shared" si="39"/>
        <v>0</v>
      </c>
      <c r="G952" s="401">
        <f t="shared" si="40"/>
        <v>0</v>
      </c>
      <c r="H952" s="401">
        <f t="shared" si="38"/>
        <v>0</v>
      </c>
    </row>
    <row r="953" spans="1:8" x14ac:dyDescent="0.25">
      <c r="A953" s="405">
        <v>39965</v>
      </c>
      <c r="B953" s="325">
        <v>101</v>
      </c>
      <c r="C953" s="292"/>
      <c r="D953" s="341"/>
      <c r="E953" s="342">
        <v>10.09</v>
      </c>
      <c r="F953" s="401">
        <f t="shared" si="39"/>
        <v>0</v>
      </c>
      <c r="G953" s="401">
        <f t="shared" si="40"/>
        <v>0</v>
      </c>
      <c r="H953" s="401">
        <f t="shared" si="38"/>
        <v>1485.3744350719132</v>
      </c>
    </row>
    <row r="954" spans="1:8" x14ac:dyDescent="0.25">
      <c r="A954" s="405">
        <v>39965</v>
      </c>
      <c r="B954" s="325">
        <v>102</v>
      </c>
      <c r="C954" s="292"/>
      <c r="D954" s="341"/>
      <c r="E954" s="342">
        <v>15.65</v>
      </c>
      <c r="F954" s="401">
        <f t="shared" si="39"/>
        <v>0</v>
      </c>
      <c r="G954" s="401">
        <f t="shared" si="40"/>
        <v>0</v>
      </c>
      <c r="H954" s="401">
        <f t="shared" si="38"/>
        <v>2303.8761059341368</v>
      </c>
    </row>
    <row r="955" spans="1:8" x14ac:dyDescent="0.25">
      <c r="A955" s="405">
        <v>39965</v>
      </c>
      <c r="B955" s="325">
        <v>177</v>
      </c>
      <c r="C955" s="292"/>
      <c r="D955" s="341"/>
      <c r="E955" s="342">
        <v>5.14</v>
      </c>
      <c r="F955" s="401">
        <f t="shared" si="39"/>
        <v>0</v>
      </c>
      <c r="G955" s="401">
        <f t="shared" si="40"/>
        <v>0</v>
      </c>
      <c r="H955" s="401">
        <f t="shared" si="38"/>
        <v>756.67240795536509</v>
      </c>
    </row>
    <row r="956" spans="1:8" x14ac:dyDescent="0.25">
      <c r="A956" s="405">
        <v>39965</v>
      </c>
      <c r="B956" s="325">
        <v>178</v>
      </c>
      <c r="C956" s="292"/>
      <c r="D956" s="341"/>
      <c r="E956" s="342">
        <v>10.29</v>
      </c>
      <c r="F956" s="401">
        <f t="shared" si="39"/>
        <v>0</v>
      </c>
      <c r="G956" s="401">
        <f t="shared" si="40"/>
        <v>0</v>
      </c>
      <c r="H956" s="401">
        <f t="shared" si="38"/>
        <v>1514.8169412180362</v>
      </c>
    </row>
    <row r="957" spans="1:8" x14ac:dyDescent="0.25">
      <c r="A957" s="405">
        <v>39965</v>
      </c>
      <c r="B957" s="325">
        <v>180</v>
      </c>
      <c r="C957" s="292"/>
      <c r="D957" s="341"/>
      <c r="E957" s="342"/>
      <c r="F957" s="401">
        <f t="shared" si="39"/>
        <v>0</v>
      </c>
      <c r="G957" s="401">
        <f t="shared" si="40"/>
        <v>0</v>
      </c>
      <c r="H957" s="401">
        <f t="shared" si="38"/>
        <v>0</v>
      </c>
    </row>
    <row r="958" spans="1:8" x14ac:dyDescent="0.25">
      <c r="A958" s="405">
        <v>39965</v>
      </c>
      <c r="B958" s="325">
        <v>182</v>
      </c>
      <c r="C958" s="292"/>
      <c r="D958" s="341"/>
      <c r="E958" s="342">
        <v>8.69</v>
      </c>
      <c r="F958" s="401">
        <f t="shared" si="39"/>
        <v>0</v>
      </c>
      <c r="G958" s="401">
        <f t="shared" si="40"/>
        <v>0</v>
      </c>
      <c r="H958" s="401">
        <f t="shared" si="38"/>
        <v>1279.2768920490512</v>
      </c>
    </row>
    <row r="959" spans="1:8" x14ac:dyDescent="0.25">
      <c r="A959" s="405">
        <v>39965</v>
      </c>
      <c r="B959" s="325">
        <v>184</v>
      </c>
      <c r="C959" s="292"/>
      <c r="D959" s="341"/>
      <c r="E959" s="342">
        <v>7.92</v>
      </c>
      <c r="F959" s="401">
        <f t="shared" si="39"/>
        <v>0</v>
      </c>
      <c r="G959" s="401">
        <f t="shared" si="40"/>
        <v>0</v>
      </c>
      <c r="H959" s="401">
        <f t="shared" si="38"/>
        <v>1165.923243386477</v>
      </c>
    </row>
    <row r="960" spans="1:8" x14ac:dyDescent="0.25">
      <c r="A960" s="405">
        <v>39965</v>
      </c>
      <c r="B960" s="325">
        <v>186</v>
      </c>
      <c r="C960" s="292"/>
      <c r="D960" s="341"/>
      <c r="E960" s="342">
        <v>6.58</v>
      </c>
      <c r="F960" s="401">
        <f t="shared" si="39"/>
        <v>0</v>
      </c>
      <c r="G960" s="401">
        <f t="shared" si="40"/>
        <v>0</v>
      </c>
      <c r="H960" s="401">
        <f t="shared" si="38"/>
        <v>968.65845220745189</v>
      </c>
    </row>
    <row r="961" spans="1:8" x14ac:dyDescent="0.25">
      <c r="A961" s="405">
        <v>39965</v>
      </c>
      <c r="B961" s="325">
        <v>187</v>
      </c>
      <c r="C961" s="292"/>
      <c r="D961" s="341"/>
      <c r="E961" s="342">
        <v>12.24</v>
      </c>
      <c r="F961" s="401">
        <f t="shared" si="39"/>
        <v>0</v>
      </c>
      <c r="G961" s="401">
        <f t="shared" si="40"/>
        <v>0</v>
      </c>
      <c r="H961" s="401">
        <f t="shared" si="38"/>
        <v>1801.8813761427373</v>
      </c>
    </row>
    <row r="962" spans="1:8" x14ac:dyDescent="0.25">
      <c r="A962" s="405">
        <v>39965</v>
      </c>
      <c r="B962" s="325">
        <v>189</v>
      </c>
      <c r="C962" s="292"/>
      <c r="D962" s="341"/>
      <c r="E962" s="342">
        <v>8.02</v>
      </c>
      <c r="F962" s="401">
        <f t="shared" si="39"/>
        <v>0</v>
      </c>
      <c r="G962" s="401">
        <f t="shared" si="40"/>
        <v>0</v>
      </c>
      <c r="H962" s="401">
        <f t="shared" si="38"/>
        <v>1180.6444964595387</v>
      </c>
    </row>
    <row r="963" spans="1:8" x14ac:dyDescent="0.25">
      <c r="A963" s="405">
        <v>39965</v>
      </c>
      <c r="B963" s="325">
        <v>190</v>
      </c>
      <c r="C963" s="292"/>
      <c r="D963" s="341"/>
      <c r="E963" s="342">
        <v>16.62</v>
      </c>
      <c r="F963" s="401">
        <f t="shared" si="39"/>
        <v>0</v>
      </c>
      <c r="G963" s="401">
        <f t="shared" si="40"/>
        <v>0</v>
      </c>
      <c r="H963" s="401">
        <f t="shared" si="38"/>
        <v>2446.6722607428342</v>
      </c>
    </row>
    <row r="964" spans="1:8" x14ac:dyDescent="0.25">
      <c r="A964" s="405">
        <v>39965</v>
      </c>
      <c r="B964" s="325">
        <v>192</v>
      </c>
      <c r="C964" s="292"/>
      <c r="D964" s="341"/>
      <c r="E964" s="342">
        <v>7.13</v>
      </c>
      <c r="F964" s="401">
        <f t="shared" si="39"/>
        <v>0</v>
      </c>
      <c r="G964" s="401">
        <f t="shared" si="40"/>
        <v>0</v>
      </c>
      <c r="H964" s="401">
        <f t="shared" ref="H964:H1027" si="41">(E964*10000)/67.929</f>
        <v>1049.6253441092906</v>
      </c>
    </row>
    <row r="965" spans="1:8" x14ac:dyDescent="0.25">
      <c r="A965" s="405">
        <v>39965</v>
      </c>
      <c r="B965" s="324">
        <v>193</v>
      </c>
      <c r="C965" s="292"/>
      <c r="D965" s="341"/>
      <c r="E965" s="342"/>
      <c r="F965" s="401">
        <f t="shared" si="39"/>
        <v>0</v>
      </c>
      <c r="G965" s="401">
        <f t="shared" si="40"/>
        <v>0</v>
      </c>
      <c r="H965" s="401">
        <f t="shared" si="41"/>
        <v>0</v>
      </c>
    </row>
    <row r="966" spans="1:8" x14ac:dyDescent="0.25">
      <c r="A966" s="405">
        <v>39965</v>
      </c>
      <c r="B966" s="324">
        <v>194</v>
      </c>
      <c r="C966" s="292"/>
      <c r="D966" s="341"/>
      <c r="E966" s="342"/>
      <c r="F966" s="401">
        <f t="shared" si="39"/>
        <v>0</v>
      </c>
      <c r="G966" s="401">
        <f t="shared" si="40"/>
        <v>0</v>
      </c>
      <c r="H966" s="401">
        <f t="shared" si="41"/>
        <v>0</v>
      </c>
    </row>
    <row r="967" spans="1:8" x14ac:dyDescent="0.25">
      <c r="A967" s="405">
        <v>39965</v>
      </c>
      <c r="B967" s="325">
        <v>195</v>
      </c>
      <c r="C967" s="292"/>
      <c r="D967" s="341"/>
      <c r="E967" s="342">
        <v>11.03</v>
      </c>
      <c r="F967" s="401">
        <f t="shared" si="39"/>
        <v>0</v>
      </c>
      <c r="G967" s="401">
        <f t="shared" si="40"/>
        <v>0</v>
      </c>
      <c r="H967" s="401">
        <f t="shared" si="41"/>
        <v>1623.7542139586922</v>
      </c>
    </row>
    <row r="968" spans="1:8" x14ac:dyDescent="0.25">
      <c r="A968" s="405">
        <v>39965</v>
      </c>
      <c r="B968" s="325">
        <v>196</v>
      </c>
      <c r="C968" s="292"/>
      <c r="D968" s="341"/>
      <c r="E968" s="342">
        <v>7.56</v>
      </c>
      <c r="F968" s="401">
        <f t="shared" si="39"/>
        <v>0</v>
      </c>
      <c r="G968" s="401">
        <f t="shared" si="40"/>
        <v>0</v>
      </c>
      <c r="H968" s="401">
        <f t="shared" si="41"/>
        <v>1112.9267323234553</v>
      </c>
    </row>
    <row r="969" spans="1:8" x14ac:dyDescent="0.25">
      <c r="A969" s="405">
        <v>39965</v>
      </c>
      <c r="B969" s="325">
        <v>198</v>
      </c>
      <c r="C969" s="292"/>
      <c r="D969" s="341"/>
      <c r="E969" s="342">
        <v>7.74</v>
      </c>
      <c r="F969" s="401">
        <f t="shared" si="39"/>
        <v>0</v>
      </c>
      <c r="G969" s="401">
        <f t="shared" si="40"/>
        <v>0</v>
      </c>
      <c r="H969" s="401">
        <f t="shared" si="41"/>
        <v>1139.4249878549663</v>
      </c>
    </row>
    <row r="970" spans="1:8" x14ac:dyDescent="0.25">
      <c r="A970" s="405">
        <v>39965</v>
      </c>
      <c r="B970" s="324">
        <v>199</v>
      </c>
      <c r="C970" s="292"/>
      <c r="D970" s="341"/>
      <c r="E970" s="342"/>
      <c r="F970" s="401">
        <f t="shared" si="39"/>
        <v>0</v>
      </c>
      <c r="G970" s="401">
        <f t="shared" si="40"/>
        <v>0</v>
      </c>
      <c r="H970" s="401">
        <f t="shared" si="41"/>
        <v>0</v>
      </c>
    </row>
    <row r="971" spans="1:8" x14ac:dyDescent="0.25">
      <c r="A971" s="405">
        <v>39965</v>
      </c>
      <c r="B971" s="324">
        <v>201</v>
      </c>
      <c r="C971" s="292"/>
      <c r="D971" s="341"/>
      <c r="E971" s="342"/>
      <c r="F971" s="401">
        <f t="shared" si="39"/>
        <v>0</v>
      </c>
      <c r="G971" s="401">
        <f t="shared" si="40"/>
        <v>0</v>
      </c>
      <c r="H971" s="401">
        <f t="shared" si="41"/>
        <v>0</v>
      </c>
    </row>
    <row r="972" spans="1:8" x14ac:dyDescent="0.25">
      <c r="A972" s="405">
        <v>39965</v>
      </c>
      <c r="B972" s="324">
        <v>202</v>
      </c>
      <c r="C972" s="292"/>
      <c r="D972" s="341"/>
      <c r="E972" s="342"/>
      <c r="F972" s="401">
        <f t="shared" si="39"/>
        <v>0</v>
      </c>
      <c r="G972" s="401">
        <f t="shared" si="40"/>
        <v>0</v>
      </c>
      <c r="H972" s="401">
        <f t="shared" si="41"/>
        <v>0</v>
      </c>
    </row>
    <row r="973" spans="1:8" x14ac:dyDescent="0.25">
      <c r="A973" s="405">
        <v>39965</v>
      </c>
      <c r="B973" s="324">
        <v>203</v>
      </c>
      <c r="C973" s="292"/>
      <c r="D973" s="341"/>
      <c r="E973" s="342"/>
      <c r="F973" s="401">
        <f t="shared" si="39"/>
        <v>0</v>
      </c>
      <c r="G973" s="401">
        <f t="shared" si="40"/>
        <v>0</v>
      </c>
      <c r="H973" s="401">
        <f t="shared" si="41"/>
        <v>0</v>
      </c>
    </row>
    <row r="974" spans="1:8" x14ac:dyDescent="0.25">
      <c r="A974" s="405">
        <v>39965</v>
      </c>
      <c r="B974" s="325">
        <v>204</v>
      </c>
      <c r="C974" s="292"/>
      <c r="D974" s="341"/>
      <c r="E974" s="342">
        <v>7.53</v>
      </c>
      <c r="F974" s="401">
        <f t="shared" si="39"/>
        <v>0</v>
      </c>
      <c r="G974" s="401">
        <f t="shared" si="40"/>
        <v>0</v>
      </c>
      <c r="H974" s="401">
        <f t="shared" si="41"/>
        <v>1108.5103564015369</v>
      </c>
    </row>
    <row r="975" spans="1:8" x14ac:dyDescent="0.25">
      <c r="A975" s="405">
        <v>39965</v>
      </c>
      <c r="B975" s="325">
        <v>206</v>
      </c>
      <c r="C975" s="292"/>
      <c r="D975" s="341"/>
      <c r="E975" s="342"/>
      <c r="F975" s="401">
        <f t="shared" si="39"/>
        <v>0</v>
      </c>
      <c r="G975" s="401">
        <f t="shared" si="40"/>
        <v>0</v>
      </c>
      <c r="H975" s="401">
        <f t="shared" si="41"/>
        <v>0</v>
      </c>
    </row>
    <row r="976" spans="1:8" x14ac:dyDescent="0.25">
      <c r="A976" s="405">
        <v>39965</v>
      </c>
      <c r="B976" s="325">
        <v>207</v>
      </c>
      <c r="C976" s="292"/>
      <c r="D976" s="341"/>
      <c r="E976" s="342">
        <v>5.37</v>
      </c>
      <c r="F976" s="401">
        <f t="shared" si="39"/>
        <v>0</v>
      </c>
      <c r="G976" s="401">
        <f t="shared" si="40"/>
        <v>0</v>
      </c>
      <c r="H976" s="401">
        <f t="shared" si="41"/>
        <v>790.53129002340677</v>
      </c>
    </row>
    <row r="977" spans="1:8" x14ac:dyDescent="0.25">
      <c r="A977" s="405">
        <v>39965</v>
      </c>
      <c r="B977" s="325">
        <v>208</v>
      </c>
      <c r="C977" s="292"/>
      <c r="D977" s="341"/>
      <c r="E977" s="342"/>
      <c r="F977" s="401">
        <f t="shared" si="39"/>
        <v>0</v>
      </c>
      <c r="G977" s="401">
        <f t="shared" si="40"/>
        <v>0</v>
      </c>
      <c r="H977" s="401">
        <f t="shared" si="41"/>
        <v>0</v>
      </c>
    </row>
    <row r="978" spans="1:8" x14ac:dyDescent="0.25">
      <c r="A978" s="405">
        <v>39965</v>
      </c>
      <c r="B978" s="325">
        <v>209</v>
      </c>
      <c r="C978" s="292"/>
      <c r="D978" s="341"/>
      <c r="E978" s="342"/>
      <c r="F978" s="401">
        <f t="shared" si="39"/>
        <v>0</v>
      </c>
      <c r="G978" s="401">
        <f t="shared" si="40"/>
        <v>0</v>
      </c>
      <c r="H978" s="401">
        <f t="shared" si="41"/>
        <v>0</v>
      </c>
    </row>
    <row r="979" spans="1:8" x14ac:dyDescent="0.25">
      <c r="A979" s="405">
        <v>39965</v>
      </c>
      <c r="B979" s="324">
        <v>210</v>
      </c>
      <c r="C979" s="292"/>
      <c r="D979" s="341"/>
      <c r="E979" s="342"/>
      <c r="F979" s="401">
        <f t="shared" si="39"/>
        <v>0</v>
      </c>
      <c r="G979" s="401">
        <f t="shared" si="40"/>
        <v>0</v>
      </c>
      <c r="H979" s="401">
        <f t="shared" si="41"/>
        <v>0</v>
      </c>
    </row>
    <row r="980" spans="1:8" x14ac:dyDescent="0.25">
      <c r="A980" s="405">
        <v>39965</v>
      </c>
      <c r="B980" s="324">
        <v>246</v>
      </c>
      <c r="C980" s="292"/>
      <c r="D980" s="341"/>
      <c r="E980" s="342"/>
      <c r="F980" s="401">
        <f t="shared" si="39"/>
        <v>0</v>
      </c>
      <c r="G980" s="401">
        <f t="shared" si="40"/>
        <v>0</v>
      </c>
      <c r="H980" s="401">
        <f t="shared" si="41"/>
        <v>0</v>
      </c>
    </row>
    <row r="981" spans="1:8" x14ac:dyDescent="0.25">
      <c r="A981" s="405">
        <v>39965</v>
      </c>
      <c r="B981" s="325">
        <v>248</v>
      </c>
      <c r="C981" s="292"/>
      <c r="D981" s="341"/>
      <c r="E981" s="342">
        <v>5.68</v>
      </c>
      <c r="F981" s="401">
        <f t="shared" si="39"/>
        <v>0</v>
      </c>
      <c r="G981" s="401">
        <f t="shared" si="40"/>
        <v>0</v>
      </c>
      <c r="H981" s="401">
        <f t="shared" si="41"/>
        <v>836.16717454989771</v>
      </c>
    </row>
    <row r="982" spans="1:8" x14ac:dyDescent="0.25">
      <c r="A982" s="405">
        <v>39965</v>
      </c>
      <c r="B982" s="325">
        <v>249</v>
      </c>
      <c r="C982" s="292"/>
      <c r="D982" s="341"/>
      <c r="E982" s="342"/>
      <c r="F982" s="401">
        <f t="shared" si="39"/>
        <v>0</v>
      </c>
      <c r="G982" s="401">
        <f t="shared" si="40"/>
        <v>0</v>
      </c>
      <c r="H982" s="401">
        <f t="shared" si="41"/>
        <v>0</v>
      </c>
    </row>
    <row r="983" spans="1:8" x14ac:dyDescent="0.25">
      <c r="A983" s="405">
        <v>39965</v>
      </c>
      <c r="B983" s="325">
        <v>250</v>
      </c>
      <c r="C983" s="292"/>
      <c r="D983" s="341"/>
      <c r="E983" s="342">
        <v>5.52</v>
      </c>
      <c r="F983" s="401">
        <f t="shared" si="39"/>
        <v>0</v>
      </c>
      <c r="G983" s="401">
        <f t="shared" si="40"/>
        <v>0</v>
      </c>
      <c r="H983" s="401">
        <f t="shared" si="41"/>
        <v>812.61316963299907</v>
      </c>
    </row>
    <row r="984" spans="1:8" x14ac:dyDescent="0.25">
      <c r="A984" s="405">
        <v>39965</v>
      </c>
      <c r="B984" s="325">
        <v>252</v>
      </c>
      <c r="C984" s="292"/>
      <c r="D984" s="341"/>
      <c r="E984" s="342">
        <v>11.88</v>
      </c>
      <c r="F984" s="401">
        <f t="shared" si="39"/>
        <v>0</v>
      </c>
      <c r="G984" s="401">
        <f t="shared" si="40"/>
        <v>0</v>
      </c>
      <c r="H984" s="401">
        <f t="shared" si="41"/>
        <v>1748.8848650797158</v>
      </c>
    </row>
    <row r="985" spans="1:8" x14ac:dyDescent="0.25">
      <c r="A985" s="405">
        <v>39965</v>
      </c>
      <c r="B985" s="324">
        <v>254</v>
      </c>
      <c r="C985" s="292"/>
      <c r="D985" s="341"/>
      <c r="E985" s="342"/>
      <c r="F985" s="401">
        <f t="shared" si="39"/>
        <v>0</v>
      </c>
      <c r="G985" s="401">
        <f t="shared" si="40"/>
        <v>0</v>
      </c>
      <c r="H985" s="401">
        <f t="shared" si="41"/>
        <v>0</v>
      </c>
    </row>
    <row r="986" spans="1:8" x14ac:dyDescent="0.25">
      <c r="A986" s="405">
        <v>39965</v>
      </c>
      <c r="B986" s="324">
        <v>255</v>
      </c>
      <c r="C986" s="292"/>
      <c r="D986" s="341"/>
      <c r="E986" s="342"/>
      <c r="F986" s="401">
        <f t="shared" si="39"/>
        <v>0</v>
      </c>
      <c r="G986" s="401">
        <f t="shared" si="40"/>
        <v>0</v>
      </c>
      <c r="H986" s="401">
        <f t="shared" si="41"/>
        <v>0</v>
      </c>
    </row>
    <row r="987" spans="1:8" x14ac:dyDescent="0.25">
      <c r="A987" s="405">
        <v>39965</v>
      </c>
      <c r="B987" s="324">
        <v>256</v>
      </c>
      <c r="C987" s="292"/>
      <c r="D987" s="341"/>
      <c r="E987" s="342"/>
      <c r="F987" s="401">
        <f t="shared" si="39"/>
        <v>0</v>
      </c>
      <c r="G987" s="401">
        <f t="shared" si="40"/>
        <v>0</v>
      </c>
      <c r="H987" s="401">
        <f t="shared" si="41"/>
        <v>0</v>
      </c>
    </row>
    <row r="988" spans="1:8" x14ac:dyDescent="0.25">
      <c r="A988" s="405">
        <v>39965</v>
      </c>
      <c r="B988" s="324">
        <v>258</v>
      </c>
      <c r="C988" s="292"/>
      <c r="D988" s="341"/>
      <c r="E988" s="342"/>
      <c r="F988" s="401">
        <f t="shared" si="39"/>
        <v>0</v>
      </c>
      <c r="G988" s="401">
        <f t="shared" si="40"/>
        <v>0</v>
      </c>
      <c r="H988" s="401">
        <f t="shared" si="41"/>
        <v>0</v>
      </c>
    </row>
    <row r="989" spans="1:8" x14ac:dyDescent="0.25">
      <c r="A989" s="405">
        <v>39965</v>
      </c>
      <c r="B989" s="324">
        <v>264</v>
      </c>
      <c r="C989" s="292"/>
      <c r="D989" s="341"/>
      <c r="E989" s="342"/>
      <c r="F989" s="401">
        <f t="shared" si="39"/>
        <v>0</v>
      </c>
      <c r="G989" s="401">
        <f t="shared" si="40"/>
        <v>0</v>
      </c>
      <c r="H989" s="401">
        <f t="shared" si="41"/>
        <v>0</v>
      </c>
    </row>
    <row r="990" spans="1:8" x14ac:dyDescent="0.25">
      <c r="A990" s="405">
        <v>39965</v>
      </c>
      <c r="B990" s="324">
        <v>265</v>
      </c>
      <c r="C990" s="292"/>
      <c r="D990" s="341"/>
      <c r="E990" s="342"/>
      <c r="F990" s="401">
        <f t="shared" si="39"/>
        <v>0</v>
      </c>
      <c r="G990" s="401">
        <f t="shared" si="40"/>
        <v>0</v>
      </c>
      <c r="H990" s="401">
        <f t="shared" si="41"/>
        <v>0</v>
      </c>
    </row>
    <row r="991" spans="1:8" x14ac:dyDescent="0.25">
      <c r="A991" s="405">
        <v>39965</v>
      </c>
      <c r="B991" s="324">
        <v>267</v>
      </c>
      <c r="C991" s="292"/>
      <c r="D991" s="341"/>
      <c r="E991" s="342"/>
      <c r="F991" s="401">
        <f t="shared" si="39"/>
        <v>0</v>
      </c>
      <c r="G991" s="401">
        <f t="shared" si="40"/>
        <v>0</v>
      </c>
      <c r="H991" s="401">
        <f t="shared" si="41"/>
        <v>0</v>
      </c>
    </row>
    <row r="992" spans="1:8" x14ac:dyDescent="0.25">
      <c r="A992" s="405">
        <v>39965</v>
      </c>
      <c r="B992" s="324">
        <v>269</v>
      </c>
      <c r="C992" s="292"/>
      <c r="D992" s="341"/>
      <c r="E992" s="342"/>
      <c r="F992" s="401">
        <f t="shared" si="39"/>
        <v>0</v>
      </c>
      <c r="G992" s="401">
        <f t="shared" si="40"/>
        <v>0</v>
      </c>
      <c r="H992" s="401">
        <f t="shared" si="41"/>
        <v>0</v>
      </c>
    </row>
    <row r="993" spans="1:8" x14ac:dyDescent="0.25">
      <c r="A993" s="405">
        <v>39965</v>
      </c>
      <c r="B993" s="324">
        <v>270</v>
      </c>
      <c r="C993" s="292"/>
      <c r="D993" s="341"/>
      <c r="E993" s="342"/>
      <c r="F993" s="401">
        <f t="shared" si="39"/>
        <v>0</v>
      </c>
      <c r="G993" s="401">
        <f t="shared" si="40"/>
        <v>0</v>
      </c>
      <c r="H993" s="401">
        <f t="shared" si="41"/>
        <v>0</v>
      </c>
    </row>
    <row r="994" spans="1:8" x14ac:dyDescent="0.25">
      <c r="A994" s="405">
        <v>39965</v>
      </c>
      <c r="B994" s="324">
        <v>271</v>
      </c>
      <c r="C994" s="292"/>
      <c r="D994" s="341"/>
      <c r="E994" s="342"/>
      <c r="F994" s="401">
        <f t="shared" si="39"/>
        <v>0</v>
      </c>
      <c r="G994" s="401">
        <f t="shared" si="40"/>
        <v>0</v>
      </c>
      <c r="H994" s="401">
        <f t="shared" si="41"/>
        <v>0</v>
      </c>
    </row>
    <row r="995" spans="1:8" x14ac:dyDescent="0.25">
      <c r="A995" s="405">
        <v>39965</v>
      </c>
      <c r="B995" s="324">
        <v>272</v>
      </c>
      <c r="C995" s="292"/>
      <c r="D995" s="341"/>
      <c r="E995" s="342"/>
      <c r="F995" s="401">
        <f t="shared" si="39"/>
        <v>0</v>
      </c>
      <c r="G995" s="401">
        <f t="shared" si="40"/>
        <v>0</v>
      </c>
      <c r="H995" s="401">
        <f t="shared" si="41"/>
        <v>0</v>
      </c>
    </row>
    <row r="996" spans="1:8" x14ac:dyDescent="0.25">
      <c r="A996" s="405">
        <v>39965</v>
      </c>
      <c r="B996" s="324">
        <v>274</v>
      </c>
      <c r="C996" s="292"/>
      <c r="D996" s="341"/>
      <c r="E996" s="342"/>
      <c r="F996" s="401">
        <f t="shared" ref="F996:F1059" si="42">(C996*10000)/67.929</f>
        <v>0</v>
      </c>
      <c r="G996" s="401">
        <f t="shared" ref="G996:G1059" si="43">(D996*10000)/67.929</f>
        <v>0</v>
      </c>
      <c r="H996" s="401">
        <f t="shared" si="41"/>
        <v>0</v>
      </c>
    </row>
    <row r="997" spans="1:8" x14ac:dyDescent="0.25">
      <c r="A997" s="405">
        <v>39965</v>
      </c>
      <c r="B997" s="324">
        <v>275</v>
      </c>
      <c r="C997" s="292"/>
      <c r="D997" s="341"/>
      <c r="E997" s="342"/>
      <c r="F997" s="401">
        <f t="shared" si="42"/>
        <v>0</v>
      </c>
      <c r="G997" s="401">
        <f t="shared" si="43"/>
        <v>0</v>
      </c>
      <c r="H997" s="401">
        <f t="shared" si="41"/>
        <v>0</v>
      </c>
    </row>
    <row r="998" spans="1:8" x14ac:dyDescent="0.25">
      <c r="A998" s="405">
        <v>39965</v>
      </c>
      <c r="B998" s="324">
        <v>276</v>
      </c>
      <c r="C998" s="292"/>
      <c r="D998" s="341"/>
      <c r="E998" s="342"/>
      <c r="F998" s="401">
        <f t="shared" si="42"/>
        <v>0</v>
      </c>
      <c r="G998" s="401">
        <f t="shared" si="43"/>
        <v>0</v>
      </c>
      <c r="H998" s="401">
        <f t="shared" si="41"/>
        <v>0</v>
      </c>
    </row>
    <row r="999" spans="1:8" x14ac:dyDescent="0.25">
      <c r="A999" s="405">
        <v>39965</v>
      </c>
      <c r="B999" s="324">
        <v>277</v>
      </c>
      <c r="C999" s="292"/>
      <c r="D999" s="341"/>
      <c r="E999" s="342"/>
      <c r="F999" s="401">
        <f t="shared" si="42"/>
        <v>0</v>
      </c>
      <c r="G999" s="401">
        <f t="shared" si="43"/>
        <v>0</v>
      </c>
      <c r="H999" s="401">
        <f t="shared" si="41"/>
        <v>0</v>
      </c>
    </row>
    <row r="1000" spans="1:8" x14ac:dyDescent="0.25">
      <c r="A1000" s="405">
        <v>39965</v>
      </c>
      <c r="B1000" s="324">
        <v>279</v>
      </c>
      <c r="C1000" s="292"/>
      <c r="D1000" s="341"/>
      <c r="E1000" s="342"/>
      <c r="F1000" s="401">
        <f t="shared" si="42"/>
        <v>0</v>
      </c>
      <c r="G1000" s="401">
        <f t="shared" si="43"/>
        <v>0</v>
      </c>
      <c r="H1000" s="401">
        <f t="shared" si="41"/>
        <v>0</v>
      </c>
    </row>
    <row r="1001" spans="1:8" x14ac:dyDescent="0.25">
      <c r="A1001" s="405">
        <v>39965</v>
      </c>
      <c r="B1001" s="324">
        <v>280</v>
      </c>
      <c r="C1001" s="292"/>
      <c r="D1001" s="341"/>
      <c r="E1001" s="342"/>
      <c r="F1001" s="401">
        <f t="shared" si="42"/>
        <v>0</v>
      </c>
      <c r="G1001" s="401">
        <f t="shared" si="43"/>
        <v>0</v>
      </c>
      <c r="H1001" s="401">
        <f t="shared" si="41"/>
        <v>0</v>
      </c>
    </row>
    <row r="1002" spans="1:8" x14ac:dyDescent="0.25">
      <c r="A1002" s="405">
        <v>39965</v>
      </c>
      <c r="B1002" s="324">
        <v>316</v>
      </c>
      <c r="C1002" s="292"/>
      <c r="D1002" s="341"/>
      <c r="E1002" s="342"/>
      <c r="F1002" s="401">
        <f t="shared" si="42"/>
        <v>0</v>
      </c>
      <c r="G1002" s="401">
        <f t="shared" si="43"/>
        <v>0</v>
      </c>
      <c r="H1002" s="401">
        <f t="shared" si="41"/>
        <v>0</v>
      </c>
    </row>
    <row r="1003" spans="1:8" x14ac:dyDescent="0.25">
      <c r="A1003" s="405">
        <v>39965</v>
      </c>
      <c r="B1003" s="324">
        <v>317</v>
      </c>
      <c r="C1003" s="292"/>
      <c r="D1003" s="341"/>
      <c r="E1003" s="342"/>
      <c r="F1003" s="401">
        <f t="shared" si="42"/>
        <v>0</v>
      </c>
      <c r="G1003" s="401">
        <f t="shared" si="43"/>
        <v>0</v>
      </c>
      <c r="H1003" s="401">
        <f t="shared" si="41"/>
        <v>0</v>
      </c>
    </row>
    <row r="1004" spans="1:8" x14ac:dyDescent="0.25">
      <c r="A1004" s="405">
        <v>39965</v>
      </c>
      <c r="B1004" s="324">
        <v>318</v>
      </c>
      <c r="C1004" s="292"/>
      <c r="D1004" s="341"/>
      <c r="E1004" s="342"/>
      <c r="F1004" s="401">
        <f t="shared" si="42"/>
        <v>0</v>
      </c>
      <c r="G1004" s="401">
        <f t="shared" si="43"/>
        <v>0</v>
      </c>
      <c r="H1004" s="401">
        <f t="shared" si="41"/>
        <v>0</v>
      </c>
    </row>
    <row r="1005" spans="1:8" x14ac:dyDescent="0.25">
      <c r="A1005" s="405">
        <v>39965</v>
      </c>
      <c r="B1005" s="324">
        <v>320</v>
      </c>
      <c r="C1005" s="292"/>
      <c r="D1005" s="341"/>
      <c r="E1005" s="342"/>
      <c r="F1005" s="401">
        <f t="shared" si="42"/>
        <v>0</v>
      </c>
      <c r="G1005" s="401">
        <f t="shared" si="43"/>
        <v>0</v>
      </c>
      <c r="H1005" s="401">
        <f t="shared" si="41"/>
        <v>0</v>
      </c>
    </row>
    <row r="1006" spans="1:8" x14ac:dyDescent="0.25">
      <c r="A1006" s="405">
        <v>39965</v>
      </c>
      <c r="B1006" s="324">
        <v>322</v>
      </c>
      <c r="C1006" s="292"/>
      <c r="D1006" s="341"/>
      <c r="E1006" s="342"/>
      <c r="F1006" s="401">
        <f t="shared" si="42"/>
        <v>0</v>
      </c>
      <c r="G1006" s="401">
        <f t="shared" si="43"/>
        <v>0</v>
      </c>
      <c r="H1006" s="401">
        <f t="shared" si="41"/>
        <v>0</v>
      </c>
    </row>
    <row r="1007" spans="1:8" x14ac:dyDescent="0.25">
      <c r="A1007" s="405">
        <v>39965</v>
      </c>
      <c r="B1007" s="324">
        <v>324</v>
      </c>
      <c r="C1007" s="292"/>
      <c r="D1007" s="341"/>
      <c r="E1007" s="342"/>
      <c r="F1007" s="401">
        <f t="shared" si="42"/>
        <v>0</v>
      </c>
      <c r="G1007" s="401">
        <f t="shared" si="43"/>
        <v>0</v>
      </c>
      <c r="H1007" s="401">
        <f t="shared" si="41"/>
        <v>0</v>
      </c>
    </row>
    <row r="1008" spans="1:8" x14ac:dyDescent="0.25">
      <c r="A1008" s="405">
        <v>39965</v>
      </c>
      <c r="B1008" s="324">
        <v>324</v>
      </c>
      <c r="C1008" s="292"/>
      <c r="D1008" s="341"/>
      <c r="E1008" s="342"/>
      <c r="F1008" s="401">
        <f t="shared" si="42"/>
        <v>0</v>
      </c>
      <c r="G1008" s="401">
        <f t="shared" si="43"/>
        <v>0</v>
      </c>
      <c r="H1008" s="401">
        <f t="shared" si="41"/>
        <v>0</v>
      </c>
    </row>
    <row r="1009" spans="1:8" x14ac:dyDescent="0.25">
      <c r="A1009" s="405">
        <v>39965</v>
      </c>
      <c r="B1009" s="324">
        <v>325</v>
      </c>
      <c r="C1009" s="292"/>
      <c r="D1009" s="341"/>
      <c r="E1009" s="342"/>
      <c r="F1009" s="401">
        <f t="shared" si="42"/>
        <v>0</v>
      </c>
      <c r="G1009" s="401">
        <f t="shared" si="43"/>
        <v>0</v>
      </c>
      <c r="H1009" s="401">
        <f t="shared" si="41"/>
        <v>0</v>
      </c>
    </row>
    <row r="1010" spans="1:8" x14ac:dyDescent="0.25">
      <c r="A1010" s="405">
        <v>39965</v>
      </c>
      <c r="B1010" s="324">
        <v>327</v>
      </c>
      <c r="C1010" s="292"/>
      <c r="D1010" s="341"/>
      <c r="E1010" s="342"/>
      <c r="F1010" s="401">
        <f t="shared" si="42"/>
        <v>0</v>
      </c>
      <c r="G1010" s="401">
        <f t="shared" si="43"/>
        <v>0</v>
      </c>
      <c r="H1010" s="401">
        <f t="shared" si="41"/>
        <v>0</v>
      </c>
    </row>
    <row r="1011" spans="1:8" x14ac:dyDescent="0.25">
      <c r="A1011" s="405">
        <v>39965</v>
      </c>
      <c r="B1011" s="324">
        <v>328</v>
      </c>
      <c r="C1011" s="292"/>
      <c r="D1011" s="341"/>
      <c r="E1011" s="342"/>
      <c r="F1011" s="401">
        <f t="shared" si="42"/>
        <v>0</v>
      </c>
      <c r="G1011" s="401">
        <f t="shared" si="43"/>
        <v>0</v>
      </c>
      <c r="H1011" s="401">
        <f t="shared" si="41"/>
        <v>0</v>
      </c>
    </row>
    <row r="1012" spans="1:8" x14ac:dyDescent="0.25">
      <c r="A1012" s="405">
        <v>39965</v>
      </c>
      <c r="B1012" s="324">
        <v>329</v>
      </c>
      <c r="C1012" s="292"/>
      <c r="D1012" s="341"/>
      <c r="E1012" s="342"/>
      <c r="F1012" s="401">
        <f t="shared" si="42"/>
        <v>0</v>
      </c>
      <c r="G1012" s="401">
        <f t="shared" si="43"/>
        <v>0</v>
      </c>
      <c r="H1012" s="401">
        <f t="shared" si="41"/>
        <v>0</v>
      </c>
    </row>
    <row r="1013" spans="1:8" x14ac:dyDescent="0.25">
      <c r="A1013" s="405">
        <v>39965</v>
      </c>
      <c r="B1013" s="324">
        <v>331</v>
      </c>
      <c r="C1013" s="292"/>
      <c r="D1013" s="341"/>
      <c r="E1013" s="342"/>
      <c r="F1013" s="401">
        <f t="shared" si="42"/>
        <v>0</v>
      </c>
      <c r="G1013" s="401">
        <f t="shared" si="43"/>
        <v>0</v>
      </c>
      <c r="H1013" s="401">
        <f t="shared" si="41"/>
        <v>0</v>
      </c>
    </row>
    <row r="1014" spans="1:8" x14ac:dyDescent="0.25">
      <c r="A1014" s="405">
        <v>39965</v>
      </c>
      <c r="B1014" s="324">
        <v>332</v>
      </c>
      <c r="C1014" s="292"/>
      <c r="D1014" s="341"/>
      <c r="E1014" s="342"/>
      <c r="F1014" s="401">
        <f t="shared" si="42"/>
        <v>0</v>
      </c>
      <c r="G1014" s="401">
        <f t="shared" si="43"/>
        <v>0</v>
      </c>
      <c r="H1014" s="401">
        <f t="shared" si="41"/>
        <v>0</v>
      </c>
    </row>
    <row r="1015" spans="1:8" x14ac:dyDescent="0.25">
      <c r="A1015" s="405">
        <v>39965</v>
      </c>
      <c r="B1015" s="324">
        <v>333</v>
      </c>
      <c r="C1015" s="292"/>
      <c r="D1015" s="341"/>
      <c r="E1015" s="342"/>
      <c r="F1015" s="401">
        <f t="shared" si="42"/>
        <v>0</v>
      </c>
      <c r="G1015" s="401">
        <f t="shared" si="43"/>
        <v>0</v>
      </c>
      <c r="H1015" s="401">
        <f t="shared" si="41"/>
        <v>0</v>
      </c>
    </row>
    <row r="1016" spans="1:8" x14ac:dyDescent="0.25">
      <c r="A1016" s="405">
        <v>39965</v>
      </c>
      <c r="B1016" s="324">
        <v>336</v>
      </c>
      <c r="C1016" s="292"/>
      <c r="D1016" s="341"/>
      <c r="E1016" s="342"/>
      <c r="F1016" s="401">
        <f t="shared" si="42"/>
        <v>0</v>
      </c>
      <c r="G1016" s="401">
        <f t="shared" si="43"/>
        <v>0</v>
      </c>
      <c r="H1016" s="401">
        <f t="shared" si="41"/>
        <v>0</v>
      </c>
    </row>
    <row r="1017" spans="1:8" x14ac:dyDescent="0.25">
      <c r="A1017" s="405">
        <v>39965</v>
      </c>
      <c r="B1017" s="324">
        <v>338</v>
      </c>
      <c r="C1017" s="292"/>
      <c r="D1017" s="341"/>
      <c r="E1017" s="342"/>
      <c r="F1017" s="401">
        <f t="shared" si="42"/>
        <v>0</v>
      </c>
      <c r="G1017" s="401">
        <f t="shared" si="43"/>
        <v>0</v>
      </c>
      <c r="H1017" s="401">
        <f t="shared" si="41"/>
        <v>0</v>
      </c>
    </row>
    <row r="1018" spans="1:8" x14ac:dyDescent="0.25">
      <c r="A1018" s="405">
        <v>39965</v>
      </c>
      <c r="B1018" s="324">
        <v>345</v>
      </c>
      <c r="C1018" s="292"/>
      <c r="D1018" s="341"/>
      <c r="E1018" s="342"/>
      <c r="F1018" s="401">
        <f t="shared" si="42"/>
        <v>0</v>
      </c>
      <c r="G1018" s="401">
        <f t="shared" si="43"/>
        <v>0</v>
      </c>
      <c r="H1018" s="401">
        <f t="shared" si="41"/>
        <v>0</v>
      </c>
    </row>
    <row r="1019" spans="1:8" x14ac:dyDescent="0.25">
      <c r="A1019" s="405">
        <v>39965</v>
      </c>
      <c r="B1019" s="324">
        <v>346</v>
      </c>
      <c r="C1019" s="292"/>
      <c r="D1019" s="341"/>
      <c r="E1019" s="342"/>
      <c r="F1019" s="401">
        <f t="shared" si="42"/>
        <v>0</v>
      </c>
      <c r="G1019" s="401">
        <f t="shared" si="43"/>
        <v>0</v>
      </c>
      <c r="H1019" s="401">
        <f t="shared" si="41"/>
        <v>0</v>
      </c>
    </row>
    <row r="1020" spans="1:8" x14ac:dyDescent="0.25">
      <c r="A1020" s="405">
        <v>39965</v>
      </c>
      <c r="B1020" s="324">
        <v>347</v>
      </c>
      <c r="C1020" s="292"/>
      <c r="D1020" s="341"/>
      <c r="E1020" s="342"/>
      <c r="F1020" s="401">
        <f t="shared" si="42"/>
        <v>0</v>
      </c>
      <c r="G1020" s="401">
        <f t="shared" si="43"/>
        <v>0</v>
      </c>
      <c r="H1020" s="401">
        <f t="shared" si="41"/>
        <v>0</v>
      </c>
    </row>
    <row r="1021" spans="1:8" x14ac:dyDescent="0.25">
      <c r="A1021" s="405">
        <v>39965</v>
      </c>
      <c r="B1021" s="324">
        <v>350</v>
      </c>
      <c r="C1021" s="292"/>
      <c r="D1021" s="341"/>
      <c r="E1021" s="342"/>
      <c r="F1021" s="401">
        <f t="shared" si="42"/>
        <v>0</v>
      </c>
      <c r="G1021" s="401">
        <f t="shared" si="43"/>
        <v>0</v>
      </c>
      <c r="H1021" s="401">
        <f t="shared" si="41"/>
        <v>0</v>
      </c>
    </row>
    <row r="1022" spans="1:8" x14ac:dyDescent="0.25">
      <c r="A1022" s="405">
        <v>39965</v>
      </c>
      <c r="B1022" s="325">
        <v>519</v>
      </c>
      <c r="C1022" s="292"/>
      <c r="D1022" s="342">
        <v>4.47</v>
      </c>
      <c r="E1022" s="341">
        <v>4.51</v>
      </c>
      <c r="F1022" s="401">
        <f t="shared" si="42"/>
        <v>0</v>
      </c>
      <c r="G1022" s="401">
        <f t="shared" si="43"/>
        <v>658.04001236585259</v>
      </c>
      <c r="H1022" s="401">
        <f t="shared" si="41"/>
        <v>663.92851359507722</v>
      </c>
    </row>
    <row r="1023" spans="1:8" x14ac:dyDescent="0.25">
      <c r="A1023" s="405">
        <v>39965</v>
      </c>
      <c r="B1023" s="325">
        <v>561</v>
      </c>
      <c r="C1023" s="292"/>
      <c r="D1023" s="344"/>
      <c r="E1023" s="343">
        <v>11.04</v>
      </c>
      <c r="F1023" s="401">
        <f t="shared" si="42"/>
        <v>0</v>
      </c>
      <c r="G1023" s="401">
        <f t="shared" si="43"/>
        <v>0</v>
      </c>
      <c r="H1023" s="401">
        <f t="shared" si="41"/>
        <v>1625.2263392659981</v>
      </c>
    </row>
    <row r="1024" spans="1:8" x14ac:dyDescent="0.25">
      <c r="A1024" s="405">
        <v>39965</v>
      </c>
      <c r="B1024" s="325">
        <v>565</v>
      </c>
      <c r="C1024" s="292"/>
      <c r="D1024" s="341"/>
      <c r="E1024" s="343">
        <v>4.99</v>
      </c>
      <c r="F1024" s="401">
        <f t="shared" si="42"/>
        <v>0</v>
      </c>
      <c r="G1024" s="401">
        <f t="shared" si="43"/>
        <v>0</v>
      </c>
      <c r="H1024" s="401">
        <f t="shared" si="41"/>
        <v>734.59052834577278</v>
      </c>
    </row>
    <row r="1025" spans="1:8" x14ac:dyDescent="0.25">
      <c r="A1025" s="405">
        <v>39965</v>
      </c>
      <c r="B1025" s="325">
        <v>570</v>
      </c>
      <c r="C1025" s="292"/>
      <c r="D1025" s="341"/>
      <c r="E1025" s="343">
        <v>5.89</v>
      </c>
      <c r="F1025" s="401">
        <f t="shared" si="42"/>
        <v>0</v>
      </c>
      <c r="G1025" s="401">
        <f t="shared" si="43"/>
        <v>0</v>
      </c>
      <c r="H1025" s="401">
        <f t="shared" si="41"/>
        <v>867.08180600332696</v>
      </c>
    </row>
    <row r="1026" spans="1:8" x14ac:dyDescent="0.25">
      <c r="A1026" s="405">
        <v>39965</v>
      </c>
      <c r="B1026" s="325">
        <v>576</v>
      </c>
      <c r="C1026" s="292"/>
      <c r="D1026" s="341"/>
      <c r="E1026" s="343">
        <v>8.6300000000000008</v>
      </c>
      <c r="F1026" s="401">
        <f t="shared" si="42"/>
        <v>0</v>
      </c>
      <c r="G1026" s="401">
        <f t="shared" si="43"/>
        <v>0</v>
      </c>
      <c r="H1026" s="401">
        <f t="shared" si="41"/>
        <v>1270.4441402052144</v>
      </c>
    </row>
    <row r="1027" spans="1:8" x14ac:dyDescent="0.25">
      <c r="A1027" s="405">
        <v>39965</v>
      </c>
      <c r="B1027" s="325">
        <v>577</v>
      </c>
      <c r="C1027" s="292"/>
      <c r="D1027" s="341"/>
      <c r="E1027" s="343">
        <v>4.16</v>
      </c>
      <c r="F1027" s="401">
        <f t="shared" si="42"/>
        <v>0</v>
      </c>
      <c r="G1027" s="401">
        <f t="shared" si="43"/>
        <v>0</v>
      </c>
      <c r="H1027" s="401">
        <f t="shared" si="41"/>
        <v>612.40412783936165</v>
      </c>
    </row>
    <row r="1028" spans="1:8" x14ac:dyDescent="0.25">
      <c r="A1028" s="405">
        <v>39965</v>
      </c>
      <c r="B1028" s="325">
        <v>578</v>
      </c>
      <c r="C1028" s="292"/>
      <c r="D1028" s="341"/>
      <c r="E1028" s="343">
        <v>4.45</v>
      </c>
      <c r="F1028" s="401">
        <f t="shared" si="42"/>
        <v>0</v>
      </c>
      <c r="G1028" s="401">
        <f t="shared" si="43"/>
        <v>0</v>
      </c>
      <c r="H1028" s="401">
        <f t="shared" ref="H1028:H1091" si="44">(E1028*10000)/67.929</f>
        <v>655.09576175124027</v>
      </c>
    </row>
    <row r="1029" spans="1:8" x14ac:dyDescent="0.25">
      <c r="A1029" s="405">
        <v>39965</v>
      </c>
      <c r="B1029" s="381">
        <v>585</v>
      </c>
      <c r="C1029" s="292"/>
      <c r="D1029" s="341"/>
      <c r="E1029" s="342">
        <v>3.78</v>
      </c>
      <c r="F1029" s="401">
        <f t="shared" si="42"/>
        <v>0</v>
      </c>
      <c r="G1029" s="401">
        <f t="shared" si="43"/>
        <v>0</v>
      </c>
      <c r="H1029" s="401">
        <f t="shared" si="44"/>
        <v>556.46336616172766</v>
      </c>
    </row>
    <row r="1030" spans="1:8" x14ac:dyDescent="0.25">
      <c r="A1030" s="405">
        <v>39965</v>
      </c>
      <c r="B1030" s="381">
        <v>586</v>
      </c>
      <c r="C1030" s="292"/>
      <c r="D1030" s="341"/>
      <c r="E1030" s="342">
        <v>6.04</v>
      </c>
      <c r="F1030" s="401">
        <f t="shared" si="42"/>
        <v>0</v>
      </c>
      <c r="G1030" s="401">
        <f t="shared" si="43"/>
        <v>0</v>
      </c>
      <c r="H1030" s="401">
        <f t="shared" si="44"/>
        <v>889.16368561291938</v>
      </c>
    </row>
    <row r="1031" spans="1:8" x14ac:dyDescent="0.25">
      <c r="A1031" s="405">
        <v>39965</v>
      </c>
      <c r="B1031" s="325">
        <v>587</v>
      </c>
      <c r="C1031" s="292"/>
      <c r="D1031" s="341"/>
      <c r="E1031" s="343">
        <v>6.76</v>
      </c>
      <c r="F1031" s="401">
        <f t="shared" si="42"/>
        <v>0</v>
      </c>
      <c r="G1031" s="401">
        <f t="shared" si="43"/>
        <v>0</v>
      </c>
      <c r="H1031" s="401">
        <f t="shared" si="44"/>
        <v>995.15670773896272</v>
      </c>
    </row>
    <row r="1032" spans="1:8" x14ac:dyDescent="0.25">
      <c r="A1032" s="405">
        <v>39965</v>
      </c>
      <c r="B1032" s="325">
        <v>590</v>
      </c>
      <c r="C1032" s="292"/>
      <c r="D1032" s="341"/>
      <c r="E1032" s="342">
        <v>6.34</v>
      </c>
      <c r="F1032" s="401">
        <f t="shared" si="42"/>
        <v>0</v>
      </c>
      <c r="G1032" s="401">
        <f t="shared" si="43"/>
        <v>0</v>
      </c>
      <c r="H1032" s="401">
        <f t="shared" si="44"/>
        <v>933.32744483210411</v>
      </c>
    </row>
    <row r="1033" spans="1:8" x14ac:dyDescent="0.25">
      <c r="A1033" s="405">
        <v>39965</v>
      </c>
      <c r="B1033" s="325">
        <v>592</v>
      </c>
      <c r="C1033" s="292"/>
      <c r="D1033" s="342">
        <v>2.91</v>
      </c>
      <c r="E1033" s="341">
        <v>6.95</v>
      </c>
      <c r="F1033" s="401">
        <f t="shared" si="42"/>
        <v>0</v>
      </c>
      <c r="G1033" s="401">
        <f t="shared" si="43"/>
        <v>428.38846442609196</v>
      </c>
      <c r="H1033" s="401">
        <f t="shared" si="44"/>
        <v>1023.1270885777797</v>
      </c>
    </row>
    <row r="1034" spans="1:8" x14ac:dyDescent="0.25">
      <c r="A1034" s="405">
        <v>39965</v>
      </c>
      <c r="B1034" s="325">
        <v>593</v>
      </c>
      <c r="C1034" s="292"/>
      <c r="D1034" s="341"/>
      <c r="E1034" s="342">
        <v>11.37</v>
      </c>
      <c r="F1034" s="401">
        <f t="shared" si="42"/>
        <v>0</v>
      </c>
      <c r="G1034" s="401">
        <f t="shared" si="43"/>
        <v>0</v>
      </c>
      <c r="H1034" s="401">
        <f t="shared" si="44"/>
        <v>1673.8064744071012</v>
      </c>
    </row>
    <row r="1035" spans="1:8" x14ac:dyDescent="0.25">
      <c r="A1035" s="405">
        <v>39965</v>
      </c>
      <c r="B1035" s="325">
        <v>594</v>
      </c>
      <c r="C1035" s="292"/>
      <c r="D1035" s="341"/>
      <c r="E1035" s="342">
        <v>8.76</v>
      </c>
      <c r="F1035" s="401">
        <f t="shared" si="42"/>
        <v>0</v>
      </c>
      <c r="G1035" s="401">
        <f t="shared" si="43"/>
        <v>0</v>
      </c>
      <c r="H1035" s="401">
        <f t="shared" si="44"/>
        <v>1289.5817692001942</v>
      </c>
    </row>
    <row r="1036" spans="1:8" x14ac:dyDescent="0.25">
      <c r="A1036" s="405">
        <v>39965</v>
      </c>
      <c r="B1036" s="325">
        <v>631</v>
      </c>
      <c r="C1036" s="292"/>
      <c r="D1036" s="341"/>
      <c r="E1036" s="343">
        <v>3</v>
      </c>
      <c r="F1036" s="401">
        <f t="shared" si="42"/>
        <v>0</v>
      </c>
      <c r="G1036" s="401">
        <f t="shared" si="43"/>
        <v>0</v>
      </c>
      <c r="H1036" s="401">
        <f t="shared" si="44"/>
        <v>441.63759219184738</v>
      </c>
    </row>
    <row r="1037" spans="1:8" x14ac:dyDescent="0.25">
      <c r="A1037" s="405">
        <v>39965</v>
      </c>
      <c r="B1037" s="325">
        <v>632</v>
      </c>
      <c r="C1037" s="292"/>
      <c r="D1037" s="341"/>
      <c r="E1037" s="342">
        <v>9.51</v>
      </c>
      <c r="F1037" s="401">
        <f t="shared" si="42"/>
        <v>0</v>
      </c>
      <c r="G1037" s="401">
        <f t="shared" si="43"/>
        <v>0</v>
      </c>
      <c r="H1037" s="401">
        <f t="shared" si="44"/>
        <v>1399.9911672481562</v>
      </c>
    </row>
    <row r="1038" spans="1:8" x14ac:dyDescent="0.25">
      <c r="A1038" s="405">
        <v>39965</v>
      </c>
      <c r="B1038" s="325">
        <v>634</v>
      </c>
      <c r="C1038" s="292"/>
      <c r="D1038" s="341"/>
      <c r="E1038" s="342">
        <v>10.4</v>
      </c>
      <c r="F1038" s="401">
        <f t="shared" si="42"/>
        <v>0</v>
      </c>
      <c r="G1038" s="401">
        <f t="shared" si="43"/>
        <v>0</v>
      </c>
      <c r="H1038" s="401">
        <f t="shared" si="44"/>
        <v>1531.0103195984041</v>
      </c>
    </row>
    <row r="1039" spans="1:8" x14ac:dyDescent="0.25">
      <c r="A1039" s="405">
        <v>39965</v>
      </c>
      <c r="B1039" s="325">
        <v>638</v>
      </c>
      <c r="C1039" s="292"/>
      <c r="D1039" s="341"/>
      <c r="E1039" s="342">
        <v>6.77</v>
      </c>
      <c r="F1039" s="401">
        <f t="shared" si="42"/>
        <v>0</v>
      </c>
      <c r="G1039" s="401">
        <f t="shared" si="43"/>
        <v>0</v>
      </c>
      <c r="H1039" s="401">
        <f t="shared" si="44"/>
        <v>996.62883304626882</v>
      </c>
    </row>
    <row r="1040" spans="1:8" x14ac:dyDescent="0.25">
      <c r="A1040" s="405">
        <v>39965</v>
      </c>
      <c r="B1040" s="325">
        <v>640</v>
      </c>
      <c r="C1040" s="292"/>
      <c r="D1040" s="341"/>
      <c r="E1040" s="342">
        <v>5.27</v>
      </c>
      <c r="F1040" s="401">
        <f t="shared" si="42"/>
        <v>0</v>
      </c>
      <c r="G1040" s="401">
        <f t="shared" si="43"/>
        <v>0</v>
      </c>
      <c r="H1040" s="401">
        <f t="shared" si="44"/>
        <v>775.81003695034508</v>
      </c>
    </row>
    <row r="1041" spans="1:8" x14ac:dyDescent="0.25">
      <c r="A1041" s="405">
        <v>39965</v>
      </c>
      <c r="B1041" s="325">
        <v>641</v>
      </c>
      <c r="C1041" s="292"/>
      <c r="D1041" s="341"/>
      <c r="E1041" s="343">
        <v>9.4700000000000006</v>
      </c>
      <c r="F1041" s="401">
        <f t="shared" si="42"/>
        <v>0</v>
      </c>
      <c r="G1041" s="401">
        <f t="shared" si="43"/>
        <v>0</v>
      </c>
      <c r="H1041" s="401">
        <f t="shared" si="44"/>
        <v>1394.1026660189316</v>
      </c>
    </row>
    <row r="1042" spans="1:8" x14ac:dyDescent="0.25">
      <c r="A1042" s="405">
        <v>39965</v>
      </c>
      <c r="B1042" s="324">
        <v>644</v>
      </c>
      <c r="C1042" s="292"/>
      <c r="D1042" s="341"/>
      <c r="E1042" s="342">
        <v>3.92</v>
      </c>
      <c r="F1042" s="401">
        <f t="shared" si="42"/>
        <v>0</v>
      </c>
      <c r="G1042" s="401">
        <f t="shared" si="43"/>
        <v>0</v>
      </c>
      <c r="H1042" s="401">
        <f t="shared" si="44"/>
        <v>577.07312046401387</v>
      </c>
    </row>
    <row r="1043" spans="1:8" x14ac:dyDescent="0.25">
      <c r="A1043" s="405">
        <v>39965</v>
      </c>
      <c r="B1043" s="324">
        <v>645</v>
      </c>
      <c r="C1043" s="292"/>
      <c r="D1043" s="341"/>
      <c r="E1043" s="342">
        <v>9</v>
      </c>
      <c r="F1043" s="401">
        <f t="shared" si="42"/>
        <v>0</v>
      </c>
      <c r="G1043" s="401">
        <f t="shared" si="43"/>
        <v>0</v>
      </c>
      <c r="H1043" s="401">
        <f t="shared" si="44"/>
        <v>1324.912776575542</v>
      </c>
    </row>
    <row r="1044" spans="1:8" x14ac:dyDescent="0.25">
      <c r="A1044" s="405">
        <v>39965</v>
      </c>
      <c r="B1044" s="325">
        <v>647</v>
      </c>
      <c r="C1044" s="292"/>
      <c r="D1044" s="341"/>
      <c r="E1044" s="342">
        <v>6.14</v>
      </c>
      <c r="F1044" s="401">
        <f t="shared" si="42"/>
        <v>0</v>
      </c>
      <c r="G1044" s="401">
        <f t="shared" si="43"/>
        <v>0</v>
      </c>
      <c r="H1044" s="401">
        <f t="shared" si="44"/>
        <v>903.88493868598096</v>
      </c>
    </row>
    <row r="1045" spans="1:8" x14ac:dyDescent="0.25">
      <c r="A1045" s="405">
        <v>39965</v>
      </c>
      <c r="B1045" s="325">
        <v>648</v>
      </c>
      <c r="C1045" s="292"/>
      <c r="D1045" s="341"/>
      <c r="E1045" s="343">
        <v>3.17</v>
      </c>
      <c r="F1045" s="401">
        <f t="shared" si="42"/>
        <v>0</v>
      </c>
      <c r="G1045" s="401">
        <f t="shared" si="43"/>
        <v>0</v>
      </c>
      <c r="H1045" s="401">
        <f t="shared" si="44"/>
        <v>466.66372241605205</v>
      </c>
    </row>
    <row r="1046" spans="1:8" x14ac:dyDescent="0.25">
      <c r="A1046" s="405">
        <v>39965</v>
      </c>
      <c r="B1046" s="324">
        <v>650</v>
      </c>
      <c r="C1046" s="292"/>
      <c r="D1046" s="341"/>
      <c r="E1046" s="342">
        <v>9.2899999999999991</v>
      </c>
      <c r="F1046" s="401">
        <f t="shared" si="42"/>
        <v>0</v>
      </c>
      <c r="G1046" s="401">
        <f t="shared" si="43"/>
        <v>0</v>
      </c>
      <c r="H1046" s="401">
        <f t="shared" si="44"/>
        <v>1367.6044104874204</v>
      </c>
    </row>
    <row r="1047" spans="1:8" x14ac:dyDescent="0.25">
      <c r="A1047" s="405">
        <v>39965</v>
      </c>
      <c r="B1047" s="324">
        <v>651</v>
      </c>
      <c r="C1047" s="292"/>
      <c r="D1047" s="341"/>
      <c r="E1047" s="342">
        <v>7.32</v>
      </c>
      <c r="F1047" s="401">
        <f t="shared" si="42"/>
        <v>0</v>
      </c>
      <c r="G1047" s="401">
        <f t="shared" si="43"/>
        <v>0</v>
      </c>
      <c r="H1047" s="401">
        <f t="shared" si="44"/>
        <v>1077.5957249481075</v>
      </c>
    </row>
    <row r="1048" spans="1:8" x14ac:dyDescent="0.25">
      <c r="A1048" s="405">
        <v>39965</v>
      </c>
      <c r="B1048" s="325">
        <v>652</v>
      </c>
      <c r="C1048" s="292"/>
      <c r="D1048" s="341"/>
      <c r="E1048" s="342">
        <v>7.28</v>
      </c>
      <c r="F1048" s="401">
        <f t="shared" si="42"/>
        <v>0</v>
      </c>
      <c r="G1048" s="401">
        <f t="shared" si="43"/>
        <v>0</v>
      </c>
      <c r="H1048" s="401">
        <f t="shared" si="44"/>
        <v>1071.7072237188829</v>
      </c>
    </row>
    <row r="1049" spans="1:8" x14ac:dyDescent="0.25">
      <c r="A1049" s="405">
        <v>39965</v>
      </c>
      <c r="B1049" s="325">
        <v>653</v>
      </c>
      <c r="C1049" s="292"/>
      <c r="D1049" s="341"/>
      <c r="E1049" s="343">
        <v>4.05</v>
      </c>
      <c r="F1049" s="401">
        <f t="shared" si="42"/>
        <v>0</v>
      </c>
      <c r="G1049" s="401">
        <f t="shared" si="43"/>
        <v>0</v>
      </c>
      <c r="H1049" s="401">
        <f t="shared" si="44"/>
        <v>596.21074945899397</v>
      </c>
    </row>
    <row r="1050" spans="1:8" x14ac:dyDescent="0.25">
      <c r="A1050" s="405">
        <v>39965</v>
      </c>
      <c r="B1050" s="325">
        <v>654</v>
      </c>
      <c r="C1050" s="292"/>
      <c r="D1050" s="342">
        <v>3.14</v>
      </c>
      <c r="E1050" s="341">
        <v>3.07</v>
      </c>
      <c r="F1050" s="401">
        <f t="shared" si="42"/>
        <v>0</v>
      </c>
      <c r="G1050" s="401">
        <f t="shared" si="43"/>
        <v>462.24734649413358</v>
      </c>
      <c r="H1050" s="401">
        <f t="shared" si="44"/>
        <v>451.94246934299048</v>
      </c>
    </row>
    <row r="1051" spans="1:8" x14ac:dyDescent="0.25">
      <c r="A1051" s="405">
        <v>39965</v>
      </c>
      <c r="B1051" s="325">
        <v>655</v>
      </c>
      <c r="C1051" s="292"/>
      <c r="D1051" s="341"/>
      <c r="E1051" s="343">
        <v>4.18</v>
      </c>
      <c r="F1051" s="401">
        <f t="shared" si="42"/>
        <v>0</v>
      </c>
      <c r="G1051" s="401">
        <f t="shared" si="43"/>
        <v>0</v>
      </c>
      <c r="H1051" s="401">
        <f t="shared" si="44"/>
        <v>615.34837845397396</v>
      </c>
    </row>
    <row r="1052" spans="1:8" x14ac:dyDescent="0.25">
      <c r="A1052" s="405">
        <v>39965</v>
      </c>
      <c r="B1052" s="324">
        <v>661</v>
      </c>
      <c r="C1052" s="292"/>
      <c r="D1052" s="341"/>
      <c r="E1052" s="342">
        <v>11.75</v>
      </c>
      <c r="F1052" s="401">
        <f t="shared" si="42"/>
        <v>0</v>
      </c>
      <c r="G1052" s="401">
        <f t="shared" si="43"/>
        <v>0</v>
      </c>
      <c r="H1052" s="401">
        <f t="shared" si="44"/>
        <v>1729.7472360847355</v>
      </c>
    </row>
    <row r="1053" spans="1:8" x14ac:dyDescent="0.25">
      <c r="A1053" s="405">
        <v>39965</v>
      </c>
      <c r="B1053" s="325">
        <v>662</v>
      </c>
      <c r="C1053" s="292"/>
      <c r="D1053" s="341"/>
      <c r="E1053" s="342">
        <v>4.0599999999999996</v>
      </c>
      <c r="F1053" s="401">
        <f t="shared" si="42"/>
        <v>0</v>
      </c>
      <c r="G1053" s="401">
        <f t="shared" si="43"/>
        <v>0</v>
      </c>
      <c r="H1053" s="401">
        <f t="shared" si="44"/>
        <v>597.68287476629996</v>
      </c>
    </row>
    <row r="1054" spans="1:8" x14ac:dyDescent="0.25">
      <c r="A1054" s="405">
        <v>39965</v>
      </c>
      <c r="B1054" s="325">
        <v>663</v>
      </c>
      <c r="C1054" s="386">
        <v>0.21</v>
      </c>
      <c r="D1054" s="342">
        <v>4.46</v>
      </c>
      <c r="E1054" s="341">
        <v>4.75</v>
      </c>
      <c r="F1054" s="401">
        <f t="shared" si="42"/>
        <v>30.914631453429315</v>
      </c>
      <c r="G1054" s="401">
        <f t="shared" si="43"/>
        <v>656.56788705854638</v>
      </c>
      <c r="H1054" s="401">
        <f t="shared" si="44"/>
        <v>699.259520970425</v>
      </c>
    </row>
    <row r="1055" spans="1:8" x14ac:dyDescent="0.25">
      <c r="A1055" s="405">
        <v>39965</v>
      </c>
      <c r="B1055" s="325">
        <v>664</v>
      </c>
      <c r="C1055" s="292"/>
      <c r="D1055" s="341"/>
      <c r="E1055" s="342">
        <v>7.31</v>
      </c>
      <c r="F1055" s="401">
        <f t="shared" si="42"/>
        <v>0</v>
      </c>
      <c r="G1055" s="401">
        <f t="shared" si="43"/>
        <v>0</v>
      </c>
      <c r="H1055" s="401">
        <f t="shared" si="44"/>
        <v>1076.1235996408013</v>
      </c>
    </row>
    <row r="1056" spans="1:8" x14ac:dyDescent="0.25">
      <c r="A1056" s="405">
        <v>39965</v>
      </c>
      <c r="B1056" s="325">
        <v>665</v>
      </c>
      <c r="C1056" s="292"/>
      <c r="D1056" s="341"/>
      <c r="E1056" s="342">
        <v>5.86</v>
      </c>
      <c r="F1056" s="401">
        <f t="shared" si="42"/>
        <v>0</v>
      </c>
      <c r="G1056" s="401">
        <f t="shared" si="43"/>
        <v>0</v>
      </c>
      <c r="H1056" s="401">
        <f t="shared" si="44"/>
        <v>862.66543008140854</v>
      </c>
    </row>
    <row r="1057" spans="1:8" x14ac:dyDescent="0.25">
      <c r="A1057" s="405">
        <v>39965</v>
      </c>
      <c r="B1057" s="325">
        <v>736</v>
      </c>
      <c r="C1057" s="292"/>
      <c r="D1057" s="341"/>
      <c r="E1057" s="342">
        <v>9.98</v>
      </c>
      <c r="F1057" s="401">
        <f t="shared" si="42"/>
        <v>0</v>
      </c>
      <c r="G1057" s="401">
        <f t="shared" si="43"/>
        <v>0</v>
      </c>
      <c r="H1057" s="401">
        <f t="shared" si="44"/>
        <v>1469.1810566915456</v>
      </c>
    </row>
    <row r="1058" spans="1:8" x14ac:dyDescent="0.25">
      <c r="A1058" s="405">
        <v>39965</v>
      </c>
      <c r="B1058" s="324">
        <v>737</v>
      </c>
      <c r="C1058" s="292"/>
      <c r="D1058" s="341"/>
      <c r="E1058" s="342">
        <v>6.21</v>
      </c>
      <c r="F1058" s="401">
        <f t="shared" si="42"/>
        <v>0</v>
      </c>
      <c r="G1058" s="401">
        <f t="shared" si="43"/>
        <v>0</v>
      </c>
      <c r="H1058" s="401">
        <f t="shared" si="44"/>
        <v>914.189815837124</v>
      </c>
    </row>
    <row r="1059" spans="1:8" x14ac:dyDescent="0.25">
      <c r="A1059" s="405">
        <v>39965</v>
      </c>
      <c r="B1059" s="325">
        <v>740</v>
      </c>
      <c r="C1059" s="386">
        <v>2.14</v>
      </c>
      <c r="D1059" s="342">
        <v>14.95</v>
      </c>
      <c r="E1059" s="341">
        <v>16.68</v>
      </c>
      <c r="F1059" s="401">
        <f t="shared" si="42"/>
        <v>315.03481576351777</v>
      </c>
      <c r="G1059" s="401">
        <f t="shared" si="43"/>
        <v>2200.8273344227059</v>
      </c>
      <c r="H1059" s="401">
        <f t="shared" si="44"/>
        <v>2455.5050125866715</v>
      </c>
    </row>
    <row r="1060" spans="1:8" x14ac:dyDescent="0.25">
      <c r="A1060" s="405">
        <v>39965</v>
      </c>
      <c r="B1060" s="325">
        <v>743</v>
      </c>
      <c r="C1060" s="292"/>
      <c r="D1060" s="341"/>
      <c r="E1060" s="342">
        <v>7.19</v>
      </c>
      <c r="F1060" s="401">
        <f t="shared" ref="F1060:F1123" si="45">(C1060*10000)/67.929</f>
        <v>0</v>
      </c>
      <c r="G1060" s="401">
        <f t="shared" ref="G1060:G1123" si="46">(D1060*10000)/67.929</f>
        <v>0</v>
      </c>
      <c r="H1060" s="401">
        <f t="shared" si="44"/>
        <v>1058.4580959531274</v>
      </c>
    </row>
    <row r="1061" spans="1:8" x14ac:dyDescent="0.25">
      <c r="A1061" s="405">
        <v>39965</v>
      </c>
      <c r="B1061" s="325">
        <v>744</v>
      </c>
      <c r="C1061" s="292"/>
      <c r="D1061" s="341"/>
      <c r="E1061" s="342">
        <v>8.06</v>
      </c>
      <c r="F1061" s="401">
        <f t="shared" si="45"/>
        <v>0</v>
      </c>
      <c r="G1061" s="401">
        <f t="shared" si="46"/>
        <v>0</v>
      </c>
      <c r="H1061" s="401">
        <f t="shared" si="44"/>
        <v>1186.5329976887633</v>
      </c>
    </row>
    <row r="1062" spans="1:8" x14ac:dyDescent="0.25">
      <c r="A1062" s="405">
        <v>39965</v>
      </c>
      <c r="B1062" s="325">
        <v>745</v>
      </c>
      <c r="C1062" s="292"/>
      <c r="D1062" s="341"/>
      <c r="E1062" s="342">
        <v>10.98</v>
      </c>
      <c r="F1062" s="401">
        <f t="shared" si="45"/>
        <v>0</v>
      </c>
      <c r="G1062" s="401">
        <f t="shared" si="46"/>
        <v>0</v>
      </c>
      <c r="H1062" s="401">
        <f t="shared" si="44"/>
        <v>1616.3935874221613</v>
      </c>
    </row>
    <row r="1063" spans="1:8" x14ac:dyDescent="0.25">
      <c r="A1063" s="405">
        <v>39965</v>
      </c>
      <c r="B1063" s="325">
        <v>746</v>
      </c>
      <c r="C1063" s="292"/>
      <c r="D1063" s="341"/>
      <c r="E1063" s="343">
        <v>8.2100000000000009</v>
      </c>
      <c r="F1063" s="401">
        <f t="shared" si="45"/>
        <v>0</v>
      </c>
      <c r="G1063" s="401">
        <f t="shared" si="46"/>
        <v>0</v>
      </c>
      <c r="H1063" s="401">
        <f t="shared" si="44"/>
        <v>1208.6148772983559</v>
      </c>
    </row>
    <row r="1064" spans="1:8" x14ac:dyDescent="0.25">
      <c r="A1064" s="405">
        <v>39965</v>
      </c>
      <c r="B1064" s="325">
        <v>749</v>
      </c>
      <c r="C1064" s="292"/>
      <c r="D1064" s="341"/>
      <c r="E1064" s="342"/>
      <c r="F1064" s="401">
        <f t="shared" si="45"/>
        <v>0</v>
      </c>
      <c r="G1064" s="401">
        <f t="shared" si="46"/>
        <v>0</v>
      </c>
      <c r="H1064" s="401">
        <f t="shared" si="44"/>
        <v>0</v>
      </c>
    </row>
    <row r="1065" spans="1:8" x14ac:dyDescent="0.25">
      <c r="A1065" s="405">
        <v>39965</v>
      </c>
      <c r="B1065" s="325">
        <v>750</v>
      </c>
      <c r="C1065" s="292"/>
      <c r="D1065" s="341"/>
      <c r="E1065" s="343">
        <v>1.97</v>
      </c>
      <c r="F1065" s="401">
        <f t="shared" si="45"/>
        <v>0</v>
      </c>
      <c r="G1065" s="401">
        <f t="shared" si="46"/>
        <v>0</v>
      </c>
      <c r="H1065" s="401">
        <f t="shared" si="44"/>
        <v>290.00868553931309</v>
      </c>
    </row>
    <row r="1066" spans="1:8" x14ac:dyDescent="0.25">
      <c r="A1066" s="405">
        <v>39965</v>
      </c>
      <c r="B1066" s="325">
        <v>751</v>
      </c>
      <c r="C1066" s="292"/>
      <c r="D1066" s="341"/>
      <c r="E1066" s="342">
        <v>6.92</v>
      </c>
      <c r="F1066" s="401">
        <f t="shared" si="45"/>
        <v>0</v>
      </c>
      <c r="G1066" s="401">
        <f t="shared" si="46"/>
        <v>0</v>
      </c>
      <c r="H1066" s="401">
        <f t="shared" si="44"/>
        <v>1018.7107126558612</v>
      </c>
    </row>
    <row r="1067" spans="1:8" x14ac:dyDescent="0.25">
      <c r="A1067" s="405">
        <v>39965</v>
      </c>
      <c r="B1067" s="325">
        <v>752</v>
      </c>
      <c r="C1067" s="292"/>
      <c r="D1067" s="341"/>
      <c r="E1067" s="342">
        <v>7.7</v>
      </c>
      <c r="F1067" s="401">
        <f t="shared" si="45"/>
        <v>0</v>
      </c>
      <c r="G1067" s="401">
        <f t="shared" si="46"/>
        <v>0</v>
      </c>
      <c r="H1067" s="401">
        <f t="shared" si="44"/>
        <v>1133.5364866257416</v>
      </c>
    </row>
    <row r="1068" spans="1:8" x14ac:dyDescent="0.25">
      <c r="A1068" s="405">
        <v>39965</v>
      </c>
      <c r="B1068" s="325">
        <v>753</v>
      </c>
      <c r="C1068" s="386">
        <v>0.08</v>
      </c>
      <c r="D1068" s="342">
        <v>6.99</v>
      </c>
      <c r="E1068" s="341">
        <v>6.89</v>
      </c>
      <c r="F1068" s="401">
        <f t="shared" si="45"/>
        <v>11.777002458449262</v>
      </c>
      <c r="G1068" s="401">
        <f t="shared" si="46"/>
        <v>1029.0155898070043</v>
      </c>
      <c r="H1068" s="401">
        <f t="shared" si="44"/>
        <v>1014.2943367339427</v>
      </c>
    </row>
    <row r="1069" spans="1:8" x14ac:dyDescent="0.25">
      <c r="A1069" s="405">
        <v>39965</v>
      </c>
      <c r="B1069" s="324">
        <v>754</v>
      </c>
      <c r="C1069" s="292"/>
      <c r="D1069" s="341"/>
      <c r="E1069" s="342">
        <v>6.68</v>
      </c>
      <c r="F1069" s="401">
        <f t="shared" si="45"/>
        <v>0</v>
      </c>
      <c r="G1069" s="401">
        <f t="shared" si="46"/>
        <v>0</v>
      </c>
      <c r="H1069" s="401">
        <f t="shared" si="44"/>
        <v>983.37970528051346</v>
      </c>
    </row>
    <row r="1070" spans="1:8" x14ac:dyDescent="0.25">
      <c r="A1070" s="405">
        <v>39965</v>
      </c>
      <c r="B1070" s="325">
        <v>755</v>
      </c>
      <c r="C1070" s="292"/>
      <c r="D1070" s="341"/>
      <c r="E1070" s="343">
        <v>21.43</v>
      </c>
      <c r="F1070" s="401">
        <f t="shared" si="45"/>
        <v>0</v>
      </c>
      <c r="G1070" s="401">
        <f t="shared" si="46"/>
        <v>0</v>
      </c>
      <c r="H1070" s="401">
        <f t="shared" si="44"/>
        <v>3154.7645335570965</v>
      </c>
    </row>
    <row r="1071" spans="1:8" x14ac:dyDescent="0.25">
      <c r="A1071" s="405">
        <v>39965</v>
      </c>
      <c r="B1071" s="325">
        <v>756</v>
      </c>
      <c r="C1071" s="292"/>
      <c r="D1071" s="341"/>
      <c r="E1071" s="342">
        <v>15.71</v>
      </c>
      <c r="F1071" s="401">
        <f t="shared" si="45"/>
        <v>0</v>
      </c>
      <c r="G1071" s="401">
        <f t="shared" si="46"/>
        <v>0</v>
      </c>
      <c r="H1071" s="401">
        <f t="shared" si="44"/>
        <v>2312.7088577779741</v>
      </c>
    </row>
    <row r="1072" spans="1:8" x14ac:dyDescent="0.25">
      <c r="A1072" s="405">
        <v>39965</v>
      </c>
      <c r="B1072" s="325">
        <v>758</v>
      </c>
      <c r="C1072" s="292" t="s">
        <v>7</v>
      </c>
      <c r="D1072" s="342">
        <f>7.07+1.33</f>
        <v>8.4</v>
      </c>
      <c r="E1072" s="341">
        <v>8.49</v>
      </c>
      <c r="F1072" s="401" t="e">
        <f t="shared" si="45"/>
        <v>#VALUE!</v>
      </c>
      <c r="G1072" s="401">
        <f t="shared" si="46"/>
        <v>1236.5852581371726</v>
      </c>
      <c r="H1072" s="401">
        <f t="shared" si="44"/>
        <v>1249.834385902928</v>
      </c>
    </row>
    <row r="1073" spans="1:8" x14ac:dyDescent="0.25">
      <c r="A1073" s="405">
        <v>39965</v>
      </c>
      <c r="B1073" s="325">
        <v>760</v>
      </c>
      <c r="C1073" s="292"/>
      <c r="D1073" s="341"/>
      <c r="E1073" s="342">
        <v>4.97</v>
      </c>
      <c r="F1073" s="401">
        <f t="shared" si="45"/>
        <v>0</v>
      </c>
      <c r="G1073" s="401">
        <f t="shared" si="46"/>
        <v>0</v>
      </c>
      <c r="H1073" s="401">
        <f t="shared" si="44"/>
        <v>731.64627773116047</v>
      </c>
    </row>
    <row r="1074" spans="1:8" x14ac:dyDescent="0.25">
      <c r="A1074" s="405">
        <v>39965</v>
      </c>
      <c r="B1074" s="325">
        <v>762</v>
      </c>
      <c r="C1074" s="292"/>
      <c r="D1074" s="341"/>
      <c r="E1074" s="342">
        <v>4.09</v>
      </c>
      <c r="F1074" s="401">
        <f t="shared" si="45"/>
        <v>0</v>
      </c>
      <c r="G1074" s="401">
        <f t="shared" si="46"/>
        <v>0</v>
      </c>
      <c r="H1074" s="401">
        <f t="shared" si="44"/>
        <v>602.0992506882186</v>
      </c>
    </row>
    <row r="1075" spans="1:8" x14ac:dyDescent="0.25">
      <c r="A1075" s="405">
        <v>39965</v>
      </c>
      <c r="B1075" s="325">
        <v>765</v>
      </c>
      <c r="C1075" s="292"/>
      <c r="D1075" s="341"/>
      <c r="E1075" s="343">
        <v>2.97</v>
      </c>
      <c r="F1075" s="401">
        <f t="shared" si="45"/>
        <v>0</v>
      </c>
      <c r="G1075" s="401">
        <f t="shared" si="46"/>
        <v>0</v>
      </c>
      <c r="H1075" s="401">
        <f t="shared" si="44"/>
        <v>437.22121626992896</v>
      </c>
    </row>
    <row r="1076" spans="1:8" x14ac:dyDescent="0.25">
      <c r="A1076" s="405">
        <v>39965</v>
      </c>
      <c r="B1076" s="325">
        <v>769</v>
      </c>
      <c r="C1076" s="386">
        <v>0.84</v>
      </c>
      <c r="D1076" s="342">
        <v>7.24</v>
      </c>
      <c r="E1076" s="341">
        <v>8.0500000000000007</v>
      </c>
      <c r="F1076" s="401">
        <f t="shared" si="45"/>
        <v>123.65852581371726</v>
      </c>
      <c r="G1076" s="401">
        <f t="shared" si="46"/>
        <v>1065.8187224896583</v>
      </c>
      <c r="H1076" s="401">
        <f t="shared" si="44"/>
        <v>1185.0608723814571</v>
      </c>
    </row>
    <row r="1077" spans="1:8" x14ac:dyDescent="0.25">
      <c r="A1077" s="405">
        <v>39965</v>
      </c>
      <c r="B1077" s="325">
        <v>770</v>
      </c>
      <c r="C1077" s="292"/>
      <c r="D1077" s="341"/>
      <c r="E1077" s="342">
        <v>4.2</v>
      </c>
      <c r="F1077" s="401">
        <f t="shared" si="45"/>
        <v>0</v>
      </c>
      <c r="G1077" s="401">
        <f t="shared" si="46"/>
        <v>0</v>
      </c>
      <c r="H1077" s="401">
        <f t="shared" si="44"/>
        <v>618.29262906858628</v>
      </c>
    </row>
    <row r="1078" spans="1:8" x14ac:dyDescent="0.25">
      <c r="A1078" s="405">
        <v>39996</v>
      </c>
      <c r="B1078" s="325">
        <v>180</v>
      </c>
      <c r="C1078" s="292"/>
      <c r="D1078" s="341"/>
      <c r="E1078" s="341">
        <v>3.81</v>
      </c>
      <c r="F1078" s="401">
        <f t="shared" si="45"/>
        <v>0</v>
      </c>
      <c r="G1078" s="401">
        <f t="shared" si="46"/>
        <v>0</v>
      </c>
      <c r="H1078" s="401">
        <f t="shared" si="44"/>
        <v>560.87974208364619</v>
      </c>
    </row>
    <row r="1079" spans="1:8" x14ac:dyDescent="0.25">
      <c r="A1079" s="405">
        <v>39996</v>
      </c>
      <c r="B1079" s="325">
        <v>193</v>
      </c>
      <c r="C1079" s="292"/>
      <c r="D1079" s="341"/>
      <c r="E1079" s="341">
        <v>3.71</v>
      </c>
      <c r="F1079" s="401">
        <f t="shared" si="45"/>
        <v>0</v>
      </c>
      <c r="G1079" s="401">
        <f t="shared" si="46"/>
        <v>0</v>
      </c>
      <c r="H1079" s="401">
        <f t="shared" si="44"/>
        <v>546.15848901058462</v>
      </c>
    </row>
    <row r="1080" spans="1:8" x14ac:dyDescent="0.25">
      <c r="A1080" s="405">
        <v>39996</v>
      </c>
      <c r="B1080" s="325">
        <v>194</v>
      </c>
      <c r="C1080" s="292"/>
      <c r="D1080" s="341"/>
      <c r="E1080" s="341">
        <v>13.45</v>
      </c>
      <c r="F1080" s="401">
        <f t="shared" si="45"/>
        <v>0</v>
      </c>
      <c r="G1080" s="401">
        <f t="shared" si="46"/>
        <v>0</v>
      </c>
      <c r="H1080" s="401">
        <f t="shared" si="44"/>
        <v>1980.0085383267824</v>
      </c>
    </row>
    <row r="1081" spans="1:8" x14ac:dyDescent="0.25">
      <c r="A1081" s="405">
        <v>39996</v>
      </c>
      <c r="B1081" s="325">
        <v>199</v>
      </c>
      <c r="C1081" s="292"/>
      <c r="D1081" s="341"/>
      <c r="E1081" s="341">
        <v>9.9700000000000006</v>
      </c>
      <c r="F1081" s="401">
        <f t="shared" si="45"/>
        <v>0</v>
      </c>
      <c r="G1081" s="401">
        <f t="shared" si="46"/>
        <v>0</v>
      </c>
      <c r="H1081" s="401">
        <f t="shared" si="44"/>
        <v>1467.7089313842393</v>
      </c>
    </row>
    <row r="1082" spans="1:8" x14ac:dyDescent="0.25">
      <c r="A1082" s="405">
        <v>39996</v>
      </c>
      <c r="B1082" s="325">
        <v>201</v>
      </c>
      <c r="C1082" s="292"/>
      <c r="D1082" s="341"/>
      <c r="E1082" s="341">
        <v>2.14</v>
      </c>
      <c r="F1082" s="401">
        <f t="shared" si="45"/>
        <v>0</v>
      </c>
      <c r="G1082" s="401">
        <f t="shared" si="46"/>
        <v>0</v>
      </c>
      <c r="H1082" s="401">
        <f t="shared" si="44"/>
        <v>315.03481576351777</v>
      </c>
    </row>
    <row r="1083" spans="1:8" x14ac:dyDescent="0.25">
      <c r="A1083" s="405">
        <v>39996</v>
      </c>
      <c r="B1083" s="325">
        <v>202</v>
      </c>
      <c r="C1083" s="292"/>
      <c r="D1083" s="341"/>
      <c r="E1083" s="341">
        <v>3.38</v>
      </c>
      <c r="F1083" s="401">
        <f t="shared" si="45"/>
        <v>0</v>
      </c>
      <c r="G1083" s="401">
        <f t="shared" si="46"/>
        <v>0</v>
      </c>
      <c r="H1083" s="401">
        <f t="shared" si="44"/>
        <v>497.57835386948136</v>
      </c>
    </row>
    <row r="1084" spans="1:8" x14ac:dyDescent="0.25">
      <c r="A1084" s="405">
        <v>39996</v>
      </c>
      <c r="B1084" s="325">
        <v>203</v>
      </c>
      <c r="C1084" s="292"/>
      <c r="D1084" s="341"/>
      <c r="E1084" s="341">
        <v>5.9</v>
      </c>
      <c r="F1084" s="401">
        <f t="shared" si="45"/>
        <v>0</v>
      </c>
      <c r="G1084" s="401">
        <f t="shared" si="46"/>
        <v>0</v>
      </c>
      <c r="H1084" s="401">
        <f t="shared" si="44"/>
        <v>868.55393131063317</v>
      </c>
    </row>
    <row r="1085" spans="1:8" x14ac:dyDescent="0.25">
      <c r="A1085" s="405">
        <v>39996</v>
      </c>
      <c r="B1085" s="325">
        <v>206</v>
      </c>
      <c r="C1085" s="292"/>
      <c r="D1085" s="341"/>
      <c r="E1085" s="341">
        <v>3.6</v>
      </c>
      <c r="F1085" s="401">
        <f t="shared" si="45"/>
        <v>0</v>
      </c>
      <c r="G1085" s="401">
        <f t="shared" si="46"/>
        <v>0</v>
      </c>
      <c r="H1085" s="401">
        <f t="shared" si="44"/>
        <v>529.96511063021683</v>
      </c>
    </row>
    <row r="1086" spans="1:8" x14ac:dyDescent="0.25">
      <c r="A1086" s="405">
        <v>39996</v>
      </c>
      <c r="B1086" s="325">
        <v>208</v>
      </c>
      <c r="C1086" s="292"/>
      <c r="D1086" s="341"/>
      <c r="E1086" s="341">
        <v>8.5299999999999994</v>
      </c>
      <c r="F1086" s="401">
        <f t="shared" si="45"/>
        <v>0</v>
      </c>
      <c r="G1086" s="401">
        <f t="shared" si="46"/>
        <v>0</v>
      </c>
      <c r="H1086" s="401">
        <f t="shared" si="44"/>
        <v>1255.7228871321527</v>
      </c>
    </row>
    <row r="1087" spans="1:8" x14ac:dyDescent="0.25">
      <c r="A1087" s="405">
        <v>39996</v>
      </c>
      <c r="B1087" s="325">
        <v>209</v>
      </c>
      <c r="C1087" s="292"/>
      <c r="D1087" s="341"/>
      <c r="E1087" s="341">
        <v>6.63</v>
      </c>
      <c r="F1087" s="401">
        <f t="shared" si="45"/>
        <v>0</v>
      </c>
      <c r="G1087" s="401">
        <f t="shared" si="46"/>
        <v>0</v>
      </c>
      <c r="H1087" s="401">
        <f t="shared" si="44"/>
        <v>976.01907874398262</v>
      </c>
    </row>
    <row r="1088" spans="1:8" x14ac:dyDescent="0.25">
      <c r="A1088" s="405">
        <v>39996</v>
      </c>
      <c r="B1088" s="325">
        <v>210</v>
      </c>
      <c r="C1088" s="292"/>
      <c r="D1088" s="341"/>
      <c r="E1088" s="341">
        <v>5.04</v>
      </c>
      <c r="F1088" s="401">
        <f t="shared" si="45"/>
        <v>0</v>
      </c>
      <c r="G1088" s="401">
        <f t="shared" si="46"/>
        <v>0</v>
      </c>
      <c r="H1088" s="401">
        <f t="shared" si="44"/>
        <v>741.95115488230351</v>
      </c>
    </row>
    <row r="1089" spans="1:8" x14ac:dyDescent="0.25">
      <c r="A1089" s="405">
        <v>39996</v>
      </c>
      <c r="B1089" s="325">
        <v>246</v>
      </c>
      <c r="C1089" s="292"/>
      <c r="D1089" s="341"/>
      <c r="E1089" s="341">
        <v>4.71</v>
      </c>
      <c r="F1089" s="401">
        <f t="shared" si="45"/>
        <v>0</v>
      </c>
      <c r="G1089" s="401">
        <f t="shared" si="46"/>
        <v>0</v>
      </c>
      <c r="H1089" s="401">
        <f t="shared" si="44"/>
        <v>693.37101974120037</v>
      </c>
    </row>
    <row r="1090" spans="1:8" x14ac:dyDescent="0.25">
      <c r="A1090" s="405">
        <v>39996</v>
      </c>
      <c r="B1090" s="325">
        <v>249</v>
      </c>
      <c r="C1090" s="292"/>
      <c r="D1090" s="341"/>
      <c r="E1090" s="341">
        <v>18.07</v>
      </c>
      <c r="F1090" s="401">
        <f t="shared" si="45"/>
        <v>0</v>
      </c>
      <c r="G1090" s="401">
        <f t="shared" si="46"/>
        <v>0</v>
      </c>
      <c r="H1090" s="401">
        <f t="shared" si="44"/>
        <v>2660.1304303022271</v>
      </c>
    </row>
    <row r="1091" spans="1:8" x14ac:dyDescent="0.25">
      <c r="A1091" s="405">
        <v>39996</v>
      </c>
      <c r="B1091" s="325">
        <v>251</v>
      </c>
      <c r="C1091" s="292"/>
      <c r="D1091" s="341"/>
      <c r="E1091" s="341">
        <v>8.73</v>
      </c>
      <c r="F1091" s="401">
        <f t="shared" si="45"/>
        <v>0</v>
      </c>
      <c r="G1091" s="401">
        <f t="shared" si="46"/>
        <v>0</v>
      </c>
      <c r="H1091" s="401">
        <f t="shared" si="44"/>
        <v>1285.1653932782758</v>
      </c>
    </row>
    <row r="1092" spans="1:8" x14ac:dyDescent="0.25">
      <c r="A1092" s="405">
        <v>39996</v>
      </c>
      <c r="B1092" s="325">
        <v>253</v>
      </c>
      <c r="C1092" s="292"/>
      <c r="D1092" s="341"/>
      <c r="E1092" s="341">
        <v>16.73</v>
      </c>
      <c r="F1092" s="401">
        <f t="shared" si="45"/>
        <v>0</v>
      </c>
      <c r="G1092" s="401">
        <f t="shared" si="46"/>
        <v>0</v>
      </c>
      <c r="H1092" s="401">
        <f t="shared" ref="H1092:H1155" si="47">(E1092*10000)/67.929</f>
        <v>2462.8656391232021</v>
      </c>
    </row>
    <row r="1093" spans="1:8" x14ac:dyDescent="0.25">
      <c r="A1093" s="405">
        <v>39996</v>
      </c>
      <c r="B1093" s="325">
        <v>254</v>
      </c>
      <c r="C1093" s="292"/>
      <c r="D1093" s="341"/>
      <c r="E1093" s="341">
        <v>3.73</v>
      </c>
      <c r="F1093" s="401">
        <f t="shared" si="45"/>
        <v>0</v>
      </c>
      <c r="G1093" s="401">
        <f t="shared" si="46"/>
        <v>0</v>
      </c>
      <c r="H1093" s="401">
        <f t="shared" si="47"/>
        <v>549.10273962519693</v>
      </c>
    </row>
    <row r="1094" spans="1:8" x14ac:dyDescent="0.25">
      <c r="A1094" s="405">
        <v>39996</v>
      </c>
      <c r="B1094" s="325">
        <v>255</v>
      </c>
      <c r="C1094" s="292"/>
      <c r="D1094" s="341"/>
      <c r="E1094" s="341">
        <v>4.1500000000000004</v>
      </c>
      <c r="F1094" s="401">
        <f t="shared" si="45"/>
        <v>0</v>
      </c>
      <c r="G1094" s="401">
        <f t="shared" si="46"/>
        <v>0</v>
      </c>
      <c r="H1094" s="401">
        <f t="shared" si="47"/>
        <v>610.93200253205555</v>
      </c>
    </row>
    <row r="1095" spans="1:8" x14ac:dyDescent="0.25">
      <c r="A1095" s="405">
        <v>39996</v>
      </c>
      <c r="B1095" s="325">
        <v>256</v>
      </c>
      <c r="C1095" s="292"/>
      <c r="D1095" s="341"/>
      <c r="E1095" s="341">
        <v>3.01</v>
      </c>
      <c r="F1095" s="401">
        <f t="shared" si="45"/>
        <v>0</v>
      </c>
      <c r="G1095" s="401">
        <f t="shared" si="46"/>
        <v>0</v>
      </c>
      <c r="H1095" s="401">
        <f t="shared" si="47"/>
        <v>443.10971749915348</v>
      </c>
    </row>
    <row r="1096" spans="1:8" x14ac:dyDescent="0.25">
      <c r="A1096" s="405">
        <v>39996</v>
      </c>
      <c r="B1096" s="325">
        <v>258</v>
      </c>
      <c r="C1096" s="292"/>
      <c r="D1096" s="341"/>
      <c r="E1096" s="341">
        <v>12.24</v>
      </c>
      <c r="F1096" s="401">
        <f t="shared" si="45"/>
        <v>0</v>
      </c>
      <c r="G1096" s="401">
        <f t="shared" si="46"/>
        <v>0</v>
      </c>
      <c r="H1096" s="401">
        <f t="shared" si="47"/>
        <v>1801.8813761427373</v>
      </c>
    </row>
    <row r="1097" spans="1:8" x14ac:dyDescent="0.25">
      <c r="A1097" s="405">
        <v>39996</v>
      </c>
      <c r="B1097" s="325">
        <v>264</v>
      </c>
      <c r="C1097" s="292"/>
      <c r="D1097" s="341"/>
      <c r="E1097" s="341">
        <v>6.6</v>
      </c>
      <c r="F1097" s="401">
        <f t="shared" si="45"/>
        <v>0</v>
      </c>
      <c r="G1097" s="401">
        <f t="shared" si="46"/>
        <v>0</v>
      </c>
      <c r="H1097" s="401">
        <f t="shared" si="47"/>
        <v>971.6027028220642</v>
      </c>
    </row>
    <row r="1098" spans="1:8" x14ac:dyDescent="0.25">
      <c r="A1098" s="405">
        <v>39996</v>
      </c>
      <c r="B1098" s="325">
        <v>265</v>
      </c>
      <c r="C1098" s="292"/>
      <c r="D1098" s="341"/>
      <c r="E1098" s="341">
        <v>7.71</v>
      </c>
      <c r="F1098" s="401">
        <f t="shared" si="45"/>
        <v>0</v>
      </c>
      <c r="G1098" s="401">
        <f t="shared" si="46"/>
        <v>0</v>
      </c>
      <c r="H1098" s="401">
        <f t="shared" si="47"/>
        <v>1135.0086119330476</v>
      </c>
    </row>
    <row r="1099" spans="1:8" x14ac:dyDescent="0.25">
      <c r="A1099" s="405">
        <v>39996</v>
      </c>
      <c r="B1099" s="325">
        <v>267</v>
      </c>
      <c r="C1099" s="292"/>
      <c r="D1099" s="341"/>
      <c r="E1099" s="341">
        <v>4.8</v>
      </c>
      <c r="F1099" s="401">
        <f t="shared" si="45"/>
        <v>0</v>
      </c>
      <c r="G1099" s="401">
        <f t="shared" si="46"/>
        <v>0</v>
      </c>
      <c r="H1099" s="401">
        <f t="shared" si="47"/>
        <v>706.62014750695573</v>
      </c>
    </row>
    <row r="1100" spans="1:8" x14ac:dyDescent="0.25">
      <c r="A1100" s="405">
        <v>39996</v>
      </c>
      <c r="B1100" s="325">
        <v>269</v>
      </c>
      <c r="C1100" s="292"/>
      <c r="D1100" s="341"/>
      <c r="E1100" s="341">
        <v>23.14</v>
      </c>
      <c r="F1100" s="401">
        <f t="shared" si="45"/>
        <v>0</v>
      </c>
      <c r="G1100" s="401">
        <f t="shared" si="46"/>
        <v>0</v>
      </c>
      <c r="H1100" s="401">
        <f t="shared" si="47"/>
        <v>3406.4979611064491</v>
      </c>
    </row>
    <row r="1101" spans="1:8" x14ac:dyDescent="0.25">
      <c r="A1101" s="405">
        <v>39996</v>
      </c>
      <c r="B1101" s="325">
        <v>270</v>
      </c>
      <c r="C1101" s="292"/>
      <c r="D1101" s="341"/>
      <c r="E1101" s="341">
        <v>5.21</v>
      </c>
      <c r="F1101" s="401">
        <f t="shared" si="45"/>
        <v>0</v>
      </c>
      <c r="G1101" s="401">
        <f t="shared" si="46"/>
        <v>0</v>
      </c>
      <c r="H1101" s="401">
        <f t="shared" si="47"/>
        <v>766.97728510650825</v>
      </c>
    </row>
    <row r="1102" spans="1:8" x14ac:dyDescent="0.25">
      <c r="A1102" s="405">
        <v>39996</v>
      </c>
      <c r="B1102" s="325">
        <v>271</v>
      </c>
      <c r="C1102" s="292"/>
      <c r="D1102" s="341"/>
      <c r="E1102" s="341">
        <v>8.8699999999999992</v>
      </c>
      <c r="F1102" s="401">
        <f t="shared" si="45"/>
        <v>0</v>
      </c>
      <c r="G1102" s="401">
        <f t="shared" si="46"/>
        <v>0</v>
      </c>
      <c r="H1102" s="401">
        <f t="shared" si="47"/>
        <v>1305.7751475805619</v>
      </c>
    </row>
    <row r="1103" spans="1:8" x14ac:dyDescent="0.25">
      <c r="A1103" s="405">
        <v>39996</v>
      </c>
      <c r="B1103" s="325">
        <v>272</v>
      </c>
      <c r="C1103" s="292"/>
      <c r="D1103" s="341"/>
      <c r="E1103" s="341">
        <v>8.5299999999999994</v>
      </c>
      <c r="F1103" s="401">
        <f t="shared" si="45"/>
        <v>0</v>
      </c>
      <c r="G1103" s="401">
        <f t="shared" si="46"/>
        <v>0</v>
      </c>
      <c r="H1103" s="401">
        <f t="shared" si="47"/>
        <v>1255.7228871321527</v>
      </c>
    </row>
    <row r="1104" spans="1:8" x14ac:dyDescent="0.25">
      <c r="A1104" s="405">
        <v>39996</v>
      </c>
      <c r="B1104" s="325">
        <v>274</v>
      </c>
      <c r="C1104" s="292"/>
      <c r="D1104" s="341"/>
      <c r="E1104" s="341">
        <v>5.03</v>
      </c>
      <c r="F1104" s="401">
        <f t="shared" si="45"/>
        <v>0</v>
      </c>
      <c r="G1104" s="401">
        <f t="shared" si="46"/>
        <v>0</v>
      </c>
      <c r="H1104" s="401">
        <f t="shared" si="47"/>
        <v>740.47902957499741</v>
      </c>
    </row>
    <row r="1105" spans="1:8" x14ac:dyDescent="0.25">
      <c r="A1105" s="405">
        <v>39996</v>
      </c>
      <c r="B1105" s="325">
        <v>275</v>
      </c>
      <c r="C1105" s="292"/>
      <c r="D1105" s="341"/>
      <c r="E1105" s="341">
        <v>14.36</v>
      </c>
      <c r="F1105" s="401">
        <f t="shared" si="45"/>
        <v>0</v>
      </c>
      <c r="G1105" s="401">
        <f t="shared" si="46"/>
        <v>0</v>
      </c>
      <c r="H1105" s="401">
        <f t="shared" si="47"/>
        <v>2113.9719412916429</v>
      </c>
    </row>
    <row r="1106" spans="1:8" x14ac:dyDescent="0.25">
      <c r="A1106" s="405">
        <v>39996</v>
      </c>
      <c r="B1106" s="325">
        <v>276</v>
      </c>
      <c r="C1106" s="292"/>
      <c r="D1106" s="341"/>
      <c r="E1106" s="341">
        <v>3.39</v>
      </c>
      <c r="F1106" s="401">
        <f t="shared" si="45"/>
        <v>0</v>
      </c>
      <c r="G1106" s="401">
        <f t="shared" si="46"/>
        <v>0</v>
      </c>
      <c r="H1106" s="401">
        <f t="shared" si="47"/>
        <v>499.05047917678752</v>
      </c>
    </row>
    <row r="1107" spans="1:8" x14ac:dyDescent="0.25">
      <c r="A1107" s="405">
        <v>39996</v>
      </c>
      <c r="B1107" s="325">
        <v>277</v>
      </c>
      <c r="C1107" s="292"/>
      <c r="D1107" s="341"/>
      <c r="E1107" s="341">
        <v>11</v>
      </c>
      <c r="F1107" s="401">
        <f t="shared" si="45"/>
        <v>0</v>
      </c>
      <c r="G1107" s="401">
        <f t="shared" si="46"/>
        <v>0</v>
      </c>
      <c r="H1107" s="401">
        <f t="shared" si="47"/>
        <v>1619.3378380367737</v>
      </c>
    </row>
    <row r="1108" spans="1:8" x14ac:dyDescent="0.25">
      <c r="A1108" s="405">
        <v>39996</v>
      </c>
      <c r="B1108" s="325">
        <v>279</v>
      </c>
      <c r="C1108" s="292"/>
      <c r="D1108" s="341"/>
      <c r="E1108" s="341">
        <v>5.48</v>
      </c>
      <c r="F1108" s="401">
        <f t="shared" si="45"/>
        <v>0</v>
      </c>
      <c r="G1108" s="401">
        <f t="shared" si="46"/>
        <v>0</v>
      </c>
      <c r="H1108" s="401">
        <f t="shared" si="47"/>
        <v>806.72466840377456</v>
      </c>
    </row>
    <row r="1109" spans="1:8" x14ac:dyDescent="0.25">
      <c r="A1109" s="405">
        <v>39996</v>
      </c>
      <c r="B1109" s="325">
        <v>280</v>
      </c>
      <c r="C1109" s="292"/>
      <c r="D1109" s="341"/>
      <c r="E1109" s="341">
        <v>9.02</v>
      </c>
      <c r="F1109" s="401">
        <f t="shared" si="45"/>
        <v>0</v>
      </c>
      <c r="G1109" s="401">
        <f t="shared" si="46"/>
        <v>0</v>
      </c>
      <c r="H1109" s="401">
        <f t="shared" si="47"/>
        <v>1327.8570271901544</v>
      </c>
    </row>
    <row r="1110" spans="1:8" x14ac:dyDescent="0.25">
      <c r="A1110" s="405">
        <v>39996</v>
      </c>
      <c r="B1110" s="325">
        <v>316</v>
      </c>
      <c r="C1110" s="292"/>
      <c r="D1110" s="341"/>
      <c r="E1110" s="341">
        <v>10.3</v>
      </c>
      <c r="F1110" s="401">
        <f t="shared" si="45"/>
        <v>0</v>
      </c>
      <c r="G1110" s="401">
        <f t="shared" si="46"/>
        <v>0</v>
      </c>
      <c r="H1110" s="401">
        <f t="shared" si="47"/>
        <v>1516.2890665253426</v>
      </c>
    </row>
    <row r="1111" spans="1:8" x14ac:dyDescent="0.25">
      <c r="A1111" s="405">
        <v>39996</v>
      </c>
      <c r="B1111" s="325">
        <v>317</v>
      </c>
      <c r="C1111" s="292"/>
      <c r="D1111" s="341"/>
      <c r="E1111" s="341">
        <v>3.34</v>
      </c>
      <c r="F1111" s="401">
        <f t="shared" si="45"/>
        <v>0</v>
      </c>
      <c r="G1111" s="401">
        <f t="shared" si="46"/>
        <v>0</v>
      </c>
      <c r="H1111" s="401">
        <f t="shared" si="47"/>
        <v>491.68985264025673</v>
      </c>
    </row>
    <row r="1112" spans="1:8" x14ac:dyDescent="0.25">
      <c r="A1112" s="405">
        <v>39996</v>
      </c>
      <c r="B1112" s="325">
        <v>318</v>
      </c>
      <c r="C1112" s="292"/>
      <c r="D1112" s="341"/>
      <c r="E1112" s="341">
        <v>2.71</v>
      </c>
      <c r="F1112" s="401">
        <f t="shared" si="45"/>
        <v>0</v>
      </c>
      <c r="G1112" s="401">
        <f t="shared" si="46"/>
        <v>0</v>
      </c>
      <c r="H1112" s="401">
        <f t="shared" si="47"/>
        <v>398.94595827996881</v>
      </c>
    </row>
    <row r="1113" spans="1:8" x14ac:dyDescent="0.25">
      <c r="A1113" s="405">
        <v>39996</v>
      </c>
      <c r="B1113" s="325">
        <v>320</v>
      </c>
      <c r="C1113" s="292"/>
      <c r="D1113" s="341"/>
      <c r="E1113" s="341">
        <v>5</v>
      </c>
      <c r="F1113" s="401">
        <f t="shared" si="45"/>
        <v>0</v>
      </c>
      <c r="G1113" s="401">
        <f t="shared" si="46"/>
        <v>0</v>
      </c>
      <c r="H1113" s="401">
        <f t="shared" si="47"/>
        <v>736.06265365307888</v>
      </c>
    </row>
    <row r="1114" spans="1:8" x14ac:dyDescent="0.25">
      <c r="A1114" s="405">
        <v>39996</v>
      </c>
      <c r="B1114" s="325">
        <v>322</v>
      </c>
      <c r="C1114" s="292"/>
      <c r="D1114" s="341"/>
      <c r="E1114" s="341">
        <v>3.62</v>
      </c>
      <c r="F1114" s="401">
        <f t="shared" si="45"/>
        <v>0</v>
      </c>
      <c r="G1114" s="401">
        <f t="shared" si="46"/>
        <v>0</v>
      </c>
      <c r="H1114" s="401">
        <f t="shared" si="47"/>
        <v>532.90936124482914</v>
      </c>
    </row>
    <row r="1115" spans="1:8" x14ac:dyDescent="0.25">
      <c r="A1115" s="405">
        <v>39996</v>
      </c>
      <c r="B1115" s="325">
        <v>324</v>
      </c>
      <c r="C1115" s="292"/>
      <c r="D1115" s="341"/>
      <c r="E1115" s="341">
        <v>15.17</v>
      </c>
      <c r="F1115" s="401">
        <f t="shared" si="45"/>
        <v>0</v>
      </c>
      <c r="G1115" s="401">
        <f t="shared" si="46"/>
        <v>0</v>
      </c>
      <c r="H1115" s="401">
        <f t="shared" si="47"/>
        <v>2233.2140911834413</v>
      </c>
    </row>
    <row r="1116" spans="1:8" x14ac:dyDescent="0.25">
      <c r="A1116" s="405">
        <v>39996</v>
      </c>
      <c r="B1116" s="325">
        <v>324</v>
      </c>
      <c r="C1116" s="292"/>
      <c r="D1116" s="341"/>
      <c r="E1116" s="341">
        <v>10.98</v>
      </c>
      <c r="F1116" s="401">
        <f t="shared" si="45"/>
        <v>0</v>
      </c>
      <c r="G1116" s="401">
        <f t="shared" si="46"/>
        <v>0</v>
      </c>
      <c r="H1116" s="401">
        <f t="shared" si="47"/>
        <v>1616.3935874221613</v>
      </c>
    </row>
    <row r="1117" spans="1:8" x14ac:dyDescent="0.25">
      <c r="A1117" s="405">
        <v>39996</v>
      </c>
      <c r="B1117" s="325">
        <v>325</v>
      </c>
      <c r="C1117" s="292"/>
      <c r="D1117" s="341"/>
      <c r="E1117" s="341">
        <v>3.38</v>
      </c>
      <c r="F1117" s="401">
        <f t="shared" si="45"/>
        <v>0</v>
      </c>
      <c r="G1117" s="401">
        <f t="shared" si="46"/>
        <v>0</v>
      </c>
      <c r="H1117" s="401">
        <f t="shared" si="47"/>
        <v>497.57835386948136</v>
      </c>
    </row>
    <row r="1118" spans="1:8" x14ac:dyDescent="0.25">
      <c r="A1118" s="405">
        <v>39996</v>
      </c>
      <c r="B1118" s="325">
        <v>327</v>
      </c>
      <c r="C1118" s="292"/>
      <c r="D1118" s="341"/>
      <c r="E1118" s="341">
        <v>5.41</v>
      </c>
      <c r="F1118" s="401">
        <f t="shared" si="45"/>
        <v>0</v>
      </c>
      <c r="G1118" s="401">
        <f t="shared" si="46"/>
        <v>0</v>
      </c>
      <c r="H1118" s="401">
        <f t="shared" si="47"/>
        <v>796.4197912526314</v>
      </c>
    </row>
    <row r="1119" spans="1:8" x14ac:dyDescent="0.25">
      <c r="A1119" s="405">
        <v>39996</v>
      </c>
      <c r="B1119" s="325">
        <v>328</v>
      </c>
      <c r="C1119" s="292"/>
      <c r="D1119" s="341"/>
      <c r="E1119" s="341">
        <v>3.13</v>
      </c>
      <c r="F1119" s="401">
        <f t="shared" si="45"/>
        <v>0</v>
      </c>
      <c r="G1119" s="401">
        <f t="shared" si="46"/>
        <v>0</v>
      </c>
      <c r="H1119" s="401">
        <f t="shared" si="47"/>
        <v>460.77522118682742</v>
      </c>
    </row>
    <row r="1120" spans="1:8" x14ac:dyDescent="0.25">
      <c r="A1120" s="405">
        <v>39996</v>
      </c>
      <c r="B1120" s="325">
        <v>329</v>
      </c>
      <c r="C1120" s="292"/>
      <c r="D1120" s="341"/>
      <c r="E1120" s="341">
        <v>10.83</v>
      </c>
      <c r="F1120" s="401">
        <f t="shared" si="45"/>
        <v>0</v>
      </c>
      <c r="G1120" s="401">
        <f t="shared" si="46"/>
        <v>0</v>
      </c>
      <c r="H1120" s="401">
        <f t="shared" si="47"/>
        <v>1594.311707812569</v>
      </c>
    </row>
    <row r="1121" spans="1:8" x14ac:dyDescent="0.25">
      <c r="A1121" s="405">
        <v>39996</v>
      </c>
      <c r="B1121" s="325">
        <v>330</v>
      </c>
      <c r="C1121" s="292"/>
      <c r="D1121" s="341"/>
      <c r="E1121" s="341">
        <v>3.02</v>
      </c>
      <c r="F1121" s="401">
        <f t="shared" si="45"/>
        <v>0</v>
      </c>
      <c r="G1121" s="401">
        <f t="shared" si="46"/>
        <v>0</v>
      </c>
      <c r="H1121" s="401">
        <f t="shared" si="47"/>
        <v>444.58184280645969</v>
      </c>
    </row>
    <row r="1122" spans="1:8" x14ac:dyDescent="0.25">
      <c r="A1122" s="405">
        <v>39996</v>
      </c>
      <c r="B1122" s="325">
        <v>331</v>
      </c>
      <c r="C1122" s="292"/>
      <c r="D1122" s="341"/>
      <c r="E1122" s="341">
        <v>3.8</v>
      </c>
      <c r="F1122" s="401">
        <f t="shared" si="45"/>
        <v>0</v>
      </c>
      <c r="G1122" s="401">
        <f t="shared" si="46"/>
        <v>0</v>
      </c>
      <c r="H1122" s="401">
        <f t="shared" si="47"/>
        <v>559.40761677633998</v>
      </c>
    </row>
    <row r="1123" spans="1:8" x14ac:dyDescent="0.25">
      <c r="A1123" s="405">
        <v>39996</v>
      </c>
      <c r="B1123" s="325">
        <v>332</v>
      </c>
      <c r="C1123" s="292"/>
      <c r="D1123" s="341"/>
      <c r="E1123" s="341">
        <v>5.27</v>
      </c>
      <c r="F1123" s="401">
        <f t="shared" si="45"/>
        <v>0</v>
      </c>
      <c r="G1123" s="401">
        <f t="shared" si="46"/>
        <v>0</v>
      </c>
      <c r="H1123" s="401">
        <f t="shared" si="47"/>
        <v>775.81003695034508</v>
      </c>
    </row>
    <row r="1124" spans="1:8" x14ac:dyDescent="0.25">
      <c r="A1124" s="405">
        <v>39996</v>
      </c>
      <c r="B1124" s="325">
        <v>333</v>
      </c>
      <c r="C1124" s="292"/>
      <c r="D1124" s="341"/>
      <c r="E1124" s="341">
        <v>6.68</v>
      </c>
      <c r="F1124" s="401">
        <f t="shared" ref="F1124:F1130" si="48">(C1124*10000)/67.929</f>
        <v>0</v>
      </c>
      <c r="G1124" s="401">
        <f t="shared" ref="G1124:G1130" si="49">(D1124*10000)/67.929</f>
        <v>0</v>
      </c>
      <c r="H1124" s="401">
        <f t="shared" si="47"/>
        <v>983.37970528051346</v>
      </c>
    </row>
    <row r="1125" spans="1:8" x14ac:dyDescent="0.25">
      <c r="A1125" s="405">
        <v>39996</v>
      </c>
      <c r="B1125" s="325">
        <v>336</v>
      </c>
      <c r="C1125" s="292"/>
      <c r="D1125" s="341"/>
      <c r="E1125" s="341">
        <v>13.51</v>
      </c>
      <c r="F1125" s="401">
        <f t="shared" si="48"/>
        <v>0</v>
      </c>
      <c r="G1125" s="401">
        <f t="shared" si="49"/>
        <v>0</v>
      </c>
      <c r="H1125" s="401">
        <f t="shared" si="47"/>
        <v>1988.8412901706192</v>
      </c>
    </row>
    <row r="1126" spans="1:8" x14ac:dyDescent="0.25">
      <c r="A1126" s="405">
        <v>39996</v>
      </c>
      <c r="B1126" s="325">
        <v>338</v>
      </c>
      <c r="C1126" s="292"/>
      <c r="D1126" s="341"/>
      <c r="E1126" s="341">
        <v>5.71</v>
      </c>
      <c r="F1126" s="401">
        <f t="shared" si="48"/>
        <v>0</v>
      </c>
      <c r="G1126" s="401">
        <f t="shared" si="49"/>
        <v>0</v>
      </c>
      <c r="H1126" s="401">
        <f t="shared" si="47"/>
        <v>840.58355047181612</v>
      </c>
    </row>
    <row r="1127" spans="1:8" x14ac:dyDescent="0.25">
      <c r="A1127" s="405">
        <v>39996</v>
      </c>
      <c r="B1127" s="325">
        <v>345</v>
      </c>
      <c r="C1127" s="292"/>
      <c r="D1127" s="341"/>
      <c r="E1127" s="341">
        <v>5.03</v>
      </c>
      <c r="F1127" s="401">
        <f t="shared" si="48"/>
        <v>0</v>
      </c>
      <c r="G1127" s="401">
        <f t="shared" si="49"/>
        <v>0</v>
      </c>
      <c r="H1127" s="401">
        <f t="shared" si="47"/>
        <v>740.47902957499741</v>
      </c>
    </row>
    <row r="1128" spans="1:8" x14ac:dyDescent="0.25">
      <c r="A1128" s="405">
        <v>39996</v>
      </c>
      <c r="B1128" s="325">
        <v>346</v>
      </c>
      <c r="C1128" s="292"/>
      <c r="D1128" s="341"/>
      <c r="E1128" s="341">
        <v>8.34</v>
      </c>
      <c r="F1128" s="401">
        <f t="shared" si="48"/>
        <v>0</v>
      </c>
      <c r="G1128" s="401">
        <f t="shared" si="49"/>
        <v>0</v>
      </c>
      <c r="H1128" s="401">
        <f t="shared" si="47"/>
        <v>1227.7525062933357</v>
      </c>
    </row>
    <row r="1129" spans="1:8" x14ac:dyDescent="0.25">
      <c r="A1129" s="405">
        <v>39996</v>
      </c>
      <c r="B1129" s="325">
        <v>347</v>
      </c>
      <c r="C1129" s="292"/>
      <c r="D1129" s="341"/>
      <c r="E1129" s="341">
        <v>6.81</v>
      </c>
      <c r="F1129" s="401">
        <f t="shared" si="48"/>
        <v>0</v>
      </c>
      <c r="G1129" s="401">
        <f t="shared" si="49"/>
        <v>0</v>
      </c>
      <c r="H1129" s="401">
        <f t="shared" si="47"/>
        <v>1002.5173342754935</v>
      </c>
    </row>
    <row r="1130" spans="1:8" x14ac:dyDescent="0.25">
      <c r="A1130" s="405">
        <v>39996</v>
      </c>
      <c r="B1130" s="325">
        <v>350</v>
      </c>
      <c r="C1130" s="292"/>
      <c r="D1130" s="341"/>
      <c r="E1130" s="341">
        <v>9.8800000000000008</v>
      </c>
      <c r="F1130" s="401">
        <f t="shared" si="48"/>
        <v>0</v>
      </c>
      <c r="G1130" s="401">
        <f t="shared" si="49"/>
        <v>0</v>
      </c>
      <c r="H1130" s="401">
        <f t="shared" si="47"/>
        <v>1454.4598036184841</v>
      </c>
    </row>
    <row r="1131" spans="1:8" s="170" customFormat="1" x14ac:dyDescent="0.25">
      <c r="A1131" s="405">
        <v>40136</v>
      </c>
      <c r="B1131" s="325">
        <v>73</v>
      </c>
      <c r="C1131" s="386">
        <v>0.35599999999999998</v>
      </c>
      <c r="D1131" s="343">
        <v>1.258</v>
      </c>
      <c r="E1131" s="341">
        <f t="shared" ref="E1131:E1194" si="50">C1131+D1131</f>
        <v>1.6139999999999999</v>
      </c>
      <c r="F1131" s="401">
        <f>(C1131*10000)/67.929</f>
        <v>52.40766094009922</v>
      </c>
      <c r="G1131" s="401">
        <f>(D1131*10000)/67.929</f>
        <v>185.19336365911465</v>
      </c>
      <c r="H1131" s="401">
        <f t="shared" si="47"/>
        <v>237.60102459921384</v>
      </c>
    </row>
    <row r="1132" spans="1:8" x14ac:dyDescent="0.25">
      <c r="A1132" s="405">
        <v>40136</v>
      </c>
      <c r="B1132" s="325">
        <v>75</v>
      </c>
      <c r="C1132" s="292">
        <v>0.92</v>
      </c>
      <c r="D1132" s="341">
        <v>0.45</v>
      </c>
      <c r="E1132" s="341">
        <f t="shared" si="50"/>
        <v>1.37</v>
      </c>
      <c r="F1132" s="401">
        <f t="shared" ref="F1132:F1195" si="51">(C1132*10000)/67.929</f>
        <v>135.43552827216652</v>
      </c>
      <c r="G1132" s="401">
        <f t="shared" ref="G1132:G1195" si="52">(D1132*10000)/67.929</f>
        <v>66.245638828777103</v>
      </c>
      <c r="H1132" s="401">
        <f t="shared" si="47"/>
        <v>201.68116710094364</v>
      </c>
    </row>
    <row r="1133" spans="1:8" x14ac:dyDescent="0.25">
      <c r="A1133" s="405">
        <v>40136</v>
      </c>
      <c r="B1133" s="325">
        <v>78</v>
      </c>
      <c r="C1133" s="386">
        <v>0.42699999999999999</v>
      </c>
      <c r="D1133" s="342">
        <v>0.70399999999999996</v>
      </c>
      <c r="E1133" s="341">
        <f t="shared" si="50"/>
        <v>1.131</v>
      </c>
      <c r="F1133" s="401">
        <f t="shared" si="51"/>
        <v>62.859750621972942</v>
      </c>
      <c r="G1133" s="401">
        <f t="shared" si="52"/>
        <v>103.63762163435351</v>
      </c>
      <c r="H1133" s="401">
        <f t="shared" si="47"/>
        <v>166.49737225632646</v>
      </c>
    </row>
    <row r="1134" spans="1:8" x14ac:dyDescent="0.25">
      <c r="A1134" s="405">
        <v>40136</v>
      </c>
      <c r="B1134" s="325">
        <v>79</v>
      </c>
      <c r="C1134" s="387">
        <v>0.90100000000000002</v>
      </c>
      <c r="D1134" s="343">
        <v>5.7610000000000001</v>
      </c>
      <c r="E1134" s="341">
        <f t="shared" si="50"/>
        <v>6.6619999999999999</v>
      </c>
      <c r="F1134" s="401">
        <f t="shared" si="51"/>
        <v>132.63849018828483</v>
      </c>
      <c r="G1134" s="401">
        <f t="shared" si="52"/>
        <v>848.09138953907757</v>
      </c>
      <c r="H1134" s="401">
        <f t="shared" si="47"/>
        <v>980.72987972736234</v>
      </c>
    </row>
    <row r="1135" spans="1:8" x14ac:dyDescent="0.25">
      <c r="A1135" s="405">
        <v>40136</v>
      </c>
      <c r="B1135" s="325">
        <v>81</v>
      </c>
      <c r="C1135" s="386">
        <v>0.78800000000000003</v>
      </c>
      <c r="D1135" s="341">
        <v>0.42399999999999999</v>
      </c>
      <c r="E1135" s="341">
        <f t="shared" si="50"/>
        <v>1.212</v>
      </c>
      <c r="F1135" s="401">
        <f t="shared" si="51"/>
        <v>116.00347421572523</v>
      </c>
      <c r="G1135" s="401">
        <f t="shared" si="52"/>
        <v>62.41811302978109</v>
      </c>
      <c r="H1135" s="401">
        <f t="shared" si="47"/>
        <v>178.42158724550634</v>
      </c>
    </row>
    <row r="1136" spans="1:8" x14ac:dyDescent="0.25">
      <c r="A1136" s="405">
        <v>40136</v>
      </c>
      <c r="B1136" s="325">
        <v>83</v>
      </c>
      <c r="C1136" s="386">
        <v>0.152</v>
      </c>
      <c r="D1136" s="342">
        <v>0.61599999999999999</v>
      </c>
      <c r="E1136" s="341">
        <f t="shared" si="50"/>
        <v>0.76800000000000002</v>
      </c>
      <c r="F1136" s="401">
        <f t="shared" si="51"/>
        <v>22.3763046710536</v>
      </c>
      <c r="G1136" s="401">
        <f t="shared" si="52"/>
        <v>90.68291893005933</v>
      </c>
      <c r="H1136" s="401">
        <f t="shared" si="47"/>
        <v>113.05922360111292</v>
      </c>
    </row>
    <row r="1137" spans="1:8" x14ac:dyDescent="0.25">
      <c r="A1137" s="405">
        <v>40136</v>
      </c>
      <c r="B1137" s="325">
        <v>84</v>
      </c>
      <c r="C1137" s="386">
        <v>0.61099999999999999</v>
      </c>
      <c r="D1137" s="342">
        <v>0.17</v>
      </c>
      <c r="E1137" s="341">
        <f t="shared" si="50"/>
        <v>0.78100000000000003</v>
      </c>
      <c r="F1137" s="401">
        <f t="shared" si="51"/>
        <v>89.946856276406251</v>
      </c>
      <c r="G1137" s="401">
        <f t="shared" si="52"/>
        <v>25.026130224204685</v>
      </c>
      <c r="H1137" s="401">
        <f t="shared" si="47"/>
        <v>114.97298650061093</v>
      </c>
    </row>
    <row r="1138" spans="1:8" x14ac:dyDescent="0.25">
      <c r="A1138" s="405">
        <v>40136</v>
      </c>
      <c r="B1138" s="325">
        <v>85</v>
      </c>
      <c r="C1138" s="386"/>
      <c r="D1138" s="343">
        <v>3.25</v>
      </c>
      <c r="E1138" s="341">
        <f t="shared" si="50"/>
        <v>3.25</v>
      </c>
      <c r="F1138" s="401">
        <f t="shared" si="51"/>
        <v>0</v>
      </c>
      <c r="G1138" s="401">
        <f t="shared" si="52"/>
        <v>478.44072487450131</v>
      </c>
      <c r="H1138" s="401">
        <f t="shared" si="47"/>
        <v>478.44072487450131</v>
      </c>
    </row>
    <row r="1139" spans="1:8" x14ac:dyDescent="0.25">
      <c r="A1139" s="405">
        <v>40136</v>
      </c>
      <c r="B1139" s="325">
        <v>92</v>
      </c>
      <c r="C1139" s="386">
        <v>0.78100000000000003</v>
      </c>
      <c r="D1139" s="342">
        <v>0.13800000000000001</v>
      </c>
      <c r="E1139" s="341">
        <f t="shared" si="50"/>
        <v>0.91900000000000004</v>
      </c>
      <c r="F1139" s="401">
        <f t="shared" si="51"/>
        <v>114.97298650061093</v>
      </c>
      <c r="G1139" s="401">
        <f t="shared" si="52"/>
        <v>20.315329240824983</v>
      </c>
      <c r="H1139" s="401">
        <f t="shared" si="47"/>
        <v>135.28831574143589</v>
      </c>
    </row>
    <row r="1140" spans="1:8" x14ac:dyDescent="0.25">
      <c r="A1140" s="405">
        <v>40136</v>
      </c>
      <c r="B1140" s="325">
        <v>93</v>
      </c>
      <c r="C1140" s="292">
        <v>0.98</v>
      </c>
      <c r="D1140" s="341">
        <v>0.12</v>
      </c>
      <c r="E1140" s="341">
        <f t="shared" si="50"/>
        <v>1.1000000000000001</v>
      </c>
      <c r="F1140" s="401">
        <f t="shared" si="51"/>
        <v>144.26828011600347</v>
      </c>
      <c r="G1140" s="401">
        <f t="shared" si="52"/>
        <v>17.665503687673894</v>
      </c>
      <c r="H1140" s="401">
        <f t="shared" si="47"/>
        <v>161.93378380367736</v>
      </c>
    </row>
    <row r="1141" spans="1:8" x14ac:dyDescent="0.25">
      <c r="A1141" s="405">
        <v>40136</v>
      </c>
      <c r="B1141" s="325">
        <v>98</v>
      </c>
      <c r="C1141" s="386">
        <v>0.13300000000000001</v>
      </c>
      <c r="D1141" s="342">
        <v>1.0289999999999999</v>
      </c>
      <c r="E1141" s="341">
        <f t="shared" si="50"/>
        <v>1.1619999999999999</v>
      </c>
      <c r="F1141" s="401">
        <f t="shared" si="51"/>
        <v>19.579266587171901</v>
      </c>
      <c r="G1141" s="401">
        <f t="shared" si="52"/>
        <v>151.48169412180366</v>
      </c>
      <c r="H1141" s="401">
        <f t="shared" si="47"/>
        <v>171.06096070897556</v>
      </c>
    </row>
    <row r="1142" spans="1:8" x14ac:dyDescent="0.25">
      <c r="A1142" s="405">
        <v>40136</v>
      </c>
      <c r="B1142" s="325">
        <v>99</v>
      </c>
      <c r="C1142" s="386">
        <v>0.23499999999999999</v>
      </c>
      <c r="D1142" s="343">
        <v>3.867</v>
      </c>
      <c r="E1142" s="341">
        <f t="shared" si="50"/>
        <v>4.1020000000000003</v>
      </c>
      <c r="F1142" s="401">
        <f t="shared" si="51"/>
        <v>34.594944721694709</v>
      </c>
      <c r="G1142" s="401">
        <f t="shared" si="52"/>
        <v>569.27085633529123</v>
      </c>
      <c r="H1142" s="401">
        <f t="shared" si="47"/>
        <v>603.8658010569859</v>
      </c>
    </row>
    <row r="1143" spans="1:8" x14ac:dyDescent="0.25">
      <c r="A1143" s="405">
        <v>40136</v>
      </c>
      <c r="B1143" s="325">
        <v>103</v>
      </c>
      <c r="C1143" s="386">
        <v>0.224</v>
      </c>
      <c r="D1143" s="342">
        <v>0.21</v>
      </c>
      <c r="E1143" s="341">
        <f t="shared" si="50"/>
        <v>0.434</v>
      </c>
      <c r="F1143" s="401">
        <f t="shared" si="51"/>
        <v>32.975606883657939</v>
      </c>
      <c r="G1143" s="401">
        <f t="shared" si="52"/>
        <v>30.914631453429315</v>
      </c>
      <c r="H1143" s="401">
        <f t="shared" si="47"/>
        <v>63.890238337087254</v>
      </c>
    </row>
    <row r="1144" spans="1:8" x14ac:dyDescent="0.25">
      <c r="A1144" s="405">
        <v>40136</v>
      </c>
      <c r="B1144" s="325">
        <v>176</v>
      </c>
      <c r="C1144" s="387">
        <v>0.376</v>
      </c>
      <c r="D1144" s="341">
        <v>12.02</v>
      </c>
      <c r="E1144" s="341">
        <f t="shared" si="50"/>
        <v>12.395999999999999</v>
      </c>
      <c r="F1144" s="401">
        <f t="shared" si="51"/>
        <v>55.351911554711535</v>
      </c>
      <c r="G1144" s="401">
        <f t="shared" si="52"/>
        <v>1769.4946193820017</v>
      </c>
      <c r="H1144" s="401">
        <f t="shared" si="47"/>
        <v>1824.846530936713</v>
      </c>
    </row>
    <row r="1145" spans="1:8" x14ac:dyDescent="0.25">
      <c r="A1145" s="405">
        <v>40136</v>
      </c>
      <c r="B1145" s="325">
        <v>179</v>
      </c>
      <c r="C1145" s="387">
        <v>0.75</v>
      </c>
      <c r="D1145" s="343">
        <v>0.99</v>
      </c>
      <c r="E1145" s="341">
        <f t="shared" si="50"/>
        <v>1.74</v>
      </c>
      <c r="F1145" s="401">
        <f t="shared" si="51"/>
        <v>110.40939804796184</v>
      </c>
      <c r="G1145" s="401">
        <f t="shared" si="52"/>
        <v>145.74040542330962</v>
      </c>
      <c r="H1145" s="401">
        <f t="shared" si="47"/>
        <v>256.14980347127147</v>
      </c>
    </row>
    <row r="1146" spans="1:8" x14ac:dyDescent="0.25">
      <c r="A1146" s="405">
        <v>40136</v>
      </c>
      <c r="B1146" s="325">
        <v>180</v>
      </c>
      <c r="C1146" s="386">
        <v>0.98399999999999999</v>
      </c>
      <c r="D1146" s="342">
        <v>0.35099999999999998</v>
      </c>
      <c r="E1146" s="341">
        <f t="shared" si="50"/>
        <v>1.335</v>
      </c>
      <c r="F1146" s="401">
        <f t="shared" si="51"/>
        <v>144.85713023892595</v>
      </c>
      <c r="G1146" s="401">
        <f t="shared" si="52"/>
        <v>51.671598286446141</v>
      </c>
      <c r="H1146" s="401">
        <f t="shared" si="47"/>
        <v>196.52872852537206</v>
      </c>
    </row>
    <row r="1147" spans="1:8" x14ac:dyDescent="0.25">
      <c r="A1147" s="405">
        <v>40136</v>
      </c>
      <c r="B1147" s="325">
        <v>188</v>
      </c>
      <c r="C1147" s="292">
        <v>0.39700000000000002</v>
      </c>
      <c r="D1147" s="342">
        <v>1.796</v>
      </c>
      <c r="E1147" s="341">
        <f t="shared" si="50"/>
        <v>2.1930000000000001</v>
      </c>
      <c r="F1147" s="401">
        <f t="shared" si="51"/>
        <v>58.44337470005447</v>
      </c>
      <c r="G1147" s="401">
        <f t="shared" si="52"/>
        <v>264.39370519218596</v>
      </c>
      <c r="H1147" s="401">
        <f t="shared" si="47"/>
        <v>322.83707989224041</v>
      </c>
    </row>
    <row r="1148" spans="1:8" x14ac:dyDescent="0.25">
      <c r="A1148" s="405">
        <v>40136</v>
      </c>
      <c r="B1148" s="325">
        <v>193</v>
      </c>
      <c r="C1148" s="386">
        <v>0.216</v>
      </c>
      <c r="D1148" s="343">
        <v>4.4210000000000003</v>
      </c>
      <c r="E1148" s="341">
        <f t="shared" si="50"/>
        <v>4.6370000000000005</v>
      </c>
      <c r="F1148" s="401">
        <f t="shared" si="51"/>
        <v>31.797906637813011</v>
      </c>
      <c r="G1148" s="401">
        <f t="shared" si="52"/>
        <v>650.82659836005234</v>
      </c>
      <c r="H1148" s="401">
        <f t="shared" si="47"/>
        <v>682.62450499786553</v>
      </c>
    </row>
    <row r="1149" spans="1:8" x14ac:dyDescent="0.25">
      <c r="A1149" s="405">
        <v>40136</v>
      </c>
      <c r="B1149" s="325">
        <v>194</v>
      </c>
      <c r="C1149" s="387">
        <v>2.0699999999999998</v>
      </c>
      <c r="D1149" s="344">
        <v>9.73</v>
      </c>
      <c r="E1149" s="341">
        <f t="shared" si="50"/>
        <v>11.8</v>
      </c>
      <c r="F1149" s="401">
        <f t="shared" si="51"/>
        <v>304.72993861237467</v>
      </c>
      <c r="G1149" s="401">
        <f t="shared" si="52"/>
        <v>1432.3779240088916</v>
      </c>
      <c r="H1149" s="401">
        <f t="shared" si="47"/>
        <v>1737.1078626212663</v>
      </c>
    </row>
    <row r="1150" spans="1:8" x14ac:dyDescent="0.25">
      <c r="A1150" s="405">
        <v>40136</v>
      </c>
      <c r="B1150" s="325">
        <v>199</v>
      </c>
      <c r="C1150" s="386">
        <v>0.32</v>
      </c>
      <c r="D1150" s="341">
        <v>5.43</v>
      </c>
      <c r="E1150" s="341">
        <f t="shared" si="50"/>
        <v>5.75</v>
      </c>
      <c r="F1150" s="401">
        <f t="shared" si="51"/>
        <v>47.108009833797048</v>
      </c>
      <c r="G1150" s="401">
        <f t="shared" si="52"/>
        <v>799.36404186724371</v>
      </c>
      <c r="H1150" s="401">
        <f t="shared" si="47"/>
        <v>846.47205170104075</v>
      </c>
    </row>
    <row r="1151" spans="1:8" x14ac:dyDescent="0.25">
      <c r="A1151" s="405">
        <v>40136</v>
      </c>
      <c r="B1151" s="325">
        <v>201</v>
      </c>
      <c r="C1151" s="387">
        <v>0.43</v>
      </c>
      <c r="D1151" s="343">
        <v>1.1299999999999999</v>
      </c>
      <c r="E1151" s="341">
        <f t="shared" si="50"/>
        <v>1.5599999999999998</v>
      </c>
      <c r="F1151" s="401">
        <f t="shared" si="51"/>
        <v>63.301388214164788</v>
      </c>
      <c r="G1151" s="401">
        <f t="shared" si="52"/>
        <v>166.3501597255958</v>
      </c>
      <c r="H1151" s="401">
        <f t="shared" si="47"/>
        <v>229.6515479397606</v>
      </c>
    </row>
    <row r="1152" spans="1:8" x14ac:dyDescent="0.25">
      <c r="A1152" s="405">
        <v>40136</v>
      </c>
      <c r="B1152" s="325">
        <v>202</v>
      </c>
      <c r="C1152" s="386">
        <v>0.35</v>
      </c>
      <c r="D1152" s="341">
        <v>2.1</v>
      </c>
      <c r="E1152" s="341">
        <f t="shared" si="50"/>
        <v>2.4500000000000002</v>
      </c>
      <c r="F1152" s="401">
        <f t="shared" si="51"/>
        <v>51.524385755715528</v>
      </c>
      <c r="G1152" s="401">
        <f t="shared" si="52"/>
        <v>309.14631453429314</v>
      </c>
      <c r="H1152" s="401">
        <f t="shared" si="47"/>
        <v>360.67070029000865</v>
      </c>
    </row>
    <row r="1153" spans="1:8" x14ac:dyDescent="0.25">
      <c r="A1153" s="405">
        <v>40136</v>
      </c>
      <c r="B1153" s="325">
        <v>202</v>
      </c>
      <c r="C1153" s="292">
        <v>0.35</v>
      </c>
      <c r="D1153" s="342">
        <v>2.1</v>
      </c>
      <c r="E1153" s="341">
        <f t="shared" si="50"/>
        <v>2.4500000000000002</v>
      </c>
      <c r="F1153" s="401">
        <f t="shared" si="51"/>
        <v>51.524385755715528</v>
      </c>
      <c r="G1153" s="401">
        <f t="shared" si="52"/>
        <v>309.14631453429314</v>
      </c>
      <c r="H1153" s="401">
        <f t="shared" si="47"/>
        <v>360.67070029000865</v>
      </c>
    </row>
    <row r="1154" spans="1:8" x14ac:dyDescent="0.25">
      <c r="A1154" s="405">
        <v>40136</v>
      </c>
      <c r="B1154" s="325">
        <v>206</v>
      </c>
      <c r="C1154" s="386">
        <v>0.4</v>
      </c>
      <c r="D1154" s="341">
        <v>9.35</v>
      </c>
      <c r="E1154" s="341">
        <f t="shared" si="50"/>
        <v>9.75</v>
      </c>
      <c r="F1154" s="401">
        <f t="shared" si="51"/>
        <v>58.885012292246316</v>
      </c>
      <c r="G1154" s="401">
        <f t="shared" si="52"/>
        <v>1376.4371623312577</v>
      </c>
      <c r="H1154" s="401">
        <f t="shared" si="47"/>
        <v>1435.322174623504</v>
      </c>
    </row>
    <row r="1155" spans="1:8" x14ac:dyDescent="0.25">
      <c r="A1155" s="405">
        <v>40136</v>
      </c>
      <c r="B1155" s="325">
        <v>208</v>
      </c>
      <c r="C1155" s="386">
        <v>0.27200000000000002</v>
      </c>
      <c r="D1155" s="343">
        <v>4.117</v>
      </c>
      <c r="E1155" s="341">
        <f t="shared" si="50"/>
        <v>4.3890000000000002</v>
      </c>
      <c r="F1155" s="401">
        <f t="shared" si="51"/>
        <v>40.041808358727494</v>
      </c>
      <c r="G1155" s="401">
        <f t="shared" si="52"/>
        <v>606.07398901794522</v>
      </c>
      <c r="H1155" s="401">
        <f t="shared" si="47"/>
        <v>646.11579737667273</v>
      </c>
    </row>
    <row r="1156" spans="1:8" x14ac:dyDescent="0.25">
      <c r="A1156" s="405">
        <v>40136</v>
      </c>
      <c r="B1156" s="325">
        <v>209</v>
      </c>
      <c r="C1156" s="386">
        <v>1.1499999999999999</v>
      </c>
      <c r="D1156" s="342">
        <v>3.55</v>
      </c>
      <c r="E1156" s="341">
        <f t="shared" si="50"/>
        <v>4.6999999999999993</v>
      </c>
      <c r="F1156" s="401">
        <f t="shared" si="51"/>
        <v>169.29441034020815</v>
      </c>
      <c r="G1156" s="401">
        <f t="shared" si="52"/>
        <v>522.60448409368598</v>
      </c>
      <c r="H1156" s="401">
        <f t="shared" ref="H1156:H1219" si="53">(E1156*10000)/67.929</f>
        <v>691.89889443389404</v>
      </c>
    </row>
    <row r="1157" spans="1:8" x14ac:dyDescent="0.25">
      <c r="A1157" s="405">
        <v>40136</v>
      </c>
      <c r="B1157" s="325">
        <v>210</v>
      </c>
      <c r="C1157" s="387">
        <v>1.075</v>
      </c>
      <c r="D1157" s="343">
        <v>4.5110000000000001</v>
      </c>
      <c r="E1157" s="341">
        <f t="shared" si="50"/>
        <v>5.5860000000000003</v>
      </c>
      <c r="F1157" s="401">
        <f t="shared" si="51"/>
        <v>158.25347053541196</v>
      </c>
      <c r="G1157" s="401">
        <f t="shared" si="52"/>
        <v>664.07572612580782</v>
      </c>
      <c r="H1157" s="401">
        <f t="shared" si="53"/>
        <v>822.32919666121973</v>
      </c>
    </row>
    <row r="1158" spans="1:8" x14ac:dyDescent="0.25">
      <c r="A1158" s="405">
        <v>40136</v>
      </c>
      <c r="B1158" s="325">
        <v>246</v>
      </c>
      <c r="C1158" s="292">
        <v>0.45700000000000002</v>
      </c>
      <c r="D1158" s="342">
        <v>1.591</v>
      </c>
      <c r="E1158" s="341">
        <f t="shared" si="50"/>
        <v>2.048</v>
      </c>
      <c r="F1158" s="401">
        <f t="shared" si="51"/>
        <v>67.276126543891408</v>
      </c>
      <c r="G1158" s="401">
        <f t="shared" si="52"/>
        <v>234.2151363924097</v>
      </c>
      <c r="H1158" s="401">
        <f t="shared" si="53"/>
        <v>301.49126293630115</v>
      </c>
    </row>
    <row r="1159" spans="1:8" x14ac:dyDescent="0.25">
      <c r="A1159" s="405">
        <v>40136</v>
      </c>
      <c r="B1159" s="325">
        <v>249</v>
      </c>
      <c r="C1159" s="386">
        <v>0.73</v>
      </c>
      <c r="D1159" s="343">
        <v>5.27</v>
      </c>
      <c r="E1159" s="341">
        <f t="shared" si="50"/>
        <v>6</v>
      </c>
      <c r="F1159" s="401">
        <f t="shared" si="51"/>
        <v>107.46514743334953</v>
      </c>
      <c r="G1159" s="401">
        <f t="shared" si="52"/>
        <v>775.81003695034508</v>
      </c>
      <c r="H1159" s="401">
        <f t="shared" si="53"/>
        <v>883.27518438369475</v>
      </c>
    </row>
    <row r="1160" spans="1:8" x14ac:dyDescent="0.25">
      <c r="A1160" s="405">
        <v>40136</v>
      </c>
      <c r="B1160" s="325">
        <v>251</v>
      </c>
      <c r="C1160" s="386">
        <v>2.3E-2</v>
      </c>
      <c r="D1160" s="341">
        <v>6.93</v>
      </c>
      <c r="E1160" s="341">
        <f t="shared" si="50"/>
        <v>6.9529999999999994</v>
      </c>
      <c r="F1160" s="401">
        <f t="shared" si="51"/>
        <v>3.3858882068041631</v>
      </c>
      <c r="G1160" s="401">
        <f t="shared" si="52"/>
        <v>1020.1828379631673</v>
      </c>
      <c r="H1160" s="401">
        <f t="shared" si="53"/>
        <v>1023.5687261699716</v>
      </c>
    </row>
    <row r="1161" spans="1:8" x14ac:dyDescent="0.25">
      <c r="A1161" s="405">
        <v>40136</v>
      </c>
      <c r="B1161" s="325">
        <v>253</v>
      </c>
      <c r="C1161" s="292">
        <v>1.41</v>
      </c>
      <c r="D1161" s="341">
        <v>8.41</v>
      </c>
      <c r="E1161" s="341">
        <f t="shared" si="50"/>
        <v>9.82</v>
      </c>
      <c r="F1161" s="401">
        <f t="shared" si="51"/>
        <v>207.56966833016827</v>
      </c>
      <c r="G1161" s="401">
        <f t="shared" si="52"/>
        <v>1238.0573834444788</v>
      </c>
      <c r="H1161" s="401">
        <f t="shared" si="53"/>
        <v>1445.627051774647</v>
      </c>
    </row>
    <row r="1162" spans="1:8" x14ac:dyDescent="0.25">
      <c r="A1162" s="405">
        <v>40136</v>
      </c>
      <c r="B1162" s="325">
        <v>254</v>
      </c>
      <c r="C1162" s="387">
        <v>1.58</v>
      </c>
      <c r="D1162" s="343">
        <v>1.51</v>
      </c>
      <c r="E1162" s="341">
        <f t="shared" si="50"/>
        <v>3.09</v>
      </c>
      <c r="F1162" s="401">
        <f t="shared" si="51"/>
        <v>232.59579855437295</v>
      </c>
      <c r="G1162" s="401">
        <f t="shared" si="52"/>
        <v>222.29092140322985</v>
      </c>
      <c r="H1162" s="401">
        <f t="shared" si="53"/>
        <v>454.88671995760279</v>
      </c>
    </row>
    <row r="1163" spans="1:8" x14ac:dyDescent="0.25">
      <c r="A1163" s="405">
        <v>40136</v>
      </c>
      <c r="B1163" s="325">
        <v>256</v>
      </c>
      <c r="C1163" s="292">
        <v>0.97</v>
      </c>
      <c r="D1163" s="341">
        <v>3.27</v>
      </c>
      <c r="E1163" s="341">
        <f t="shared" si="50"/>
        <v>4.24</v>
      </c>
      <c r="F1163" s="401">
        <f t="shared" si="51"/>
        <v>142.79615480869731</v>
      </c>
      <c r="G1163" s="401">
        <f t="shared" si="52"/>
        <v>481.38497548911363</v>
      </c>
      <c r="H1163" s="401">
        <f t="shared" si="53"/>
        <v>624.18113029781091</v>
      </c>
    </row>
    <row r="1164" spans="1:8" x14ac:dyDescent="0.25">
      <c r="A1164" s="405">
        <v>40136</v>
      </c>
      <c r="B1164" s="325">
        <v>258</v>
      </c>
      <c r="C1164" s="386">
        <v>0.28999999999999998</v>
      </c>
      <c r="D1164" s="343">
        <v>6.51</v>
      </c>
      <c r="E1164" s="341">
        <f t="shared" si="50"/>
        <v>6.8</v>
      </c>
      <c r="F1164" s="401">
        <f t="shared" si="51"/>
        <v>42.691633911878576</v>
      </c>
      <c r="G1164" s="401">
        <f t="shared" si="52"/>
        <v>958.35357505630873</v>
      </c>
      <c r="H1164" s="401">
        <f t="shared" si="53"/>
        <v>1001.0452089681874</v>
      </c>
    </row>
    <row r="1165" spans="1:8" x14ac:dyDescent="0.25">
      <c r="A1165" s="405">
        <v>40136</v>
      </c>
      <c r="B1165" s="325">
        <v>265</v>
      </c>
      <c r="C1165" s="292">
        <v>1.69</v>
      </c>
      <c r="D1165" s="341">
        <v>1.49</v>
      </c>
      <c r="E1165" s="341">
        <f t="shared" si="50"/>
        <v>3.1799999999999997</v>
      </c>
      <c r="F1165" s="401">
        <f t="shared" si="51"/>
        <v>248.78917693474068</v>
      </c>
      <c r="G1165" s="401">
        <f t="shared" si="52"/>
        <v>219.34667078861753</v>
      </c>
      <c r="H1165" s="401">
        <f t="shared" si="53"/>
        <v>468.13584772335815</v>
      </c>
    </row>
    <row r="1166" spans="1:8" x14ac:dyDescent="0.25">
      <c r="A1166" s="405">
        <v>40136</v>
      </c>
      <c r="B1166" s="325">
        <v>266</v>
      </c>
      <c r="C1166" s="292">
        <v>0.4</v>
      </c>
      <c r="D1166" s="341">
        <v>4.8899999999999997</v>
      </c>
      <c r="E1166" s="341">
        <f t="shared" si="50"/>
        <v>5.29</v>
      </c>
      <c r="F1166" s="401">
        <f t="shared" si="51"/>
        <v>58.885012292246316</v>
      </c>
      <c r="G1166" s="401">
        <f t="shared" si="52"/>
        <v>719.86927527271121</v>
      </c>
      <c r="H1166" s="401">
        <f t="shared" si="53"/>
        <v>778.75428756495751</v>
      </c>
    </row>
    <row r="1167" spans="1:8" x14ac:dyDescent="0.25">
      <c r="A1167" s="405">
        <v>40136</v>
      </c>
      <c r="B1167" s="325">
        <v>269</v>
      </c>
      <c r="C1167" s="292">
        <v>0.12</v>
      </c>
      <c r="D1167" s="341">
        <v>5.38</v>
      </c>
      <c r="E1167" s="341">
        <f t="shared" si="50"/>
        <v>5.5</v>
      </c>
      <c r="F1167" s="401">
        <f t="shared" si="51"/>
        <v>17.665503687673894</v>
      </c>
      <c r="G1167" s="401">
        <f t="shared" si="52"/>
        <v>792.00341533071298</v>
      </c>
      <c r="H1167" s="401">
        <f t="shared" si="53"/>
        <v>809.66891901838687</v>
      </c>
    </row>
    <row r="1168" spans="1:8" x14ac:dyDescent="0.25">
      <c r="A1168" s="405">
        <v>40136</v>
      </c>
      <c r="B1168" s="325">
        <v>270</v>
      </c>
      <c r="C1168" s="386" t="s">
        <v>13</v>
      </c>
      <c r="D1168" s="341">
        <v>3.49</v>
      </c>
      <c r="E1168" s="341" t="e">
        <f t="shared" si="50"/>
        <v>#VALUE!</v>
      </c>
      <c r="F1168" s="401" t="e">
        <f t="shared" si="51"/>
        <v>#VALUE!</v>
      </c>
      <c r="G1168" s="401">
        <f t="shared" si="52"/>
        <v>513.77173224984904</v>
      </c>
      <c r="H1168" s="401" t="e">
        <f t="shared" si="53"/>
        <v>#VALUE!</v>
      </c>
    </row>
    <row r="1169" spans="1:8" x14ac:dyDescent="0.25">
      <c r="A1169" s="405">
        <v>40136</v>
      </c>
      <c r="B1169" s="325">
        <v>275</v>
      </c>
      <c r="C1169" s="292">
        <v>3.51</v>
      </c>
      <c r="D1169" s="341">
        <v>5.96</v>
      </c>
      <c r="E1169" s="341">
        <f t="shared" si="50"/>
        <v>9.4699999999999989</v>
      </c>
      <c r="F1169" s="401">
        <f t="shared" si="51"/>
        <v>516.71598286446135</v>
      </c>
      <c r="G1169" s="401">
        <f t="shared" si="52"/>
        <v>877.38668315447012</v>
      </c>
      <c r="H1169" s="401">
        <f t="shared" si="53"/>
        <v>1394.1026660189314</v>
      </c>
    </row>
    <row r="1170" spans="1:8" x14ac:dyDescent="0.25">
      <c r="A1170" s="405">
        <v>40136</v>
      </c>
      <c r="B1170" s="325">
        <v>277</v>
      </c>
      <c r="C1170" s="386">
        <v>0.52900000000000003</v>
      </c>
      <c r="D1170" s="343">
        <v>4.47</v>
      </c>
      <c r="E1170" s="341">
        <f t="shared" si="50"/>
        <v>4.9989999999999997</v>
      </c>
      <c r="F1170" s="401">
        <f t="shared" si="51"/>
        <v>77.875428756495751</v>
      </c>
      <c r="G1170" s="401">
        <f t="shared" si="52"/>
        <v>658.04001236585259</v>
      </c>
      <c r="H1170" s="401">
        <f t="shared" si="53"/>
        <v>735.91544112234828</v>
      </c>
    </row>
    <row r="1171" spans="1:8" x14ac:dyDescent="0.25">
      <c r="A1171" s="405">
        <v>40136</v>
      </c>
      <c r="B1171" s="325">
        <v>316</v>
      </c>
      <c r="C1171" s="386">
        <v>0.39</v>
      </c>
      <c r="D1171" s="342">
        <v>1.24</v>
      </c>
      <c r="E1171" s="341">
        <f t="shared" si="50"/>
        <v>1.63</v>
      </c>
      <c r="F1171" s="401">
        <f t="shared" si="51"/>
        <v>57.412886984940158</v>
      </c>
      <c r="G1171" s="401">
        <f t="shared" si="52"/>
        <v>182.54353810596356</v>
      </c>
      <c r="H1171" s="401">
        <f t="shared" si="53"/>
        <v>239.95642509090371</v>
      </c>
    </row>
    <row r="1172" spans="1:8" x14ac:dyDescent="0.25">
      <c r="A1172" s="405">
        <v>40136</v>
      </c>
      <c r="B1172" s="325">
        <v>318</v>
      </c>
      <c r="C1172" s="386">
        <v>0.39</v>
      </c>
      <c r="D1172" s="343">
        <v>1</v>
      </c>
      <c r="E1172" s="341">
        <f t="shared" si="50"/>
        <v>1.3900000000000001</v>
      </c>
      <c r="F1172" s="401">
        <f t="shared" si="51"/>
        <v>57.412886984940158</v>
      </c>
      <c r="G1172" s="401">
        <f t="shared" si="52"/>
        <v>147.21253073061578</v>
      </c>
      <c r="H1172" s="401">
        <f t="shared" si="53"/>
        <v>204.62541771555595</v>
      </c>
    </row>
    <row r="1173" spans="1:8" x14ac:dyDescent="0.25">
      <c r="A1173" s="405">
        <v>40136</v>
      </c>
      <c r="B1173" s="325">
        <v>320</v>
      </c>
      <c r="C1173" s="386">
        <v>0.18</v>
      </c>
      <c r="D1173" s="342">
        <v>3.07</v>
      </c>
      <c r="E1173" s="341">
        <f t="shared" si="50"/>
        <v>3.25</v>
      </c>
      <c r="F1173" s="401">
        <f t="shared" si="51"/>
        <v>26.498255531510843</v>
      </c>
      <c r="G1173" s="401">
        <f t="shared" si="52"/>
        <v>451.94246934299048</v>
      </c>
      <c r="H1173" s="401">
        <f t="shared" si="53"/>
        <v>478.44072487450131</v>
      </c>
    </row>
    <row r="1174" spans="1:8" x14ac:dyDescent="0.25">
      <c r="A1174" s="405">
        <v>40136</v>
      </c>
      <c r="B1174" s="325">
        <v>324</v>
      </c>
      <c r="C1174" s="386">
        <v>0.93</v>
      </c>
      <c r="D1174" s="343">
        <v>6.32</v>
      </c>
      <c r="E1174" s="341">
        <f t="shared" si="50"/>
        <v>7.25</v>
      </c>
      <c r="F1174" s="401">
        <f t="shared" si="51"/>
        <v>136.90765357947268</v>
      </c>
      <c r="G1174" s="401">
        <f t="shared" si="52"/>
        <v>930.38319421749179</v>
      </c>
      <c r="H1174" s="401">
        <f t="shared" si="53"/>
        <v>1067.2908477969645</v>
      </c>
    </row>
    <row r="1175" spans="1:8" x14ac:dyDescent="0.25">
      <c r="A1175" s="405">
        <v>40136</v>
      </c>
      <c r="B1175" s="325">
        <v>327</v>
      </c>
      <c r="C1175" s="386">
        <v>0.32</v>
      </c>
      <c r="D1175" s="342">
        <v>0.66</v>
      </c>
      <c r="E1175" s="341">
        <f t="shared" si="50"/>
        <v>0.98</v>
      </c>
      <c r="F1175" s="401">
        <f t="shared" si="51"/>
        <v>47.108009833797048</v>
      </c>
      <c r="G1175" s="401">
        <f t="shared" si="52"/>
        <v>97.160270282206412</v>
      </c>
      <c r="H1175" s="401">
        <f t="shared" si="53"/>
        <v>144.26828011600347</v>
      </c>
    </row>
    <row r="1176" spans="1:8" x14ac:dyDescent="0.25">
      <c r="A1176" s="405">
        <v>40136</v>
      </c>
      <c r="B1176" s="325">
        <v>328</v>
      </c>
      <c r="C1176" s="386">
        <v>1.22</v>
      </c>
      <c r="D1176" s="341">
        <v>0.53</v>
      </c>
      <c r="E1176" s="341">
        <f t="shared" si="50"/>
        <v>1.75</v>
      </c>
      <c r="F1176" s="401">
        <f t="shared" si="51"/>
        <v>179.59928749135125</v>
      </c>
      <c r="G1176" s="401">
        <f t="shared" si="52"/>
        <v>78.022641287226364</v>
      </c>
      <c r="H1176" s="401">
        <f t="shared" si="53"/>
        <v>257.62192877857763</v>
      </c>
    </row>
    <row r="1177" spans="1:8" x14ac:dyDescent="0.25">
      <c r="A1177" s="405">
        <v>40136</v>
      </c>
      <c r="B1177" s="325">
        <v>330</v>
      </c>
      <c r="C1177" s="386">
        <v>0.25800000000000001</v>
      </c>
      <c r="D1177" s="342">
        <v>0.97299999999999998</v>
      </c>
      <c r="E1177" s="341">
        <f t="shared" si="50"/>
        <v>1.2309999999999999</v>
      </c>
      <c r="F1177" s="401">
        <f t="shared" si="51"/>
        <v>37.98083292849887</v>
      </c>
      <c r="G1177" s="401">
        <f t="shared" si="52"/>
        <v>143.23779240088916</v>
      </c>
      <c r="H1177" s="401">
        <f t="shared" si="53"/>
        <v>181.218625329388</v>
      </c>
    </row>
    <row r="1178" spans="1:8" x14ac:dyDescent="0.25">
      <c r="A1178" s="405">
        <v>40136</v>
      </c>
      <c r="B1178" s="325">
        <v>339</v>
      </c>
      <c r="C1178" s="386">
        <v>0.35299999999999998</v>
      </c>
      <c r="D1178" s="342">
        <v>2.5299999999999998</v>
      </c>
      <c r="E1178" s="341">
        <f t="shared" si="50"/>
        <v>2.883</v>
      </c>
      <c r="F1178" s="401">
        <f t="shared" si="51"/>
        <v>51.966023347907374</v>
      </c>
      <c r="G1178" s="401">
        <f t="shared" si="52"/>
        <v>372.44770274845786</v>
      </c>
      <c r="H1178" s="401">
        <f t="shared" si="53"/>
        <v>424.41372609636534</v>
      </c>
    </row>
    <row r="1179" spans="1:8" x14ac:dyDescent="0.25">
      <c r="A1179" s="405">
        <v>40136</v>
      </c>
      <c r="B1179" s="325">
        <v>340</v>
      </c>
      <c r="C1179" s="386">
        <v>0.65200000000000002</v>
      </c>
      <c r="D1179" s="342">
        <v>2.0089999999999999</v>
      </c>
      <c r="E1179" s="341">
        <f t="shared" si="50"/>
        <v>2.661</v>
      </c>
      <c r="F1179" s="401">
        <f t="shared" si="51"/>
        <v>95.982570036361494</v>
      </c>
      <c r="G1179" s="401">
        <f t="shared" si="52"/>
        <v>295.74997423780712</v>
      </c>
      <c r="H1179" s="401">
        <f t="shared" si="53"/>
        <v>391.73254427416862</v>
      </c>
    </row>
    <row r="1180" spans="1:8" x14ac:dyDescent="0.25">
      <c r="A1180" s="405">
        <v>40136</v>
      </c>
      <c r="B1180" s="325">
        <v>342</v>
      </c>
      <c r="C1180" s="386">
        <v>0.08</v>
      </c>
      <c r="D1180" s="343">
        <v>4.59</v>
      </c>
      <c r="E1180" s="341">
        <f t="shared" si="50"/>
        <v>4.67</v>
      </c>
      <c r="F1180" s="401">
        <f t="shared" si="51"/>
        <v>11.777002458449262</v>
      </c>
      <c r="G1180" s="401">
        <f t="shared" si="52"/>
        <v>675.70551605352648</v>
      </c>
      <c r="H1180" s="401">
        <f t="shared" si="53"/>
        <v>687.48251851197574</v>
      </c>
    </row>
    <row r="1181" spans="1:8" x14ac:dyDescent="0.25">
      <c r="A1181" s="405">
        <v>40136</v>
      </c>
      <c r="B1181" s="325">
        <v>344</v>
      </c>
      <c r="C1181" s="386">
        <v>0.49</v>
      </c>
      <c r="D1181" s="341">
        <v>11.06</v>
      </c>
      <c r="E1181" s="341">
        <f t="shared" si="50"/>
        <v>11.55</v>
      </c>
      <c r="F1181" s="401">
        <f t="shared" si="51"/>
        <v>72.134140058001734</v>
      </c>
      <c r="G1181" s="401">
        <f t="shared" si="52"/>
        <v>1628.1705898806106</v>
      </c>
      <c r="H1181" s="401">
        <f t="shared" si="53"/>
        <v>1700.3047299386124</v>
      </c>
    </row>
    <row r="1182" spans="1:8" x14ac:dyDescent="0.25">
      <c r="A1182" s="405">
        <v>40136</v>
      </c>
      <c r="B1182" s="325">
        <v>348</v>
      </c>
      <c r="C1182" s="292">
        <v>0.26300000000000001</v>
      </c>
      <c r="D1182" s="341">
        <v>1.3240000000000001</v>
      </c>
      <c r="E1182" s="341">
        <f t="shared" si="50"/>
        <v>1.5870000000000002</v>
      </c>
      <c r="F1182" s="401">
        <f t="shared" si="51"/>
        <v>38.716895582151949</v>
      </c>
      <c r="G1182" s="401">
        <f t="shared" si="52"/>
        <v>194.9093906873353</v>
      </c>
      <c r="H1182" s="401">
        <f t="shared" si="53"/>
        <v>233.62628626948728</v>
      </c>
    </row>
    <row r="1183" spans="1:8" x14ac:dyDescent="0.25">
      <c r="A1183" s="405">
        <v>40136</v>
      </c>
      <c r="B1183" s="325">
        <v>349</v>
      </c>
      <c r="C1183" s="386">
        <v>0.37</v>
      </c>
      <c r="D1183" s="341">
        <v>16.03</v>
      </c>
      <c r="E1183" s="341">
        <f t="shared" si="50"/>
        <v>16.400000000000002</v>
      </c>
      <c r="F1183" s="401">
        <f t="shared" si="51"/>
        <v>54.468636370327843</v>
      </c>
      <c r="G1183" s="401">
        <f t="shared" si="52"/>
        <v>2359.8168676117712</v>
      </c>
      <c r="H1183" s="401">
        <f t="shared" si="53"/>
        <v>2414.2855039820993</v>
      </c>
    </row>
    <row r="1184" spans="1:8" x14ac:dyDescent="0.25">
      <c r="A1184" s="405">
        <v>40136</v>
      </c>
      <c r="B1184" s="325">
        <v>491</v>
      </c>
      <c r="C1184" s="292">
        <v>0.63</v>
      </c>
      <c r="D1184" s="341">
        <v>15.48</v>
      </c>
      <c r="E1184" s="341">
        <f t="shared" si="50"/>
        <v>16.11</v>
      </c>
      <c r="F1184" s="401">
        <f t="shared" si="51"/>
        <v>92.743894360287939</v>
      </c>
      <c r="G1184" s="401">
        <f t="shared" si="52"/>
        <v>2278.8499757099326</v>
      </c>
      <c r="H1184" s="401">
        <f t="shared" si="53"/>
        <v>2371.5938700702204</v>
      </c>
    </row>
    <row r="1185" spans="1:8" x14ac:dyDescent="0.25">
      <c r="A1185" s="405">
        <v>40136</v>
      </c>
      <c r="B1185" s="325">
        <v>494</v>
      </c>
      <c r="C1185" s="386">
        <v>0.81</v>
      </c>
      <c r="D1185" s="341">
        <v>3.9</v>
      </c>
      <c r="E1185" s="341">
        <f t="shared" si="50"/>
        <v>4.71</v>
      </c>
      <c r="F1185" s="401">
        <f t="shared" si="51"/>
        <v>119.2421498917988</v>
      </c>
      <c r="G1185" s="401">
        <f t="shared" si="52"/>
        <v>574.12886984940155</v>
      </c>
      <c r="H1185" s="401">
        <f t="shared" si="53"/>
        <v>693.37101974120037</v>
      </c>
    </row>
    <row r="1186" spans="1:8" x14ac:dyDescent="0.25">
      <c r="A1186" s="405">
        <v>40136</v>
      </c>
      <c r="B1186" s="325">
        <v>495</v>
      </c>
      <c r="C1186" s="386">
        <v>0.36</v>
      </c>
      <c r="D1186" s="341">
        <v>18.95</v>
      </c>
      <c r="E1186" s="341">
        <f t="shared" si="50"/>
        <v>19.309999999999999</v>
      </c>
      <c r="F1186" s="401">
        <f t="shared" si="51"/>
        <v>52.996511063021686</v>
      </c>
      <c r="G1186" s="401">
        <f t="shared" si="52"/>
        <v>2789.6774573451689</v>
      </c>
      <c r="H1186" s="401">
        <f t="shared" si="53"/>
        <v>2842.6739684081908</v>
      </c>
    </row>
    <row r="1187" spans="1:8" x14ac:dyDescent="0.25">
      <c r="A1187" s="405">
        <v>40136</v>
      </c>
      <c r="B1187" s="325">
        <v>501</v>
      </c>
      <c r="C1187" s="292">
        <v>0.90100000000000002</v>
      </c>
      <c r="D1187" s="341">
        <v>12.24</v>
      </c>
      <c r="E1187" s="341">
        <f t="shared" si="50"/>
        <v>13.141</v>
      </c>
      <c r="F1187" s="401">
        <f t="shared" si="51"/>
        <v>132.63849018828483</v>
      </c>
      <c r="G1187" s="401">
        <f t="shared" si="52"/>
        <v>1801.8813761427373</v>
      </c>
      <c r="H1187" s="401">
        <f t="shared" si="53"/>
        <v>1934.5198663310221</v>
      </c>
    </row>
    <row r="1188" spans="1:8" x14ac:dyDescent="0.25">
      <c r="A1188" s="405">
        <v>40136</v>
      </c>
      <c r="B1188" s="325">
        <v>502</v>
      </c>
      <c r="C1188" s="386">
        <v>2.97</v>
      </c>
      <c r="D1188" s="343">
        <v>6.97</v>
      </c>
      <c r="E1188" s="341">
        <f t="shared" si="50"/>
        <v>9.94</v>
      </c>
      <c r="F1188" s="401">
        <f t="shared" si="51"/>
        <v>437.22121626992896</v>
      </c>
      <c r="G1188" s="401">
        <f t="shared" si="52"/>
        <v>1026.0713391923921</v>
      </c>
      <c r="H1188" s="401">
        <f t="shared" si="53"/>
        <v>1463.2925554623209</v>
      </c>
    </row>
    <row r="1189" spans="1:8" x14ac:dyDescent="0.25">
      <c r="A1189" s="405">
        <v>40136</v>
      </c>
      <c r="B1189" s="325">
        <v>506</v>
      </c>
      <c r="C1189" s="386">
        <v>0.51</v>
      </c>
      <c r="D1189" s="341">
        <v>22.35</v>
      </c>
      <c r="E1189" s="341">
        <f t="shared" si="50"/>
        <v>22.860000000000003</v>
      </c>
      <c r="F1189" s="401">
        <f t="shared" si="51"/>
        <v>75.078390672614049</v>
      </c>
      <c r="G1189" s="401">
        <f t="shared" si="52"/>
        <v>3290.2000618292627</v>
      </c>
      <c r="H1189" s="401">
        <f t="shared" si="53"/>
        <v>3365.2784525018774</v>
      </c>
    </row>
    <row r="1190" spans="1:8" x14ac:dyDescent="0.25">
      <c r="A1190" s="405">
        <v>40136</v>
      </c>
      <c r="B1190" s="325">
        <v>509</v>
      </c>
      <c r="C1190" s="387">
        <v>2.677</v>
      </c>
      <c r="D1190" s="341">
        <v>33.729999999999997</v>
      </c>
      <c r="E1190" s="341">
        <f t="shared" si="50"/>
        <v>36.406999999999996</v>
      </c>
      <c r="F1190" s="401">
        <f t="shared" si="51"/>
        <v>394.08794476585848</v>
      </c>
      <c r="G1190" s="401">
        <f t="shared" si="52"/>
        <v>4965.4786615436697</v>
      </c>
      <c r="H1190" s="401">
        <f t="shared" si="53"/>
        <v>5359.5666063095277</v>
      </c>
    </row>
    <row r="1191" spans="1:8" x14ac:dyDescent="0.25">
      <c r="A1191" s="405">
        <v>40136</v>
      </c>
      <c r="B1191" s="325">
        <v>510</v>
      </c>
      <c r="C1191" s="386">
        <v>1.0900000000000001</v>
      </c>
      <c r="D1191" s="341">
        <v>4.1900000000000004</v>
      </c>
      <c r="E1191" s="341">
        <f t="shared" si="50"/>
        <v>5.28</v>
      </c>
      <c r="F1191" s="401">
        <f t="shared" si="51"/>
        <v>160.4616584963712</v>
      </c>
      <c r="G1191" s="401">
        <f t="shared" si="52"/>
        <v>616.82050376128029</v>
      </c>
      <c r="H1191" s="401">
        <f t="shared" si="53"/>
        <v>777.28216225765129</v>
      </c>
    </row>
    <row r="1192" spans="1:8" x14ac:dyDescent="0.25">
      <c r="A1192" s="405">
        <v>40136</v>
      </c>
      <c r="B1192" s="325">
        <v>515</v>
      </c>
      <c r="C1192" s="386">
        <v>1.3660000000000001</v>
      </c>
      <c r="D1192" s="343">
        <v>8.6590000000000007</v>
      </c>
      <c r="E1192" s="341">
        <f t="shared" si="50"/>
        <v>10.025</v>
      </c>
      <c r="F1192" s="401">
        <f t="shared" si="51"/>
        <v>201.09231697802119</v>
      </c>
      <c r="G1192" s="401">
        <f t="shared" si="52"/>
        <v>1274.7133035964021</v>
      </c>
      <c r="H1192" s="401">
        <f t="shared" si="53"/>
        <v>1475.8056205744233</v>
      </c>
    </row>
    <row r="1193" spans="1:8" x14ac:dyDescent="0.25">
      <c r="A1193" s="405">
        <v>40136</v>
      </c>
      <c r="B1193" s="325">
        <v>519</v>
      </c>
      <c r="C1193" s="293">
        <v>0.56000000000000005</v>
      </c>
      <c r="D1193" s="341">
        <v>22.26</v>
      </c>
      <c r="E1193" s="341">
        <f t="shared" si="50"/>
        <v>22.82</v>
      </c>
      <c r="F1193" s="401">
        <f t="shared" si="51"/>
        <v>82.439017209144851</v>
      </c>
      <c r="G1193" s="401">
        <f t="shared" si="52"/>
        <v>3276.9509340635077</v>
      </c>
      <c r="H1193" s="401">
        <f t="shared" si="53"/>
        <v>3359.3899512726521</v>
      </c>
    </row>
    <row r="1194" spans="1:8" x14ac:dyDescent="0.25">
      <c r="A1194" s="405">
        <v>40136</v>
      </c>
      <c r="B1194" s="325">
        <v>520</v>
      </c>
      <c r="C1194" s="386">
        <v>0.42</v>
      </c>
      <c r="D1194" s="341">
        <v>15.29</v>
      </c>
      <c r="E1194" s="341">
        <f t="shared" si="50"/>
        <v>15.709999999999999</v>
      </c>
      <c r="F1194" s="401">
        <f t="shared" si="51"/>
        <v>61.829262906858631</v>
      </c>
      <c r="G1194" s="401">
        <f t="shared" si="52"/>
        <v>2250.8795948711154</v>
      </c>
      <c r="H1194" s="401">
        <f t="shared" si="53"/>
        <v>2312.7088577779741</v>
      </c>
    </row>
    <row r="1195" spans="1:8" x14ac:dyDescent="0.25">
      <c r="A1195" s="405">
        <v>40136</v>
      </c>
      <c r="B1195" s="325">
        <v>521</v>
      </c>
      <c r="C1195" s="292">
        <v>1.4</v>
      </c>
      <c r="D1195" s="341">
        <v>7.38</v>
      </c>
      <c r="E1195" s="341">
        <f t="shared" ref="E1195:E1258" si="54">C1195+D1195</f>
        <v>8.7799999999999994</v>
      </c>
      <c r="F1195" s="401">
        <f t="shared" si="51"/>
        <v>206.09754302286211</v>
      </c>
      <c r="G1195" s="401">
        <f t="shared" si="52"/>
        <v>1086.4284767919446</v>
      </c>
      <c r="H1195" s="401">
        <f t="shared" si="53"/>
        <v>1292.5260198148067</v>
      </c>
    </row>
    <row r="1196" spans="1:8" x14ac:dyDescent="0.25">
      <c r="A1196" s="405">
        <v>40136</v>
      </c>
      <c r="B1196" s="325">
        <v>524</v>
      </c>
      <c r="C1196" s="292">
        <v>3.17</v>
      </c>
      <c r="D1196" s="341">
        <v>18.38</v>
      </c>
      <c r="E1196" s="341">
        <f t="shared" si="54"/>
        <v>21.549999999999997</v>
      </c>
      <c r="F1196" s="401">
        <f t="shared" ref="F1196:F1259" si="55">(C1196*10000)/67.929</f>
        <v>466.66372241605205</v>
      </c>
      <c r="G1196" s="401">
        <f t="shared" ref="G1196:G1259" si="56">(D1196*10000)/67.929</f>
        <v>2705.7663148287184</v>
      </c>
      <c r="H1196" s="401">
        <f t="shared" si="53"/>
        <v>3172.4300372447697</v>
      </c>
    </row>
    <row r="1197" spans="1:8" x14ac:dyDescent="0.25">
      <c r="A1197" s="405">
        <v>40136</v>
      </c>
      <c r="B1197" s="325">
        <v>563</v>
      </c>
      <c r="C1197" s="292">
        <v>0.47</v>
      </c>
      <c r="D1197" s="342">
        <v>0.35</v>
      </c>
      <c r="E1197" s="341">
        <f t="shared" si="54"/>
        <v>0.82</v>
      </c>
      <c r="F1197" s="401">
        <f t="shared" si="55"/>
        <v>69.189889443389418</v>
      </c>
      <c r="G1197" s="401">
        <f t="shared" si="56"/>
        <v>51.524385755715528</v>
      </c>
      <c r="H1197" s="401">
        <f t="shared" si="53"/>
        <v>120.71427519910495</v>
      </c>
    </row>
    <row r="1198" spans="1:8" x14ac:dyDescent="0.25">
      <c r="A1198" s="405">
        <v>40136</v>
      </c>
      <c r="B1198" s="325">
        <v>569</v>
      </c>
      <c r="C1198" s="386">
        <v>0.152</v>
      </c>
      <c r="D1198" s="343">
        <v>0.41799999999999998</v>
      </c>
      <c r="E1198" s="341">
        <f t="shared" si="54"/>
        <v>0.56999999999999995</v>
      </c>
      <c r="F1198" s="401">
        <f t="shared" si="55"/>
        <v>22.3763046710536</v>
      </c>
      <c r="G1198" s="401">
        <f t="shared" si="56"/>
        <v>61.534837845397398</v>
      </c>
      <c r="H1198" s="401">
        <f t="shared" si="53"/>
        <v>83.91114251645098</v>
      </c>
    </row>
    <row r="1199" spans="1:8" x14ac:dyDescent="0.25">
      <c r="A1199" s="405">
        <v>40136</v>
      </c>
      <c r="B1199" s="325">
        <v>573</v>
      </c>
      <c r="C1199" s="292">
        <v>0.43</v>
      </c>
      <c r="D1199" s="342">
        <v>0.84</v>
      </c>
      <c r="E1199" s="341">
        <f t="shared" si="54"/>
        <v>1.27</v>
      </c>
      <c r="F1199" s="401">
        <f t="shared" si="55"/>
        <v>63.301388214164788</v>
      </c>
      <c r="G1199" s="401">
        <f t="shared" si="56"/>
        <v>123.65852581371726</v>
      </c>
      <c r="H1199" s="401">
        <f t="shared" si="53"/>
        <v>186.95991402788204</v>
      </c>
    </row>
    <row r="1200" spans="1:8" x14ac:dyDescent="0.25">
      <c r="A1200" s="405">
        <v>40136</v>
      </c>
      <c r="B1200" s="325">
        <v>575</v>
      </c>
      <c r="C1200" s="386">
        <v>0.28599999999999998</v>
      </c>
      <c r="D1200" s="342">
        <v>1.234</v>
      </c>
      <c r="E1200" s="341">
        <f t="shared" si="54"/>
        <v>1.52</v>
      </c>
      <c r="F1200" s="401">
        <f t="shared" si="55"/>
        <v>42.10278378895611</v>
      </c>
      <c r="G1200" s="401">
        <f t="shared" si="56"/>
        <v>181.66026292157989</v>
      </c>
      <c r="H1200" s="401">
        <f t="shared" si="53"/>
        <v>223.763046710536</v>
      </c>
    </row>
    <row r="1201" spans="1:8" x14ac:dyDescent="0.25">
      <c r="A1201" s="405">
        <v>40136</v>
      </c>
      <c r="B1201" s="325">
        <v>580</v>
      </c>
      <c r="C1201" s="386">
        <v>0.57999999999999996</v>
      </c>
      <c r="D1201" s="343">
        <v>0.96</v>
      </c>
      <c r="E1201" s="341">
        <f t="shared" si="54"/>
        <v>1.54</v>
      </c>
      <c r="F1201" s="401">
        <f t="shared" si="55"/>
        <v>85.383267823757151</v>
      </c>
      <c r="G1201" s="401">
        <f t="shared" si="56"/>
        <v>141.32402950139115</v>
      </c>
      <c r="H1201" s="401">
        <f t="shared" si="53"/>
        <v>226.70729732514832</v>
      </c>
    </row>
    <row r="1202" spans="1:8" x14ac:dyDescent="0.25">
      <c r="A1202" s="405">
        <v>40136</v>
      </c>
      <c r="B1202" s="325">
        <v>581</v>
      </c>
      <c r="C1202" s="386">
        <v>0.32900000000000001</v>
      </c>
      <c r="D1202" s="342">
        <v>0.99</v>
      </c>
      <c r="E1202" s="341">
        <f t="shared" si="54"/>
        <v>1.319</v>
      </c>
      <c r="F1202" s="401">
        <f t="shared" si="55"/>
        <v>48.432922610372593</v>
      </c>
      <c r="G1202" s="401">
        <f t="shared" si="56"/>
        <v>145.74040542330962</v>
      </c>
      <c r="H1202" s="401">
        <f t="shared" si="53"/>
        <v>194.17332803368222</v>
      </c>
    </row>
    <row r="1203" spans="1:8" x14ac:dyDescent="0.25">
      <c r="A1203" s="405">
        <v>40136</v>
      </c>
      <c r="B1203" s="325">
        <v>582</v>
      </c>
      <c r="C1203" s="386">
        <v>0.54</v>
      </c>
      <c r="D1203" s="343">
        <v>1.87</v>
      </c>
      <c r="E1203" s="341">
        <f t="shared" si="54"/>
        <v>2.41</v>
      </c>
      <c r="F1203" s="401">
        <f t="shared" si="55"/>
        <v>79.494766594532521</v>
      </c>
      <c r="G1203" s="401">
        <f t="shared" si="56"/>
        <v>275.28743246625152</v>
      </c>
      <c r="H1203" s="401">
        <f t="shared" si="53"/>
        <v>354.78219906078402</v>
      </c>
    </row>
    <row r="1204" spans="1:8" x14ac:dyDescent="0.25">
      <c r="A1204" s="405">
        <v>40136</v>
      </c>
      <c r="B1204" s="325">
        <v>584</v>
      </c>
      <c r="C1204" s="386">
        <v>0.19</v>
      </c>
      <c r="D1204" s="341">
        <v>4.6100000000000003</v>
      </c>
      <c r="E1204" s="341">
        <f t="shared" si="54"/>
        <v>4.8000000000000007</v>
      </c>
      <c r="F1204" s="401">
        <f t="shared" si="55"/>
        <v>27.970380838817</v>
      </c>
      <c r="G1204" s="401">
        <f t="shared" si="56"/>
        <v>678.6497666681388</v>
      </c>
      <c r="H1204" s="401">
        <f t="shared" si="53"/>
        <v>706.62014750695585</v>
      </c>
    </row>
    <row r="1205" spans="1:8" x14ac:dyDescent="0.25">
      <c r="A1205" s="405">
        <v>40136</v>
      </c>
      <c r="B1205" s="325">
        <v>585</v>
      </c>
      <c r="C1205" s="292"/>
      <c r="D1205" s="343"/>
      <c r="E1205" s="341">
        <f t="shared" si="54"/>
        <v>0</v>
      </c>
      <c r="F1205" s="401">
        <f t="shared" si="55"/>
        <v>0</v>
      </c>
      <c r="G1205" s="401">
        <f t="shared" si="56"/>
        <v>0</v>
      </c>
      <c r="H1205" s="401">
        <f t="shared" si="53"/>
        <v>0</v>
      </c>
    </row>
    <row r="1206" spans="1:8" x14ac:dyDescent="0.25">
      <c r="A1206" s="405">
        <v>40136</v>
      </c>
      <c r="B1206" s="325">
        <v>588</v>
      </c>
      <c r="C1206" s="386">
        <v>0.39</v>
      </c>
      <c r="D1206" s="342">
        <v>0.23</v>
      </c>
      <c r="E1206" s="341">
        <f t="shared" si="54"/>
        <v>0.62</v>
      </c>
      <c r="F1206" s="401">
        <f t="shared" si="55"/>
        <v>57.412886984940158</v>
      </c>
      <c r="G1206" s="401">
        <f t="shared" si="56"/>
        <v>33.85888206804163</v>
      </c>
      <c r="H1206" s="401">
        <f t="shared" si="53"/>
        <v>91.271769052981782</v>
      </c>
    </row>
    <row r="1207" spans="1:8" x14ac:dyDescent="0.25">
      <c r="A1207" s="405">
        <v>40136</v>
      </c>
      <c r="B1207" s="325">
        <v>589</v>
      </c>
      <c r="C1207" s="386">
        <v>0.45</v>
      </c>
      <c r="D1207" s="343">
        <v>2.88</v>
      </c>
      <c r="E1207" s="341">
        <f t="shared" si="54"/>
        <v>3.33</v>
      </c>
      <c r="F1207" s="401">
        <f t="shared" si="55"/>
        <v>66.245638828777103</v>
      </c>
      <c r="G1207" s="401">
        <f t="shared" si="56"/>
        <v>423.97208850417348</v>
      </c>
      <c r="H1207" s="401">
        <f t="shared" si="53"/>
        <v>490.21772733295057</v>
      </c>
    </row>
    <row r="1208" spans="1:8" x14ac:dyDescent="0.25">
      <c r="A1208" s="405">
        <v>40136</v>
      </c>
      <c r="B1208" s="325">
        <v>591</v>
      </c>
      <c r="C1208" s="386">
        <v>0.60099999999999998</v>
      </c>
      <c r="D1208" s="342">
        <v>1.7130000000000001</v>
      </c>
      <c r="E1208" s="341">
        <f t="shared" si="54"/>
        <v>2.3140000000000001</v>
      </c>
      <c r="F1208" s="401">
        <f t="shared" si="55"/>
        <v>88.474730969100094</v>
      </c>
      <c r="G1208" s="401">
        <f t="shared" si="56"/>
        <v>252.17506514154485</v>
      </c>
      <c r="H1208" s="401">
        <f t="shared" si="53"/>
        <v>340.6497961106449</v>
      </c>
    </row>
    <row r="1209" spans="1:8" x14ac:dyDescent="0.25">
      <c r="A1209" s="405">
        <v>40136</v>
      </c>
      <c r="B1209" s="325">
        <v>595</v>
      </c>
      <c r="C1209" s="386">
        <v>0.13</v>
      </c>
      <c r="D1209" s="341">
        <v>13.55</v>
      </c>
      <c r="E1209" s="341">
        <f t="shared" si="54"/>
        <v>13.680000000000001</v>
      </c>
      <c r="F1209" s="401">
        <f t="shared" si="55"/>
        <v>19.137628994980052</v>
      </c>
      <c r="G1209" s="401">
        <f t="shared" si="56"/>
        <v>1994.7297913998439</v>
      </c>
      <c r="H1209" s="401">
        <f t="shared" si="53"/>
        <v>2013.8674203948244</v>
      </c>
    </row>
    <row r="1210" spans="1:8" x14ac:dyDescent="0.25">
      <c r="A1210" s="405">
        <v>40136</v>
      </c>
      <c r="B1210" s="325">
        <v>633</v>
      </c>
      <c r="C1210" s="386">
        <v>0.05</v>
      </c>
      <c r="D1210" s="341">
        <v>2.19</v>
      </c>
      <c r="E1210" s="341">
        <f t="shared" si="54"/>
        <v>2.2399999999999998</v>
      </c>
      <c r="F1210" s="401">
        <f t="shared" si="55"/>
        <v>7.3606265365307895</v>
      </c>
      <c r="G1210" s="401">
        <f t="shared" si="56"/>
        <v>322.39544230004856</v>
      </c>
      <c r="H1210" s="401">
        <f t="shared" si="53"/>
        <v>329.75606883657929</v>
      </c>
    </row>
    <row r="1211" spans="1:8" x14ac:dyDescent="0.25">
      <c r="A1211" s="405">
        <v>40136</v>
      </c>
      <c r="B1211" s="325">
        <v>635</v>
      </c>
      <c r="C1211" s="386">
        <v>0.193</v>
      </c>
      <c r="D1211" s="342">
        <v>2.6120000000000001</v>
      </c>
      <c r="E1211" s="341">
        <f t="shared" si="54"/>
        <v>2.8050000000000002</v>
      </c>
      <c r="F1211" s="401">
        <f t="shared" si="55"/>
        <v>28.412018431008846</v>
      </c>
      <c r="G1211" s="401">
        <f t="shared" si="56"/>
        <v>384.51913026836843</v>
      </c>
      <c r="H1211" s="401">
        <f t="shared" si="53"/>
        <v>412.93114869937727</v>
      </c>
    </row>
    <row r="1212" spans="1:8" x14ac:dyDescent="0.25">
      <c r="A1212" s="405">
        <v>40136</v>
      </c>
      <c r="B1212" s="325">
        <v>636</v>
      </c>
      <c r="C1212" s="292">
        <v>0.19</v>
      </c>
      <c r="D1212" s="341">
        <v>6.19</v>
      </c>
      <c r="E1212" s="341">
        <f t="shared" si="54"/>
        <v>6.3800000000000008</v>
      </c>
      <c r="F1212" s="401">
        <f t="shared" si="55"/>
        <v>27.970380838817</v>
      </c>
      <c r="G1212" s="401">
        <f t="shared" si="56"/>
        <v>911.2455652225118</v>
      </c>
      <c r="H1212" s="401">
        <f t="shared" si="53"/>
        <v>939.21594606132885</v>
      </c>
    </row>
    <row r="1213" spans="1:8" x14ac:dyDescent="0.25">
      <c r="A1213" s="405">
        <v>40136</v>
      </c>
      <c r="B1213" s="325">
        <v>637</v>
      </c>
      <c r="C1213" s="292">
        <v>0.65</v>
      </c>
      <c r="D1213" s="341">
        <v>2.2799999999999998</v>
      </c>
      <c r="E1213" s="341">
        <f t="shared" si="54"/>
        <v>2.9299999999999997</v>
      </c>
      <c r="F1213" s="401">
        <f t="shared" si="55"/>
        <v>95.688144974900254</v>
      </c>
      <c r="G1213" s="401">
        <f t="shared" si="56"/>
        <v>335.64457006580392</v>
      </c>
      <c r="H1213" s="401">
        <f t="shared" si="53"/>
        <v>431.33271504070422</v>
      </c>
    </row>
    <row r="1214" spans="1:8" x14ac:dyDescent="0.25">
      <c r="A1214" s="405">
        <v>40136</v>
      </c>
      <c r="B1214" s="325">
        <v>639</v>
      </c>
      <c r="C1214" s="386">
        <v>0.14000000000000001</v>
      </c>
      <c r="D1214" s="343">
        <v>1.1399999999999999</v>
      </c>
      <c r="E1214" s="341">
        <f t="shared" si="54"/>
        <v>1.2799999999999998</v>
      </c>
      <c r="F1214" s="401">
        <f t="shared" si="55"/>
        <v>20.609754302286213</v>
      </c>
      <c r="G1214" s="401">
        <f t="shared" si="56"/>
        <v>167.82228503290196</v>
      </c>
      <c r="H1214" s="401">
        <f t="shared" si="53"/>
        <v>188.43203933518816</v>
      </c>
    </row>
    <row r="1215" spans="1:8" x14ac:dyDescent="0.25">
      <c r="A1215" s="405">
        <v>40136</v>
      </c>
      <c r="B1215" s="325">
        <v>642</v>
      </c>
      <c r="C1215" s="386">
        <v>1.06</v>
      </c>
      <c r="D1215" s="341">
        <v>5.5</v>
      </c>
      <c r="E1215" s="341">
        <f t="shared" si="54"/>
        <v>6.5600000000000005</v>
      </c>
      <c r="F1215" s="401">
        <f t="shared" si="55"/>
        <v>156.04528257445273</v>
      </c>
      <c r="G1215" s="401">
        <f t="shared" si="56"/>
        <v>809.66891901838687</v>
      </c>
      <c r="H1215" s="401">
        <f t="shared" si="53"/>
        <v>965.71420159283957</v>
      </c>
    </row>
    <row r="1216" spans="1:8" x14ac:dyDescent="0.25">
      <c r="A1216" s="405">
        <v>40136</v>
      </c>
      <c r="B1216" s="325">
        <v>643</v>
      </c>
      <c r="C1216" s="386">
        <v>0.36</v>
      </c>
      <c r="D1216" s="342">
        <v>0.26</v>
      </c>
      <c r="E1216" s="341">
        <f t="shared" si="54"/>
        <v>0.62</v>
      </c>
      <c r="F1216" s="401">
        <f t="shared" si="55"/>
        <v>52.996511063021686</v>
      </c>
      <c r="G1216" s="401">
        <f t="shared" si="56"/>
        <v>38.275257989960103</v>
      </c>
      <c r="H1216" s="401">
        <f t="shared" si="53"/>
        <v>91.271769052981782</v>
      </c>
    </row>
    <row r="1217" spans="1:8" x14ac:dyDescent="0.25">
      <c r="A1217" s="405">
        <v>40136</v>
      </c>
      <c r="B1217" s="325">
        <v>646</v>
      </c>
      <c r="C1217" s="292">
        <v>0.54</v>
      </c>
      <c r="D1217" s="341">
        <v>5.07</v>
      </c>
      <c r="E1217" s="341">
        <f t="shared" si="54"/>
        <v>5.61</v>
      </c>
      <c r="F1217" s="401">
        <f t="shared" si="55"/>
        <v>79.494766594532521</v>
      </c>
      <c r="G1217" s="401">
        <f t="shared" si="56"/>
        <v>746.36753080422204</v>
      </c>
      <c r="H1217" s="401">
        <f t="shared" si="53"/>
        <v>825.86229739875455</v>
      </c>
    </row>
    <row r="1218" spans="1:8" x14ac:dyDescent="0.25">
      <c r="A1218" s="405">
        <v>40136</v>
      </c>
      <c r="B1218" s="325">
        <v>646</v>
      </c>
      <c r="C1218" s="292">
        <v>0.54</v>
      </c>
      <c r="D1218" s="341">
        <v>5.07</v>
      </c>
      <c r="E1218" s="341">
        <f t="shared" si="54"/>
        <v>5.61</v>
      </c>
      <c r="F1218" s="401">
        <f t="shared" si="55"/>
        <v>79.494766594532521</v>
      </c>
      <c r="G1218" s="401">
        <f t="shared" si="56"/>
        <v>746.36753080422204</v>
      </c>
      <c r="H1218" s="401">
        <f t="shared" si="53"/>
        <v>825.86229739875455</v>
      </c>
    </row>
    <row r="1219" spans="1:8" x14ac:dyDescent="0.25">
      <c r="A1219" s="405">
        <v>40136</v>
      </c>
      <c r="B1219" s="325">
        <v>649</v>
      </c>
      <c r="C1219" s="386">
        <v>0.6</v>
      </c>
      <c r="D1219" s="342">
        <v>0.19</v>
      </c>
      <c r="E1219" s="341">
        <f t="shared" si="54"/>
        <v>0.79</v>
      </c>
      <c r="F1219" s="401">
        <f t="shared" si="55"/>
        <v>88.327518438369466</v>
      </c>
      <c r="G1219" s="401">
        <f t="shared" si="56"/>
        <v>27.970380838817</v>
      </c>
      <c r="H1219" s="401">
        <f t="shared" si="53"/>
        <v>116.29789927718647</v>
      </c>
    </row>
    <row r="1220" spans="1:8" x14ac:dyDescent="0.25">
      <c r="A1220" s="405">
        <v>40136</v>
      </c>
      <c r="B1220" s="325">
        <v>656</v>
      </c>
      <c r="C1220" s="386">
        <v>0.19</v>
      </c>
      <c r="D1220" s="341">
        <v>2.69</v>
      </c>
      <c r="E1220" s="341">
        <f t="shared" si="54"/>
        <v>2.88</v>
      </c>
      <c r="F1220" s="401">
        <f t="shared" si="55"/>
        <v>27.970380838817</v>
      </c>
      <c r="G1220" s="401">
        <f t="shared" si="56"/>
        <v>396.00170766535649</v>
      </c>
      <c r="H1220" s="401">
        <f t="shared" ref="H1220:H1283" si="57">(E1220*10000)/67.929</f>
        <v>423.97208850417348</v>
      </c>
    </row>
    <row r="1221" spans="1:8" x14ac:dyDescent="0.25">
      <c r="A1221" s="405">
        <v>40136</v>
      </c>
      <c r="B1221" s="325">
        <v>658</v>
      </c>
      <c r="C1221" s="292">
        <v>0.56000000000000005</v>
      </c>
      <c r="D1221" s="341">
        <v>2.0499999999999998</v>
      </c>
      <c r="E1221" s="341">
        <f t="shared" si="54"/>
        <v>2.61</v>
      </c>
      <c r="F1221" s="401">
        <f t="shared" si="55"/>
        <v>82.439017209144851</v>
      </c>
      <c r="G1221" s="401">
        <f t="shared" si="56"/>
        <v>301.78568799776235</v>
      </c>
      <c r="H1221" s="401">
        <f t="shared" si="57"/>
        <v>384.22470520690717</v>
      </c>
    </row>
    <row r="1222" spans="1:8" x14ac:dyDescent="0.25">
      <c r="A1222" s="405">
        <v>40136</v>
      </c>
      <c r="B1222" s="325">
        <v>659</v>
      </c>
      <c r="C1222" s="386">
        <v>0.22</v>
      </c>
      <c r="D1222" s="343">
        <v>4.09</v>
      </c>
      <c r="E1222" s="341">
        <f t="shared" si="54"/>
        <v>4.3099999999999996</v>
      </c>
      <c r="F1222" s="401">
        <f t="shared" si="55"/>
        <v>32.386756760735473</v>
      </c>
      <c r="G1222" s="401">
        <f t="shared" si="56"/>
        <v>602.0992506882186</v>
      </c>
      <c r="H1222" s="401">
        <f t="shared" si="57"/>
        <v>634.48600744895396</v>
      </c>
    </row>
    <row r="1223" spans="1:8" x14ac:dyDescent="0.25">
      <c r="A1223" s="405">
        <v>40136</v>
      </c>
      <c r="B1223" s="325">
        <v>660</v>
      </c>
      <c r="C1223" s="386">
        <v>0.24</v>
      </c>
      <c r="D1223" s="343">
        <v>1.89</v>
      </c>
      <c r="E1223" s="341">
        <f t="shared" si="54"/>
        <v>2.13</v>
      </c>
      <c r="F1223" s="401">
        <f t="shared" si="55"/>
        <v>35.331007375347788</v>
      </c>
      <c r="G1223" s="401">
        <f t="shared" si="56"/>
        <v>278.23168308086383</v>
      </c>
      <c r="H1223" s="401">
        <f t="shared" si="57"/>
        <v>313.56269045621161</v>
      </c>
    </row>
    <row r="1224" spans="1:8" x14ac:dyDescent="0.25">
      <c r="A1224" s="405">
        <v>40136</v>
      </c>
      <c r="B1224" s="325">
        <v>738</v>
      </c>
      <c r="C1224" s="292">
        <v>0.5</v>
      </c>
      <c r="D1224" s="341">
        <v>12.51</v>
      </c>
      <c r="E1224" s="341">
        <f t="shared" si="54"/>
        <v>13.01</v>
      </c>
      <c r="F1224" s="401">
        <f t="shared" si="55"/>
        <v>73.606265365307891</v>
      </c>
      <c r="G1224" s="401">
        <f t="shared" si="56"/>
        <v>1841.6287594400035</v>
      </c>
      <c r="H1224" s="401">
        <f t="shared" si="57"/>
        <v>1915.2350248053115</v>
      </c>
    </row>
    <row r="1225" spans="1:8" x14ac:dyDescent="0.25">
      <c r="A1225" s="405">
        <v>40136</v>
      </c>
      <c r="B1225" s="325">
        <v>739</v>
      </c>
      <c r="C1225" s="386">
        <v>0.03</v>
      </c>
      <c r="D1225" s="341">
        <v>8.18</v>
      </c>
      <c r="E1225" s="341">
        <f t="shared" si="54"/>
        <v>8.2099999999999991</v>
      </c>
      <c r="F1225" s="401">
        <f t="shared" si="55"/>
        <v>4.4163759219184735</v>
      </c>
      <c r="G1225" s="401">
        <f t="shared" si="56"/>
        <v>1204.1985013764372</v>
      </c>
      <c r="H1225" s="401">
        <f t="shared" si="57"/>
        <v>1208.6148772983554</v>
      </c>
    </row>
    <row r="1226" spans="1:8" x14ac:dyDescent="0.25">
      <c r="A1226" s="405">
        <v>40136</v>
      </c>
      <c r="B1226" s="325">
        <v>741</v>
      </c>
      <c r="C1226" s="292">
        <v>0.86</v>
      </c>
      <c r="D1226" s="341">
        <v>3.34</v>
      </c>
      <c r="E1226" s="341">
        <f t="shared" si="54"/>
        <v>4.2</v>
      </c>
      <c r="F1226" s="401">
        <f t="shared" si="55"/>
        <v>126.60277642832958</v>
      </c>
      <c r="G1226" s="401">
        <f t="shared" si="56"/>
        <v>491.68985264025673</v>
      </c>
      <c r="H1226" s="401">
        <f t="shared" si="57"/>
        <v>618.29262906858628</v>
      </c>
    </row>
    <row r="1227" spans="1:8" x14ac:dyDescent="0.25">
      <c r="A1227" s="405">
        <v>40136</v>
      </c>
      <c r="B1227" s="325">
        <v>742</v>
      </c>
      <c r="C1227" s="292">
        <v>0.67</v>
      </c>
      <c r="D1227" s="341">
        <v>2.4500000000000002</v>
      </c>
      <c r="E1227" s="341">
        <f t="shared" si="54"/>
        <v>3.12</v>
      </c>
      <c r="F1227" s="401">
        <f t="shared" si="55"/>
        <v>98.632395589512569</v>
      </c>
      <c r="G1227" s="401">
        <f t="shared" si="56"/>
        <v>360.67070029000865</v>
      </c>
      <c r="H1227" s="401">
        <f t="shared" si="57"/>
        <v>459.30309587952127</v>
      </c>
    </row>
    <row r="1228" spans="1:8" x14ac:dyDescent="0.25">
      <c r="A1228" s="405">
        <v>40136</v>
      </c>
      <c r="B1228" s="325">
        <v>747</v>
      </c>
      <c r="C1228" s="386">
        <v>0.441</v>
      </c>
      <c r="D1228" s="342">
        <v>1.7669999999999999</v>
      </c>
      <c r="E1228" s="341">
        <f t="shared" si="54"/>
        <v>2.2079999999999997</v>
      </c>
      <c r="F1228" s="401">
        <f t="shared" si="55"/>
        <v>64.920726052201559</v>
      </c>
      <c r="G1228" s="401">
        <f t="shared" si="56"/>
        <v>260.12454180099809</v>
      </c>
      <c r="H1228" s="401">
        <f t="shared" si="57"/>
        <v>325.04526785319962</v>
      </c>
    </row>
    <row r="1229" spans="1:8" x14ac:dyDescent="0.25">
      <c r="A1229" s="405">
        <v>40136</v>
      </c>
      <c r="B1229" s="325">
        <v>748</v>
      </c>
      <c r="C1229" s="386">
        <v>0.43</v>
      </c>
      <c r="D1229" s="342">
        <v>2.84</v>
      </c>
      <c r="E1229" s="341">
        <f t="shared" si="54"/>
        <v>3.27</v>
      </c>
      <c r="F1229" s="401">
        <f t="shared" si="55"/>
        <v>63.301388214164788</v>
      </c>
      <c r="G1229" s="401">
        <f t="shared" si="56"/>
        <v>418.08358727494885</v>
      </c>
      <c r="H1229" s="401">
        <f t="shared" si="57"/>
        <v>481.38497548911363</v>
      </c>
    </row>
    <row r="1230" spans="1:8" x14ac:dyDescent="0.25">
      <c r="A1230" s="405">
        <v>40136</v>
      </c>
      <c r="B1230" s="325">
        <v>759</v>
      </c>
      <c r="C1230" s="386">
        <v>0.5</v>
      </c>
      <c r="D1230" s="343">
        <v>1.1200000000000001</v>
      </c>
      <c r="E1230" s="341">
        <f t="shared" si="54"/>
        <v>1.62</v>
      </c>
      <c r="F1230" s="401">
        <f t="shared" si="55"/>
        <v>73.606265365307891</v>
      </c>
      <c r="G1230" s="401">
        <f t="shared" si="56"/>
        <v>164.8780344182897</v>
      </c>
      <c r="H1230" s="401">
        <f t="shared" si="57"/>
        <v>238.48429978359761</v>
      </c>
    </row>
    <row r="1231" spans="1:8" x14ac:dyDescent="0.25">
      <c r="A1231" s="405">
        <v>40136</v>
      </c>
      <c r="B1231" s="325">
        <v>761</v>
      </c>
      <c r="C1231" s="386">
        <v>0.34</v>
      </c>
      <c r="D1231" s="341">
        <v>6.87</v>
      </c>
      <c r="E1231" s="341">
        <f t="shared" si="54"/>
        <v>7.21</v>
      </c>
      <c r="F1231" s="401">
        <f t="shared" si="55"/>
        <v>50.05226044840937</v>
      </c>
      <c r="G1231" s="401">
        <f t="shared" si="56"/>
        <v>1011.3500861193304</v>
      </c>
      <c r="H1231" s="401">
        <f t="shared" si="57"/>
        <v>1061.4023465677399</v>
      </c>
    </row>
    <row r="1232" spans="1:8" x14ac:dyDescent="0.25">
      <c r="A1232" s="405">
        <v>40136</v>
      </c>
      <c r="B1232" s="325">
        <v>763</v>
      </c>
      <c r="C1232" s="386">
        <v>0.56999999999999995</v>
      </c>
      <c r="D1232" s="342">
        <v>3.3</v>
      </c>
      <c r="E1232" s="341">
        <f t="shared" si="54"/>
        <v>3.8699999999999997</v>
      </c>
      <c r="F1232" s="401">
        <f t="shared" si="55"/>
        <v>83.91114251645098</v>
      </c>
      <c r="G1232" s="401">
        <f t="shared" si="56"/>
        <v>485.8013514110321</v>
      </c>
      <c r="H1232" s="401">
        <f t="shared" si="57"/>
        <v>569.71249392748314</v>
      </c>
    </row>
    <row r="1233" spans="1:8" x14ac:dyDescent="0.25">
      <c r="A1233" s="405">
        <v>40136</v>
      </c>
      <c r="B1233" s="325">
        <v>764</v>
      </c>
      <c r="C1233" s="292">
        <v>0.42</v>
      </c>
      <c r="D1233" s="341">
        <v>2.2999999999999998</v>
      </c>
      <c r="E1233" s="341">
        <f t="shared" si="54"/>
        <v>2.7199999999999998</v>
      </c>
      <c r="F1233" s="401">
        <f t="shared" si="55"/>
        <v>61.829262906858631</v>
      </c>
      <c r="G1233" s="401">
        <f t="shared" si="56"/>
        <v>338.58882068041629</v>
      </c>
      <c r="H1233" s="401">
        <f t="shared" si="57"/>
        <v>400.41808358727491</v>
      </c>
    </row>
    <row r="1234" spans="1:8" x14ac:dyDescent="0.25">
      <c r="A1234" s="405">
        <v>40136</v>
      </c>
      <c r="B1234" s="325">
        <v>766</v>
      </c>
      <c r="C1234" s="292"/>
      <c r="D1234" s="341">
        <v>6.64</v>
      </c>
      <c r="E1234" s="341">
        <f t="shared" si="54"/>
        <v>6.64</v>
      </c>
      <c r="F1234" s="401">
        <f t="shared" si="55"/>
        <v>0</v>
      </c>
      <c r="G1234" s="401">
        <f t="shared" si="56"/>
        <v>977.49120405128883</v>
      </c>
      <c r="H1234" s="401">
        <f t="shared" si="57"/>
        <v>977.49120405128883</v>
      </c>
    </row>
    <row r="1235" spans="1:8" x14ac:dyDescent="0.25">
      <c r="A1235" s="405">
        <v>40136</v>
      </c>
      <c r="B1235" s="325">
        <v>767</v>
      </c>
      <c r="C1235" s="386">
        <v>9.6000000000000002E-2</v>
      </c>
      <c r="D1235" s="343">
        <v>1.7809999999999999</v>
      </c>
      <c r="E1235" s="341">
        <f t="shared" si="54"/>
        <v>1.877</v>
      </c>
      <c r="F1235" s="401">
        <f t="shared" si="55"/>
        <v>14.132402950139115</v>
      </c>
      <c r="G1235" s="401">
        <f t="shared" si="56"/>
        <v>262.1855172312267</v>
      </c>
      <c r="H1235" s="401">
        <f t="shared" si="57"/>
        <v>276.31792018136582</v>
      </c>
    </row>
    <row r="1236" spans="1:8" x14ac:dyDescent="0.25">
      <c r="A1236" s="405">
        <v>40136</v>
      </c>
      <c r="B1236" s="325">
        <v>768</v>
      </c>
      <c r="C1236" s="386">
        <v>0.26</v>
      </c>
      <c r="D1236" s="341">
        <v>4.34</v>
      </c>
      <c r="E1236" s="341">
        <f t="shared" si="54"/>
        <v>4.5999999999999996</v>
      </c>
      <c r="F1236" s="401">
        <f t="shared" si="55"/>
        <v>38.275257989960103</v>
      </c>
      <c r="G1236" s="401">
        <f t="shared" si="56"/>
        <v>638.90238337087249</v>
      </c>
      <c r="H1236" s="401">
        <f t="shared" si="57"/>
        <v>677.17764136083258</v>
      </c>
    </row>
    <row r="1237" spans="1:8" x14ac:dyDescent="0.25">
      <c r="A1237" s="405">
        <v>40186</v>
      </c>
      <c r="B1237" s="325">
        <v>71</v>
      </c>
      <c r="C1237" s="292">
        <v>0.84</v>
      </c>
      <c r="D1237" s="341">
        <v>4.0599999999999996</v>
      </c>
      <c r="E1237" s="341">
        <f t="shared" si="54"/>
        <v>4.8999999999999995</v>
      </c>
      <c r="F1237" s="401">
        <f t="shared" si="55"/>
        <v>123.65852581371726</v>
      </c>
      <c r="G1237" s="401">
        <f t="shared" si="56"/>
        <v>597.68287476629996</v>
      </c>
      <c r="H1237" s="401">
        <f t="shared" si="57"/>
        <v>721.34140058001719</v>
      </c>
    </row>
    <row r="1238" spans="1:8" x14ac:dyDescent="0.25">
      <c r="A1238" s="405">
        <v>40186</v>
      </c>
      <c r="B1238" s="325">
        <v>72</v>
      </c>
      <c r="C1238" s="292">
        <v>1.35</v>
      </c>
      <c r="D1238" s="341">
        <v>3.26</v>
      </c>
      <c r="E1238" s="341">
        <f t="shared" si="54"/>
        <v>4.6099999999999994</v>
      </c>
      <c r="F1238" s="401">
        <f t="shared" si="55"/>
        <v>198.73691648633132</v>
      </c>
      <c r="G1238" s="401">
        <f t="shared" si="56"/>
        <v>479.91285018180741</v>
      </c>
      <c r="H1238" s="401">
        <f t="shared" si="57"/>
        <v>678.64976666813868</v>
      </c>
    </row>
    <row r="1239" spans="1:8" x14ac:dyDescent="0.25">
      <c r="A1239" s="405">
        <v>40186</v>
      </c>
      <c r="B1239" s="325">
        <v>73</v>
      </c>
      <c r="C1239" s="292">
        <v>0.61</v>
      </c>
      <c r="D1239" s="341">
        <v>0.78</v>
      </c>
      <c r="E1239" s="341">
        <f t="shared" si="54"/>
        <v>1.3900000000000001</v>
      </c>
      <c r="F1239" s="401">
        <f t="shared" si="55"/>
        <v>89.799643745675624</v>
      </c>
      <c r="G1239" s="401">
        <f t="shared" si="56"/>
        <v>114.82577396988032</v>
      </c>
      <c r="H1239" s="401">
        <f t="shared" si="57"/>
        <v>204.62541771555595</v>
      </c>
    </row>
    <row r="1240" spans="1:8" x14ac:dyDescent="0.25">
      <c r="A1240" s="405">
        <v>40186</v>
      </c>
      <c r="B1240" s="325">
        <v>75</v>
      </c>
      <c r="C1240" s="292">
        <v>0.59</v>
      </c>
      <c r="D1240" s="341"/>
      <c r="E1240" s="341">
        <f t="shared" si="54"/>
        <v>0.59</v>
      </c>
      <c r="F1240" s="401">
        <f t="shared" si="55"/>
        <v>86.855393131063309</v>
      </c>
      <c r="G1240" s="401">
        <f t="shared" si="56"/>
        <v>0</v>
      </c>
      <c r="H1240" s="401">
        <f t="shared" si="57"/>
        <v>86.855393131063309</v>
      </c>
    </row>
    <row r="1241" spans="1:8" x14ac:dyDescent="0.25">
      <c r="A1241" s="405">
        <v>40186</v>
      </c>
      <c r="B1241" s="325">
        <v>76</v>
      </c>
      <c r="C1241" s="292">
        <v>0.64</v>
      </c>
      <c r="D1241" s="341">
        <v>1.65</v>
      </c>
      <c r="E1241" s="341">
        <f t="shared" si="54"/>
        <v>2.29</v>
      </c>
      <c r="F1241" s="401">
        <f t="shared" si="55"/>
        <v>94.216019667594097</v>
      </c>
      <c r="G1241" s="401">
        <f t="shared" si="56"/>
        <v>242.90067570551605</v>
      </c>
      <c r="H1241" s="401">
        <f t="shared" si="57"/>
        <v>337.11669537311013</v>
      </c>
    </row>
    <row r="1242" spans="1:8" x14ac:dyDescent="0.25">
      <c r="A1242" s="405">
        <v>40186</v>
      </c>
      <c r="B1242" s="325">
        <v>77</v>
      </c>
      <c r="C1242" s="292">
        <v>0.4</v>
      </c>
      <c r="D1242" s="341">
        <v>3.76</v>
      </c>
      <c r="E1242" s="341">
        <f t="shared" si="54"/>
        <v>4.16</v>
      </c>
      <c r="F1242" s="401">
        <f t="shared" si="55"/>
        <v>58.885012292246316</v>
      </c>
      <c r="G1242" s="401">
        <f t="shared" si="56"/>
        <v>553.51911554711535</v>
      </c>
      <c r="H1242" s="401">
        <f t="shared" si="57"/>
        <v>612.40412783936165</v>
      </c>
    </row>
    <row r="1243" spans="1:8" x14ac:dyDescent="0.25">
      <c r="A1243" s="405">
        <v>40186</v>
      </c>
      <c r="B1243" s="325">
        <v>78</v>
      </c>
      <c r="C1243" s="292">
        <v>0.63</v>
      </c>
      <c r="D1243" s="341">
        <v>0.76</v>
      </c>
      <c r="E1243" s="341">
        <f t="shared" si="54"/>
        <v>1.3900000000000001</v>
      </c>
      <c r="F1243" s="401">
        <f t="shared" si="55"/>
        <v>92.743894360287939</v>
      </c>
      <c r="G1243" s="401">
        <f t="shared" si="56"/>
        <v>111.881523355268</v>
      </c>
      <c r="H1243" s="401">
        <f t="shared" si="57"/>
        <v>204.62541771555595</v>
      </c>
    </row>
    <row r="1244" spans="1:8" x14ac:dyDescent="0.25">
      <c r="A1244" s="405">
        <v>40186</v>
      </c>
      <c r="B1244" s="325">
        <v>79</v>
      </c>
      <c r="C1244" s="292">
        <v>0.47</v>
      </c>
      <c r="D1244" s="341">
        <v>0.98</v>
      </c>
      <c r="E1244" s="341">
        <f t="shared" si="54"/>
        <v>1.45</v>
      </c>
      <c r="F1244" s="401">
        <f t="shared" si="55"/>
        <v>69.189889443389418</v>
      </c>
      <c r="G1244" s="401">
        <f t="shared" si="56"/>
        <v>144.26828011600347</v>
      </c>
      <c r="H1244" s="401">
        <f t="shared" si="57"/>
        <v>213.4581695593929</v>
      </c>
    </row>
    <row r="1245" spans="1:8" x14ac:dyDescent="0.25">
      <c r="A1245" s="405">
        <v>40186</v>
      </c>
      <c r="B1245" s="325">
        <v>80</v>
      </c>
      <c r="C1245" s="292">
        <v>1.77</v>
      </c>
      <c r="D1245" s="341">
        <v>5.66</v>
      </c>
      <c r="E1245" s="341">
        <f t="shared" si="54"/>
        <v>7.43</v>
      </c>
      <c r="F1245" s="401">
        <f t="shared" si="55"/>
        <v>260.56617939318994</v>
      </c>
      <c r="G1245" s="401">
        <f t="shared" si="56"/>
        <v>833.22292393528539</v>
      </c>
      <c r="H1245" s="401">
        <f t="shared" si="57"/>
        <v>1093.7891033284752</v>
      </c>
    </row>
    <row r="1246" spans="1:8" x14ac:dyDescent="0.25">
      <c r="A1246" s="405">
        <v>40186</v>
      </c>
      <c r="B1246" s="325">
        <v>81</v>
      </c>
      <c r="C1246" s="292">
        <v>0.41</v>
      </c>
      <c r="D1246" s="341">
        <v>4.09</v>
      </c>
      <c r="E1246" s="341">
        <f t="shared" si="54"/>
        <v>4.5</v>
      </c>
      <c r="F1246" s="401">
        <f t="shared" si="55"/>
        <v>60.357137599552473</v>
      </c>
      <c r="G1246" s="401">
        <f t="shared" si="56"/>
        <v>602.0992506882186</v>
      </c>
      <c r="H1246" s="401">
        <f t="shared" si="57"/>
        <v>662.45638828777101</v>
      </c>
    </row>
    <row r="1247" spans="1:8" x14ac:dyDescent="0.25">
      <c r="A1247" s="405">
        <v>40186</v>
      </c>
      <c r="B1247" s="325">
        <v>82</v>
      </c>
      <c r="C1247" s="292" t="s">
        <v>14</v>
      </c>
      <c r="D1247" s="341">
        <v>15.69</v>
      </c>
      <c r="E1247" s="341" t="s">
        <v>14</v>
      </c>
      <c r="F1247" s="401" t="s">
        <v>14</v>
      </c>
      <c r="G1247" s="401">
        <f t="shared" si="56"/>
        <v>2309.7646071633617</v>
      </c>
      <c r="H1247" s="401" t="s">
        <v>14</v>
      </c>
    </row>
    <row r="1248" spans="1:8" x14ac:dyDescent="0.25">
      <c r="A1248" s="405">
        <v>40186</v>
      </c>
      <c r="B1248" s="325">
        <v>83</v>
      </c>
      <c r="C1248" s="292">
        <v>0.33</v>
      </c>
      <c r="D1248" s="341">
        <v>6.52</v>
      </c>
      <c r="E1248" s="341">
        <f t="shared" si="54"/>
        <v>6.85</v>
      </c>
      <c r="F1248" s="401">
        <f t="shared" si="55"/>
        <v>48.580135141103206</v>
      </c>
      <c r="G1248" s="401">
        <f t="shared" si="56"/>
        <v>959.82570036361483</v>
      </c>
      <c r="H1248" s="401">
        <f t="shared" si="57"/>
        <v>1008.4058355047181</v>
      </c>
    </row>
    <row r="1249" spans="1:8" x14ac:dyDescent="0.25">
      <c r="A1249" s="405">
        <v>40186</v>
      </c>
      <c r="B1249" s="325">
        <v>84</v>
      </c>
      <c r="C1249" s="292">
        <v>1.04</v>
      </c>
      <c r="D1249" s="341">
        <v>2.7</v>
      </c>
      <c r="E1249" s="341">
        <f t="shared" si="54"/>
        <v>3.74</v>
      </c>
      <c r="F1249" s="401">
        <f t="shared" si="55"/>
        <v>153.10103195984041</v>
      </c>
      <c r="G1249" s="401">
        <f t="shared" si="56"/>
        <v>397.47383297266265</v>
      </c>
      <c r="H1249" s="401">
        <f t="shared" si="57"/>
        <v>550.57486493250303</v>
      </c>
    </row>
    <row r="1250" spans="1:8" x14ac:dyDescent="0.25">
      <c r="A1250" s="405">
        <v>40186</v>
      </c>
      <c r="B1250" s="325">
        <v>85</v>
      </c>
      <c r="C1250" s="292">
        <v>1.02</v>
      </c>
      <c r="D1250" s="341">
        <v>3.61</v>
      </c>
      <c r="E1250" s="341">
        <f t="shared" si="54"/>
        <v>4.63</v>
      </c>
      <c r="F1250" s="401">
        <f t="shared" si="55"/>
        <v>150.1567813452281</v>
      </c>
      <c r="G1250" s="401">
        <f t="shared" si="56"/>
        <v>531.43723593752304</v>
      </c>
      <c r="H1250" s="401">
        <f t="shared" si="57"/>
        <v>681.59401728275111</v>
      </c>
    </row>
    <row r="1251" spans="1:8" x14ac:dyDescent="0.25">
      <c r="A1251" s="405">
        <v>40186</v>
      </c>
      <c r="B1251" s="325">
        <v>88</v>
      </c>
      <c r="C1251" s="292">
        <v>0.81</v>
      </c>
      <c r="D1251" s="341">
        <v>2.96</v>
      </c>
      <c r="E1251" s="341">
        <f t="shared" si="54"/>
        <v>3.77</v>
      </c>
      <c r="F1251" s="401">
        <f t="shared" si="55"/>
        <v>119.2421498917988</v>
      </c>
      <c r="G1251" s="401">
        <f t="shared" si="56"/>
        <v>435.74909096262274</v>
      </c>
      <c r="H1251" s="401">
        <f t="shared" si="57"/>
        <v>554.99124085442156</v>
      </c>
    </row>
    <row r="1252" spans="1:8" x14ac:dyDescent="0.25">
      <c r="A1252" s="405">
        <v>40186</v>
      </c>
      <c r="B1252" s="325">
        <v>89</v>
      </c>
      <c r="C1252" s="292">
        <v>0.28999999999999998</v>
      </c>
      <c r="D1252" s="341">
        <v>6.83</v>
      </c>
      <c r="E1252" s="341">
        <f t="shared" si="54"/>
        <v>7.12</v>
      </c>
      <c r="F1252" s="401">
        <f t="shared" si="55"/>
        <v>42.691633911878576</v>
      </c>
      <c r="G1252" s="401">
        <f t="shared" si="56"/>
        <v>1005.4615848901058</v>
      </c>
      <c r="H1252" s="401">
        <f t="shared" si="57"/>
        <v>1048.1532188019844</v>
      </c>
    </row>
    <row r="1253" spans="1:8" x14ac:dyDescent="0.25">
      <c r="A1253" s="405">
        <v>40186</v>
      </c>
      <c r="B1253" s="325">
        <v>92</v>
      </c>
      <c r="C1253" s="292">
        <v>0.86</v>
      </c>
      <c r="D1253" s="341">
        <v>2.25</v>
      </c>
      <c r="E1253" s="341">
        <f t="shared" si="54"/>
        <v>3.11</v>
      </c>
      <c r="F1253" s="401">
        <f t="shared" si="55"/>
        <v>126.60277642832958</v>
      </c>
      <c r="G1253" s="401">
        <f t="shared" si="56"/>
        <v>331.2281941438855</v>
      </c>
      <c r="H1253" s="401">
        <f t="shared" si="57"/>
        <v>457.83097057221511</v>
      </c>
    </row>
    <row r="1254" spans="1:8" x14ac:dyDescent="0.25">
      <c r="A1254" s="405">
        <v>40186</v>
      </c>
      <c r="B1254" s="325">
        <v>93</v>
      </c>
      <c r="C1254" s="292">
        <v>1.32</v>
      </c>
      <c r="D1254" s="341">
        <v>2.36</v>
      </c>
      <c r="E1254" s="341">
        <f t="shared" si="54"/>
        <v>3.6799999999999997</v>
      </c>
      <c r="F1254" s="401">
        <f t="shared" si="55"/>
        <v>194.32054056441282</v>
      </c>
      <c r="G1254" s="401">
        <f t="shared" si="56"/>
        <v>347.42157252425324</v>
      </c>
      <c r="H1254" s="401">
        <f t="shared" si="57"/>
        <v>541.74211308866609</v>
      </c>
    </row>
    <row r="1255" spans="1:8" x14ac:dyDescent="0.25">
      <c r="A1255" s="405">
        <v>40186</v>
      </c>
      <c r="B1255" s="325">
        <v>94</v>
      </c>
      <c r="C1255" s="292">
        <v>0.56000000000000005</v>
      </c>
      <c r="D1255" s="341">
        <v>5.71</v>
      </c>
      <c r="E1255" s="341">
        <f t="shared" si="54"/>
        <v>6.27</v>
      </c>
      <c r="F1255" s="401">
        <f t="shared" si="55"/>
        <v>82.439017209144851</v>
      </c>
      <c r="G1255" s="401">
        <f t="shared" si="56"/>
        <v>840.58355047181612</v>
      </c>
      <c r="H1255" s="401">
        <f t="shared" si="57"/>
        <v>923.02256768096083</v>
      </c>
    </row>
    <row r="1256" spans="1:8" x14ac:dyDescent="0.25">
      <c r="A1256" s="405">
        <v>40186</v>
      </c>
      <c r="B1256" s="325">
        <v>98</v>
      </c>
      <c r="C1256" s="292">
        <v>0.23</v>
      </c>
      <c r="D1256" s="341">
        <v>0.9</v>
      </c>
      <c r="E1256" s="341">
        <f t="shared" si="54"/>
        <v>1.1300000000000001</v>
      </c>
      <c r="F1256" s="401">
        <f t="shared" si="55"/>
        <v>33.85888206804163</v>
      </c>
      <c r="G1256" s="401">
        <f t="shared" si="56"/>
        <v>132.49127765755421</v>
      </c>
      <c r="H1256" s="401">
        <f t="shared" si="57"/>
        <v>166.35015972559586</v>
      </c>
    </row>
    <row r="1257" spans="1:8" x14ac:dyDescent="0.25">
      <c r="A1257" s="405">
        <v>40186</v>
      </c>
      <c r="B1257" s="325">
        <v>99</v>
      </c>
      <c r="C1257" s="292">
        <v>0.02</v>
      </c>
      <c r="D1257" s="341">
        <v>5.75</v>
      </c>
      <c r="E1257" s="341">
        <f t="shared" si="54"/>
        <v>5.77</v>
      </c>
      <c r="F1257" s="401">
        <f t="shared" si="55"/>
        <v>2.9442506146123155</v>
      </c>
      <c r="G1257" s="401">
        <f t="shared" si="56"/>
        <v>846.47205170104075</v>
      </c>
      <c r="H1257" s="401">
        <f t="shared" si="57"/>
        <v>849.41630231565296</v>
      </c>
    </row>
    <row r="1258" spans="1:8" x14ac:dyDescent="0.25">
      <c r="A1258" s="405">
        <v>40186</v>
      </c>
      <c r="B1258" s="325">
        <v>100</v>
      </c>
      <c r="C1258" s="292">
        <v>0.2</v>
      </c>
      <c r="D1258" s="341">
        <v>5.79</v>
      </c>
      <c r="E1258" s="341">
        <f t="shared" si="54"/>
        <v>5.99</v>
      </c>
      <c r="F1258" s="401">
        <f t="shared" si="55"/>
        <v>29.442506146123158</v>
      </c>
      <c r="G1258" s="401">
        <f t="shared" si="56"/>
        <v>852.36055293026538</v>
      </c>
      <c r="H1258" s="401">
        <f t="shared" si="57"/>
        <v>881.80305907638854</v>
      </c>
    </row>
    <row r="1259" spans="1:8" x14ac:dyDescent="0.25">
      <c r="A1259" s="405">
        <v>40186</v>
      </c>
      <c r="B1259" s="325">
        <v>101</v>
      </c>
      <c r="C1259" s="292">
        <v>0.43</v>
      </c>
      <c r="D1259" s="341">
        <v>2.75</v>
      </c>
      <c r="E1259" s="341">
        <f t="shared" ref="E1259:E1322" si="58">C1259+D1259</f>
        <v>3.18</v>
      </c>
      <c r="F1259" s="401">
        <f t="shared" si="55"/>
        <v>63.301388214164788</v>
      </c>
      <c r="G1259" s="401">
        <f t="shared" si="56"/>
        <v>404.83445950919344</v>
      </c>
      <c r="H1259" s="401">
        <f t="shared" si="57"/>
        <v>468.13584772335821</v>
      </c>
    </row>
    <row r="1260" spans="1:8" x14ac:dyDescent="0.25">
      <c r="A1260" s="405">
        <v>40186</v>
      </c>
      <c r="B1260" s="325">
        <v>102</v>
      </c>
      <c r="C1260" s="292">
        <v>1.57</v>
      </c>
      <c r="D1260" s="341">
        <v>4.88</v>
      </c>
      <c r="E1260" s="341">
        <f t="shared" si="58"/>
        <v>6.45</v>
      </c>
      <c r="F1260" s="401">
        <f t="shared" ref="F1260:F1323" si="59">(C1260*10000)/67.929</f>
        <v>231.12367324706679</v>
      </c>
      <c r="G1260" s="401">
        <f t="shared" ref="G1260:G1323" si="60">(D1260*10000)/67.929</f>
        <v>718.39714996540499</v>
      </c>
      <c r="H1260" s="401">
        <f t="shared" si="57"/>
        <v>949.52082321247178</v>
      </c>
    </row>
    <row r="1261" spans="1:8" x14ac:dyDescent="0.25">
      <c r="A1261" s="405">
        <v>40186</v>
      </c>
      <c r="B1261" s="325">
        <v>177</v>
      </c>
      <c r="C1261" s="292">
        <v>0.55000000000000004</v>
      </c>
      <c r="D1261" s="341">
        <v>4.82</v>
      </c>
      <c r="E1261" s="341">
        <f t="shared" si="58"/>
        <v>5.37</v>
      </c>
      <c r="F1261" s="401">
        <f t="shared" si="59"/>
        <v>80.966891901838679</v>
      </c>
      <c r="G1261" s="401">
        <f t="shared" si="60"/>
        <v>709.56439812156805</v>
      </c>
      <c r="H1261" s="401">
        <f t="shared" si="57"/>
        <v>790.53129002340677</v>
      </c>
    </row>
    <row r="1262" spans="1:8" x14ac:dyDescent="0.25">
      <c r="A1262" s="405">
        <v>40186</v>
      </c>
      <c r="B1262" s="325">
        <v>178</v>
      </c>
      <c r="C1262" s="292">
        <v>1.3</v>
      </c>
      <c r="D1262" s="341">
        <v>4.9000000000000004</v>
      </c>
      <c r="E1262" s="341">
        <f t="shared" si="58"/>
        <v>6.2</v>
      </c>
      <c r="F1262" s="401">
        <f t="shared" si="59"/>
        <v>191.37628994980051</v>
      </c>
      <c r="G1262" s="401">
        <f t="shared" si="60"/>
        <v>721.34140058001731</v>
      </c>
      <c r="H1262" s="401">
        <f t="shared" si="57"/>
        <v>912.7176905298179</v>
      </c>
    </row>
    <row r="1263" spans="1:8" x14ac:dyDescent="0.25">
      <c r="A1263" s="405">
        <v>40186</v>
      </c>
      <c r="B1263" s="325">
        <v>179</v>
      </c>
      <c r="C1263" s="292">
        <v>1.1000000000000001</v>
      </c>
      <c r="D1263" s="341">
        <v>0.53</v>
      </c>
      <c r="E1263" s="341">
        <f t="shared" si="58"/>
        <v>1.6300000000000001</v>
      </c>
      <c r="F1263" s="401">
        <f t="shared" si="59"/>
        <v>161.93378380367736</v>
      </c>
      <c r="G1263" s="401">
        <f t="shared" si="60"/>
        <v>78.022641287226364</v>
      </c>
      <c r="H1263" s="401">
        <f t="shared" si="57"/>
        <v>239.95642509090376</v>
      </c>
    </row>
    <row r="1264" spans="1:8" x14ac:dyDescent="0.25">
      <c r="A1264" s="405">
        <v>40186</v>
      </c>
      <c r="B1264" s="325">
        <v>180</v>
      </c>
      <c r="C1264" s="292">
        <v>1.02</v>
      </c>
      <c r="D1264" s="341">
        <v>0.09</v>
      </c>
      <c r="E1264" s="341">
        <f t="shared" si="58"/>
        <v>1.1100000000000001</v>
      </c>
      <c r="F1264" s="401">
        <f t="shared" si="59"/>
        <v>150.1567813452281</v>
      </c>
      <c r="G1264" s="401">
        <f t="shared" si="60"/>
        <v>13.249127765755421</v>
      </c>
      <c r="H1264" s="401">
        <f t="shared" si="57"/>
        <v>163.40590911098354</v>
      </c>
    </row>
    <row r="1265" spans="1:8" x14ac:dyDescent="0.25">
      <c r="A1265" s="405">
        <v>40186</v>
      </c>
      <c r="B1265" s="325">
        <v>182</v>
      </c>
      <c r="C1265" s="292">
        <v>0.56999999999999995</v>
      </c>
      <c r="D1265" s="341">
        <v>2.86</v>
      </c>
      <c r="E1265" s="341">
        <f t="shared" si="58"/>
        <v>3.4299999999999997</v>
      </c>
      <c r="F1265" s="401">
        <f t="shared" si="59"/>
        <v>83.91114251645098</v>
      </c>
      <c r="G1265" s="401">
        <f t="shared" si="60"/>
        <v>421.02783788956117</v>
      </c>
      <c r="H1265" s="401">
        <f t="shared" si="57"/>
        <v>504.93898040601215</v>
      </c>
    </row>
    <row r="1266" spans="1:8" x14ac:dyDescent="0.25">
      <c r="A1266" s="405">
        <v>40186</v>
      </c>
      <c r="B1266" s="325">
        <v>184</v>
      </c>
      <c r="C1266" s="292">
        <v>0.75</v>
      </c>
      <c r="D1266" s="341">
        <v>3.06</v>
      </c>
      <c r="E1266" s="341">
        <f t="shared" si="58"/>
        <v>3.81</v>
      </c>
      <c r="F1266" s="401">
        <f t="shared" si="59"/>
        <v>110.40939804796184</v>
      </c>
      <c r="G1266" s="401">
        <f t="shared" si="60"/>
        <v>450.47034403568432</v>
      </c>
      <c r="H1266" s="401">
        <f t="shared" si="57"/>
        <v>560.87974208364619</v>
      </c>
    </row>
    <row r="1267" spans="1:8" x14ac:dyDescent="0.25">
      <c r="A1267" s="405">
        <v>40186</v>
      </c>
      <c r="B1267" s="325">
        <v>186</v>
      </c>
      <c r="C1267" s="292">
        <v>0.87</v>
      </c>
      <c r="D1267" s="341">
        <v>4.25</v>
      </c>
      <c r="E1267" s="341">
        <f t="shared" si="58"/>
        <v>5.12</v>
      </c>
      <c r="F1267" s="401">
        <f t="shared" si="59"/>
        <v>128.07490173563573</v>
      </c>
      <c r="G1267" s="401">
        <f t="shared" si="60"/>
        <v>625.65325560511712</v>
      </c>
      <c r="H1267" s="401">
        <f t="shared" si="57"/>
        <v>753.72815734075277</v>
      </c>
    </row>
    <row r="1268" spans="1:8" x14ac:dyDescent="0.25">
      <c r="A1268" s="405">
        <v>40186</v>
      </c>
      <c r="B1268" s="325">
        <v>189</v>
      </c>
      <c r="C1268" s="292">
        <v>0.22</v>
      </c>
      <c r="D1268" s="341">
        <v>6.03</v>
      </c>
      <c r="E1268" s="341">
        <f t="shared" si="58"/>
        <v>6.25</v>
      </c>
      <c r="F1268" s="401">
        <f t="shared" si="59"/>
        <v>32.386756760735473</v>
      </c>
      <c r="G1268" s="401">
        <f t="shared" si="60"/>
        <v>887.69156030561317</v>
      </c>
      <c r="H1268" s="401">
        <f t="shared" si="57"/>
        <v>920.07831706634863</v>
      </c>
    </row>
    <row r="1269" spans="1:8" x14ac:dyDescent="0.25">
      <c r="A1269" s="405">
        <v>40186</v>
      </c>
      <c r="B1269" s="325">
        <v>190</v>
      </c>
      <c r="C1269" s="292">
        <v>0.48</v>
      </c>
      <c r="D1269" s="341">
        <v>2.2599999999999998</v>
      </c>
      <c r="E1269" s="341">
        <f t="shared" si="58"/>
        <v>2.7399999999999998</v>
      </c>
      <c r="F1269" s="401">
        <f t="shared" si="59"/>
        <v>70.662014750695576</v>
      </c>
      <c r="G1269" s="401">
        <f t="shared" si="60"/>
        <v>332.7003194511916</v>
      </c>
      <c r="H1269" s="401">
        <f t="shared" si="57"/>
        <v>403.36233420188722</v>
      </c>
    </row>
    <row r="1270" spans="1:8" x14ac:dyDescent="0.25">
      <c r="A1270" s="405">
        <v>40186</v>
      </c>
      <c r="B1270" s="325">
        <v>193</v>
      </c>
      <c r="C1270" s="292">
        <v>0.25</v>
      </c>
      <c r="D1270" s="341">
        <v>2.31</v>
      </c>
      <c r="E1270" s="341">
        <f t="shared" si="58"/>
        <v>2.56</v>
      </c>
      <c r="F1270" s="401">
        <f t="shared" si="59"/>
        <v>36.803132682653946</v>
      </c>
      <c r="G1270" s="401">
        <f t="shared" si="60"/>
        <v>340.06094598772245</v>
      </c>
      <c r="H1270" s="401">
        <f t="shared" si="57"/>
        <v>376.86407867037639</v>
      </c>
    </row>
    <row r="1271" spans="1:8" x14ac:dyDescent="0.25">
      <c r="A1271" s="405">
        <v>40186</v>
      </c>
      <c r="B1271" s="325">
        <v>194</v>
      </c>
      <c r="C1271" s="292">
        <v>0.21</v>
      </c>
      <c r="D1271" s="341">
        <v>2.68</v>
      </c>
      <c r="E1271" s="341">
        <f t="shared" si="58"/>
        <v>2.89</v>
      </c>
      <c r="F1271" s="401">
        <f t="shared" si="59"/>
        <v>30.914631453429315</v>
      </c>
      <c r="G1271" s="401">
        <f t="shared" si="60"/>
        <v>394.52958235805028</v>
      </c>
      <c r="H1271" s="401">
        <f t="shared" si="57"/>
        <v>425.44421381147964</v>
      </c>
    </row>
    <row r="1272" spans="1:8" x14ac:dyDescent="0.25">
      <c r="A1272" s="405">
        <v>40186</v>
      </c>
      <c r="B1272" s="325">
        <v>195</v>
      </c>
      <c r="C1272" s="292">
        <v>0.3</v>
      </c>
      <c r="D1272" s="341">
        <v>3.73</v>
      </c>
      <c r="E1272" s="341">
        <f t="shared" si="58"/>
        <v>4.03</v>
      </c>
      <c r="F1272" s="401">
        <f t="shared" si="59"/>
        <v>44.163759219184733</v>
      </c>
      <c r="G1272" s="401">
        <f t="shared" si="60"/>
        <v>549.10273962519693</v>
      </c>
      <c r="H1272" s="401">
        <f t="shared" si="57"/>
        <v>593.26649884438166</v>
      </c>
    </row>
    <row r="1273" spans="1:8" x14ac:dyDescent="0.25">
      <c r="A1273" s="405">
        <v>40186</v>
      </c>
      <c r="B1273" s="325">
        <v>196</v>
      </c>
      <c r="C1273" s="292">
        <v>1.96</v>
      </c>
      <c r="D1273" s="341">
        <v>5.32</v>
      </c>
      <c r="E1273" s="341">
        <f t="shared" si="58"/>
        <v>7.28</v>
      </c>
      <c r="F1273" s="401">
        <f t="shared" si="59"/>
        <v>288.53656023200693</v>
      </c>
      <c r="G1273" s="401">
        <f t="shared" si="60"/>
        <v>783.17066348687592</v>
      </c>
      <c r="H1273" s="401">
        <f t="shared" si="57"/>
        <v>1071.7072237188829</v>
      </c>
    </row>
    <row r="1274" spans="1:8" x14ac:dyDescent="0.25">
      <c r="A1274" s="405">
        <v>40186</v>
      </c>
      <c r="B1274" s="325">
        <v>198</v>
      </c>
      <c r="C1274" s="292">
        <v>0.59</v>
      </c>
      <c r="D1274" s="341">
        <v>6.6</v>
      </c>
      <c r="E1274" s="341">
        <f t="shared" si="58"/>
        <v>7.1899999999999995</v>
      </c>
      <c r="F1274" s="401">
        <f t="shared" si="59"/>
        <v>86.855393131063309</v>
      </c>
      <c r="G1274" s="401">
        <f t="shared" si="60"/>
        <v>971.6027028220642</v>
      </c>
      <c r="H1274" s="401">
        <f t="shared" si="57"/>
        <v>1058.4580959531274</v>
      </c>
    </row>
    <row r="1275" spans="1:8" x14ac:dyDescent="0.25">
      <c r="A1275" s="405">
        <v>40186</v>
      </c>
      <c r="B1275" s="325">
        <v>199</v>
      </c>
      <c r="C1275" s="292">
        <v>0.59</v>
      </c>
      <c r="D1275" s="341">
        <v>4.18</v>
      </c>
      <c r="E1275" s="341">
        <f t="shared" si="58"/>
        <v>4.7699999999999996</v>
      </c>
      <c r="F1275" s="401">
        <f t="shared" si="59"/>
        <v>86.855393131063309</v>
      </c>
      <c r="G1275" s="401">
        <f t="shared" si="60"/>
        <v>615.34837845397396</v>
      </c>
      <c r="H1275" s="401">
        <f t="shared" si="57"/>
        <v>702.2037715850372</v>
      </c>
    </row>
    <row r="1276" spans="1:8" x14ac:dyDescent="0.25">
      <c r="A1276" s="405">
        <v>40186</v>
      </c>
      <c r="B1276" s="325">
        <v>201</v>
      </c>
      <c r="C1276" s="292">
        <v>0.27</v>
      </c>
      <c r="D1276" s="341">
        <v>1.31</v>
      </c>
      <c r="E1276" s="341">
        <f t="shared" si="58"/>
        <v>1.58</v>
      </c>
      <c r="F1276" s="401">
        <f t="shared" si="59"/>
        <v>39.747383297266261</v>
      </c>
      <c r="G1276" s="401">
        <f t="shared" si="60"/>
        <v>192.84841525710667</v>
      </c>
      <c r="H1276" s="401">
        <f t="shared" si="57"/>
        <v>232.59579855437295</v>
      </c>
    </row>
    <row r="1277" spans="1:8" x14ac:dyDescent="0.25">
      <c r="A1277" s="405">
        <v>40186</v>
      </c>
      <c r="B1277" s="325">
        <v>202</v>
      </c>
      <c r="C1277" s="292">
        <v>0.66</v>
      </c>
      <c r="D1277" s="341">
        <v>2.36</v>
      </c>
      <c r="E1277" s="341">
        <f t="shared" si="58"/>
        <v>3.02</v>
      </c>
      <c r="F1277" s="401">
        <f t="shared" si="59"/>
        <v>97.160270282206412</v>
      </c>
      <c r="G1277" s="401">
        <f t="shared" si="60"/>
        <v>347.42157252425324</v>
      </c>
      <c r="H1277" s="401">
        <f t="shared" si="57"/>
        <v>444.58184280645969</v>
      </c>
    </row>
    <row r="1278" spans="1:8" x14ac:dyDescent="0.25">
      <c r="A1278" s="405">
        <v>40186</v>
      </c>
      <c r="B1278" s="325">
        <v>204</v>
      </c>
      <c r="C1278" s="292">
        <v>0.3</v>
      </c>
      <c r="D1278" s="341">
        <v>4.55</v>
      </c>
      <c r="E1278" s="341">
        <f t="shared" si="58"/>
        <v>4.8499999999999996</v>
      </c>
      <c r="F1278" s="401">
        <f t="shared" si="59"/>
        <v>44.163759219184733</v>
      </c>
      <c r="G1278" s="401">
        <f t="shared" si="60"/>
        <v>669.81701482430185</v>
      </c>
      <c r="H1278" s="401">
        <f t="shared" si="57"/>
        <v>713.98077404348658</v>
      </c>
    </row>
    <row r="1279" spans="1:8" x14ac:dyDescent="0.25">
      <c r="A1279" s="405">
        <v>40186</v>
      </c>
      <c r="B1279" s="325">
        <v>205</v>
      </c>
      <c r="C1279" s="292">
        <v>1.74</v>
      </c>
      <c r="D1279" s="341">
        <v>6.41</v>
      </c>
      <c r="E1279" s="341">
        <f t="shared" si="58"/>
        <v>8.15</v>
      </c>
      <c r="F1279" s="401">
        <f t="shared" si="59"/>
        <v>256.14980347127147</v>
      </c>
      <c r="G1279" s="401">
        <f t="shared" si="60"/>
        <v>943.63232198324715</v>
      </c>
      <c r="H1279" s="401">
        <f t="shared" si="57"/>
        <v>1199.7821254545186</v>
      </c>
    </row>
    <row r="1280" spans="1:8" x14ac:dyDescent="0.25">
      <c r="A1280" s="405">
        <v>40186</v>
      </c>
      <c r="B1280" s="325">
        <v>206</v>
      </c>
      <c r="C1280" s="292">
        <v>0.12</v>
      </c>
      <c r="D1280" s="341">
        <v>2.44</v>
      </c>
      <c r="E1280" s="341">
        <f t="shared" si="58"/>
        <v>2.56</v>
      </c>
      <c r="F1280" s="401">
        <f t="shared" si="59"/>
        <v>17.665503687673894</v>
      </c>
      <c r="G1280" s="401">
        <f t="shared" si="60"/>
        <v>359.1985749827025</v>
      </c>
      <c r="H1280" s="401">
        <f t="shared" si="57"/>
        <v>376.86407867037639</v>
      </c>
    </row>
    <row r="1281" spans="1:8" x14ac:dyDescent="0.25">
      <c r="A1281" s="405">
        <v>40186</v>
      </c>
      <c r="B1281" s="325">
        <v>207</v>
      </c>
      <c r="C1281" s="292">
        <v>0.35</v>
      </c>
      <c r="D1281" s="341">
        <v>3.81</v>
      </c>
      <c r="E1281" s="341">
        <f t="shared" si="58"/>
        <v>4.16</v>
      </c>
      <c r="F1281" s="401">
        <f t="shared" si="59"/>
        <v>51.524385755715528</v>
      </c>
      <c r="G1281" s="401">
        <f t="shared" si="60"/>
        <v>560.87974208364619</v>
      </c>
      <c r="H1281" s="401">
        <f t="shared" si="57"/>
        <v>612.40412783936165</v>
      </c>
    </row>
    <row r="1282" spans="1:8" x14ac:dyDescent="0.25">
      <c r="A1282" s="405">
        <v>40186</v>
      </c>
      <c r="B1282" s="325">
        <v>208</v>
      </c>
      <c r="C1282" s="292">
        <v>0.21</v>
      </c>
      <c r="D1282" s="341">
        <v>3.25</v>
      </c>
      <c r="E1282" s="341">
        <f t="shared" si="58"/>
        <v>3.46</v>
      </c>
      <c r="F1282" s="401">
        <f t="shared" si="59"/>
        <v>30.914631453429315</v>
      </c>
      <c r="G1282" s="401">
        <f t="shared" si="60"/>
        <v>478.44072487450131</v>
      </c>
      <c r="H1282" s="401">
        <f t="shared" si="57"/>
        <v>509.35535632793062</v>
      </c>
    </row>
    <row r="1283" spans="1:8" x14ac:dyDescent="0.25">
      <c r="A1283" s="405">
        <v>40186</v>
      </c>
      <c r="B1283" s="325">
        <v>209</v>
      </c>
      <c r="C1283" s="292">
        <v>0.74</v>
      </c>
      <c r="D1283" s="341">
        <v>1.24</v>
      </c>
      <c r="E1283" s="341">
        <f t="shared" si="58"/>
        <v>1.98</v>
      </c>
      <c r="F1283" s="401">
        <f t="shared" si="59"/>
        <v>108.93727274065569</v>
      </c>
      <c r="G1283" s="401">
        <f t="shared" si="60"/>
        <v>182.54353810596356</v>
      </c>
      <c r="H1283" s="401">
        <f t="shared" si="57"/>
        <v>291.48081084661925</v>
      </c>
    </row>
    <row r="1284" spans="1:8" x14ac:dyDescent="0.25">
      <c r="A1284" s="405">
        <v>40186</v>
      </c>
      <c r="B1284" s="325">
        <v>210</v>
      </c>
      <c r="C1284" s="292">
        <v>0.23</v>
      </c>
      <c r="D1284" s="341">
        <v>2.97</v>
      </c>
      <c r="E1284" s="341">
        <f t="shared" si="58"/>
        <v>3.2</v>
      </c>
      <c r="F1284" s="401">
        <f t="shared" si="59"/>
        <v>33.85888206804163</v>
      </c>
      <c r="G1284" s="401">
        <f t="shared" si="60"/>
        <v>437.22121626992896</v>
      </c>
      <c r="H1284" s="401">
        <f t="shared" ref="H1284:H1347" si="61">(E1284*10000)/67.929</f>
        <v>471.08009833797053</v>
      </c>
    </row>
    <row r="1285" spans="1:8" x14ac:dyDescent="0.25">
      <c r="A1285" s="405">
        <v>40186</v>
      </c>
      <c r="B1285" s="325">
        <v>246</v>
      </c>
      <c r="C1285" s="292">
        <v>0.72</v>
      </c>
      <c r="D1285" s="341">
        <v>0.64</v>
      </c>
      <c r="E1285" s="341">
        <f t="shared" si="58"/>
        <v>1.3599999999999999</v>
      </c>
      <c r="F1285" s="401">
        <f t="shared" si="59"/>
        <v>105.99302212604337</v>
      </c>
      <c r="G1285" s="401">
        <f t="shared" si="60"/>
        <v>94.216019667594097</v>
      </c>
      <c r="H1285" s="401">
        <f t="shared" si="61"/>
        <v>200.20904179363745</v>
      </c>
    </row>
    <row r="1286" spans="1:8" x14ac:dyDescent="0.25">
      <c r="A1286" s="405">
        <v>40186</v>
      </c>
      <c r="B1286" s="325">
        <v>248</v>
      </c>
      <c r="C1286" s="292">
        <v>0.25</v>
      </c>
      <c r="D1286" s="341">
        <v>3.27</v>
      </c>
      <c r="E1286" s="341">
        <f t="shared" si="58"/>
        <v>3.52</v>
      </c>
      <c r="F1286" s="401">
        <f t="shared" si="59"/>
        <v>36.803132682653946</v>
      </c>
      <c r="G1286" s="401">
        <f t="shared" si="60"/>
        <v>481.38497548911363</v>
      </c>
      <c r="H1286" s="401">
        <f t="shared" si="61"/>
        <v>518.18810817176757</v>
      </c>
    </row>
    <row r="1287" spans="1:8" x14ac:dyDescent="0.25">
      <c r="A1287" s="405">
        <v>40186</v>
      </c>
      <c r="B1287" s="325">
        <v>249</v>
      </c>
      <c r="C1287" s="292">
        <v>0.2</v>
      </c>
      <c r="D1287" s="341">
        <v>2.78</v>
      </c>
      <c r="E1287" s="341">
        <f t="shared" si="58"/>
        <v>2.98</v>
      </c>
      <c r="F1287" s="401">
        <f t="shared" si="59"/>
        <v>29.442506146123158</v>
      </c>
      <c r="G1287" s="401">
        <f t="shared" si="60"/>
        <v>409.25083543111185</v>
      </c>
      <c r="H1287" s="401">
        <f t="shared" si="61"/>
        <v>438.69334157723506</v>
      </c>
    </row>
    <row r="1288" spans="1:8" x14ac:dyDescent="0.25">
      <c r="A1288" s="405">
        <v>40186</v>
      </c>
      <c r="B1288" s="325">
        <v>250</v>
      </c>
      <c r="C1288" s="292">
        <v>0.8</v>
      </c>
      <c r="D1288" s="341">
        <v>4.03</v>
      </c>
      <c r="E1288" s="341">
        <f t="shared" si="58"/>
        <v>4.83</v>
      </c>
      <c r="F1288" s="401">
        <f t="shared" si="59"/>
        <v>117.77002458449263</v>
      </c>
      <c r="G1288" s="401">
        <f t="shared" si="60"/>
        <v>593.26649884438166</v>
      </c>
      <c r="H1288" s="401">
        <f t="shared" si="61"/>
        <v>711.03652342887426</v>
      </c>
    </row>
    <row r="1289" spans="1:8" x14ac:dyDescent="0.25">
      <c r="A1289" s="405">
        <v>40186</v>
      </c>
      <c r="B1289" s="325">
        <v>251</v>
      </c>
      <c r="C1289" s="292">
        <v>0.02</v>
      </c>
      <c r="D1289" s="341">
        <v>2.2599999999999998</v>
      </c>
      <c r="E1289" s="341">
        <f t="shared" si="58"/>
        <v>2.2799999999999998</v>
      </c>
      <c r="F1289" s="401">
        <f t="shared" si="59"/>
        <v>2.9442506146123155</v>
      </c>
      <c r="G1289" s="401">
        <f t="shared" si="60"/>
        <v>332.7003194511916</v>
      </c>
      <c r="H1289" s="401">
        <f t="shared" si="61"/>
        <v>335.64457006580392</v>
      </c>
    </row>
    <row r="1290" spans="1:8" x14ac:dyDescent="0.25">
      <c r="A1290" s="405">
        <v>40186</v>
      </c>
      <c r="B1290" s="325">
        <v>252</v>
      </c>
      <c r="C1290" s="292">
        <v>0.1</v>
      </c>
      <c r="D1290" s="341">
        <v>6.48</v>
      </c>
      <c r="E1290" s="341">
        <f t="shared" si="58"/>
        <v>6.58</v>
      </c>
      <c r="F1290" s="401">
        <f t="shared" si="59"/>
        <v>14.721253073061579</v>
      </c>
      <c r="G1290" s="401">
        <f t="shared" si="60"/>
        <v>953.93719913439043</v>
      </c>
      <c r="H1290" s="401">
        <f t="shared" si="61"/>
        <v>968.65845220745189</v>
      </c>
    </row>
    <row r="1291" spans="1:8" x14ac:dyDescent="0.25">
      <c r="A1291" s="405">
        <v>40186</v>
      </c>
      <c r="B1291" s="325">
        <v>253</v>
      </c>
      <c r="C1291" s="292">
        <v>0.26</v>
      </c>
      <c r="D1291" s="341">
        <v>4.8</v>
      </c>
      <c r="E1291" s="341">
        <f t="shared" si="58"/>
        <v>5.0599999999999996</v>
      </c>
      <c r="F1291" s="401">
        <f t="shared" si="59"/>
        <v>38.275257989960103</v>
      </c>
      <c r="G1291" s="401">
        <f t="shared" si="60"/>
        <v>706.62014750695573</v>
      </c>
      <c r="H1291" s="401">
        <f t="shared" si="61"/>
        <v>744.89540549691571</v>
      </c>
    </row>
    <row r="1292" spans="1:8" x14ac:dyDescent="0.25">
      <c r="A1292" s="405">
        <v>40186</v>
      </c>
      <c r="B1292" s="325">
        <v>254</v>
      </c>
      <c r="C1292" s="292">
        <v>1.0900000000000001</v>
      </c>
      <c r="D1292" s="341">
        <v>0.8</v>
      </c>
      <c r="E1292" s="341">
        <f t="shared" si="58"/>
        <v>1.8900000000000001</v>
      </c>
      <c r="F1292" s="401">
        <f t="shared" si="59"/>
        <v>160.4616584963712</v>
      </c>
      <c r="G1292" s="401">
        <f t="shared" si="60"/>
        <v>117.77002458449263</v>
      </c>
      <c r="H1292" s="401">
        <f t="shared" si="61"/>
        <v>278.23168308086383</v>
      </c>
    </row>
    <row r="1293" spans="1:8" x14ac:dyDescent="0.25">
      <c r="A1293" s="405">
        <v>40186</v>
      </c>
      <c r="B1293" s="325">
        <v>255</v>
      </c>
      <c r="C1293" s="292">
        <v>0.64</v>
      </c>
      <c r="D1293" s="341">
        <v>4.13</v>
      </c>
      <c r="E1293" s="341">
        <f t="shared" si="58"/>
        <v>4.7699999999999996</v>
      </c>
      <c r="F1293" s="401">
        <f t="shared" si="59"/>
        <v>94.216019667594097</v>
      </c>
      <c r="G1293" s="401">
        <f t="shared" si="60"/>
        <v>607.98775191744323</v>
      </c>
      <c r="H1293" s="401">
        <f t="shared" si="61"/>
        <v>702.2037715850372</v>
      </c>
    </row>
    <row r="1294" spans="1:8" x14ac:dyDescent="0.25">
      <c r="A1294" s="405">
        <v>40186</v>
      </c>
      <c r="B1294" s="325">
        <v>256</v>
      </c>
      <c r="C1294" s="292">
        <v>0.81</v>
      </c>
      <c r="D1294" s="341">
        <v>0.09</v>
      </c>
      <c r="E1294" s="341">
        <f t="shared" si="58"/>
        <v>0.9</v>
      </c>
      <c r="F1294" s="401">
        <f t="shared" si="59"/>
        <v>119.2421498917988</v>
      </c>
      <c r="G1294" s="401">
        <f t="shared" si="60"/>
        <v>13.249127765755421</v>
      </c>
      <c r="H1294" s="401">
        <f t="shared" si="61"/>
        <v>132.49127765755421</v>
      </c>
    </row>
    <row r="1295" spans="1:8" x14ac:dyDescent="0.25">
      <c r="A1295" s="405">
        <v>40186</v>
      </c>
      <c r="B1295" s="325">
        <v>260</v>
      </c>
      <c r="C1295" s="292">
        <v>0.73</v>
      </c>
      <c r="D1295" s="341">
        <v>3.34</v>
      </c>
      <c r="E1295" s="341">
        <f t="shared" si="58"/>
        <v>4.07</v>
      </c>
      <c r="F1295" s="401">
        <f t="shared" si="59"/>
        <v>107.46514743334953</v>
      </c>
      <c r="G1295" s="401">
        <f t="shared" si="60"/>
        <v>491.68985264025673</v>
      </c>
      <c r="H1295" s="401">
        <f t="shared" si="61"/>
        <v>599.15500007360629</v>
      </c>
    </row>
    <row r="1296" spans="1:8" x14ac:dyDescent="0.25">
      <c r="A1296" s="405">
        <v>40186</v>
      </c>
      <c r="B1296" s="325">
        <v>262</v>
      </c>
      <c r="C1296" s="292">
        <v>0.12</v>
      </c>
      <c r="D1296" s="341">
        <v>6.34</v>
      </c>
      <c r="E1296" s="341">
        <f t="shared" si="58"/>
        <v>6.46</v>
      </c>
      <c r="F1296" s="401">
        <f t="shared" si="59"/>
        <v>17.665503687673894</v>
      </c>
      <c r="G1296" s="401">
        <f t="shared" si="60"/>
        <v>933.32744483210411</v>
      </c>
      <c r="H1296" s="401">
        <f t="shared" si="61"/>
        <v>950.992948519778</v>
      </c>
    </row>
    <row r="1297" spans="1:8" x14ac:dyDescent="0.25">
      <c r="A1297" s="405">
        <v>40186</v>
      </c>
      <c r="B1297" s="325">
        <v>264</v>
      </c>
      <c r="C1297" s="292">
        <v>0.95</v>
      </c>
      <c r="D1297" s="341">
        <v>8.7100000000000009</v>
      </c>
      <c r="E1297" s="341">
        <f t="shared" si="58"/>
        <v>9.66</v>
      </c>
      <c r="F1297" s="401">
        <f t="shared" si="59"/>
        <v>139.85190419408499</v>
      </c>
      <c r="G1297" s="401">
        <f t="shared" si="60"/>
        <v>1282.2211426636636</v>
      </c>
      <c r="H1297" s="401">
        <f t="shared" si="61"/>
        <v>1422.0730468577485</v>
      </c>
    </row>
    <row r="1298" spans="1:8" x14ac:dyDescent="0.25">
      <c r="A1298" s="405">
        <v>40186</v>
      </c>
      <c r="B1298" s="325">
        <v>265</v>
      </c>
      <c r="C1298" s="292">
        <v>1.31</v>
      </c>
      <c r="D1298" s="341">
        <v>3.22</v>
      </c>
      <c r="E1298" s="341">
        <f t="shared" si="58"/>
        <v>4.53</v>
      </c>
      <c r="F1298" s="401">
        <f t="shared" si="59"/>
        <v>192.84841525710667</v>
      </c>
      <c r="G1298" s="401">
        <f t="shared" si="60"/>
        <v>474.0243489525829</v>
      </c>
      <c r="H1298" s="401">
        <f t="shared" si="61"/>
        <v>666.87276420968954</v>
      </c>
    </row>
    <row r="1299" spans="1:8" x14ac:dyDescent="0.25">
      <c r="A1299" s="405">
        <v>40186</v>
      </c>
      <c r="B1299" s="325">
        <v>269</v>
      </c>
      <c r="C1299" s="292">
        <v>0.15</v>
      </c>
      <c r="D1299" s="341">
        <v>3.2</v>
      </c>
      <c r="E1299" s="341">
        <f t="shared" si="58"/>
        <v>3.35</v>
      </c>
      <c r="F1299" s="401">
        <f t="shared" si="59"/>
        <v>22.081879609592367</v>
      </c>
      <c r="G1299" s="401">
        <f t="shared" si="60"/>
        <v>471.08009833797053</v>
      </c>
      <c r="H1299" s="401">
        <f t="shared" si="61"/>
        <v>493.16197794756289</v>
      </c>
    </row>
    <row r="1300" spans="1:8" x14ac:dyDescent="0.25">
      <c r="A1300" s="405">
        <v>40186</v>
      </c>
      <c r="B1300" s="325">
        <v>270</v>
      </c>
      <c r="C1300" s="292">
        <v>1.07</v>
      </c>
      <c r="D1300" s="341">
        <v>1.1200000000000001</v>
      </c>
      <c r="E1300" s="341">
        <f t="shared" si="58"/>
        <v>2.1900000000000004</v>
      </c>
      <c r="F1300" s="401">
        <f t="shared" si="59"/>
        <v>157.51740788175888</v>
      </c>
      <c r="G1300" s="401">
        <f t="shared" si="60"/>
        <v>164.8780344182897</v>
      </c>
      <c r="H1300" s="401">
        <f t="shared" si="61"/>
        <v>322.39544230004861</v>
      </c>
    </row>
    <row r="1301" spans="1:8" x14ac:dyDescent="0.25">
      <c r="A1301" s="405">
        <v>40186</v>
      </c>
      <c r="B1301" s="325">
        <v>271</v>
      </c>
      <c r="C1301" s="292">
        <v>0.45</v>
      </c>
      <c r="D1301" s="341">
        <v>2.42</v>
      </c>
      <c r="E1301" s="341">
        <f t="shared" si="58"/>
        <v>2.87</v>
      </c>
      <c r="F1301" s="401">
        <f t="shared" si="59"/>
        <v>66.245638828777103</v>
      </c>
      <c r="G1301" s="401">
        <f t="shared" si="60"/>
        <v>356.25432436809018</v>
      </c>
      <c r="H1301" s="401">
        <f t="shared" si="61"/>
        <v>422.49996319686733</v>
      </c>
    </row>
    <row r="1302" spans="1:8" x14ac:dyDescent="0.25">
      <c r="A1302" s="405">
        <v>40186</v>
      </c>
      <c r="B1302" s="325">
        <v>272</v>
      </c>
      <c r="C1302" s="292">
        <v>0.31</v>
      </c>
      <c r="D1302" s="341">
        <v>6.26</v>
      </c>
      <c r="E1302" s="341">
        <f t="shared" si="58"/>
        <v>6.5699999999999994</v>
      </c>
      <c r="F1302" s="401">
        <f t="shared" si="59"/>
        <v>45.635884526490891</v>
      </c>
      <c r="G1302" s="401">
        <f t="shared" si="60"/>
        <v>921.55044237365485</v>
      </c>
      <c r="H1302" s="401">
        <f t="shared" si="61"/>
        <v>967.18632690014567</v>
      </c>
    </row>
    <row r="1303" spans="1:8" x14ac:dyDescent="0.25">
      <c r="A1303" s="405">
        <v>40186</v>
      </c>
      <c r="B1303" s="325">
        <v>275</v>
      </c>
      <c r="C1303" s="292">
        <v>1.3</v>
      </c>
      <c r="D1303" s="341">
        <v>8.36</v>
      </c>
      <c r="E1303" s="341">
        <f t="shared" si="58"/>
        <v>9.66</v>
      </c>
      <c r="F1303" s="401">
        <f t="shared" si="59"/>
        <v>191.37628994980051</v>
      </c>
      <c r="G1303" s="401">
        <f t="shared" si="60"/>
        <v>1230.6967569079479</v>
      </c>
      <c r="H1303" s="401">
        <f t="shared" si="61"/>
        <v>1422.0730468577485</v>
      </c>
    </row>
    <row r="1304" spans="1:8" x14ac:dyDescent="0.25">
      <c r="A1304" s="405">
        <v>40186</v>
      </c>
      <c r="B1304" s="325">
        <v>276</v>
      </c>
      <c r="C1304" s="292">
        <v>0.73</v>
      </c>
      <c r="D1304" s="341">
        <v>5.71</v>
      </c>
      <c r="E1304" s="341">
        <f t="shared" si="58"/>
        <v>6.4399999999999995</v>
      </c>
      <c r="F1304" s="401">
        <f t="shared" si="59"/>
        <v>107.46514743334953</v>
      </c>
      <c r="G1304" s="401">
        <f t="shared" si="60"/>
        <v>840.58355047181612</v>
      </c>
      <c r="H1304" s="401">
        <f t="shared" si="61"/>
        <v>948.04869790516557</v>
      </c>
    </row>
    <row r="1305" spans="1:8" x14ac:dyDescent="0.25">
      <c r="A1305" s="405">
        <v>40186</v>
      </c>
      <c r="B1305" s="325">
        <v>277</v>
      </c>
      <c r="C1305" s="292">
        <v>2.0499999999999998</v>
      </c>
      <c r="D1305" s="341">
        <v>0.98</v>
      </c>
      <c r="E1305" s="341">
        <f t="shared" si="58"/>
        <v>3.03</v>
      </c>
      <c r="F1305" s="401">
        <f t="shared" si="59"/>
        <v>301.78568799776235</v>
      </c>
      <c r="G1305" s="401">
        <f t="shared" si="60"/>
        <v>144.26828011600347</v>
      </c>
      <c r="H1305" s="401">
        <f t="shared" si="61"/>
        <v>446.05396811376579</v>
      </c>
    </row>
    <row r="1306" spans="1:8" x14ac:dyDescent="0.25">
      <c r="A1306" s="405">
        <v>40186</v>
      </c>
      <c r="B1306" s="325">
        <v>280</v>
      </c>
      <c r="C1306" s="292">
        <v>0.52</v>
      </c>
      <c r="D1306" s="341">
        <v>3.61</v>
      </c>
      <c r="E1306" s="341">
        <f t="shared" si="58"/>
        <v>4.13</v>
      </c>
      <c r="F1306" s="401">
        <f t="shared" si="59"/>
        <v>76.550515979920206</v>
      </c>
      <c r="G1306" s="401">
        <f t="shared" si="60"/>
        <v>531.43723593752304</v>
      </c>
      <c r="H1306" s="401">
        <f t="shared" si="61"/>
        <v>607.98775191744323</v>
      </c>
    </row>
    <row r="1307" spans="1:8" x14ac:dyDescent="0.25">
      <c r="A1307" s="405">
        <v>40186</v>
      </c>
      <c r="B1307" s="325">
        <v>316</v>
      </c>
      <c r="C1307" s="292">
        <v>0.84</v>
      </c>
      <c r="D1307" s="341">
        <v>5.14</v>
      </c>
      <c r="E1307" s="341">
        <f t="shared" si="58"/>
        <v>5.9799999999999995</v>
      </c>
      <c r="F1307" s="401">
        <f t="shared" si="59"/>
        <v>123.65852581371726</v>
      </c>
      <c r="G1307" s="401">
        <f t="shared" si="60"/>
        <v>756.67240795536509</v>
      </c>
      <c r="H1307" s="401">
        <f t="shared" si="61"/>
        <v>880.33093376908232</v>
      </c>
    </row>
    <row r="1308" spans="1:8" x14ac:dyDescent="0.25">
      <c r="A1308" s="405">
        <v>40186</v>
      </c>
      <c r="B1308" s="325">
        <v>317</v>
      </c>
      <c r="C1308" s="292">
        <v>0.8</v>
      </c>
      <c r="D1308" s="341">
        <v>5.19</v>
      </c>
      <c r="E1308" s="341">
        <f t="shared" si="58"/>
        <v>5.99</v>
      </c>
      <c r="F1308" s="401">
        <f t="shared" si="59"/>
        <v>117.77002458449263</v>
      </c>
      <c r="G1308" s="401">
        <f t="shared" si="60"/>
        <v>764.03303449189605</v>
      </c>
      <c r="H1308" s="401">
        <f t="shared" si="61"/>
        <v>881.80305907638854</v>
      </c>
    </row>
    <row r="1309" spans="1:8" x14ac:dyDescent="0.25">
      <c r="A1309" s="405">
        <v>40186</v>
      </c>
      <c r="B1309" s="325">
        <v>318</v>
      </c>
      <c r="C1309" s="292">
        <v>0.8</v>
      </c>
      <c r="D1309" s="341">
        <v>0.02</v>
      </c>
      <c r="E1309" s="341">
        <f t="shared" si="58"/>
        <v>0.82000000000000006</v>
      </c>
      <c r="F1309" s="401">
        <f t="shared" si="59"/>
        <v>117.77002458449263</v>
      </c>
      <c r="G1309" s="401">
        <f t="shared" si="60"/>
        <v>2.9442506146123155</v>
      </c>
      <c r="H1309" s="401">
        <f t="shared" si="61"/>
        <v>120.71427519910495</v>
      </c>
    </row>
    <row r="1310" spans="1:8" x14ac:dyDescent="0.25">
      <c r="A1310" s="405">
        <v>40186</v>
      </c>
      <c r="B1310" s="325">
        <v>320</v>
      </c>
      <c r="C1310" s="292">
        <v>0.52</v>
      </c>
      <c r="D1310" s="341">
        <v>2.64</v>
      </c>
      <c r="E1310" s="341">
        <f t="shared" si="58"/>
        <v>3.16</v>
      </c>
      <c r="F1310" s="401">
        <f t="shared" si="59"/>
        <v>76.550515979920206</v>
      </c>
      <c r="G1310" s="401">
        <f t="shared" si="60"/>
        <v>388.64108112882565</v>
      </c>
      <c r="H1310" s="401">
        <f t="shared" si="61"/>
        <v>465.1915971087459</v>
      </c>
    </row>
    <row r="1311" spans="1:8" x14ac:dyDescent="0.25">
      <c r="A1311" s="405">
        <v>40186</v>
      </c>
      <c r="B1311" s="325">
        <v>321</v>
      </c>
      <c r="C1311" s="292">
        <v>0.4</v>
      </c>
      <c r="D1311" s="341">
        <v>3.83</v>
      </c>
      <c r="E1311" s="341">
        <f t="shared" si="58"/>
        <v>4.2300000000000004</v>
      </c>
      <c r="F1311" s="401">
        <f t="shared" si="59"/>
        <v>58.885012292246316</v>
      </c>
      <c r="G1311" s="401">
        <f t="shared" si="60"/>
        <v>563.82399269825851</v>
      </c>
      <c r="H1311" s="401">
        <f t="shared" si="61"/>
        <v>622.70900499050492</v>
      </c>
    </row>
    <row r="1312" spans="1:8" x14ac:dyDescent="0.25">
      <c r="A1312" s="405">
        <v>40186</v>
      </c>
      <c r="B1312" s="325">
        <v>322</v>
      </c>
      <c r="C1312" s="292">
        <v>0.46</v>
      </c>
      <c r="D1312" s="341">
        <v>5.24</v>
      </c>
      <c r="E1312" s="341">
        <f t="shared" si="58"/>
        <v>5.7</v>
      </c>
      <c r="F1312" s="401">
        <f t="shared" si="59"/>
        <v>67.717764136083261</v>
      </c>
      <c r="G1312" s="401">
        <f t="shared" si="60"/>
        <v>771.39366102842666</v>
      </c>
      <c r="H1312" s="401">
        <f t="shared" si="61"/>
        <v>839.11142516451002</v>
      </c>
    </row>
    <row r="1313" spans="1:8" x14ac:dyDescent="0.25">
      <c r="A1313" s="405">
        <v>40186</v>
      </c>
      <c r="B1313" s="325">
        <v>324</v>
      </c>
      <c r="C1313" s="292">
        <v>2.2000000000000002</v>
      </c>
      <c r="D1313" s="341">
        <v>6.01</v>
      </c>
      <c r="E1313" s="341">
        <f t="shared" si="58"/>
        <v>8.2100000000000009</v>
      </c>
      <c r="F1313" s="401">
        <f t="shared" si="59"/>
        <v>323.86756760735472</v>
      </c>
      <c r="G1313" s="401">
        <f t="shared" si="60"/>
        <v>884.74730969100085</v>
      </c>
      <c r="H1313" s="401">
        <f t="shared" si="61"/>
        <v>1208.6148772983559</v>
      </c>
    </row>
    <row r="1314" spans="1:8" x14ac:dyDescent="0.25">
      <c r="A1314" s="405">
        <v>40186</v>
      </c>
      <c r="B1314" s="325">
        <v>325</v>
      </c>
      <c r="C1314" s="292">
        <v>0.41</v>
      </c>
      <c r="D1314" s="341">
        <v>5.32</v>
      </c>
      <c r="E1314" s="341">
        <f t="shared" si="58"/>
        <v>5.73</v>
      </c>
      <c r="F1314" s="401">
        <f t="shared" si="59"/>
        <v>60.357137599552473</v>
      </c>
      <c r="G1314" s="401">
        <f t="shared" si="60"/>
        <v>783.17066348687592</v>
      </c>
      <c r="H1314" s="401">
        <f t="shared" si="61"/>
        <v>843.52780108642855</v>
      </c>
    </row>
    <row r="1315" spans="1:8" x14ac:dyDescent="0.25">
      <c r="A1315" s="405">
        <v>40186</v>
      </c>
      <c r="B1315" s="325">
        <v>327</v>
      </c>
      <c r="C1315" s="292">
        <v>0.77</v>
      </c>
      <c r="D1315" s="341">
        <v>1.32</v>
      </c>
      <c r="E1315" s="341">
        <f t="shared" si="58"/>
        <v>2.09</v>
      </c>
      <c r="F1315" s="401">
        <f t="shared" si="59"/>
        <v>113.35364866257416</v>
      </c>
      <c r="G1315" s="401">
        <f t="shared" si="60"/>
        <v>194.32054056441282</v>
      </c>
      <c r="H1315" s="401">
        <f t="shared" si="61"/>
        <v>307.67418922698698</v>
      </c>
    </row>
    <row r="1316" spans="1:8" x14ac:dyDescent="0.25">
      <c r="A1316" s="405">
        <v>40186</v>
      </c>
      <c r="B1316" s="325">
        <v>328</v>
      </c>
      <c r="C1316" s="292">
        <v>1.1399999999999999</v>
      </c>
      <c r="D1316" s="341">
        <v>1.02</v>
      </c>
      <c r="E1316" s="341">
        <f t="shared" si="58"/>
        <v>2.16</v>
      </c>
      <c r="F1316" s="401">
        <f t="shared" si="59"/>
        <v>167.82228503290196</v>
      </c>
      <c r="G1316" s="401">
        <f t="shared" si="60"/>
        <v>150.1567813452281</v>
      </c>
      <c r="H1316" s="401">
        <f t="shared" si="61"/>
        <v>317.97906637813009</v>
      </c>
    </row>
    <row r="1317" spans="1:8" x14ac:dyDescent="0.25">
      <c r="A1317" s="405">
        <v>40186</v>
      </c>
      <c r="B1317" s="325">
        <v>329</v>
      </c>
      <c r="C1317" s="292">
        <v>0.87</v>
      </c>
      <c r="D1317" s="341">
        <v>5.19</v>
      </c>
      <c r="E1317" s="341">
        <f t="shared" si="58"/>
        <v>6.0600000000000005</v>
      </c>
      <c r="F1317" s="401">
        <f t="shared" si="59"/>
        <v>128.07490173563573</v>
      </c>
      <c r="G1317" s="401">
        <f t="shared" si="60"/>
        <v>764.03303449189605</v>
      </c>
      <c r="H1317" s="401">
        <f t="shared" si="61"/>
        <v>892.10793622753181</v>
      </c>
    </row>
    <row r="1318" spans="1:8" x14ac:dyDescent="0.25">
      <c r="A1318" s="405">
        <v>40186</v>
      </c>
      <c r="B1318" s="325">
        <v>330</v>
      </c>
      <c r="C1318" s="292">
        <v>1.2</v>
      </c>
      <c r="D1318" s="341">
        <v>0.47</v>
      </c>
      <c r="E1318" s="341">
        <f t="shared" si="58"/>
        <v>1.67</v>
      </c>
      <c r="F1318" s="401">
        <f t="shared" si="59"/>
        <v>176.65503687673893</v>
      </c>
      <c r="G1318" s="401">
        <f t="shared" si="60"/>
        <v>69.189889443389418</v>
      </c>
      <c r="H1318" s="401">
        <f t="shared" si="61"/>
        <v>245.84492632012837</v>
      </c>
    </row>
    <row r="1319" spans="1:8" x14ac:dyDescent="0.25">
      <c r="A1319" s="405">
        <v>40186</v>
      </c>
      <c r="B1319" s="325">
        <v>331</v>
      </c>
      <c r="C1319" s="292">
        <v>0.86</v>
      </c>
      <c r="D1319" s="341">
        <v>3.87</v>
      </c>
      <c r="E1319" s="341">
        <f t="shared" si="58"/>
        <v>4.7300000000000004</v>
      </c>
      <c r="F1319" s="401">
        <f t="shared" si="59"/>
        <v>126.60277642832958</v>
      </c>
      <c r="G1319" s="401">
        <f t="shared" si="60"/>
        <v>569.71249392748314</v>
      </c>
      <c r="H1319" s="401">
        <f t="shared" si="61"/>
        <v>696.3152703558128</v>
      </c>
    </row>
    <row r="1320" spans="1:8" x14ac:dyDescent="0.25">
      <c r="A1320" s="405">
        <v>40186</v>
      </c>
      <c r="B1320" s="325">
        <v>336</v>
      </c>
      <c r="C1320" s="292">
        <v>1.34</v>
      </c>
      <c r="D1320" s="341">
        <v>4.3</v>
      </c>
      <c r="E1320" s="341">
        <f t="shared" si="58"/>
        <v>5.64</v>
      </c>
      <c r="F1320" s="401">
        <f t="shared" si="59"/>
        <v>197.26479117902514</v>
      </c>
      <c r="G1320" s="401">
        <f t="shared" si="60"/>
        <v>633.01388214164785</v>
      </c>
      <c r="H1320" s="401">
        <f t="shared" si="61"/>
        <v>830.27867332067308</v>
      </c>
    </row>
    <row r="1321" spans="1:8" x14ac:dyDescent="0.25">
      <c r="A1321" s="405">
        <v>40186</v>
      </c>
      <c r="B1321" s="325">
        <v>338</v>
      </c>
      <c r="C1321" s="292">
        <v>1.4</v>
      </c>
      <c r="D1321" s="341">
        <v>4.4000000000000004</v>
      </c>
      <c r="E1321" s="341">
        <f t="shared" si="58"/>
        <v>5.8000000000000007</v>
      </c>
      <c r="F1321" s="401">
        <f t="shared" si="59"/>
        <v>206.09754302286211</v>
      </c>
      <c r="G1321" s="401">
        <f t="shared" si="60"/>
        <v>647.73513521470943</v>
      </c>
      <c r="H1321" s="401">
        <f t="shared" si="61"/>
        <v>853.83267823757171</v>
      </c>
    </row>
    <row r="1322" spans="1:8" x14ac:dyDescent="0.25">
      <c r="A1322" s="405">
        <v>40186</v>
      </c>
      <c r="B1322" s="325">
        <v>339</v>
      </c>
      <c r="C1322" s="292">
        <v>0.51</v>
      </c>
      <c r="D1322" s="341">
        <v>2.67</v>
      </c>
      <c r="E1322" s="341">
        <f t="shared" si="58"/>
        <v>3.1799999999999997</v>
      </c>
      <c r="F1322" s="401">
        <f t="shared" si="59"/>
        <v>75.078390672614049</v>
      </c>
      <c r="G1322" s="401">
        <f t="shared" si="60"/>
        <v>393.05745705074412</v>
      </c>
      <c r="H1322" s="401">
        <f t="shared" si="61"/>
        <v>468.13584772335815</v>
      </c>
    </row>
    <row r="1323" spans="1:8" x14ac:dyDescent="0.25">
      <c r="A1323" s="405">
        <v>40186</v>
      </c>
      <c r="B1323" s="325">
        <v>340</v>
      </c>
      <c r="C1323" s="292">
        <v>1.45</v>
      </c>
      <c r="D1323" s="341">
        <v>2.19</v>
      </c>
      <c r="E1323" s="341">
        <f t="shared" ref="E1323:E1386" si="62">C1323+D1323</f>
        <v>3.6399999999999997</v>
      </c>
      <c r="F1323" s="401">
        <f t="shared" si="59"/>
        <v>213.4581695593929</v>
      </c>
      <c r="G1323" s="401">
        <f t="shared" si="60"/>
        <v>322.39544230004856</v>
      </c>
      <c r="H1323" s="401">
        <f t="shared" si="61"/>
        <v>535.85361185944146</v>
      </c>
    </row>
    <row r="1324" spans="1:8" x14ac:dyDescent="0.25">
      <c r="A1324" s="405">
        <v>40186</v>
      </c>
      <c r="B1324" s="325">
        <v>342</v>
      </c>
      <c r="C1324" s="292">
        <v>0.75</v>
      </c>
      <c r="D1324" s="341">
        <v>6.27</v>
      </c>
      <c r="E1324" s="341">
        <f t="shared" si="62"/>
        <v>7.02</v>
      </c>
      <c r="F1324" s="401">
        <f t="shared" ref="F1324:F1387" si="63">(C1324*10000)/67.929</f>
        <v>110.40939804796184</v>
      </c>
      <c r="G1324" s="401">
        <f t="shared" ref="G1324:G1387" si="64">(D1324*10000)/67.929</f>
        <v>923.02256768096083</v>
      </c>
      <c r="H1324" s="401">
        <f t="shared" si="61"/>
        <v>1033.4319657289227</v>
      </c>
    </row>
    <row r="1325" spans="1:8" x14ac:dyDescent="0.25">
      <c r="A1325" s="405">
        <v>40186</v>
      </c>
      <c r="B1325" s="325">
        <v>344</v>
      </c>
      <c r="C1325" s="292">
        <v>1.44</v>
      </c>
      <c r="D1325" s="341">
        <v>1.18</v>
      </c>
      <c r="E1325" s="341">
        <f t="shared" si="62"/>
        <v>2.62</v>
      </c>
      <c r="F1325" s="401">
        <f t="shared" si="63"/>
        <v>211.98604425208674</v>
      </c>
      <c r="G1325" s="401">
        <f t="shared" si="64"/>
        <v>173.71078626212662</v>
      </c>
      <c r="H1325" s="401">
        <f t="shared" si="61"/>
        <v>385.69683051421333</v>
      </c>
    </row>
    <row r="1326" spans="1:8" x14ac:dyDescent="0.25">
      <c r="A1326" s="405">
        <v>40186</v>
      </c>
      <c r="B1326" s="325">
        <v>345</v>
      </c>
      <c r="C1326" s="292">
        <v>0.51</v>
      </c>
      <c r="D1326" s="341">
        <v>4.09</v>
      </c>
      <c r="E1326" s="341">
        <f t="shared" si="62"/>
        <v>4.5999999999999996</v>
      </c>
      <c r="F1326" s="401">
        <f t="shared" si="63"/>
        <v>75.078390672614049</v>
      </c>
      <c r="G1326" s="401">
        <f t="shared" si="64"/>
        <v>602.0992506882186</v>
      </c>
      <c r="H1326" s="401">
        <f t="shared" si="61"/>
        <v>677.17764136083258</v>
      </c>
    </row>
    <row r="1327" spans="1:8" x14ac:dyDescent="0.25">
      <c r="A1327" s="405">
        <v>40186</v>
      </c>
      <c r="B1327" s="325">
        <v>346</v>
      </c>
      <c r="C1327" s="292">
        <v>2.27</v>
      </c>
      <c r="D1327" s="341">
        <v>6.25</v>
      </c>
      <c r="E1327" s="341">
        <f t="shared" si="62"/>
        <v>8.52</v>
      </c>
      <c r="F1327" s="401">
        <f t="shared" si="63"/>
        <v>334.17244475849782</v>
      </c>
      <c r="G1327" s="401">
        <f t="shared" si="64"/>
        <v>920.07831706634863</v>
      </c>
      <c r="H1327" s="401">
        <f t="shared" si="61"/>
        <v>1254.2507618248464</v>
      </c>
    </row>
    <row r="1328" spans="1:8" x14ac:dyDescent="0.25">
      <c r="A1328" s="405">
        <v>40186</v>
      </c>
      <c r="B1328" s="325">
        <v>347</v>
      </c>
      <c r="C1328" s="292">
        <v>0.86</v>
      </c>
      <c r="D1328" s="341">
        <v>2.85</v>
      </c>
      <c r="E1328" s="341">
        <f t="shared" si="62"/>
        <v>3.71</v>
      </c>
      <c r="F1328" s="401">
        <f t="shared" si="63"/>
        <v>126.60277642832958</v>
      </c>
      <c r="G1328" s="401">
        <f t="shared" si="64"/>
        <v>419.55571258225501</v>
      </c>
      <c r="H1328" s="401">
        <f t="shared" si="61"/>
        <v>546.15848901058462</v>
      </c>
    </row>
    <row r="1329" spans="1:8" x14ac:dyDescent="0.25">
      <c r="A1329" s="405">
        <v>40186</v>
      </c>
      <c r="B1329" s="325">
        <v>348</v>
      </c>
      <c r="C1329" s="292">
        <v>0.04</v>
      </c>
      <c r="D1329" s="341">
        <v>0.67</v>
      </c>
      <c r="E1329" s="341">
        <f t="shared" si="62"/>
        <v>0.71000000000000008</v>
      </c>
      <c r="F1329" s="401">
        <f t="shared" si="63"/>
        <v>5.888501229224631</v>
      </c>
      <c r="G1329" s="401">
        <f t="shared" si="64"/>
        <v>98.632395589512569</v>
      </c>
      <c r="H1329" s="401">
        <f t="shared" si="61"/>
        <v>104.52089681873723</v>
      </c>
    </row>
    <row r="1330" spans="1:8" x14ac:dyDescent="0.25">
      <c r="A1330" s="405">
        <v>40186</v>
      </c>
      <c r="B1330" s="325">
        <v>350</v>
      </c>
      <c r="C1330" s="292">
        <v>0.51</v>
      </c>
      <c r="D1330" s="341">
        <v>5.4</v>
      </c>
      <c r="E1330" s="341">
        <f t="shared" si="62"/>
        <v>5.91</v>
      </c>
      <c r="F1330" s="401">
        <f t="shared" si="63"/>
        <v>75.078390672614049</v>
      </c>
      <c r="G1330" s="401">
        <f t="shared" si="64"/>
        <v>794.9476659453253</v>
      </c>
      <c r="H1330" s="401">
        <f t="shared" si="61"/>
        <v>870.02605661793928</v>
      </c>
    </row>
    <row r="1331" spans="1:8" x14ac:dyDescent="0.25">
      <c r="A1331" s="405">
        <v>40186</v>
      </c>
      <c r="B1331" s="325">
        <v>358</v>
      </c>
      <c r="C1331" s="292">
        <v>0.63</v>
      </c>
      <c r="D1331" s="341">
        <v>2.27</v>
      </c>
      <c r="E1331" s="341">
        <f t="shared" si="62"/>
        <v>2.9</v>
      </c>
      <c r="F1331" s="401">
        <f t="shared" si="63"/>
        <v>92.743894360287939</v>
      </c>
      <c r="G1331" s="401">
        <f t="shared" si="64"/>
        <v>334.17244475849782</v>
      </c>
      <c r="H1331" s="401">
        <f t="shared" si="61"/>
        <v>426.9163391187858</v>
      </c>
    </row>
    <row r="1332" spans="1:8" x14ac:dyDescent="0.25">
      <c r="A1332" s="405">
        <v>40186</v>
      </c>
      <c r="B1332" s="325">
        <v>434</v>
      </c>
      <c r="C1332" s="292">
        <v>0.24</v>
      </c>
      <c r="D1332" s="341">
        <v>4.38</v>
      </c>
      <c r="E1332" s="341">
        <f t="shared" si="62"/>
        <v>4.62</v>
      </c>
      <c r="F1332" s="401">
        <f t="shared" si="63"/>
        <v>35.331007375347788</v>
      </c>
      <c r="G1332" s="401">
        <f t="shared" si="64"/>
        <v>644.79088460009712</v>
      </c>
      <c r="H1332" s="401">
        <f t="shared" si="61"/>
        <v>680.1218919754449</v>
      </c>
    </row>
    <row r="1333" spans="1:8" x14ac:dyDescent="0.25">
      <c r="A1333" s="405">
        <v>40186</v>
      </c>
      <c r="B1333" s="325">
        <v>491</v>
      </c>
      <c r="C1333" s="292">
        <v>0.96</v>
      </c>
      <c r="D1333" s="341">
        <v>3.34</v>
      </c>
      <c r="E1333" s="341">
        <f t="shared" si="62"/>
        <v>4.3</v>
      </c>
      <c r="F1333" s="401">
        <f t="shared" si="63"/>
        <v>141.32402950139115</v>
      </c>
      <c r="G1333" s="401">
        <f t="shared" si="64"/>
        <v>491.68985264025673</v>
      </c>
      <c r="H1333" s="401">
        <f t="shared" si="61"/>
        <v>633.01388214164785</v>
      </c>
    </row>
    <row r="1334" spans="1:8" x14ac:dyDescent="0.25">
      <c r="A1334" s="405">
        <v>40186</v>
      </c>
      <c r="B1334" s="325">
        <v>492</v>
      </c>
      <c r="C1334" s="292">
        <v>0.77</v>
      </c>
      <c r="D1334" s="341">
        <v>4.8</v>
      </c>
      <c r="E1334" s="341">
        <f t="shared" si="62"/>
        <v>5.57</v>
      </c>
      <c r="F1334" s="401">
        <f t="shared" si="63"/>
        <v>113.35364866257416</v>
      </c>
      <c r="G1334" s="401">
        <f t="shared" si="64"/>
        <v>706.62014750695573</v>
      </c>
      <c r="H1334" s="401">
        <f t="shared" si="61"/>
        <v>819.97379616952992</v>
      </c>
    </row>
    <row r="1335" spans="1:8" x14ac:dyDescent="0.25">
      <c r="A1335" s="405">
        <v>40186</v>
      </c>
      <c r="B1335" s="325">
        <v>494</v>
      </c>
      <c r="C1335" s="292">
        <v>0.31</v>
      </c>
      <c r="D1335" s="341">
        <v>0.98</v>
      </c>
      <c r="E1335" s="341">
        <f t="shared" si="62"/>
        <v>1.29</v>
      </c>
      <c r="F1335" s="401">
        <f t="shared" si="63"/>
        <v>45.635884526490891</v>
      </c>
      <c r="G1335" s="401">
        <f t="shared" si="64"/>
        <v>144.26828011600347</v>
      </c>
      <c r="H1335" s="401">
        <f t="shared" si="61"/>
        <v>189.90416464249435</v>
      </c>
    </row>
    <row r="1336" spans="1:8" x14ac:dyDescent="0.25">
      <c r="A1336" s="405">
        <v>40186</v>
      </c>
      <c r="B1336" s="325">
        <v>495</v>
      </c>
      <c r="C1336" s="292">
        <v>0.37</v>
      </c>
      <c r="D1336" s="341">
        <v>4.95</v>
      </c>
      <c r="E1336" s="341">
        <f t="shared" si="62"/>
        <v>5.32</v>
      </c>
      <c r="F1336" s="401">
        <f t="shared" si="63"/>
        <v>54.468636370327843</v>
      </c>
      <c r="G1336" s="401">
        <f t="shared" si="64"/>
        <v>728.70202711654815</v>
      </c>
      <c r="H1336" s="401">
        <f t="shared" si="61"/>
        <v>783.17066348687592</v>
      </c>
    </row>
    <row r="1337" spans="1:8" x14ac:dyDescent="0.25">
      <c r="A1337" s="405">
        <v>40186</v>
      </c>
      <c r="B1337" s="325">
        <v>496</v>
      </c>
      <c r="C1337" s="292">
        <v>0.82</v>
      </c>
      <c r="D1337" s="341">
        <v>2.39</v>
      </c>
      <c r="E1337" s="341">
        <f t="shared" si="62"/>
        <v>3.21</v>
      </c>
      <c r="F1337" s="401">
        <f t="shared" si="63"/>
        <v>120.71427519910495</v>
      </c>
      <c r="G1337" s="401">
        <f t="shared" si="64"/>
        <v>351.83794844617171</v>
      </c>
      <c r="H1337" s="401">
        <f t="shared" si="61"/>
        <v>472.55222364527668</v>
      </c>
    </row>
    <row r="1338" spans="1:8" x14ac:dyDescent="0.25">
      <c r="A1338" s="405">
        <v>40186</v>
      </c>
      <c r="B1338" s="325">
        <v>501</v>
      </c>
      <c r="C1338" s="292">
        <v>0.46</v>
      </c>
      <c r="D1338" s="341">
        <v>2.0099999999999998</v>
      </c>
      <c r="E1338" s="341">
        <f t="shared" si="62"/>
        <v>2.4699999999999998</v>
      </c>
      <c r="F1338" s="401">
        <f t="shared" si="63"/>
        <v>67.717764136083261</v>
      </c>
      <c r="G1338" s="401">
        <f t="shared" si="64"/>
        <v>295.89718676853767</v>
      </c>
      <c r="H1338" s="401">
        <f t="shared" si="61"/>
        <v>363.61495090462091</v>
      </c>
    </row>
    <row r="1339" spans="1:8" x14ac:dyDescent="0.25">
      <c r="A1339" s="405">
        <v>40186</v>
      </c>
      <c r="B1339" s="325">
        <v>504</v>
      </c>
      <c r="C1339" s="292">
        <v>0.15</v>
      </c>
      <c r="D1339" s="341">
        <v>3.89</v>
      </c>
      <c r="E1339" s="341">
        <f t="shared" si="62"/>
        <v>4.04</v>
      </c>
      <c r="F1339" s="401">
        <f t="shared" si="63"/>
        <v>22.081879609592367</v>
      </c>
      <c r="G1339" s="401">
        <f t="shared" si="64"/>
        <v>572.65674454209545</v>
      </c>
      <c r="H1339" s="401">
        <f t="shared" si="61"/>
        <v>594.73862415168776</v>
      </c>
    </row>
    <row r="1340" spans="1:8" x14ac:dyDescent="0.25">
      <c r="A1340" s="405">
        <v>40186</v>
      </c>
      <c r="B1340" s="325">
        <v>505</v>
      </c>
      <c r="C1340" s="292">
        <v>0.61</v>
      </c>
      <c r="D1340" s="341">
        <v>1.48</v>
      </c>
      <c r="E1340" s="341">
        <f t="shared" si="62"/>
        <v>2.09</v>
      </c>
      <c r="F1340" s="401">
        <f t="shared" si="63"/>
        <v>89.799643745675624</v>
      </c>
      <c r="G1340" s="401">
        <f t="shared" si="64"/>
        <v>217.87454548131137</v>
      </c>
      <c r="H1340" s="401">
        <f t="shared" si="61"/>
        <v>307.67418922698698</v>
      </c>
    </row>
    <row r="1341" spans="1:8" x14ac:dyDescent="0.25">
      <c r="A1341" s="405">
        <v>40186</v>
      </c>
      <c r="B1341" s="325">
        <v>506</v>
      </c>
      <c r="C1341" s="292">
        <v>0.4</v>
      </c>
      <c r="D1341" s="341">
        <v>1.01</v>
      </c>
      <c r="E1341" s="341">
        <f t="shared" si="62"/>
        <v>1.4100000000000001</v>
      </c>
      <c r="F1341" s="401">
        <f t="shared" si="63"/>
        <v>58.885012292246316</v>
      </c>
      <c r="G1341" s="401">
        <f t="shared" si="64"/>
        <v>148.68465603792194</v>
      </c>
      <c r="H1341" s="401">
        <f t="shared" si="61"/>
        <v>207.5696683301683</v>
      </c>
    </row>
    <row r="1342" spans="1:8" x14ac:dyDescent="0.25">
      <c r="A1342" s="405">
        <v>40186</v>
      </c>
      <c r="B1342" s="325">
        <v>507</v>
      </c>
      <c r="C1342" s="292">
        <v>0.71</v>
      </c>
      <c r="D1342" s="341">
        <v>6.56</v>
      </c>
      <c r="E1342" s="341">
        <f t="shared" si="62"/>
        <v>7.27</v>
      </c>
      <c r="F1342" s="401">
        <f t="shared" si="63"/>
        <v>104.52089681873721</v>
      </c>
      <c r="G1342" s="401">
        <f t="shared" si="64"/>
        <v>965.71420159283957</v>
      </c>
      <c r="H1342" s="401">
        <f t="shared" si="61"/>
        <v>1070.2350984115767</v>
      </c>
    </row>
    <row r="1343" spans="1:8" x14ac:dyDescent="0.25">
      <c r="A1343" s="405">
        <v>40186</v>
      </c>
      <c r="B1343" s="325">
        <v>508</v>
      </c>
      <c r="C1343" s="292">
        <v>0.47</v>
      </c>
      <c r="D1343" s="341">
        <v>4.5</v>
      </c>
      <c r="E1343" s="341">
        <f t="shared" si="62"/>
        <v>4.97</v>
      </c>
      <c r="F1343" s="401">
        <f t="shared" si="63"/>
        <v>69.189889443389418</v>
      </c>
      <c r="G1343" s="401">
        <f t="shared" si="64"/>
        <v>662.45638828777101</v>
      </c>
      <c r="H1343" s="401">
        <f t="shared" si="61"/>
        <v>731.64627773116047</v>
      </c>
    </row>
    <row r="1344" spans="1:8" x14ac:dyDescent="0.25">
      <c r="A1344" s="405">
        <v>40186</v>
      </c>
      <c r="B1344" s="325">
        <v>509</v>
      </c>
      <c r="C1344" s="292">
        <v>1.1000000000000001</v>
      </c>
      <c r="D1344" s="341">
        <v>1.49</v>
      </c>
      <c r="E1344" s="341">
        <f t="shared" si="62"/>
        <v>2.59</v>
      </c>
      <c r="F1344" s="401">
        <f t="shared" si="63"/>
        <v>161.93378380367736</v>
      </c>
      <c r="G1344" s="401">
        <f t="shared" si="64"/>
        <v>219.34667078861753</v>
      </c>
      <c r="H1344" s="401">
        <f t="shared" si="61"/>
        <v>381.28045459229486</v>
      </c>
    </row>
    <row r="1345" spans="1:8" x14ac:dyDescent="0.25">
      <c r="A1345" s="405">
        <v>40186</v>
      </c>
      <c r="B1345" s="325">
        <v>510</v>
      </c>
      <c r="C1345" s="292">
        <v>0.74</v>
      </c>
      <c r="D1345" s="341">
        <v>0.69</v>
      </c>
      <c r="E1345" s="341">
        <f t="shared" si="62"/>
        <v>1.43</v>
      </c>
      <c r="F1345" s="401">
        <f t="shared" si="63"/>
        <v>108.93727274065569</v>
      </c>
      <c r="G1345" s="401">
        <f t="shared" si="64"/>
        <v>101.57664620412488</v>
      </c>
      <c r="H1345" s="401">
        <f t="shared" si="61"/>
        <v>210.51391894478058</v>
      </c>
    </row>
    <row r="1346" spans="1:8" x14ac:dyDescent="0.25">
      <c r="A1346" s="405">
        <v>40186</v>
      </c>
      <c r="B1346" s="325">
        <v>511</v>
      </c>
      <c r="C1346" s="292">
        <v>0.8</v>
      </c>
      <c r="D1346" s="341">
        <v>3.03</v>
      </c>
      <c r="E1346" s="341">
        <f t="shared" si="62"/>
        <v>3.83</v>
      </c>
      <c r="F1346" s="401">
        <f t="shared" si="63"/>
        <v>117.77002458449263</v>
      </c>
      <c r="G1346" s="401">
        <f t="shared" si="64"/>
        <v>446.05396811376579</v>
      </c>
      <c r="H1346" s="401">
        <f t="shared" si="61"/>
        <v>563.82399269825851</v>
      </c>
    </row>
    <row r="1347" spans="1:8" x14ac:dyDescent="0.25">
      <c r="A1347" s="405">
        <v>40186</v>
      </c>
      <c r="B1347" s="325">
        <v>512</v>
      </c>
      <c r="C1347" s="292">
        <v>0.01</v>
      </c>
      <c r="D1347" s="341">
        <v>4.38</v>
      </c>
      <c r="E1347" s="341">
        <f t="shared" si="62"/>
        <v>4.3899999999999997</v>
      </c>
      <c r="F1347" s="401">
        <f t="shared" si="63"/>
        <v>1.4721253073061578</v>
      </c>
      <c r="G1347" s="401">
        <f t="shared" si="64"/>
        <v>644.79088460009712</v>
      </c>
      <c r="H1347" s="401">
        <f t="shared" si="61"/>
        <v>646.26300990740333</v>
      </c>
    </row>
    <row r="1348" spans="1:8" x14ac:dyDescent="0.25">
      <c r="A1348" s="405">
        <v>40186</v>
      </c>
      <c r="B1348" s="325">
        <v>514</v>
      </c>
      <c r="C1348" s="292">
        <v>0.17</v>
      </c>
      <c r="D1348" s="341">
        <v>3.83</v>
      </c>
      <c r="E1348" s="341">
        <f t="shared" si="62"/>
        <v>4</v>
      </c>
      <c r="F1348" s="401">
        <f t="shared" si="63"/>
        <v>25.026130224204685</v>
      </c>
      <c r="G1348" s="401">
        <f t="shared" si="64"/>
        <v>563.82399269825851</v>
      </c>
      <c r="H1348" s="401">
        <f t="shared" ref="H1348:H1411" si="65">(E1348*10000)/67.929</f>
        <v>588.85012292246313</v>
      </c>
    </row>
    <row r="1349" spans="1:8" x14ac:dyDescent="0.25">
      <c r="A1349" s="405">
        <v>40186</v>
      </c>
      <c r="B1349" s="325">
        <v>515</v>
      </c>
      <c r="C1349" s="292">
        <v>0.81</v>
      </c>
      <c r="D1349" s="341">
        <v>5.0599999999999996</v>
      </c>
      <c r="E1349" s="341">
        <f t="shared" si="62"/>
        <v>5.8699999999999992</v>
      </c>
      <c r="F1349" s="401">
        <f t="shared" si="63"/>
        <v>119.2421498917988</v>
      </c>
      <c r="G1349" s="401">
        <f t="shared" si="64"/>
        <v>744.89540549691571</v>
      </c>
      <c r="H1349" s="401">
        <f t="shared" si="65"/>
        <v>864.13755538871453</v>
      </c>
    </row>
    <row r="1350" spans="1:8" x14ac:dyDescent="0.25">
      <c r="A1350" s="405">
        <v>40186</v>
      </c>
      <c r="B1350" s="325">
        <v>517</v>
      </c>
      <c r="C1350" s="292">
        <v>0.54</v>
      </c>
      <c r="D1350" s="341">
        <v>1.71</v>
      </c>
      <c r="E1350" s="341">
        <f t="shared" si="62"/>
        <v>2.25</v>
      </c>
      <c r="F1350" s="401">
        <f t="shared" si="63"/>
        <v>79.494766594532521</v>
      </c>
      <c r="G1350" s="401">
        <f t="shared" si="64"/>
        <v>251.733427549353</v>
      </c>
      <c r="H1350" s="401">
        <f t="shared" si="65"/>
        <v>331.2281941438855</v>
      </c>
    </row>
    <row r="1351" spans="1:8" x14ac:dyDescent="0.25">
      <c r="A1351" s="405">
        <v>40186</v>
      </c>
      <c r="B1351" s="325">
        <v>519</v>
      </c>
      <c r="C1351" s="292">
        <v>0.43</v>
      </c>
      <c r="D1351" s="341">
        <v>4.22</v>
      </c>
      <c r="E1351" s="341">
        <f t="shared" si="62"/>
        <v>4.6499999999999995</v>
      </c>
      <c r="F1351" s="401">
        <f t="shared" si="63"/>
        <v>63.301388214164788</v>
      </c>
      <c r="G1351" s="401">
        <f t="shared" si="64"/>
        <v>621.23687968319859</v>
      </c>
      <c r="H1351" s="401">
        <f t="shared" si="65"/>
        <v>684.53826789736331</v>
      </c>
    </row>
    <row r="1352" spans="1:8" x14ac:dyDescent="0.25">
      <c r="A1352" s="405">
        <v>40186</v>
      </c>
      <c r="B1352" s="325">
        <v>520</v>
      </c>
      <c r="C1352" s="292">
        <v>0.54</v>
      </c>
      <c r="D1352" s="341">
        <v>2.87</v>
      </c>
      <c r="E1352" s="341">
        <f t="shared" si="62"/>
        <v>3.41</v>
      </c>
      <c r="F1352" s="401">
        <f t="shared" si="63"/>
        <v>79.494766594532521</v>
      </c>
      <c r="G1352" s="401">
        <f t="shared" si="64"/>
        <v>422.49996319686733</v>
      </c>
      <c r="H1352" s="401">
        <f t="shared" si="65"/>
        <v>501.99472979139983</v>
      </c>
    </row>
    <row r="1353" spans="1:8" x14ac:dyDescent="0.25">
      <c r="A1353" s="405">
        <v>40186</v>
      </c>
      <c r="B1353" s="325">
        <v>522</v>
      </c>
      <c r="C1353" s="292">
        <v>0.36</v>
      </c>
      <c r="D1353" s="341">
        <v>4.21</v>
      </c>
      <c r="E1353" s="341">
        <f t="shared" si="62"/>
        <v>4.57</v>
      </c>
      <c r="F1353" s="401">
        <f t="shared" si="63"/>
        <v>52.996511063021686</v>
      </c>
      <c r="G1353" s="401">
        <f t="shared" si="64"/>
        <v>619.76475437589249</v>
      </c>
      <c r="H1353" s="401">
        <f t="shared" si="65"/>
        <v>672.76126543891417</v>
      </c>
    </row>
    <row r="1354" spans="1:8" x14ac:dyDescent="0.25">
      <c r="A1354" s="405">
        <v>40186</v>
      </c>
      <c r="B1354" s="325">
        <v>523</v>
      </c>
      <c r="C1354" s="292">
        <v>0.49</v>
      </c>
      <c r="D1354" s="341">
        <v>3.92</v>
      </c>
      <c r="E1354" s="341">
        <f t="shared" si="62"/>
        <v>4.41</v>
      </c>
      <c r="F1354" s="401">
        <f t="shared" si="63"/>
        <v>72.134140058001734</v>
      </c>
      <c r="G1354" s="401">
        <f t="shared" si="64"/>
        <v>577.07312046401387</v>
      </c>
      <c r="H1354" s="401">
        <f t="shared" si="65"/>
        <v>649.20726052201564</v>
      </c>
    </row>
    <row r="1355" spans="1:8" x14ac:dyDescent="0.25">
      <c r="A1355" s="405">
        <v>40186</v>
      </c>
      <c r="B1355" s="325">
        <v>562</v>
      </c>
      <c r="C1355" s="292">
        <v>0.49</v>
      </c>
      <c r="D1355" s="341">
        <v>6.56</v>
      </c>
      <c r="E1355" s="341">
        <f t="shared" si="62"/>
        <v>7.05</v>
      </c>
      <c r="F1355" s="401">
        <f t="shared" si="63"/>
        <v>72.134140058001734</v>
      </c>
      <c r="G1355" s="401">
        <f t="shared" si="64"/>
        <v>965.71420159283957</v>
      </c>
      <c r="H1355" s="401">
        <f t="shared" si="65"/>
        <v>1037.8483416508413</v>
      </c>
    </row>
    <row r="1356" spans="1:8" x14ac:dyDescent="0.25">
      <c r="A1356" s="405">
        <v>40186</v>
      </c>
      <c r="B1356" s="325">
        <v>563</v>
      </c>
      <c r="C1356" s="292">
        <v>1.3</v>
      </c>
      <c r="D1356" s="341">
        <v>3.39</v>
      </c>
      <c r="E1356" s="341">
        <f t="shared" si="62"/>
        <v>4.6900000000000004</v>
      </c>
      <c r="F1356" s="401">
        <f t="shared" si="63"/>
        <v>191.37628994980051</v>
      </c>
      <c r="G1356" s="401">
        <f t="shared" si="64"/>
        <v>499.05047917678752</v>
      </c>
      <c r="H1356" s="401">
        <f t="shared" si="65"/>
        <v>690.42676912658817</v>
      </c>
    </row>
    <row r="1357" spans="1:8" x14ac:dyDescent="0.25">
      <c r="A1357" s="405">
        <v>40186</v>
      </c>
      <c r="B1357" s="325">
        <v>566</v>
      </c>
      <c r="C1357" s="292">
        <v>0.83</v>
      </c>
      <c r="D1357" s="341">
        <v>1.1000000000000001</v>
      </c>
      <c r="E1357" s="341">
        <f t="shared" si="62"/>
        <v>1.9300000000000002</v>
      </c>
      <c r="F1357" s="401">
        <f t="shared" si="63"/>
        <v>122.1864005064111</v>
      </c>
      <c r="G1357" s="401">
        <f t="shared" si="64"/>
        <v>161.93378380367736</v>
      </c>
      <c r="H1357" s="401">
        <f t="shared" si="65"/>
        <v>284.12018431008846</v>
      </c>
    </row>
    <row r="1358" spans="1:8" x14ac:dyDescent="0.25">
      <c r="A1358" s="405">
        <v>40186</v>
      </c>
      <c r="B1358" s="325">
        <v>567</v>
      </c>
      <c r="C1358" s="292">
        <v>0.39</v>
      </c>
      <c r="D1358" s="341">
        <v>2.78</v>
      </c>
      <c r="E1358" s="341">
        <f t="shared" si="62"/>
        <v>3.17</v>
      </c>
      <c r="F1358" s="401">
        <f t="shared" si="63"/>
        <v>57.412886984940158</v>
      </c>
      <c r="G1358" s="401">
        <f t="shared" si="64"/>
        <v>409.25083543111185</v>
      </c>
      <c r="H1358" s="401">
        <f t="shared" si="65"/>
        <v>466.66372241605205</v>
      </c>
    </row>
    <row r="1359" spans="1:8" x14ac:dyDescent="0.25">
      <c r="A1359" s="405">
        <v>40186</v>
      </c>
      <c r="B1359" s="325">
        <v>569</v>
      </c>
      <c r="C1359" s="292">
        <v>0.48</v>
      </c>
      <c r="D1359" s="341">
        <v>6.7</v>
      </c>
      <c r="E1359" s="341">
        <f t="shared" si="62"/>
        <v>7.18</v>
      </c>
      <c r="F1359" s="401">
        <f t="shared" si="63"/>
        <v>70.662014750695576</v>
      </c>
      <c r="G1359" s="401">
        <f t="shared" si="64"/>
        <v>986.32395589512578</v>
      </c>
      <c r="H1359" s="401">
        <f t="shared" si="65"/>
        <v>1056.9859706458215</v>
      </c>
    </row>
    <row r="1360" spans="1:8" x14ac:dyDescent="0.25">
      <c r="A1360" s="405">
        <v>40186</v>
      </c>
      <c r="B1360" s="325">
        <v>571</v>
      </c>
      <c r="C1360" s="292">
        <v>0.5</v>
      </c>
      <c r="D1360" s="341">
        <v>3.1</v>
      </c>
      <c r="E1360" s="341">
        <f t="shared" si="62"/>
        <v>3.6</v>
      </c>
      <c r="F1360" s="401">
        <f t="shared" si="63"/>
        <v>73.606265365307891</v>
      </c>
      <c r="G1360" s="401">
        <f t="shared" si="64"/>
        <v>456.35884526490895</v>
      </c>
      <c r="H1360" s="401">
        <f t="shared" si="65"/>
        <v>529.96511063021683</v>
      </c>
    </row>
    <row r="1361" spans="1:8" x14ac:dyDescent="0.25">
      <c r="A1361" s="405">
        <v>40186</v>
      </c>
      <c r="B1361" s="325">
        <v>572</v>
      </c>
      <c r="C1361" s="292">
        <v>4.9800000000000004</v>
      </c>
      <c r="D1361" s="341">
        <v>0.57999999999999996</v>
      </c>
      <c r="E1361" s="341">
        <f t="shared" si="62"/>
        <v>5.5600000000000005</v>
      </c>
      <c r="F1361" s="401">
        <f t="shared" si="63"/>
        <v>733.11840303846668</v>
      </c>
      <c r="G1361" s="401">
        <f t="shared" si="64"/>
        <v>85.383267823757151</v>
      </c>
      <c r="H1361" s="401">
        <f t="shared" si="65"/>
        <v>818.50167086222382</v>
      </c>
    </row>
    <row r="1362" spans="1:8" x14ac:dyDescent="0.25">
      <c r="A1362" s="405">
        <v>40186</v>
      </c>
      <c r="B1362" s="325">
        <v>573</v>
      </c>
      <c r="C1362" s="292">
        <v>0.41</v>
      </c>
      <c r="D1362" s="341">
        <v>4.0199999999999996</v>
      </c>
      <c r="E1362" s="341">
        <f t="shared" si="62"/>
        <v>4.43</v>
      </c>
      <c r="F1362" s="401">
        <f t="shared" si="63"/>
        <v>60.357137599552473</v>
      </c>
      <c r="G1362" s="401">
        <f t="shared" si="64"/>
        <v>591.79437353707533</v>
      </c>
      <c r="H1362" s="401">
        <f t="shared" si="65"/>
        <v>652.15151113662796</v>
      </c>
    </row>
    <row r="1363" spans="1:8" x14ac:dyDescent="0.25">
      <c r="A1363" s="405">
        <v>40186</v>
      </c>
      <c r="B1363" s="325">
        <v>574</v>
      </c>
      <c r="C1363" s="292">
        <v>8.67</v>
      </c>
      <c r="D1363" s="341">
        <v>0.7</v>
      </c>
      <c r="E1363" s="341">
        <f t="shared" si="62"/>
        <v>9.3699999999999992</v>
      </c>
      <c r="F1363" s="401">
        <f t="shared" si="63"/>
        <v>1276.3326414344388</v>
      </c>
      <c r="G1363" s="401">
        <f t="shared" si="64"/>
        <v>103.04877151143106</v>
      </c>
      <c r="H1363" s="401">
        <f t="shared" si="65"/>
        <v>1379.3814129458697</v>
      </c>
    </row>
    <row r="1364" spans="1:8" x14ac:dyDescent="0.25">
      <c r="A1364" s="405">
        <v>40186</v>
      </c>
      <c r="B1364" s="325">
        <v>575</v>
      </c>
      <c r="C1364" s="292">
        <v>0.34</v>
      </c>
      <c r="D1364" s="341">
        <v>3.27</v>
      </c>
      <c r="E1364" s="341">
        <f t="shared" si="62"/>
        <v>3.61</v>
      </c>
      <c r="F1364" s="401">
        <f t="shared" si="63"/>
        <v>50.05226044840937</v>
      </c>
      <c r="G1364" s="401">
        <f t="shared" si="64"/>
        <v>481.38497548911363</v>
      </c>
      <c r="H1364" s="401">
        <f t="shared" si="65"/>
        <v>531.43723593752304</v>
      </c>
    </row>
    <row r="1365" spans="1:8" x14ac:dyDescent="0.25">
      <c r="A1365" s="405">
        <v>40186</v>
      </c>
      <c r="B1365" s="325">
        <v>579</v>
      </c>
      <c r="C1365" s="292">
        <v>0.28999999999999998</v>
      </c>
      <c r="D1365" s="341">
        <v>5.7</v>
      </c>
      <c r="E1365" s="341">
        <f t="shared" si="62"/>
        <v>5.99</v>
      </c>
      <c r="F1365" s="401">
        <f t="shared" si="63"/>
        <v>42.691633911878576</v>
      </c>
      <c r="G1365" s="401">
        <f t="shared" si="64"/>
        <v>839.11142516451002</v>
      </c>
      <c r="H1365" s="401">
        <f t="shared" si="65"/>
        <v>881.80305907638854</v>
      </c>
    </row>
    <row r="1366" spans="1:8" x14ac:dyDescent="0.25">
      <c r="A1366" s="405">
        <v>40186</v>
      </c>
      <c r="B1366" s="325">
        <v>580</v>
      </c>
      <c r="C1366" s="292">
        <v>0.01</v>
      </c>
      <c r="D1366" s="341">
        <v>7.01</v>
      </c>
      <c r="E1366" s="341">
        <f t="shared" si="62"/>
        <v>7.02</v>
      </c>
      <c r="F1366" s="401">
        <f t="shared" si="63"/>
        <v>1.4721253073061578</v>
      </c>
      <c r="G1366" s="401">
        <f t="shared" si="64"/>
        <v>1031.9598404216167</v>
      </c>
      <c r="H1366" s="401">
        <f t="shared" si="65"/>
        <v>1033.4319657289227</v>
      </c>
    </row>
    <row r="1367" spans="1:8" x14ac:dyDescent="0.25">
      <c r="A1367" s="405">
        <v>40186</v>
      </c>
      <c r="B1367" s="325">
        <v>581</v>
      </c>
      <c r="C1367" s="292">
        <v>0.91</v>
      </c>
      <c r="D1367" s="341">
        <v>0.67</v>
      </c>
      <c r="E1367" s="341">
        <f t="shared" si="62"/>
        <v>1.58</v>
      </c>
      <c r="F1367" s="401">
        <f t="shared" si="63"/>
        <v>133.96340296486036</v>
      </c>
      <c r="G1367" s="401">
        <f t="shared" si="64"/>
        <v>98.632395589512569</v>
      </c>
      <c r="H1367" s="401">
        <f t="shared" si="65"/>
        <v>232.59579855437295</v>
      </c>
    </row>
    <row r="1368" spans="1:8" x14ac:dyDescent="0.25">
      <c r="A1368" s="405">
        <v>40186</v>
      </c>
      <c r="B1368" s="325">
        <v>582</v>
      </c>
      <c r="C1368" s="292">
        <v>0.27</v>
      </c>
      <c r="D1368" s="341">
        <v>2.85</v>
      </c>
      <c r="E1368" s="341">
        <f t="shared" si="62"/>
        <v>3.12</v>
      </c>
      <c r="F1368" s="401">
        <f t="shared" si="63"/>
        <v>39.747383297266261</v>
      </c>
      <c r="G1368" s="401">
        <f t="shared" si="64"/>
        <v>419.55571258225501</v>
      </c>
      <c r="H1368" s="401">
        <f t="shared" si="65"/>
        <v>459.30309587952127</v>
      </c>
    </row>
    <row r="1369" spans="1:8" x14ac:dyDescent="0.25">
      <c r="A1369" s="405">
        <v>40186</v>
      </c>
      <c r="B1369" s="325">
        <v>583</v>
      </c>
      <c r="C1369" s="292">
        <v>0.43</v>
      </c>
      <c r="D1369" s="341">
        <v>4.6500000000000004</v>
      </c>
      <c r="E1369" s="341">
        <f t="shared" si="62"/>
        <v>5.08</v>
      </c>
      <c r="F1369" s="401">
        <f t="shared" si="63"/>
        <v>63.301388214164788</v>
      </c>
      <c r="G1369" s="401">
        <f t="shared" si="64"/>
        <v>684.53826789736343</v>
      </c>
      <c r="H1369" s="401">
        <f t="shared" si="65"/>
        <v>747.83965611152814</v>
      </c>
    </row>
    <row r="1370" spans="1:8" x14ac:dyDescent="0.25">
      <c r="A1370" s="405">
        <v>40186</v>
      </c>
      <c r="B1370" s="325">
        <v>584</v>
      </c>
      <c r="C1370" s="292">
        <v>0.69</v>
      </c>
      <c r="D1370" s="341">
        <v>9.84</v>
      </c>
      <c r="E1370" s="341">
        <f t="shared" si="62"/>
        <v>10.53</v>
      </c>
      <c r="F1370" s="401">
        <f t="shared" si="63"/>
        <v>101.57664620412488</v>
      </c>
      <c r="G1370" s="401">
        <f t="shared" si="64"/>
        <v>1448.5713023892592</v>
      </c>
      <c r="H1370" s="401">
        <f t="shared" si="65"/>
        <v>1550.1479485933842</v>
      </c>
    </row>
    <row r="1371" spans="1:8" x14ac:dyDescent="0.25">
      <c r="A1371" s="405">
        <v>40186</v>
      </c>
      <c r="B1371" s="325">
        <v>585</v>
      </c>
      <c r="C1371" s="292">
        <v>0.81</v>
      </c>
      <c r="D1371" s="341">
        <v>2.5299999999999998</v>
      </c>
      <c r="E1371" s="341">
        <f t="shared" si="62"/>
        <v>3.34</v>
      </c>
      <c r="F1371" s="401">
        <f t="shared" si="63"/>
        <v>119.2421498917988</v>
      </c>
      <c r="G1371" s="401">
        <f t="shared" si="64"/>
        <v>372.44770274845786</v>
      </c>
      <c r="H1371" s="401">
        <f t="shared" si="65"/>
        <v>491.68985264025673</v>
      </c>
    </row>
    <row r="1372" spans="1:8" x14ac:dyDescent="0.25">
      <c r="A1372" s="405">
        <v>40186</v>
      </c>
      <c r="B1372" s="325">
        <v>586</v>
      </c>
      <c r="C1372" s="292">
        <v>0.41</v>
      </c>
      <c r="D1372" s="341">
        <v>5.88</v>
      </c>
      <c r="E1372" s="341">
        <f t="shared" si="62"/>
        <v>6.29</v>
      </c>
      <c r="F1372" s="401">
        <f t="shared" si="63"/>
        <v>60.357137599552473</v>
      </c>
      <c r="G1372" s="401">
        <f t="shared" si="64"/>
        <v>865.60968069602086</v>
      </c>
      <c r="H1372" s="401">
        <f t="shared" si="65"/>
        <v>925.96681829557326</v>
      </c>
    </row>
    <row r="1373" spans="1:8" x14ac:dyDescent="0.25">
      <c r="A1373" s="405">
        <v>40186</v>
      </c>
      <c r="B1373" s="325">
        <v>589</v>
      </c>
      <c r="C1373" s="292">
        <v>0.83</v>
      </c>
      <c r="D1373" s="341">
        <v>0.31</v>
      </c>
      <c r="E1373" s="341">
        <f t="shared" si="62"/>
        <v>1.1399999999999999</v>
      </c>
      <c r="F1373" s="401">
        <f t="shared" si="63"/>
        <v>122.1864005064111</v>
      </c>
      <c r="G1373" s="401">
        <f t="shared" si="64"/>
        <v>45.635884526490891</v>
      </c>
      <c r="H1373" s="401">
        <f t="shared" si="65"/>
        <v>167.82228503290196</v>
      </c>
    </row>
    <row r="1374" spans="1:8" x14ac:dyDescent="0.25">
      <c r="A1374" s="405">
        <v>40186</v>
      </c>
      <c r="B1374" s="325">
        <v>591</v>
      </c>
      <c r="C1374" s="292">
        <v>1E-3</v>
      </c>
      <c r="D1374" s="341">
        <v>1.37</v>
      </c>
      <c r="E1374" s="341">
        <f t="shared" si="62"/>
        <v>1.371</v>
      </c>
      <c r="F1374" s="401">
        <f t="shared" si="63"/>
        <v>0.1472125307306158</v>
      </c>
      <c r="G1374" s="401">
        <f t="shared" si="64"/>
        <v>201.68116710094364</v>
      </c>
      <c r="H1374" s="401">
        <f t="shared" si="65"/>
        <v>201.82837963167424</v>
      </c>
    </row>
    <row r="1375" spans="1:8" x14ac:dyDescent="0.25">
      <c r="A1375" s="405">
        <v>40186</v>
      </c>
      <c r="B1375" s="325">
        <v>592</v>
      </c>
      <c r="C1375" s="292">
        <v>0.81</v>
      </c>
      <c r="D1375" s="341">
        <v>6.08</v>
      </c>
      <c r="E1375" s="341">
        <f t="shared" si="62"/>
        <v>6.8900000000000006</v>
      </c>
      <c r="F1375" s="401">
        <f t="shared" si="63"/>
        <v>119.2421498917988</v>
      </c>
      <c r="G1375" s="401">
        <f t="shared" si="64"/>
        <v>895.05218684214401</v>
      </c>
      <c r="H1375" s="401">
        <f t="shared" si="65"/>
        <v>1014.2943367339427</v>
      </c>
    </row>
    <row r="1376" spans="1:8" x14ac:dyDescent="0.25">
      <c r="A1376" s="405">
        <v>40186</v>
      </c>
      <c r="B1376" s="325">
        <v>593</v>
      </c>
      <c r="C1376" s="292">
        <v>0.73</v>
      </c>
      <c r="D1376" s="341">
        <v>1.38</v>
      </c>
      <c r="E1376" s="341">
        <f t="shared" si="62"/>
        <v>2.11</v>
      </c>
      <c r="F1376" s="401">
        <f t="shared" si="63"/>
        <v>107.46514743334953</v>
      </c>
      <c r="G1376" s="401">
        <f t="shared" si="64"/>
        <v>203.15329240824977</v>
      </c>
      <c r="H1376" s="401">
        <f t="shared" si="65"/>
        <v>310.6184398415993</v>
      </c>
    </row>
    <row r="1377" spans="1:8" x14ac:dyDescent="0.25">
      <c r="A1377" s="405">
        <v>40186</v>
      </c>
      <c r="B1377" s="325">
        <v>594</v>
      </c>
      <c r="C1377" s="292">
        <v>0.32</v>
      </c>
      <c r="D1377" s="341">
        <v>8.19</v>
      </c>
      <c r="E1377" s="341">
        <f t="shared" si="62"/>
        <v>8.51</v>
      </c>
      <c r="F1377" s="401">
        <f t="shared" si="63"/>
        <v>47.108009833797048</v>
      </c>
      <c r="G1377" s="401">
        <f t="shared" si="64"/>
        <v>1205.6706266837432</v>
      </c>
      <c r="H1377" s="401">
        <f t="shared" si="65"/>
        <v>1252.7786365175402</v>
      </c>
    </row>
    <row r="1378" spans="1:8" x14ac:dyDescent="0.25">
      <c r="A1378" s="405">
        <v>40186</v>
      </c>
      <c r="B1378" s="325">
        <v>595</v>
      </c>
      <c r="C1378" s="292">
        <v>0.34</v>
      </c>
      <c r="D1378" s="341">
        <v>6.22</v>
      </c>
      <c r="E1378" s="341">
        <f t="shared" si="62"/>
        <v>6.56</v>
      </c>
      <c r="F1378" s="401">
        <f t="shared" si="63"/>
        <v>50.05226044840937</v>
      </c>
      <c r="G1378" s="401">
        <f t="shared" si="64"/>
        <v>915.66194114443022</v>
      </c>
      <c r="H1378" s="401">
        <f t="shared" si="65"/>
        <v>965.71420159283957</v>
      </c>
    </row>
    <row r="1379" spans="1:8" x14ac:dyDescent="0.25">
      <c r="A1379" s="405">
        <v>40186</v>
      </c>
      <c r="B1379" s="325">
        <v>632</v>
      </c>
      <c r="C1379" s="292">
        <v>0.67</v>
      </c>
      <c r="D1379" s="341">
        <v>3.99</v>
      </c>
      <c r="E1379" s="341">
        <f t="shared" si="62"/>
        <v>4.66</v>
      </c>
      <c r="F1379" s="401">
        <f t="shared" si="63"/>
        <v>98.632395589512569</v>
      </c>
      <c r="G1379" s="401">
        <f t="shared" si="64"/>
        <v>587.37799761515703</v>
      </c>
      <c r="H1379" s="401">
        <f t="shared" si="65"/>
        <v>686.01039320466953</v>
      </c>
    </row>
    <row r="1380" spans="1:8" x14ac:dyDescent="0.25">
      <c r="A1380" s="405">
        <v>40186</v>
      </c>
      <c r="B1380" s="325">
        <v>633</v>
      </c>
      <c r="C1380" s="292">
        <v>0.13</v>
      </c>
      <c r="D1380" s="341">
        <v>5.12</v>
      </c>
      <c r="E1380" s="341">
        <f t="shared" si="62"/>
        <v>5.25</v>
      </c>
      <c r="F1380" s="401">
        <f t="shared" si="63"/>
        <v>19.137628994980052</v>
      </c>
      <c r="G1380" s="401">
        <f t="shared" si="64"/>
        <v>753.72815734075277</v>
      </c>
      <c r="H1380" s="401">
        <f t="shared" si="65"/>
        <v>772.86578633573288</v>
      </c>
    </row>
    <row r="1381" spans="1:8" x14ac:dyDescent="0.25">
      <c r="A1381" s="405">
        <v>40186</v>
      </c>
      <c r="B1381" s="325">
        <v>635</v>
      </c>
      <c r="C1381" s="292">
        <v>0.03</v>
      </c>
      <c r="D1381" s="341">
        <v>4.07</v>
      </c>
      <c r="E1381" s="341">
        <f t="shared" si="62"/>
        <v>4.1000000000000005</v>
      </c>
      <c r="F1381" s="401">
        <f t="shared" si="63"/>
        <v>4.4163759219184735</v>
      </c>
      <c r="G1381" s="401">
        <f t="shared" si="64"/>
        <v>599.15500007360629</v>
      </c>
      <c r="H1381" s="401">
        <f t="shared" si="65"/>
        <v>603.57137599552482</v>
      </c>
    </row>
    <row r="1382" spans="1:8" x14ac:dyDescent="0.25">
      <c r="A1382" s="405">
        <v>40186</v>
      </c>
      <c r="B1382" s="325">
        <v>636</v>
      </c>
      <c r="C1382" s="292">
        <v>0.97</v>
      </c>
      <c r="D1382" s="341">
        <v>1.58</v>
      </c>
      <c r="E1382" s="341">
        <f t="shared" si="62"/>
        <v>2.5499999999999998</v>
      </c>
      <c r="F1382" s="401">
        <f t="shared" si="63"/>
        <v>142.79615480869731</v>
      </c>
      <c r="G1382" s="401">
        <f t="shared" si="64"/>
        <v>232.59579855437295</v>
      </c>
      <c r="H1382" s="401">
        <f t="shared" si="65"/>
        <v>375.39195336307023</v>
      </c>
    </row>
    <row r="1383" spans="1:8" x14ac:dyDescent="0.25">
      <c r="A1383" s="405">
        <v>40186</v>
      </c>
      <c r="B1383" s="325">
        <v>637</v>
      </c>
      <c r="C1383" s="292">
        <v>0.41</v>
      </c>
      <c r="D1383" s="341">
        <v>2.4500000000000002</v>
      </c>
      <c r="E1383" s="341">
        <f t="shared" si="62"/>
        <v>2.8600000000000003</v>
      </c>
      <c r="F1383" s="401">
        <f t="shared" si="63"/>
        <v>60.357137599552473</v>
      </c>
      <c r="G1383" s="401">
        <f t="shared" si="64"/>
        <v>360.67070029000865</v>
      </c>
      <c r="H1383" s="401">
        <f t="shared" si="65"/>
        <v>421.02783788956123</v>
      </c>
    </row>
    <row r="1384" spans="1:8" x14ac:dyDescent="0.25">
      <c r="A1384" s="405">
        <v>40186</v>
      </c>
      <c r="B1384" s="325">
        <v>638</v>
      </c>
      <c r="C1384" s="292">
        <v>1.1599999999999999</v>
      </c>
      <c r="D1384" s="341">
        <v>2.2200000000000002</v>
      </c>
      <c r="E1384" s="341">
        <f t="shared" si="62"/>
        <v>3.38</v>
      </c>
      <c r="F1384" s="401">
        <f t="shared" si="63"/>
        <v>170.7665356475143</v>
      </c>
      <c r="G1384" s="401">
        <f t="shared" si="64"/>
        <v>326.81181822196709</v>
      </c>
      <c r="H1384" s="401">
        <f t="shared" si="65"/>
        <v>497.57835386948136</v>
      </c>
    </row>
    <row r="1385" spans="1:8" x14ac:dyDescent="0.25">
      <c r="A1385" s="405">
        <v>40186</v>
      </c>
      <c r="B1385" s="325">
        <v>639</v>
      </c>
      <c r="C1385" s="292">
        <v>0.14000000000000001</v>
      </c>
      <c r="D1385" s="341">
        <v>2.19</v>
      </c>
      <c r="E1385" s="341">
        <f t="shared" si="62"/>
        <v>2.33</v>
      </c>
      <c r="F1385" s="401">
        <f t="shared" si="63"/>
        <v>20.609754302286213</v>
      </c>
      <c r="G1385" s="401">
        <f t="shared" si="64"/>
        <v>322.39544230004856</v>
      </c>
      <c r="H1385" s="401">
        <f t="shared" si="65"/>
        <v>343.00519660233476</v>
      </c>
    </row>
    <row r="1386" spans="1:8" x14ac:dyDescent="0.25">
      <c r="A1386" s="405">
        <v>40186</v>
      </c>
      <c r="B1386" s="325">
        <v>640</v>
      </c>
      <c r="C1386" s="292">
        <v>0.98</v>
      </c>
      <c r="D1386" s="341">
        <v>8.1300000000000008</v>
      </c>
      <c r="E1386" s="341">
        <f t="shared" si="62"/>
        <v>9.1100000000000012</v>
      </c>
      <c r="F1386" s="401">
        <f t="shared" si="63"/>
        <v>144.26828011600347</v>
      </c>
      <c r="G1386" s="401">
        <f t="shared" si="64"/>
        <v>1196.8378748399066</v>
      </c>
      <c r="H1386" s="401">
        <f t="shared" si="65"/>
        <v>1341.1061549559099</v>
      </c>
    </row>
    <row r="1387" spans="1:8" x14ac:dyDescent="0.25">
      <c r="A1387" s="405">
        <v>40186</v>
      </c>
      <c r="B1387" s="325">
        <v>642</v>
      </c>
      <c r="C1387" s="292">
        <v>0.68</v>
      </c>
      <c r="D1387" s="341">
        <v>5.19</v>
      </c>
      <c r="E1387" s="341">
        <f t="shared" ref="E1387:E1450" si="66">C1387+D1387</f>
        <v>5.87</v>
      </c>
      <c r="F1387" s="401">
        <f t="shared" si="63"/>
        <v>100.10452089681874</v>
      </c>
      <c r="G1387" s="401">
        <f t="shared" si="64"/>
        <v>764.03303449189605</v>
      </c>
      <c r="H1387" s="401">
        <f t="shared" si="65"/>
        <v>864.13755538871465</v>
      </c>
    </row>
    <row r="1388" spans="1:8" x14ac:dyDescent="0.25">
      <c r="A1388" s="405">
        <v>40186</v>
      </c>
      <c r="B1388" s="325">
        <v>643</v>
      </c>
      <c r="C1388" s="292">
        <v>0.67</v>
      </c>
      <c r="D1388" s="341">
        <v>0.11</v>
      </c>
      <c r="E1388" s="341">
        <f t="shared" si="66"/>
        <v>0.78</v>
      </c>
      <c r="F1388" s="401">
        <f t="shared" ref="F1388:F1451" si="67">(C1388*10000)/67.929</f>
        <v>98.632395589512569</v>
      </c>
      <c r="G1388" s="401">
        <f t="shared" ref="G1388:G1451" si="68">(D1388*10000)/67.929</f>
        <v>16.193378380367736</v>
      </c>
      <c r="H1388" s="401">
        <f t="shared" si="65"/>
        <v>114.82577396988032</v>
      </c>
    </row>
    <row r="1389" spans="1:8" x14ac:dyDescent="0.25">
      <c r="A1389" s="405">
        <v>40186</v>
      </c>
      <c r="B1389" s="325">
        <v>644</v>
      </c>
      <c r="C1389" s="292">
        <v>1.56</v>
      </c>
      <c r="D1389" s="341">
        <v>1.37</v>
      </c>
      <c r="E1389" s="341">
        <f t="shared" si="66"/>
        <v>2.93</v>
      </c>
      <c r="F1389" s="401">
        <f t="shared" si="67"/>
        <v>229.65154793976063</v>
      </c>
      <c r="G1389" s="401">
        <f t="shared" si="68"/>
        <v>201.68116710094364</v>
      </c>
      <c r="H1389" s="401">
        <f t="shared" si="65"/>
        <v>431.33271504070427</v>
      </c>
    </row>
    <row r="1390" spans="1:8" x14ac:dyDescent="0.25">
      <c r="A1390" s="405">
        <v>40186</v>
      </c>
      <c r="B1390" s="325">
        <v>646</v>
      </c>
      <c r="C1390" s="292">
        <v>1.38</v>
      </c>
      <c r="D1390" s="341">
        <v>5.09</v>
      </c>
      <c r="E1390" s="341">
        <f t="shared" si="66"/>
        <v>6.47</v>
      </c>
      <c r="F1390" s="401">
        <f t="shared" si="67"/>
        <v>203.15329240824977</v>
      </c>
      <c r="G1390" s="401">
        <f t="shared" si="68"/>
        <v>749.31178141883436</v>
      </c>
      <c r="H1390" s="401">
        <f t="shared" si="65"/>
        <v>952.4650738270841</v>
      </c>
    </row>
    <row r="1391" spans="1:8" x14ac:dyDescent="0.25">
      <c r="A1391" s="405">
        <v>40186</v>
      </c>
      <c r="B1391" s="325">
        <v>647</v>
      </c>
      <c r="C1391" s="292">
        <v>0.9</v>
      </c>
      <c r="D1391" s="341">
        <v>2.2599999999999998</v>
      </c>
      <c r="E1391" s="341">
        <f t="shared" si="66"/>
        <v>3.1599999999999997</v>
      </c>
      <c r="F1391" s="401">
        <f t="shared" si="67"/>
        <v>132.49127765755421</v>
      </c>
      <c r="G1391" s="401">
        <f t="shared" si="68"/>
        <v>332.7003194511916</v>
      </c>
      <c r="H1391" s="401">
        <f t="shared" si="65"/>
        <v>465.19159710874584</v>
      </c>
    </row>
    <row r="1392" spans="1:8" x14ac:dyDescent="0.25">
      <c r="A1392" s="405">
        <v>40186</v>
      </c>
      <c r="B1392" s="325">
        <v>650</v>
      </c>
      <c r="C1392" s="292">
        <v>0.62</v>
      </c>
      <c r="D1392" s="341">
        <v>4.3600000000000003</v>
      </c>
      <c r="E1392" s="341">
        <f t="shared" si="66"/>
        <v>4.9800000000000004</v>
      </c>
      <c r="F1392" s="401">
        <f t="shared" si="67"/>
        <v>91.271769052981782</v>
      </c>
      <c r="G1392" s="401">
        <f t="shared" si="68"/>
        <v>641.8466339854848</v>
      </c>
      <c r="H1392" s="401">
        <f t="shared" si="65"/>
        <v>733.11840303846668</v>
      </c>
    </row>
    <row r="1393" spans="1:8" x14ac:dyDescent="0.25">
      <c r="A1393" s="405">
        <v>40186</v>
      </c>
      <c r="B1393" s="325">
        <v>651</v>
      </c>
      <c r="C1393" s="292">
        <v>1.34</v>
      </c>
      <c r="D1393" s="341">
        <v>2.14</v>
      </c>
      <c r="E1393" s="341">
        <f t="shared" si="66"/>
        <v>3.4800000000000004</v>
      </c>
      <c r="F1393" s="401">
        <f t="shared" si="67"/>
        <v>197.26479117902514</v>
      </c>
      <c r="G1393" s="401">
        <f t="shared" si="68"/>
        <v>315.03481576351777</v>
      </c>
      <c r="H1393" s="401">
        <f t="shared" si="65"/>
        <v>512.29960694254305</v>
      </c>
    </row>
    <row r="1394" spans="1:8" x14ac:dyDescent="0.25">
      <c r="A1394" s="405">
        <v>40186</v>
      </c>
      <c r="B1394" s="325">
        <v>654</v>
      </c>
      <c r="C1394" s="292">
        <v>0.61</v>
      </c>
      <c r="D1394" s="341">
        <v>2.63</v>
      </c>
      <c r="E1394" s="341">
        <f t="shared" si="66"/>
        <v>3.2399999999999998</v>
      </c>
      <c r="F1394" s="401">
        <f t="shared" si="67"/>
        <v>89.799643745675624</v>
      </c>
      <c r="G1394" s="401">
        <f t="shared" si="68"/>
        <v>387.16895582151949</v>
      </c>
      <c r="H1394" s="401">
        <f t="shared" si="65"/>
        <v>476.9685995671951</v>
      </c>
    </row>
    <row r="1395" spans="1:8" x14ac:dyDescent="0.25">
      <c r="A1395" s="405">
        <v>40186</v>
      </c>
      <c r="B1395" s="325">
        <v>656</v>
      </c>
      <c r="C1395" s="292">
        <v>1.63</v>
      </c>
      <c r="D1395" s="341">
        <v>1.7</v>
      </c>
      <c r="E1395" s="341">
        <f t="shared" si="66"/>
        <v>3.33</v>
      </c>
      <c r="F1395" s="401">
        <f t="shared" si="67"/>
        <v>239.95642509090371</v>
      </c>
      <c r="G1395" s="401">
        <f t="shared" si="68"/>
        <v>250.26130224204684</v>
      </c>
      <c r="H1395" s="401">
        <f t="shared" si="65"/>
        <v>490.21772733295057</v>
      </c>
    </row>
    <row r="1396" spans="1:8" x14ac:dyDescent="0.25">
      <c r="A1396" s="405">
        <v>40186</v>
      </c>
      <c r="B1396" s="325">
        <v>658</v>
      </c>
      <c r="C1396" s="292">
        <v>0.59</v>
      </c>
      <c r="D1396" s="341">
        <v>0.13</v>
      </c>
      <c r="E1396" s="341">
        <f t="shared" si="66"/>
        <v>0.72</v>
      </c>
      <c r="F1396" s="401">
        <f t="shared" si="67"/>
        <v>86.855393131063309</v>
      </c>
      <c r="G1396" s="401">
        <f t="shared" si="68"/>
        <v>19.137628994980052</v>
      </c>
      <c r="H1396" s="401">
        <f t="shared" si="65"/>
        <v>105.99302212604337</v>
      </c>
    </row>
    <row r="1397" spans="1:8" x14ac:dyDescent="0.25">
      <c r="A1397" s="405">
        <v>40186</v>
      </c>
      <c r="B1397" s="325">
        <v>659</v>
      </c>
      <c r="C1397" s="292">
        <v>3.22</v>
      </c>
      <c r="D1397" s="341">
        <v>0.59</v>
      </c>
      <c r="E1397" s="341">
        <f t="shared" si="66"/>
        <v>3.81</v>
      </c>
      <c r="F1397" s="401">
        <f t="shared" si="67"/>
        <v>474.0243489525829</v>
      </c>
      <c r="G1397" s="401">
        <f t="shared" si="68"/>
        <v>86.855393131063309</v>
      </c>
      <c r="H1397" s="401">
        <f t="shared" si="65"/>
        <v>560.87974208364619</v>
      </c>
    </row>
    <row r="1398" spans="1:8" x14ac:dyDescent="0.25">
      <c r="A1398" s="405">
        <v>40186</v>
      </c>
      <c r="B1398" s="325">
        <v>660</v>
      </c>
      <c r="C1398" s="292">
        <v>0.41</v>
      </c>
      <c r="D1398" s="341">
        <v>0.75</v>
      </c>
      <c r="E1398" s="341">
        <f t="shared" si="66"/>
        <v>1.1599999999999999</v>
      </c>
      <c r="F1398" s="401">
        <f t="shared" si="67"/>
        <v>60.357137599552473</v>
      </c>
      <c r="G1398" s="401">
        <f t="shared" si="68"/>
        <v>110.40939804796184</v>
      </c>
      <c r="H1398" s="401">
        <f t="shared" si="65"/>
        <v>170.7665356475143</v>
      </c>
    </row>
    <row r="1399" spans="1:8" x14ac:dyDescent="0.25">
      <c r="A1399" s="405">
        <v>40186</v>
      </c>
      <c r="B1399" s="325">
        <v>661</v>
      </c>
      <c r="C1399" s="292">
        <v>0.64</v>
      </c>
      <c r="D1399" s="341">
        <v>4.57</v>
      </c>
      <c r="E1399" s="341">
        <f t="shared" si="66"/>
        <v>5.21</v>
      </c>
      <c r="F1399" s="401">
        <f t="shared" si="67"/>
        <v>94.216019667594097</v>
      </c>
      <c r="G1399" s="401">
        <f t="shared" si="68"/>
        <v>672.76126543891417</v>
      </c>
      <c r="H1399" s="401">
        <f t="shared" si="65"/>
        <v>766.97728510650825</v>
      </c>
    </row>
    <row r="1400" spans="1:8" x14ac:dyDescent="0.25">
      <c r="A1400" s="405">
        <v>40186</v>
      </c>
      <c r="B1400" s="325">
        <v>662</v>
      </c>
      <c r="C1400" s="292">
        <v>0.72</v>
      </c>
      <c r="D1400" s="341">
        <v>2.48</v>
      </c>
      <c r="E1400" s="341">
        <f t="shared" si="66"/>
        <v>3.2</v>
      </c>
      <c r="F1400" s="401">
        <f t="shared" si="67"/>
        <v>105.99302212604337</v>
      </c>
      <c r="G1400" s="401">
        <f t="shared" si="68"/>
        <v>365.08707621192713</v>
      </c>
      <c r="H1400" s="401">
        <f t="shared" si="65"/>
        <v>471.08009833797053</v>
      </c>
    </row>
    <row r="1401" spans="1:8" x14ac:dyDescent="0.25">
      <c r="A1401" s="405">
        <v>40186</v>
      </c>
      <c r="B1401" s="325">
        <v>663</v>
      </c>
      <c r="C1401" s="292">
        <v>0.25</v>
      </c>
      <c r="D1401" s="341">
        <v>3.32</v>
      </c>
      <c r="E1401" s="341">
        <f t="shared" si="66"/>
        <v>3.57</v>
      </c>
      <c r="F1401" s="401">
        <f t="shared" si="67"/>
        <v>36.803132682653946</v>
      </c>
      <c r="G1401" s="401">
        <f t="shared" si="68"/>
        <v>488.74560202564442</v>
      </c>
      <c r="H1401" s="401">
        <f t="shared" si="65"/>
        <v>525.5487347082983</v>
      </c>
    </row>
    <row r="1402" spans="1:8" x14ac:dyDescent="0.25">
      <c r="A1402" s="405">
        <v>40186</v>
      </c>
      <c r="B1402" s="325">
        <v>664</v>
      </c>
      <c r="C1402" s="292">
        <v>0.74</v>
      </c>
      <c r="D1402" s="341">
        <v>1.78</v>
      </c>
      <c r="E1402" s="341">
        <f t="shared" si="66"/>
        <v>2.52</v>
      </c>
      <c r="F1402" s="401">
        <f t="shared" si="67"/>
        <v>108.93727274065569</v>
      </c>
      <c r="G1402" s="401">
        <f t="shared" si="68"/>
        <v>262.0383047004961</v>
      </c>
      <c r="H1402" s="401">
        <f t="shared" si="65"/>
        <v>370.97557744115176</v>
      </c>
    </row>
    <row r="1403" spans="1:8" x14ac:dyDescent="0.25">
      <c r="A1403" s="405">
        <v>40186</v>
      </c>
      <c r="B1403" s="325">
        <v>736</v>
      </c>
      <c r="C1403" s="292">
        <v>0.25</v>
      </c>
      <c r="D1403" s="341">
        <v>5.04</v>
      </c>
      <c r="E1403" s="341">
        <f t="shared" si="66"/>
        <v>5.29</v>
      </c>
      <c r="F1403" s="401">
        <f t="shared" si="67"/>
        <v>36.803132682653946</v>
      </c>
      <c r="G1403" s="401">
        <f t="shared" si="68"/>
        <v>741.95115488230351</v>
      </c>
      <c r="H1403" s="401">
        <f t="shared" si="65"/>
        <v>778.75428756495751</v>
      </c>
    </row>
    <row r="1404" spans="1:8" x14ac:dyDescent="0.25">
      <c r="A1404" s="405">
        <v>40186</v>
      </c>
      <c r="B1404" s="325">
        <v>737</v>
      </c>
      <c r="C1404" s="292">
        <v>0.53</v>
      </c>
      <c r="D1404" s="341">
        <v>3.58</v>
      </c>
      <c r="E1404" s="341">
        <f t="shared" si="66"/>
        <v>4.1100000000000003</v>
      </c>
      <c r="F1404" s="401">
        <f t="shared" si="67"/>
        <v>78.022641287226364</v>
      </c>
      <c r="G1404" s="401">
        <f t="shared" si="68"/>
        <v>527.02086001560451</v>
      </c>
      <c r="H1404" s="401">
        <f t="shared" si="65"/>
        <v>605.04350130283092</v>
      </c>
    </row>
    <row r="1405" spans="1:8" x14ac:dyDescent="0.25">
      <c r="A1405" s="405">
        <v>40186</v>
      </c>
      <c r="B1405" s="325">
        <v>738</v>
      </c>
      <c r="C1405" s="292">
        <v>1.96</v>
      </c>
      <c r="D1405" s="341">
        <v>4.7300000000000004</v>
      </c>
      <c r="E1405" s="341">
        <f t="shared" si="66"/>
        <v>6.69</v>
      </c>
      <c r="F1405" s="401">
        <f t="shared" si="67"/>
        <v>288.53656023200693</v>
      </c>
      <c r="G1405" s="401">
        <f t="shared" si="68"/>
        <v>696.3152703558128</v>
      </c>
      <c r="H1405" s="401">
        <f t="shared" si="65"/>
        <v>984.85183058781956</v>
      </c>
    </row>
    <row r="1406" spans="1:8" x14ac:dyDescent="0.25">
      <c r="A1406" s="405">
        <v>40186</v>
      </c>
      <c r="B1406" s="325">
        <v>739</v>
      </c>
      <c r="C1406" s="292">
        <v>0.53</v>
      </c>
      <c r="D1406" s="341">
        <v>1.88</v>
      </c>
      <c r="E1406" s="341">
        <f t="shared" si="66"/>
        <v>2.41</v>
      </c>
      <c r="F1406" s="401">
        <f t="shared" si="67"/>
        <v>78.022641287226364</v>
      </c>
      <c r="G1406" s="401">
        <f t="shared" si="68"/>
        <v>276.75955777355767</v>
      </c>
      <c r="H1406" s="401">
        <f t="shared" si="65"/>
        <v>354.78219906078402</v>
      </c>
    </row>
    <row r="1407" spans="1:8" x14ac:dyDescent="0.25">
      <c r="A1407" s="405">
        <v>40186</v>
      </c>
      <c r="B1407" s="325">
        <v>740</v>
      </c>
      <c r="C1407" s="292">
        <v>0.19</v>
      </c>
      <c r="D1407" s="341">
        <v>4.5599999999999996</v>
      </c>
      <c r="E1407" s="341">
        <f t="shared" si="66"/>
        <v>4.75</v>
      </c>
      <c r="F1407" s="401">
        <f t="shared" si="67"/>
        <v>27.970380838817</v>
      </c>
      <c r="G1407" s="401">
        <f t="shared" si="68"/>
        <v>671.28914013160784</v>
      </c>
      <c r="H1407" s="401">
        <f t="shared" si="65"/>
        <v>699.259520970425</v>
      </c>
    </row>
    <row r="1408" spans="1:8" x14ac:dyDescent="0.25">
      <c r="A1408" s="405">
        <v>40186</v>
      </c>
      <c r="B1408" s="325">
        <v>741</v>
      </c>
      <c r="C1408" s="292">
        <v>1.88</v>
      </c>
      <c r="D1408" s="341">
        <v>1.69</v>
      </c>
      <c r="E1408" s="341">
        <f t="shared" si="66"/>
        <v>3.57</v>
      </c>
      <c r="F1408" s="401">
        <f t="shared" si="67"/>
        <v>276.75955777355767</v>
      </c>
      <c r="G1408" s="401">
        <f t="shared" si="68"/>
        <v>248.78917693474068</v>
      </c>
      <c r="H1408" s="401">
        <f t="shared" si="65"/>
        <v>525.5487347082983</v>
      </c>
    </row>
    <row r="1409" spans="1:8" x14ac:dyDescent="0.25">
      <c r="A1409" s="405">
        <v>40186</v>
      </c>
      <c r="B1409" s="325">
        <v>742</v>
      </c>
      <c r="C1409" s="292">
        <v>1.76</v>
      </c>
      <c r="D1409" s="341">
        <v>8.34</v>
      </c>
      <c r="E1409" s="341">
        <f t="shared" si="66"/>
        <v>10.1</v>
      </c>
      <c r="F1409" s="401">
        <f t="shared" si="67"/>
        <v>259.09405408588378</v>
      </c>
      <c r="G1409" s="401">
        <f t="shared" si="68"/>
        <v>1227.7525062933357</v>
      </c>
      <c r="H1409" s="401">
        <f t="shared" si="65"/>
        <v>1486.8465603792195</v>
      </c>
    </row>
    <row r="1410" spans="1:8" x14ac:dyDescent="0.25">
      <c r="A1410" s="405">
        <v>40186</v>
      </c>
      <c r="B1410" s="325">
        <v>744</v>
      </c>
      <c r="C1410" s="292">
        <v>0.84</v>
      </c>
      <c r="D1410" s="341">
        <v>2.4700000000000002</v>
      </c>
      <c r="E1410" s="341">
        <f t="shared" si="66"/>
        <v>3.31</v>
      </c>
      <c r="F1410" s="401">
        <f t="shared" si="67"/>
        <v>123.65852581371726</v>
      </c>
      <c r="G1410" s="401">
        <f t="shared" si="68"/>
        <v>363.61495090462103</v>
      </c>
      <c r="H1410" s="401">
        <f t="shared" si="65"/>
        <v>487.27347671833826</v>
      </c>
    </row>
    <row r="1411" spans="1:8" x14ac:dyDescent="0.25">
      <c r="A1411" s="405">
        <v>40186</v>
      </c>
      <c r="B1411" s="325">
        <v>745</v>
      </c>
      <c r="C1411" s="292">
        <v>0.76</v>
      </c>
      <c r="D1411" s="341">
        <v>4.07</v>
      </c>
      <c r="E1411" s="341">
        <f t="shared" si="66"/>
        <v>4.83</v>
      </c>
      <c r="F1411" s="401">
        <f t="shared" si="67"/>
        <v>111.881523355268</v>
      </c>
      <c r="G1411" s="401">
        <f t="shared" si="68"/>
        <v>599.15500007360629</v>
      </c>
      <c r="H1411" s="401">
        <f t="shared" si="65"/>
        <v>711.03652342887426</v>
      </c>
    </row>
    <row r="1412" spans="1:8" x14ac:dyDescent="0.25">
      <c r="A1412" s="405">
        <v>40186</v>
      </c>
      <c r="B1412" s="325">
        <v>747</v>
      </c>
      <c r="C1412" s="292">
        <v>1.05</v>
      </c>
      <c r="D1412" s="341">
        <v>0.15</v>
      </c>
      <c r="E1412" s="341">
        <f t="shared" si="66"/>
        <v>1.2</v>
      </c>
      <c r="F1412" s="401">
        <f t="shared" si="67"/>
        <v>154.57315726714657</v>
      </c>
      <c r="G1412" s="401">
        <f t="shared" si="68"/>
        <v>22.081879609592367</v>
      </c>
      <c r="H1412" s="401">
        <f t="shared" ref="H1412:H1475" si="69">(E1412*10000)/67.929</f>
        <v>176.65503687673893</v>
      </c>
    </row>
    <row r="1413" spans="1:8" x14ac:dyDescent="0.25">
      <c r="A1413" s="405">
        <v>40186</v>
      </c>
      <c r="B1413" s="325">
        <v>751</v>
      </c>
      <c r="C1413" s="292">
        <v>0.66</v>
      </c>
      <c r="D1413" s="341">
        <v>3.98</v>
      </c>
      <c r="E1413" s="341">
        <f t="shared" si="66"/>
        <v>4.6399999999999997</v>
      </c>
      <c r="F1413" s="401">
        <f t="shared" si="67"/>
        <v>97.160270282206412</v>
      </c>
      <c r="G1413" s="401">
        <f t="shared" si="68"/>
        <v>585.90587230785081</v>
      </c>
      <c r="H1413" s="401">
        <f t="shared" si="69"/>
        <v>683.06614259005721</v>
      </c>
    </row>
    <row r="1414" spans="1:8" x14ac:dyDescent="0.25">
      <c r="A1414" s="405">
        <v>40186</v>
      </c>
      <c r="B1414" s="325">
        <v>752</v>
      </c>
      <c r="C1414" s="292">
        <v>0.57999999999999996</v>
      </c>
      <c r="D1414" s="341">
        <v>6.28</v>
      </c>
      <c r="E1414" s="341">
        <f t="shared" si="66"/>
        <v>6.86</v>
      </c>
      <c r="F1414" s="401">
        <f t="shared" si="67"/>
        <v>85.383267823757151</v>
      </c>
      <c r="G1414" s="401">
        <f t="shared" si="68"/>
        <v>924.49469298826716</v>
      </c>
      <c r="H1414" s="401">
        <f t="shared" si="69"/>
        <v>1009.8779608120243</v>
      </c>
    </row>
    <row r="1415" spans="1:8" x14ac:dyDescent="0.25">
      <c r="A1415" s="405">
        <v>40186</v>
      </c>
      <c r="B1415" s="325">
        <v>753</v>
      </c>
      <c r="C1415" s="292">
        <v>0.51</v>
      </c>
      <c r="D1415" s="341">
        <v>5.79</v>
      </c>
      <c r="E1415" s="341">
        <f t="shared" si="66"/>
        <v>6.3</v>
      </c>
      <c r="F1415" s="401">
        <f t="shared" si="67"/>
        <v>75.078390672614049</v>
      </c>
      <c r="G1415" s="401">
        <f t="shared" si="68"/>
        <v>852.36055293026538</v>
      </c>
      <c r="H1415" s="401">
        <f t="shared" si="69"/>
        <v>927.43894360287948</v>
      </c>
    </row>
    <row r="1416" spans="1:8" x14ac:dyDescent="0.25">
      <c r="A1416" s="405">
        <v>40186</v>
      </c>
      <c r="B1416" s="325">
        <v>754</v>
      </c>
      <c r="C1416" s="292">
        <v>0.75</v>
      </c>
      <c r="D1416" s="341">
        <v>3.2</v>
      </c>
      <c r="E1416" s="341">
        <f t="shared" si="66"/>
        <v>3.95</v>
      </c>
      <c r="F1416" s="401">
        <f t="shared" si="67"/>
        <v>110.40939804796184</v>
      </c>
      <c r="G1416" s="401">
        <f t="shared" si="68"/>
        <v>471.08009833797053</v>
      </c>
      <c r="H1416" s="401">
        <f t="shared" si="69"/>
        <v>581.4894963859324</v>
      </c>
    </row>
    <row r="1417" spans="1:8" x14ac:dyDescent="0.25">
      <c r="A1417" s="405">
        <v>40186</v>
      </c>
      <c r="B1417" s="325">
        <v>757</v>
      </c>
      <c r="C1417" s="292">
        <v>0.69</v>
      </c>
      <c r="D1417" s="341">
        <v>0.46</v>
      </c>
      <c r="E1417" s="341">
        <f t="shared" si="66"/>
        <v>1.1499999999999999</v>
      </c>
      <c r="F1417" s="401">
        <f t="shared" si="67"/>
        <v>101.57664620412488</v>
      </c>
      <c r="G1417" s="401">
        <f t="shared" si="68"/>
        <v>67.717764136083261</v>
      </c>
      <c r="H1417" s="401">
        <f t="shared" si="69"/>
        <v>169.29441034020815</v>
      </c>
    </row>
    <row r="1418" spans="1:8" x14ac:dyDescent="0.25">
      <c r="A1418" s="405">
        <v>40186</v>
      </c>
      <c r="B1418" s="325">
        <v>758</v>
      </c>
      <c r="C1418" s="292">
        <v>1.21</v>
      </c>
      <c r="D1418" s="341">
        <v>2.21</v>
      </c>
      <c r="E1418" s="341">
        <f t="shared" si="66"/>
        <v>3.42</v>
      </c>
      <c r="F1418" s="401">
        <f t="shared" si="67"/>
        <v>178.12716218404509</v>
      </c>
      <c r="G1418" s="401">
        <f t="shared" si="68"/>
        <v>325.33969291466087</v>
      </c>
      <c r="H1418" s="401">
        <f t="shared" si="69"/>
        <v>503.46685509870599</v>
      </c>
    </row>
    <row r="1419" spans="1:8" x14ac:dyDescent="0.25">
      <c r="A1419" s="405">
        <v>40186</v>
      </c>
      <c r="B1419" s="325">
        <v>759</v>
      </c>
      <c r="C1419" s="292">
        <v>0.68</v>
      </c>
      <c r="D1419" s="341">
        <v>0.35</v>
      </c>
      <c r="E1419" s="341">
        <f t="shared" si="66"/>
        <v>1.03</v>
      </c>
      <c r="F1419" s="401">
        <f t="shared" si="67"/>
        <v>100.10452089681874</v>
      </c>
      <c r="G1419" s="401">
        <f t="shared" si="68"/>
        <v>51.524385755715528</v>
      </c>
      <c r="H1419" s="401">
        <f t="shared" si="69"/>
        <v>151.62890665253425</v>
      </c>
    </row>
    <row r="1420" spans="1:8" x14ac:dyDescent="0.25">
      <c r="A1420" s="405">
        <v>40186</v>
      </c>
      <c r="B1420" s="325">
        <v>760</v>
      </c>
      <c r="C1420" s="292">
        <v>0.55000000000000004</v>
      </c>
      <c r="D1420" s="341">
        <v>5.46</v>
      </c>
      <c r="E1420" s="341">
        <f t="shared" si="66"/>
        <v>6.01</v>
      </c>
      <c r="F1420" s="401">
        <f t="shared" si="67"/>
        <v>80.966891901838679</v>
      </c>
      <c r="G1420" s="401">
        <f t="shared" si="68"/>
        <v>803.78041778916224</v>
      </c>
      <c r="H1420" s="401">
        <f t="shared" si="69"/>
        <v>884.74730969100085</v>
      </c>
    </row>
    <row r="1421" spans="1:8" x14ac:dyDescent="0.25">
      <c r="A1421" s="405">
        <v>40186</v>
      </c>
      <c r="B1421" s="325">
        <v>761</v>
      </c>
      <c r="C1421" s="292">
        <v>0.68</v>
      </c>
      <c r="D1421" s="341">
        <v>2.23</v>
      </c>
      <c r="E1421" s="341">
        <f t="shared" si="66"/>
        <v>2.91</v>
      </c>
      <c r="F1421" s="401">
        <f t="shared" si="67"/>
        <v>100.10452089681874</v>
      </c>
      <c r="G1421" s="401">
        <f t="shared" si="68"/>
        <v>328.28394352927319</v>
      </c>
      <c r="H1421" s="401">
        <f t="shared" si="69"/>
        <v>428.38846442609196</v>
      </c>
    </row>
    <row r="1422" spans="1:8" x14ac:dyDescent="0.25">
      <c r="A1422" s="405">
        <v>40186</v>
      </c>
      <c r="B1422" s="325">
        <v>763</v>
      </c>
      <c r="C1422" s="292">
        <v>1.01</v>
      </c>
      <c r="D1422" s="341">
        <v>0.85</v>
      </c>
      <c r="E1422" s="341">
        <f t="shared" si="66"/>
        <v>1.8599999999999999</v>
      </c>
      <c r="F1422" s="401">
        <f t="shared" si="67"/>
        <v>148.68465603792194</v>
      </c>
      <c r="G1422" s="401">
        <f t="shared" si="68"/>
        <v>125.13065112102342</v>
      </c>
      <c r="H1422" s="401">
        <f t="shared" si="69"/>
        <v>273.81530715894536</v>
      </c>
    </row>
    <row r="1423" spans="1:8" x14ac:dyDescent="0.25">
      <c r="A1423" s="405">
        <v>40186</v>
      </c>
      <c r="B1423" s="325">
        <v>764</v>
      </c>
      <c r="C1423" s="292">
        <v>0.57999999999999996</v>
      </c>
      <c r="D1423" s="341">
        <v>0.47</v>
      </c>
      <c r="E1423" s="341">
        <f t="shared" si="66"/>
        <v>1.0499999999999998</v>
      </c>
      <c r="F1423" s="401">
        <f t="shared" si="67"/>
        <v>85.383267823757151</v>
      </c>
      <c r="G1423" s="401">
        <f t="shared" si="68"/>
        <v>69.189889443389418</v>
      </c>
      <c r="H1423" s="401">
        <f t="shared" si="69"/>
        <v>154.57315726714654</v>
      </c>
    </row>
    <row r="1424" spans="1:8" x14ac:dyDescent="0.25">
      <c r="A1424" s="405">
        <v>40186</v>
      </c>
      <c r="B1424" s="325">
        <v>766</v>
      </c>
      <c r="C1424" s="292">
        <v>0.36</v>
      </c>
      <c r="D1424" s="341">
        <v>3.22</v>
      </c>
      <c r="E1424" s="341">
        <f t="shared" si="66"/>
        <v>3.58</v>
      </c>
      <c r="F1424" s="401">
        <f t="shared" si="67"/>
        <v>52.996511063021686</v>
      </c>
      <c r="G1424" s="401">
        <f t="shared" si="68"/>
        <v>474.0243489525829</v>
      </c>
      <c r="H1424" s="401">
        <f t="shared" si="69"/>
        <v>527.02086001560451</v>
      </c>
    </row>
    <row r="1425" spans="1:8" x14ac:dyDescent="0.25">
      <c r="A1425" s="405">
        <v>40186</v>
      </c>
      <c r="B1425" s="325">
        <v>768</v>
      </c>
      <c r="C1425" s="292">
        <v>0.83</v>
      </c>
      <c r="D1425" s="341">
        <v>7.7</v>
      </c>
      <c r="E1425" s="341">
        <f t="shared" si="66"/>
        <v>8.5299999999999994</v>
      </c>
      <c r="F1425" s="401">
        <f t="shared" si="67"/>
        <v>122.1864005064111</v>
      </c>
      <c r="G1425" s="401">
        <f t="shared" si="68"/>
        <v>1133.5364866257416</v>
      </c>
      <c r="H1425" s="401">
        <f t="shared" si="69"/>
        <v>1255.7228871321527</v>
      </c>
    </row>
    <row r="1426" spans="1:8" x14ac:dyDescent="0.25">
      <c r="A1426" s="405">
        <v>40186</v>
      </c>
      <c r="B1426" s="325">
        <v>770</v>
      </c>
      <c r="C1426" s="292">
        <v>0.57999999999999996</v>
      </c>
      <c r="D1426" s="341">
        <v>1.06</v>
      </c>
      <c r="E1426" s="341">
        <f t="shared" si="66"/>
        <v>1.6400000000000001</v>
      </c>
      <c r="F1426" s="401">
        <f t="shared" si="67"/>
        <v>85.383267823757151</v>
      </c>
      <c r="G1426" s="401">
        <f t="shared" si="68"/>
        <v>156.04528257445273</v>
      </c>
      <c r="H1426" s="401">
        <f t="shared" si="69"/>
        <v>241.42855039820989</v>
      </c>
    </row>
    <row r="1427" spans="1:8" x14ac:dyDescent="0.25">
      <c r="A1427" s="405">
        <v>40213</v>
      </c>
      <c r="B1427" s="325">
        <v>73</v>
      </c>
      <c r="C1427" s="292">
        <v>0.87</v>
      </c>
      <c r="D1427" s="341">
        <v>3.84</v>
      </c>
      <c r="E1427" s="341">
        <f t="shared" si="66"/>
        <v>4.71</v>
      </c>
      <c r="F1427" s="401">
        <f t="shared" si="67"/>
        <v>128.07490173563573</v>
      </c>
      <c r="G1427" s="401">
        <f t="shared" si="68"/>
        <v>565.29611800556461</v>
      </c>
      <c r="H1427" s="401">
        <f t="shared" si="69"/>
        <v>693.37101974120037</v>
      </c>
    </row>
    <row r="1428" spans="1:8" x14ac:dyDescent="0.25">
      <c r="A1428" s="405">
        <v>40213</v>
      </c>
      <c r="B1428" s="325">
        <v>74</v>
      </c>
      <c r="C1428" s="292">
        <v>1.53</v>
      </c>
      <c r="D1428" s="341">
        <v>21.42</v>
      </c>
      <c r="E1428" s="341">
        <f t="shared" si="66"/>
        <v>22.950000000000003</v>
      </c>
      <c r="F1428" s="401">
        <f t="shared" si="67"/>
        <v>225.23517201784216</v>
      </c>
      <c r="G1428" s="401">
        <f t="shared" si="68"/>
        <v>3153.2924082497907</v>
      </c>
      <c r="H1428" s="401">
        <f t="shared" si="69"/>
        <v>3378.5275802676329</v>
      </c>
    </row>
    <row r="1429" spans="1:8" x14ac:dyDescent="0.25">
      <c r="A1429" s="405">
        <v>40213</v>
      </c>
      <c r="B1429" s="325">
        <v>75</v>
      </c>
      <c r="C1429" s="292">
        <v>0.02</v>
      </c>
      <c r="D1429" s="341">
        <v>1.89</v>
      </c>
      <c r="E1429" s="341">
        <f t="shared" si="66"/>
        <v>1.91</v>
      </c>
      <c r="F1429" s="401">
        <f t="shared" si="67"/>
        <v>2.9442506146123155</v>
      </c>
      <c r="G1429" s="401">
        <f t="shared" si="68"/>
        <v>278.23168308086383</v>
      </c>
      <c r="H1429" s="401">
        <f t="shared" si="69"/>
        <v>281.17593369547615</v>
      </c>
    </row>
    <row r="1430" spans="1:8" x14ac:dyDescent="0.25">
      <c r="A1430" s="405">
        <v>40213</v>
      </c>
      <c r="B1430" s="325">
        <v>78</v>
      </c>
      <c r="C1430" s="292">
        <v>0.48</v>
      </c>
      <c r="D1430" s="341">
        <v>1.53</v>
      </c>
      <c r="E1430" s="341">
        <f t="shared" si="66"/>
        <v>2.0099999999999998</v>
      </c>
      <c r="F1430" s="401">
        <f t="shared" si="67"/>
        <v>70.662014750695576</v>
      </c>
      <c r="G1430" s="401">
        <f t="shared" si="68"/>
        <v>225.23517201784216</v>
      </c>
      <c r="H1430" s="401">
        <f t="shared" si="69"/>
        <v>295.89718676853767</v>
      </c>
    </row>
    <row r="1431" spans="1:8" x14ac:dyDescent="0.25">
      <c r="A1431" s="405">
        <v>40213</v>
      </c>
      <c r="B1431" s="325">
        <v>79</v>
      </c>
      <c r="C1431" s="292">
        <v>1.02</v>
      </c>
      <c r="D1431" s="341">
        <v>1.08</v>
      </c>
      <c r="E1431" s="341">
        <f t="shared" si="66"/>
        <v>2.1</v>
      </c>
      <c r="F1431" s="401">
        <f t="shared" si="67"/>
        <v>150.1567813452281</v>
      </c>
      <c r="G1431" s="401">
        <f t="shared" si="68"/>
        <v>158.98953318906504</v>
      </c>
      <c r="H1431" s="401">
        <f t="shared" si="69"/>
        <v>309.14631453429314</v>
      </c>
    </row>
    <row r="1432" spans="1:8" x14ac:dyDescent="0.25">
      <c r="A1432" s="405">
        <v>40213</v>
      </c>
      <c r="B1432" s="325">
        <v>81</v>
      </c>
      <c r="C1432" s="292">
        <v>0.25</v>
      </c>
      <c r="D1432" s="341">
        <v>4.9800000000000004</v>
      </c>
      <c r="E1432" s="341">
        <f t="shared" si="66"/>
        <v>5.23</v>
      </c>
      <c r="F1432" s="401">
        <f t="shared" si="67"/>
        <v>36.803132682653946</v>
      </c>
      <c r="G1432" s="401">
        <f t="shared" si="68"/>
        <v>733.11840303846668</v>
      </c>
      <c r="H1432" s="401">
        <f t="shared" si="69"/>
        <v>769.92153572112068</v>
      </c>
    </row>
    <row r="1433" spans="1:8" x14ac:dyDescent="0.25">
      <c r="A1433" s="405">
        <v>40213</v>
      </c>
      <c r="B1433" s="325">
        <v>83</v>
      </c>
      <c r="C1433" s="292">
        <v>1.45</v>
      </c>
      <c r="D1433" s="341">
        <v>7.68</v>
      </c>
      <c r="E1433" s="341">
        <f t="shared" si="66"/>
        <v>9.129999999999999</v>
      </c>
      <c r="F1433" s="401">
        <f t="shared" si="67"/>
        <v>213.4581695593929</v>
      </c>
      <c r="G1433" s="401">
        <f t="shared" si="68"/>
        <v>1130.5922360111292</v>
      </c>
      <c r="H1433" s="401">
        <f t="shared" si="69"/>
        <v>1344.0504055705219</v>
      </c>
    </row>
    <row r="1434" spans="1:8" x14ac:dyDescent="0.25">
      <c r="A1434" s="405">
        <v>40213</v>
      </c>
      <c r="B1434" s="325">
        <v>84</v>
      </c>
      <c r="C1434" s="292">
        <v>0.41</v>
      </c>
      <c r="D1434" s="341">
        <v>8.09</v>
      </c>
      <c r="E1434" s="341">
        <f t="shared" si="66"/>
        <v>8.5</v>
      </c>
      <c r="F1434" s="401">
        <f t="shared" si="67"/>
        <v>60.357137599552473</v>
      </c>
      <c r="G1434" s="401">
        <f t="shared" si="68"/>
        <v>1190.9493736106817</v>
      </c>
      <c r="H1434" s="401">
        <f t="shared" si="69"/>
        <v>1251.3065112102342</v>
      </c>
    </row>
    <row r="1435" spans="1:8" x14ac:dyDescent="0.25">
      <c r="A1435" s="405">
        <v>40213</v>
      </c>
      <c r="B1435" s="325">
        <v>85</v>
      </c>
      <c r="C1435" s="292">
        <v>3.08</v>
      </c>
      <c r="D1435" s="341">
        <v>9.82</v>
      </c>
      <c r="E1435" s="341">
        <f t="shared" si="66"/>
        <v>12.9</v>
      </c>
      <c r="F1435" s="401">
        <f t="shared" si="67"/>
        <v>453.41459465029664</v>
      </c>
      <c r="G1435" s="401">
        <f t="shared" si="68"/>
        <v>1445.627051774647</v>
      </c>
      <c r="H1435" s="401">
        <f t="shared" si="69"/>
        <v>1899.0416464249436</v>
      </c>
    </row>
    <row r="1436" spans="1:8" x14ac:dyDescent="0.25">
      <c r="A1436" s="405">
        <v>40213</v>
      </c>
      <c r="B1436" s="325">
        <v>86</v>
      </c>
      <c r="C1436" s="292">
        <v>1.82</v>
      </c>
      <c r="D1436" s="341">
        <v>4.41</v>
      </c>
      <c r="E1436" s="341">
        <f t="shared" si="66"/>
        <v>6.23</v>
      </c>
      <c r="F1436" s="401">
        <f t="shared" si="67"/>
        <v>267.92680592972073</v>
      </c>
      <c r="G1436" s="401">
        <f t="shared" si="68"/>
        <v>649.20726052201564</v>
      </c>
      <c r="H1436" s="401">
        <f t="shared" si="69"/>
        <v>917.13406645173643</v>
      </c>
    </row>
    <row r="1437" spans="1:8" x14ac:dyDescent="0.25">
      <c r="A1437" s="405">
        <v>40213</v>
      </c>
      <c r="B1437" s="325">
        <v>87</v>
      </c>
      <c r="C1437" s="292">
        <v>0.47</v>
      </c>
      <c r="D1437" s="341">
        <v>3.05</v>
      </c>
      <c r="E1437" s="341">
        <f t="shared" si="66"/>
        <v>3.5199999999999996</v>
      </c>
      <c r="F1437" s="401">
        <f t="shared" si="67"/>
        <v>69.189889443389418</v>
      </c>
      <c r="G1437" s="401">
        <f t="shared" si="68"/>
        <v>448.99821872837816</v>
      </c>
      <c r="H1437" s="401">
        <f t="shared" si="69"/>
        <v>518.18810817176745</v>
      </c>
    </row>
    <row r="1438" spans="1:8" x14ac:dyDescent="0.25">
      <c r="A1438" s="405">
        <v>40213</v>
      </c>
      <c r="B1438" s="325">
        <v>90</v>
      </c>
      <c r="C1438" s="292">
        <v>0.04</v>
      </c>
      <c r="D1438" s="341">
        <v>4.67</v>
      </c>
      <c r="E1438" s="341">
        <f t="shared" si="66"/>
        <v>4.71</v>
      </c>
      <c r="F1438" s="401">
        <f t="shared" si="67"/>
        <v>5.888501229224631</v>
      </c>
      <c r="G1438" s="401">
        <f t="shared" si="68"/>
        <v>687.48251851197574</v>
      </c>
      <c r="H1438" s="401">
        <f t="shared" si="69"/>
        <v>693.37101974120037</v>
      </c>
    </row>
    <row r="1439" spans="1:8" x14ac:dyDescent="0.25">
      <c r="A1439" s="405">
        <v>40213</v>
      </c>
      <c r="B1439" s="325">
        <v>91</v>
      </c>
      <c r="C1439" s="292">
        <v>0.8</v>
      </c>
      <c r="D1439" s="341">
        <v>1.21</v>
      </c>
      <c r="E1439" s="341">
        <f t="shared" si="66"/>
        <v>2.0099999999999998</v>
      </c>
      <c r="F1439" s="401">
        <f t="shared" si="67"/>
        <v>117.77002458449263</v>
      </c>
      <c r="G1439" s="401">
        <f t="shared" si="68"/>
        <v>178.12716218404509</v>
      </c>
      <c r="H1439" s="401">
        <f t="shared" si="69"/>
        <v>295.89718676853767</v>
      </c>
    </row>
    <row r="1440" spans="1:8" x14ac:dyDescent="0.25">
      <c r="A1440" s="405">
        <v>40213</v>
      </c>
      <c r="B1440" s="325">
        <v>92</v>
      </c>
      <c r="C1440" s="292">
        <v>1.91</v>
      </c>
      <c r="D1440" s="341">
        <v>0.91</v>
      </c>
      <c r="E1440" s="341">
        <f t="shared" si="66"/>
        <v>2.82</v>
      </c>
      <c r="F1440" s="401">
        <f t="shared" si="67"/>
        <v>281.17593369547615</v>
      </c>
      <c r="G1440" s="401">
        <f t="shared" si="68"/>
        <v>133.96340296486036</v>
      </c>
      <c r="H1440" s="401">
        <f t="shared" si="69"/>
        <v>415.13933666033654</v>
      </c>
    </row>
    <row r="1441" spans="1:8" x14ac:dyDescent="0.25">
      <c r="A1441" s="405">
        <v>40213</v>
      </c>
      <c r="B1441" s="325">
        <v>93</v>
      </c>
      <c r="C1441" s="292">
        <v>0.44</v>
      </c>
      <c r="D1441" s="341">
        <v>4.2</v>
      </c>
      <c r="E1441" s="341">
        <f t="shared" si="66"/>
        <v>4.6400000000000006</v>
      </c>
      <c r="F1441" s="401">
        <f t="shared" si="67"/>
        <v>64.773513521470946</v>
      </c>
      <c r="G1441" s="401">
        <f t="shared" si="68"/>
        <v>618.29262906858628</v>
      </c>
      <c r="H1441" s="401">
        <f t="shared" si="69"/>
        <v>683.06614259005732</v>
      </c>
    </row>
    <row r="1442" spans="1:8" x14ac:dyDescent="0.25">
      <c r="A1442" s="405">
        <v>40213</v>
      </c>
      <c r="B1442" s="325">
        <v>95</v>
      </c>
      <c r="C1442" s="292">
        <v>0.27</v>
      </c>
      <c r="D1442" s="341">
        <v>2.66</v>
      </c>
      <c r="E1442" s="341">
        <f t="shared" si="66"/>
        <v>2.93</v>
      </c>
      <c r="F1442" s="401">
        <f t="shared" si="67"/>
        <v>39.747383297266261</v>
      </c>
      <c r="G1442" s="401">
        <f t="shared" si="68"/>
        <v>391.58533174343796</v>
      </c>
      <c r="H1442" s="401">
        <f t="shared" si="69"/>
        <v>431.33271504070427</v>
      </c>
    </row>
    <row r="1443" spans="1:8" x14ac:dyDescent="0.25">
      <c r="A1443" s="405">
        <v>40213</v>
      </c>
      <c r="B1443" s="325">
        <v>96</v>
      </c>
      <c r="C1443" s="292">
        <v>0.62</v>
      </c>
      <c r="D1443" s="341">
        <v>5.05</v>
      </c>
      <c r="E1443" s="341">
        <f t="shared" si="66"/>
        <v>5.67</v>
      </c>
      <c r="F1443" s="401">
        <f t="shared" si="67"/>
        <v>91.271769052981782</v>
      </c>
      <c r="G1443" s="401">
        <f t="shared" si="68"/>
        <v>743.42328018960973</v>
      </c>
      <c r="H1443" s="401">
        <f t="shared" si="69"/>
        <v>834.69504924259149</v>
      </c>
    </row>
    <row r="1444" spans="1:8" x14ac:dyDescent="0.25">
      <c r="A1444" s="405">
        <v>40213</v>
      </c>
      <c r="B1444" s="325">
        <v>97</v>
      </c>
      <c r="C1444" s="292">
        <v>0.2</v>
      </c>
      <c r="D1444" s="341">
        <v>4.8499999999999996</v>
      </c>
      <c r="E1444" s="341">
        <f t="shared" si="66"/>
        <v>5.05</v>
      </c>
      <c r="F1444" s="401">
        <f t="shared" si="67"/>
        <v>29.442506146123158</v>
      </c>
      <c r="G1444" s="401">
        <f t="shared" si="68"/>
        <v>713.98077404348658</v>
      </c>
      <c r="H1444" s="401">
        <f t="shared" si="69"/>
        <v>743.42328018960973</v>
      </c>
    </row>
    <row r="1445" spans="1:8" x14ac:dyDescent="0.25">
      <c r="A1445" s="405">
        <v>40213</v>
      </c>
      <c r="B1445" s="325">
        <v>98</v>
      </c>
      <c r="C1445" s="292">
        <v>0.64</v>
      </c>
      <c r="D1445" s="341">
        <v>1.0900000000000001</v>
      </c>
      <c r="E1445" s="341">
        <f t="shared" si="66"/>
        <v>1.73</v>
      </c>
      <c r="F1445" s="401">
        <f t="shared" si="67"/>
        <v>94.216019667594097</v>
      </c>
      <c r="G1445" s="401">
        <f t="shared" si="68"/>
        <v>160.4616584963712</v>
      </c>
      <c r="H1445" s="401">
        <f t="shared" si="69"/>
        <v>254.67767816396531</v>
      </c>
    </row>
    <row r="1446" spans="1:8" x14ac:dyDescent="0.25">
      <c r="A1446" s="405">
        <v>40213</v>
      </c>
      <c r="B1446" s="325">
        <v>99</v>
      </c>
      <c r="C1446" s="292">
        <v>0.91</v>
      </c>
      <c r="D1446" s="341">
        <v>4.8099999999999996</v>
      </c>
      <c r="E1446" s="341">
        <f t="shared" si="66"/>
        <v>5.72</v>
      </c>
      <c r="F1446" s="401">
        <f t="shared" si="67"/>
        <v>133.96340296486036</v>
      </c>
      <c r="G1446" s="401">
        <f t="shared" si="68"/>
        <v>708.09227281426183</v>
      </c>
      <c r="H1446" s="401">
        <f t="shared" si="69"/>
        <v>842.05567577912234</v>
      </c>
    </row>
    <row r="1447" spans="1:8" x14ac:dyDescent="0.25">
      <c r="A1447" s="405">
        <v>40213</v>
      </c>
      <c r="B1447" s="325">
        <v>104</v>
      </c>
      <c r="C1447" s="292">
        <v>0.3</v>
      </c>
      <c r="D1447" s="341">
        <v>1.86</v>
      </c>
      <c r="E1447" s="341">
        <f t="shared" si="66"/>
        <v>2.16</v>
      </c>
      <c r="F1447" s="401">
        <f t="shared" si="67"/>
        <v>44.163759219184733</v>
      </c>
      <c r="G1447" s="401">
        <f t="shared" si="68"/>
        <v>273.81530715894536</v>
      </c>
      <c r="H1447" s="401">
        <f t="shared" si="69"/>
        <v>317.97906637813009</v>
      </c>
    </row>
    <row r="1448" spans="1:8" x14ac:dyDescent="0.25">
      <c r="A1448" s="405">
        <v>40213</v>
      </c>
      <c r="B1448" s="325">
        <v>105</v>
      </c>
      <c r="C1448" s="292">
        <v>0.19</v>
      </c>
      <c r="D1448" s="341">
        <v>8.44</v>
      </c>
      <c r="E1448" s="341">
        <f t="shared" si="66"/>
        <v>8.629999999999999</v>
      </c>
      <c r="F1448" s="401">
        <f t="shared" si="67"/>
        <v>27.970380838817</v>
      </c>
      <c r="G1448" s="401">
        <f t="shared" si="68"/>
        <v>1242.4737593663972</v>
      </c>
      <c r="H1448" s="401">
        <f t="shared" si="69"/>
        <v>1270.4441402052141</v>
      </c>
    </row>
    <row r="1449" spans="1:8" x14ac:dyDescent="0.25">
      <c r="A1449" s="405">
        <v>40213</v>
      </c>
      <c r="B1449" s="325">
        <v>176</v>
      </c>
      <c r="C1449" s="292">
        <v>1.74</v>
      </c>
      <c r="D1449" s="341">
        <v>9.85</v>
      </c>
      <c r="E1449" s="341">
        <f t="shared" si="66"/>
        <v>11.59</v>
      </c>
      <c r="F1449" s="401">
        <f t="shared" si="67"/>
        <v>256.14980347127147</v>
      </c>
      <c r="G1449" s="401">
        <f t="shared" si="68"/>
        <v>1450.0434276965655</v>
      </c>
      <c r="H1449" s="401">
        <f t="shared" si="69"/>
        <v>1706.193231167837</v>
      </c>
    </row>
    <row r="1450" spans="1:8" x14ac:dyDescent="0.25">
      <c r="A1450" s="405">
        <v>40213</v>
      </c>
      <c r="B1450" s="325">
        <v>179</v>
      </c>
      <c r="C1450" s="292">
        <v>2.5499999999999998</v>
      </c>
      <c r="D1450" s="341">
        <v>0.6</v>
      </c>
      <c r="E1450" s="341">
        <f t="shared" si="66"/>
        <v>3.15</v>
      </c>
      <c r="F1450" s="401">
        <f t="shared" si="67"/>
        <v>375.39195336307023</v>
      </c>
      <c r="G1450" s="401">
        <f t="shared" si="68"/>
        <v>88.327518438369466</v>
      </c>
      <c r="H1450" s="401">
        <f t="shared" si="69"/>
        <v>463.71947180143974</v>
      </c>
    </row>
    <row r="1451" spans="1:8" x14ac:dyDescent="0.25">
      <c r="A1451" s="405">
        <v>40213</v>
      </c>
      <c r="B1451" s="325">
        <v>180</v>
      </c>
      <c r="C1451" s="292">
        <v>1.85</v>
      </c>
      <c r="D1451" s="341">
        <v>0.05</v>
      </c>
      <c r="E1451" s="341">
        <f t="shared" ref="E1451:E1514" si="70">C1451+D1451</f>
        <v>1.9000000000000001</v>
      </c>
      <c r="F1451" s="401">
        <f t="shared" si="67"/>
        <v>272.3431818516392</v>
      </c>
      <c r="G1451" s="401">
        <f t="shared" si="68"/>
        <v>7.3606265365307895</v>
      </c>
      <c r="H1451" s="401">
        <f t="shared" si="69"/>
        <v>279.70380838816999</v>
      </c>
    </row>
    <row r="1452" spans="1:8" x14ac:dyDescent="0.25">
      <c r="A1452" s="405">
        <v>40213</v>
      </c>
      <c r="B1452" s="325">
        <v>181</v>
      </c>
      <c r="C1452" s="292">
        <v>0.56000000000000005</v>
      </c>
      <c r="D1452" s="341">
        <v>2.96</v>
      </c>
      <c r="E1452" s="341">
        <f t="shared" si="70"/>
        <v>3.52</v>
      </c>
      <c r="F1452" s="401">
        <f t="shared" ref="F1452:F1515" si="71">(C1452*10000)/67.929</f>
        <v>82.439017209144851</v>
      </c>
      <c r="G1452" s="401">
        <f t="shared" ref="G1452:G1515" si="72">(D1452*10000)/67.929</f>
        <v>435.74909096262274</v>
      </c>
      <c r="H1452" s="401">
        <f t="shared" si="69"/>
        <v>518.18810817176757</v>
      </c>
    </row>
    <row r="1453" spans="1:8" x14ac:dyDescent="0.25">
      <c r="A1453" s="405">
        <v>40213</v>
      </c>
      <c r="B1453" s="325">
        <v>183</v>
      </c>
      <c r="C1453" s="292">
        <v>1.3</v>
      </c>
      <c r="D1453" s="341">
        <v>0.63</v>
      </c>
      <c r="E1453" s="341">
        <f t="shared" si="70"/>
        <v>1.9300000000000002</v>
      </c>
      <c r="F1453" s="401">
        <f t="shared" si="71"/>
        <v>191.37628994980051</v>
      </c>
      <c r="G1453" s="401">
        <f t="shared" si="72"/>
        <v>92.743894360287939</v>
      </c>
      <c r="H1453" s="401">
        <f t="shared" si="69"/>
        <v>284.12018431008846</v>
      </c>
    </row>
    <row r="1454" spans="1:8" x14ac:dyDescent="0.25">
      <c r="A1454" s="405">
        <v>40213</v>
      </c>
      <c r="B1454" s="325">
        <v>185</v>
      </c>
      <c r="C1454" s="292">
        <v>2.82</v>
      </c>
      <c r="D1454" s="341">
        <v>3.03</v>
      </c>
      <c r="E1454" s="341">
        <f t="shared" si="70"/>
        <v>5.85</v>
      </c>
      <c r="F1454" s="401">
        <f t="shared" si="71"/>
        <v>415.13933666033654</v>
      </c>
      <c r="G1454" s="401">
        <f t="shared" si="72"/>
        <v>446.05396811376579</v>
      </c>
      <c r="H1454" s="401">
        <f t="shared" si="69"/>
        <v>861.19330477410233</v>
      </c>
    </row>
    <row r="1455" spans="1:8" x14ac:dyDescent="0.25">
      <c r="A1455" s="405">
        <v>40213</v>
      </c>
      <c r="B1455" s="325">
        <v>187</v>
      </c>
      <c r="C1455" s="292">
        <v>0.38</v>
      </c>
      <c r="D1455" s="341">
        <v>2.94</v>
      </c>
      <c r="E1455" s="341">
        <f t="shared" si="70"/>
        <v>3.32</v>
      </c>
      <c r="F1455" s="401">
        <f t="shared" si="71"/>
        <v>55.940761677634001</v>
      </c>
      <c r="G1455" s="401">
        <f t="shared" si="72"/>
        <v>432.80484034801043</v>
      </c>
      <c r="H1455" s="401">
        <f t="shared" si="69"/>
        <v>488.74560202564442</v>
      </c>
    </row>
    <row r="1456" spans="1:8" x14ac:dyDescent="0.25">
      <c r="A1456" s="405">
        <v>40213</v>
      </c>
      <c r="B1456" s="325">
        <v>191</v>
      </c>
      <c r="C1456" s="292">
        <v>0.37</v>
      </c>
      <c r="D1456" s="341">
        <v>0.84</v>
      </c>
      <c r="E1456" s="341">
        <f t="shared" si="70"/>
        <v>1.21</v>
      </c>
      <c r="F1456" s="401">
        <f t="shared" si="71"/>
        <v>54.468636370327843</v>
      </c>
      <c r="G1456" s="401">
        <f t="shared" si="72"/>
        <v>123.65852581371726</v>
      </c>
      <c r="H1456" s="401">
        <f t="shared" si="69"/>
        <v>178.12716218404509</v>
      </c>
    </row>
    <row r="1457" spans="1:8" x14ac:dyDescent="0.25">
      <c r="A1457" s="405">
        <v>40213</v>
      </c>
      <c r="B1457" s="325">
        <v>192</v>
      </c>
      <c r="C1457" s="292">
        <v>0.69</v>
      </c>
      <c r="D1457" s="341">
        <v>4.88</v>
      </c>
      <c r="E1457" s="341">
        <f t="shared" si="70"/>
        <v>5.57</v>
      </c>
      <c r="F1457" s="401">
        <f t="shared" si="71"/>
        <v>101.57664620412488</v>
      </c>
      <c r="G1457" s="401">
        <f t="shared" si="72"/>
        <v>718.39714996540499</v>
      </c>
      <c r="H1457" s="401">
        <f t="shared" si="69"/>
        <v>819.97379616952992</v>
      </c>
    </row>
    <row r="1458" spans="1:8" x14ac:dyDescent="0.25">
      <c r="A1458" s="405">
        <v>40213</v>
      </c>
      <c r="B1458" s="325">
        <v>193</v>
      </c>
      <c r="C1458" s="292">
        <v>0.57999999999999996</v>
      </c>
      <c r="D1458" s="341">
        <v>3.49</v>
      </c>
      <c r="E1458" s="341">
        <f t="shared" si="70"/>
        <v>4.07</v>
      </c>
      <c r="F1458" s="401">
        <f t="shared" si="71"/>
        <v>85.383267823757151</v>
      </c>
      <c r="G1458" s="401">
        <f t="shared" si="72"/>
        <v>513.77173224984904</v>
      </c>
      <c r="H1458" s="401">
        <f t="shared" si="69"/>
        <v>599.15500007360629</v>
      </c>
    </row>
    <row r="1459" spans="1:8" x14ac:dyDescent="0.25">
      <c r="A1459" s="405">
        <v>40213</v>
      </c>
      <c r="B1459" s="325">
        <v>194</v>
      </c>
      <c r="C1459" s="292">
        <v>0.65</v>
      </c>
      <c r="D1459" s="341">
        <v>1.79</v>
      </c>
      <c r="E1459" s="341">
        <f t="shared" si="70"/>
        <v>2.44</v>
      </c>
      <c r="F1459" s="401">
        <f t="shared" si="71"/>
        <v>95.688144974900254</v>
      </c>
      <c r="G1459" s="401">
        <f t="shared" si="72"/>
        <v>263.51043000780226</v>
      </c>
      <c r="H1459" s="401">
        <f t="shared" si="69"/>
        <v>359.1985749827025</v>
      </c>
    </row>
    <row r="1460" spans="1:8" x14ac:dyDescent="0.25">
      <c r="A1460" s="405">
        <v>40213</v>
      </c>
      <c r="B1460" s="325">
        <v>197</v>
      </c>
      <c r="C1460" s="292">
        <v>0.12</v>
      </c>
      <c r="D1460" s="341">
        <v>3.63</v>
      </c>
      <c r="E1460" s="341">
        <f t="shared" si="70"/>
        <v>3.75</v>
      </c>
      <c r="F1460" s="401">
        <f t="shared" si="71"/>
        <v>17.665503687673894</v>
      </c>
      <c r="G1460" s="401">
        <f t="shared" si="72"/>
        <v>534.38148655213536</v>
      </c>
      <c r="H1460" s="401">
        <f t="shared" si="69"/>
        <v>552.04699023980925</v>
      </c>
    </row>
    <row r="1461" spans="1:8" x14ac:dyDescent="0.25">
      <c r="A1461" s="405">
        <v>40213</v>
      </c>
      <c r="B1461" s="325">
        <v>199</v>
      </c>
      <c r="C1461" s="292">
        <v>0.55000000000000004</v>
      </c>
      <c r="D1461" s="341">
        <v>4.84</v>
      </c>
      <c r="E1461" s="341">
        <f t="shared" si="70"/>
        <v>5.39</v>
      </c>
      <c r="F1461" s="401">
        <f t="shared" si="71"/>
        <v>80.966891901838679</v>
      </c>
      <c r="G1461" s="401">
        <f t="shared" si="72"/>
        <v>712.50864873618036</v>
      </c>
      <c r="H1461" s="401">
        <f t="shared" si="69"/>
        <v>793.47554063801908</v>
      </c>
    </row>
    <row r="1462" spans="1:8" x14ac:dyDescent="0.25">
      <c r="A1462" s="405">
        <v>40213</v>
      </c>
      <c r="B1462" s="325">
        <v>200</v>
      </c>
      <c r="C1462" s="292">
        <v>0.78</v>
      </c>
      <c r="D1462" s="341">
        <v>2.13</v>
      </c>
      <c r="E1462" s="341">
        <f t="shared" si="70"/>
        <v>2.91</v>
      </c>
      <c r="F1462" s="401">
        <f t="shared" si="71"/>
        <v>114.82577396988032</v>
      </c>
      <c r="G1462" s="401">
        <f t="shared" si="72"/>
        <v>313.56269045621161</v>
      </c>
      <c r="H1462" s="401">
        <f t="shared" si="69"/>
        <v>428.38846442609196</v>
      </c>
    </row>
    <row r="1463" spans="1:8" x14ac:dyDescent="0.25">
      <c r="A1463" s="405">
        <v>40213</v>
      </c>
      <c r="B1463" s="325">
        <v>201</v>
      </c>
      <c r="C1463" s="292">
        <v>1.08</v>
      </c>
      <c r="D1463" s="341">
        <v>1.29</v>
      </c>
      <c r="E1463" s="341">
        <f t="shared" si="70"/>
        <v>2.37</v>
      </c>
      <c r="F1463" s="401">
        <f t="shared" si="71"/>
        <v>158.98953318906504</v>
      </c>
      <c r="G1463" s="401">
        <f t="shared" si="72"/>
        <v>189.90416464249435</v>
      </c>
      <c r="H1463" s="401">
        <f t="shared" si="69"/>
        <v>348.89369783155939</v>
      </c>
    </row>
    <row r="1464" spans="1:8" x14ac:dyDescent="0.25">
      <c r="A1464" s="405">
        <v>40213</v>
      </c>
      <c r="B1464" s="325">
        <v>202</v>
      </c>
      <c r="C1464" s="292">
        <v>0.74</v>
      </c>
      <c r="D1464" s="341">
        <v>3.36</v>
      </c>
      <c r="E1464" s="341">
        <f t="shared" si="70"/>
        <v>4.0999999999999996</v>
      </c>
      <c r="F1464" s="401">
        <f t="shared" si="71"/>
        <v>108.93727274065569</v>
      </c>
      <c r="G1464" s="401">
        <f t="shared" si="72"/>
        <v>494.63410325486905</v>
      </c>
      <c r="H1464" s="401">
        <f t="shared" si="69"/>
        <v>603.5713759955247</v>
      </c>
    </row>
    <row r="1465" spans="1:8" x14ac:dyDescent="0.25">
      <c r="A1465" s="405">
        <v>40213</v>
      </c>
      <c r="B1465" s="325">
        <v>203</v>
      </c>
      <c r="C1465" s="292">
        <v>0.37</v>
      </c>
      <c r="D1465" s="341">
        <v>2.3199999999999998</v>
      </c>
      <c r="E1465" s="341">
        <f t="shared" si="70"/>
        <v>2.69</v>
      </c>
      <c r="F1465" s="401">
        <f t="shared" si="71"/>
        <v>54.468636370327843</v>
      </c>
      <c r="G1465" s="401">
        <f t="shared" si="72"/>
        <v>341.53307129502861</v>
      </c>
      <c r="H1465" s="401">
        <f t="shared" si="69"/>
        <v>396.00170766535649</v>
      </c>
    </row>
    <row r="1466" spans="1:8" x14ac:dyDescent="0.25">
      <c r="A1466" s="405">
        <v>40213</v>
      </c>
      <c r="B1466" s="325">
        <v>205</v>
      </c>
      <c r="C1466" s="292">
        <v>0.18</v>
      </c>
      <c r="D1466" s="341">
        <v>5.71</v>
      </c>
      <c r="E1466" s="341">
        <f t="shared" si="70"/>
        <v>5.89</v>
      </c>
      <c r="F1466" s="401">
        <f t="shared" si="71"/>
        <v>26.498255531510843</v>
      </c>
      <c r="G1466" s="401">
        <f t="shared" si="72"/>
        <v>840.58355047181612</v>
      </c>
      <c r="H1466" s="401">
        <f t="shared" si="69"/>
        <v>867.08180600332696</v>
      </c>
    </row>
    <row r="1467" spans="1:8" x14ac:dyDescent="0.25">
      <c r="A1467" s="405">
        <v>40213</v>
      </c>
      <c r="B1467" s="325">
        <v>206</v>
      </c>
      <c r="C1467" s="292">
        <v>0.48</v>
      </c>
      <c r="D1467" s="341">
        <v>5.73</v>
      </c>
      <c r="E1467" s="341">
        <f t="shared" si="70"/>
        <v>6.2100000000000009</v>
      </c>
      <c r="F1467" s="401">
        <f t="shared" si="71"/>
        <v>70.662014750695576</v>
      </c>
      <c r="G1467" s="401">
        <f t="shared" si="72"/>
        <v>843.52780108642855</v>
      </c>
      <c r="H1467" s="401">
        <f t="shared" si="69"/>
        <v>914.18981583712412</v>
      </c>
    </row>
    <row r="1468" spans="1:8" x14ac:dyDescent="0.25">
      <c r="A1468" s="405">
        <v>40213</v>
      </c>
      <c r="B1468" s="325">
        <v>208</v>
      </c>
      <c r="C1468" s="292">
        <v>3.14</v>
      </c>
      <c r="D1468" s="341">
        <v>1.88</v>
      </c>
      <c r="E1468" s="341">
        <f t="shared" si="70"/>
        <v>5.0199999999999996</v>
      </c>
      <c r="F1468" s="401">
        <f t="shared" si="71"/>
        <v>462.24734649413358</v>
      </c>
      <c r="G1468" s="401">
        <f t="shared" si="72"/>
        <v>276.75955777355767</v>
      </c>
      <c r="H1468" s="401">
        <f t="shared" si="69"/>
        <v>739.00690426769108</v>
      </c>
    </row>
    <row r="1469" spans="1:8" x14ac:dyDescent="0.25">
      <c r="A1469" s="405">
        <v>40213</v>
      </c>
      <c r="B1469" s="325">
        <v>209</v>
      </c>
      <c r="C1469" s="292">
        <v>0.68</v>
      </c>
      <c r="D1469" s="341">
        <v>2.5499999999999998</v>
      </c>
      <c r="E1469" s="341">
        <f t="shared" si="70"/>
        <v>3.23</v>
      </c>
      <c r="F1469" s="401">
        <f t="shared" si="71"/>
        <v>100.10452089681874</v>
      </c>
      <c r="G1469" s="401">
        <f t="shared" si="72"/>
        <v>375.39195336307023</v>
      </c>
      <c r="H1469" s="401">
        <f t="shared" si="69"/>
        <v>475.496474259889</v>
      </c>
    </row>
    <row r="1470" spans="1:8" x14ac:dyDescent="0.25">
      <c r="A1470" s="405">
        <v>40213</v>
      </c>
      <c r="B1470" s="325">
        <v>210</v>
      </c>
      <c r="C1470" s="292">
        <v>1.32</v>
      </c>
      <c r="D1470" s="341">
        <v>2.16</v>
      </c>
      <c r="E1470" s="341">
        <f t="shared" si="70"/>
        <v>3.4800000000000004</v>
      </c>
      <c r="F1470" s="401">
        <f t="shared" si="71"/>
        <v>194.32054056441282</v>
      </c>
      <c r="G1470" s="401">
        <f t="shared" si="72"/>
        <v>317.97906637813009</v>
      </c>
      <c r="H1470" s="401">
        <f t="shared" si="69"/>
        <v>512.29960694254305</v>
      </c>
    </row>
    <row r="1471" spans="1:8" x14ac:dyDescent="0.25">
      <c r="A1471" s="405">
        <v>40213</v>
      </c>
      <c r="B1471" s="325">
        <v>246</v>
      </c>
      <c r="C1471" s="292">
        <v>0.7</v>
      </c>
      <c r="D1471" s="341">
        <v>2.25</v>
      </c>
      <c r="E1471" s="341">
        <f t="shared" si="70"/>
        <v>2.95</v>
      </c>
      <c r="F1471" s="401">
        <f t="shared" si="71"/>
        <v>103.04877151143106</v>
      </c>
      <c r="G1471" s="401">
        <f t="shared" si="72"/>
        <v>331.2281941438855</v>
      </c>
      <c r="H1471" s="401">
        <f t="shared" si="69"/>
        <v>434.27696565531659</v>
      </c>
    </row>
    <row r="1472" spans="1:8" x14ac:dyDescent="0.25">
      <c r="A1472" s="405">
        <v>40213</v>
      </c>
      <c r="B1472" s="325">
        <v>247</v>
      </c>
      <c r="C1472" s="292">
        <v>0.74</v>
      </c>
      <c r="D1472" s="341">
        <v>5.96</v>
      </c>
      <c r="E1472" s="341">
        <f t="shared" si="70"/>
        <v>6.7</v>
      </c>
      <c r="F1472" s="401">
        <f t="shared" si="71"/>
        <v>108.93727274065569</v>
      </c>
      <c r="G1472" s="401">
        <f t="shared" si="72"/>
        <v>877.38668315447012</v>
      </c>
      <c r="H1472" s="401">
        <f t="shared" si="69"/>
        <v>986.32395589512578</v>
      </c>
    </row>
    <row r="1473" spans="1:8" x14ac:dyDescent="0.25">
      <c r="A1473" s="405">
        <v>40213</v>
      </c>
      <c r="B1473" s="325">
        <v>249</v>
      </c>
      <c r="C1473" s="292">
        <v>1.84</v>
      </c>
      <c r="D1473" s="341">
        <v>5.85</v>
      </c>
      <c r="E1473" s="341">
        <f t="shared" si="70"/>
        <v>7.6899999999999995</v>
      </c>
      <c r="F1473" s="401">
        <f t="shared" si="71"/>
        <v>270.87105654433304</v>
      </c>
      <c r="G1473" s="401">
        <f t="shared" si="72"/>
        <v>861.19330477410233</v>
      </c>
      <c r="H1473" s="401">
        <f t="shared" si="69"/>
        <v>1132.0643613184354</v>
      </c>
    </row>
    <row r="1474" spans="1:8" x14ac:dyDescent="0.25">
      <c r="A1474" s="405">
        <v>40213</v>
      </c>
      <c r="B1474" s="325">
        <v>251</v>
      </c>
      <c r="C1474" s="292">
        <v>0.28000000000000003</v>
      </c>
      <c r="D1474" s="341">
        <v>3.41</v>
      </c>
      <c r="E1474" s="341">
        <f t="shared" si="70"/>
        <v>3.6900000000000004</v>
      </c>
      <c r="F1474" s="401">
        <f t="shared" si="71"/>
        <v>41.219508604572425</v>
      </c>
      <c r="G1474" s="401">
        <f t="shared" si="72"/>
        <v>501.99472979139983</v>
      </c>
      <c r="H1474" s="401">
        <f t="shared" si="69"/>
        <v>543.2142383959723</v>
      </c>
    </row>
    <row r="1475" spans="1:8" x14ac:dyDescent="0.25">
      <c r="A1475" s="405">
        <v>40213</v>
      </c>
      <c r="B1475" s="325">
        <v>253</v>
      </c>
      <c r="C1475" s="292">
        <v>0.55000000000000004</v>
      </c>
      <c r="D1475" s="341">
        <v>4.6900000000000004</v>
      </c>
      <c r="E1475" s="341">
        <f t="shared" si="70"/>
        <v>5.24</v>
      </c>
      <c r="F1475" s="401">
        <f t="shared" si="71"/>
        <v>80.966891901838679</v>
      </c>
      <c r="G1475" s="401">
        <f t="shared" si="72"/>
        <v>690.42676912658817</v>
      </c>
      <c r="H1475" s="401">
        <f t="shared" si="69"/>
        <v>771.39366102842666</v>
      </c>
    </row>
    <row r="1476" spans="1:8" x14ac:dyDescent="0.25">
      <c r="A1476" s="405">
        <v>40213</v>
      </c>
      <c r="B1476" s="325">
        <v>254</v>
      </c>
      <c r="C1476" s="292">
        <v>4.3499999999999996</v>
      </c>
      <c r="D1476" s="341">
        <v>1.35</v>
      </c>
      <c r="E1476" s="341">
        <f t="shared" si="70"/>
        <v>5.6999999999999993</v>
      </c>
      <c r="F1476" s="401">
        <f t="shared" si="71"/>
        <v>640.3745086781787</v>
      </c>
      <c r="G1476" s="401">
        <f t="shared" si="72"/>
        <v>198.73691648633132</v>
      </c>
      <c r="H1476" s="401">
        <f t="shared" ref="H1476:H1539" si="73">(E1476*10000)/67.929</f>
        <v>839.11142516450991</v>
      </c>
    </row>
    <row r="1477" spans="1:8" x14ac:dyDescent="0.25">
      <c r="A1477" s="405">
        <v>40213</v>
      </c>
      <c r="B1477" s="325">
        <v>256</v>
      </c>
      <c r="C1477" s="292">
        <v>3.55</v>
      </c>
      <c r="D1477" s="341">
        <v>1.06</v>
      </c>
      <c r="E1477" s="341">
        <f t="shared" si="70"/>
        <v>4.6099999999999994</v>
      </c>
      <c r="F1477" s="401">
        <f t="shared" si="71"/>
        <v>522.60448409368598</v>
      </c>
      <c r="G1477" s="401">
        <f t="shared" si="72"/>
        <v>156.04528257445273</v>
      </c>
      <c r="H1477" s="401">
        <f t="shared" si="73"/>
        <v>678.64976666813868</v>
      </c>
    </row>
    <row r="1478" spans="1:8" x14ac:dyDescent="0.25">
      <c r="A1478" s="405">
        <v>40213</v>
      </c>
      <c r="B1478" s="325">
        <v>257</v>
      </c>
      <c r="C1478" s="292">
        <v>0.59</v>
      </c>
      <c r="D1478" s="341">
        <v>4.6900000000000004</v>
      </c>
      <c r="E1478" s="341">
        <f t="shared" si="70"/>
        <v>5.28</v>
      </c>
      <c r="F1478" s="401">
        <f t="shared" si="71"/>
        <v>86.855393131063309</v>
      </c>
      <c r="G1478" s="401">
        <f t="shared" si="72"/>
        <v>690.42676912658817</v>
      </c>
      <c r="H1478" s="401">
        <f t="shared" si="73"/>
        <v>777.28216225765129</v>
      </c>
    </row>
    <row r="1479" spans="1:8" x14ac:dyDescent="0.25">
      <c r="A1479" s="405">
        <v>40213</v>
      </c>
      <c r="B1479" s="325">
        <v>258</v>
      </c>
      <c r="C1479" s="292">
        <v>0.27</v>
      </c>
      <c r="D1479" s="341">
        <v>2.2000000000000002</v>
      </c>
      <c r="E1479" s="341">
        <f t="shared" si="70"/>
        <v>2.4700000000000002</v>
      </c>
      <c r="F1479" s="401">
        <f t="shared" si="71"/>
        <v>39.747383297266261</v>
      </c>
      <c r="G1479" s="401">
        <f t="shared" si="72"/>
        <v>323.86756760735472</v>
      </c>
      <c r="H1479" s="401">
        <f t="shared" si="73"/>
        <v>363.61495090462103</v>
      </c>
    </row>
    <row r="1480" spans="1:8" x14ac:dyDescent="0.25">
      <c r="A1480" s="405">
        <v>40213</v>
      </c>
      <c r="B1480" s="325">
        <v>259</v>
      </c>
      <c r="C1480" s="292">
        <v>0.41</v>
      </c>
      <c r="D1480" s="341">
        <v>2.98</v>
      </c>
      <c r="E1480" s="341">
        <f t="shared" si="70"/>
        <v>3.39</v>
      </c>
      <c r="F1480" s="401">
        <f t="shared" si="71"/>
        <v>60.357137599552473</v>
      </c>
      <c r="G1480" s="401">
        <f t="shared" si="72"/>
        <v>438.69334157723506</v>
      </c>
      <c r="H1480" s="401">
        <f t="shared" si="73"/>
        <v>499.05047917678752</v>
      </c>
    </row>
    <row r="1481" spans="1:8" x14ac:dyDescent="0.25">
      <c r="A1481" s="405">
        <v>40213</v>
      </c>
      <c r="B1481" s="325">
        <v>261</v>
      </c>
      <c r="C1481" s="292">
        <v>0.18</v>
      </c>
      <c r="D1481" s="341">
        <v>2.74</v>
      </c>
      <c r="E1481" s="341">
        <f t="shared" si="70"/>
        <v>2.9200000000000004</v>
      </c>
      <c r="F1481" s="401">
        <f t="shared" si="71"/>
        <v>26.498255531510843</v>
      </c>
      <c r="G1481" s="401">
        <f t="shared" si="72"/>
        <v>403.36233420188728</v>
      </c>
      <c r="H1481" s="401">
        <f t="shared" si="73"/>
        <v>429.86058973339817</v>
      </c>
    </row>
    <row r="1482" spans="1:8" x14ac:dyDescent="0.25">
      <c r="A1482" s="405">
        <v>40213</v>
      </c>
      <c r="B1482" s="325">
        <v>263</v>
      </c>
      <c r="C1482" s="292">
        <v>0.39</v>
      </c>
      <c r="D1482" s="341">
        <v>2.41</v>
      </c>
      <c r="E1482" s="341">
        <f t="shared" si="70"/>
        <v>2.8000000000000003</v>
      </c>
      <c r="F1482" s="401">
        <f t="shared" si="71"/>
        <v>57.412886984940158</v>
      </c>
      <c r="G1482" s="401">
        <f t="shared" si="72"/>
        <v>354.78219906078402</v>
      </c>
      <c r="H1482" s="401">
        <f t="shared" si="73"/>
        <v>412.19508604572428</v>
      </c>
    </row>
    <row r="1483" spans="1:8" x14ac:dyDescent="0.25">
      <c r="A1483" s="405">
        <v>40213</v>
      </c>
      <c r="B1483" s="325">
        <v>265</v>
      </c>
      <c r="C1483" s="292">
        <v>1.56</v>
      </c>
      <c r="D1483" s="341">
        <v>2.69</v>
      </c>
      <c r="E1483" s="341">
        <f t="shared" si="70"/>
        <v>4.25</v>
      </c>
      <c r="F1483" s="401">
        <f t="shared" si="71"/>
        <v>229.65154793976063</v>
      </c>
      <c r="G1483" s="401">
        <f t="shared" si="72"/>
        <v>396.00170766535649</v>
      </c>
      <c r="H1483" s="401">
        <f t="shared" si="73"/>
        <v>625.65325560511712</v>
      </c>
    </row>
    <row r="1484" spans="1:8" x14ac:dyDescent="0.25">
      <c r="A1484" s="405">
        <v>40213</v>
      </c>
      <c r="B1484" s="325">
        <v>267</v>
      </c>
      <c r="C1484" s="292">
        <v>0.26</v>
      </c>
      <c r="D1484" s="341">
        <v>3.11</v>
      </c>
      <c r="E1484" s="341">
        <f t="shared" si="70"/>
        <v>3.37</v>
      </c>
      <c r="F1484" s="401">
        <f t="shared" si="71"/>
        <v>38.275257989960103</v>
      </c>
      <c r="G1484" s="401">
        <f t="shared" si="72"/>
        <v>457.83097057221511</v>
      </c>
      <c r="H1484" s="401">
        <f t="shared" si="73"/>
        <v>496.1062285621752</v>
      </c>
    </row>
    <row r="1485" spans="1:8" x14ac:dyDescent="0.25">
      <c r="A1485" s="405">
        <v>40213</v>
      </c>
      <c r="B1485" s="325">
        <v>268</v>
      </c>
      <c r="C1485" s="292">
        <v>0.41</v>
      </c>
      <c r="D1485" s="341">
        <v>7.7</v>
      </c>
      <c r="E1485" s="341">
        <f t="shared" si="70"/>
        <v>8.11</v>
      </c>
      <c r="F1485" s="401">
        <f t="shared" si="71"/>
        <v>60.357137599552473</v>
      </c>
      <c r="G1485" s="401">
        <f t="shared" si="72"/>
        <v>1133.5364866257416</v>
      </c>
      <c r="H1485" s="401">
        <f t="shared" si="73"/>
        <v>1193.8936242252939</v>
      </c>
    </row>
    <row r="1486" spans="1:8" x14ac:dyDescent="0.25">
      <c r="A1486" s="405">
        <v>40213</v>
      </c>
      <c r="B1486" s="325">
        <v>269</v>
      </c>
      <c r="C1486" s="292">
        <v>0.52</v>
      </c>
      <c r="D1486" s="341">
        <v>2.4300000000000002</v>
      </c>
      <c r="E1486" s="341">
        <f t="shared" si="70"/>
        <v>2.95</v>
      </c>
      <c r="F1486" s="401">
        <f t="shared" si="71"/>
        <v>76.550515979920206</v>
      </c>
      <c r="G1486" s="401">
        <f t="shared" si="72"/>
        <v>357.72644967539634</v>
      </c>
      <c r="H1486" s="401">
        <f t="shared" si="73"/>
        <v>434.27696565531659</v>
      </c>
    </row>
    <row r="1487" spans="1:8" x14ac:dyDescent="0.25">
      <c r="A1487" s="405">
        <v>40213</v>
      </c>
      <c r="B1487" s="325">
        <v>270</v>
      </c>
      <c r="C1487" s="292">
        <v>1.58</v>
      </c>
      <c r="D1487" s="341">
        <v>0.36</v>
      </c>
      <c r="E1487" s="341">
        <f t="shared" si="70"/>
        <v>1.94</v>
      </c>
      <c r="F1487" s="401">
        <f t="shared" si="71"/>
        <v>232.59579855437295</v>
      </c>
      <c r="G1487" s="401">
        <f t="shared" si="72"/>
        <v>52.996511063021686</v>
      </c>
      <c r="H1487" s="401">
        <f t="shared" si="73"/>
        <v>285.59230961739462</v>
      </c>
    </row>
    <row r="1488" spans="1:8" x14ac:dyDescent="0.25">
      <c r="A1488" s="405">
        <v>40213</v>
      </c>
      <c r="B1488" s="325">
        <v>273</v>
      </c>
      <c r="C1488" s="292">
        <v>0.25</v>
      </c>
      <c r="D1488" s="341">
        <v>4.8099999999999996</v>
      </c>
      <c r="E1488" s="341">
        <f t="shared" si="70"/>
        <v>5.0599999999999996</v>
      </c>
      <c r="F1488" s="401">
        <f t="shared" si="71"/>
        <v>36.803132682653946</v>
      </c>
      <c r="G1488" s="401">
        <f t="shared" si="72"/>
        <v>708.09227281426183</v>
      </c>
      <c r="H1488" s="401">
        <f t="shared" si="73"/>
        <v>744.89540549691571</v>
      </c>
    </row>
    <row r="1489" spans="1:8" x14ac:dyDescent="0.25">
      <c r="A1489" s="405">
        <v>40213</v>
      </c>
      <c r="B1489" s="325">
        <v>274</v>
      </c>
      <c r="C1489" s="292">
        <v>0.68</v>
      </c>
      <c r="D1489" s="341">
        <v>5.94</v>
      </c>
      <c r="E1489" s="341">
        <f t="shared" si="70"/>
        <v>6.62</v>
      </c>
      <c r="F1489" s="401">
        <f t="shared" si="71"/>
        <v>100.10452089681874</v>
      </c>
      <c r="G1489" s="401">
        <f t="shared" si="72"/>
        <v>874.44243253985792</v>
      </c>
      <c r="H1489" s="401">
        <f t="shared" si="73"/>
        <v>974.54695343667652</v>
      </c>
    </row>
    <row r="1490" spans="1:8" x14ac:dyDescent="0.25">
      <c r="A1490" s="405">
        <v>40213</v>
      </c>
      <c r="B1490" s="325">
        <v>275</v>
      </c>
      <c r="C1490" s="292">
        <v>1.98</v>
      </c>
      <c r="D1490" s="341">
        <v>2.91</v>
      </c>
      <c r="E1490" s="341">
        <f t="shared" si="70"/>
        <v>4.8900000000000006</v>
      </c>
      <c r="F1490" s="401">
        <f t="shared" si="71"/>
        <v>291.48081084661925</v>
      </c>
      <c r="G1490" s="401">
        <f t="shared" si="72"/>
        <v>428.38846442609196</v>
      </c>
      <c r="H1490" s="401">
        <f t="shared" si="73"/>
        <v>719.86927527271132</v>
      </c>
    </row>
    <row r="1491" spans="1:8" x14ac:dyDescent="0.25">
      <c r="A1491" s="405">
        <v>40213</v>
      </c>
      <c r="B1491" s="325">
        <v>277</v>
      </c>
      <c r="C1491" s="292">
        <v>0.35</v>
      </c>
      <c r="D1491" s="341">
        <v>4.1500000000000004</v>
      </c>
      <c r="E1491" s="341">
        <f t="shared" si="70"/>
        <v>4.5</v>
      </c>
      <c r="F1491" s="401">
        <f t="shared" si="71"/>
        <v>51.524385755715528</v>
      </c>
      <c r="G1491" s="401">
        <f t="shared" si="72"/>
        <v>610.93200253205555</v>
      </c>
      <c r="H1491" s="401">
        <f t="shared" si="73"/>
        <v>662.45638828777101</v>
      </c>
    </row>
    <row r="1492" spans="1:8" x14ac:dyDescent="0.25">
      <c r="A1492" s="405">
        <v>40213</v>
      </c>
      <c r="B1492" s="325">
        <v>278</v>
      </c>
      <c r="C1492" s="292">
        <v>0.2</v>
      </c>
      <c r="D1492" s="341">
        <v>3.91</v>
      </c>
      <c r="E1492" s="341">
        <f t="shared" si="70"/>
        <v>4.1100000000000003</v>
      </c>
      <c r="F1492" s="401">
        <f t="shared" si="71"/>
        <v>29.442506146123158</v>
      </c>
      <c r="G1492" s="401">
        <f t="shared" si="72"/>
        <v>575.60099515670777</v>
      </c>
      <c r="H1492" s="401">
        <f t="shared" si="73"/>
        <v>605.04350130283092</v>
      </c>
    </row>
    <row r="1493" spans="1:8" x14ac:dyDescent="0.25">
      <c r="A1493" s="405">
        <v>40213</v>
      </c>
      <c r="B1493" s="325">
        <v>316</v>
      </c>
      <c r="C1493" s="292">
        <v>0.92</v>
      </c>
      <c r="D1493" s="341">
        <v>2.09</v>
      </c>
      <c r="E1493" s="341">
        <f t="shared" si="70"/>
        <v>3.01</v>
      </c>
      <c r="F1493" s="401">
        <f t="shared" si="71"/>
        <v>135.43552827216652</v>
      </c>
      <c r="G1493" s="401">
        <f t="shared" si="72"/>
        <v>307.67418922698698</v>
      </c>
      <c r="H1493" s="401">
        <f t="shared" si="73"/>
        <v>443.10971749915348</v>
      </c>
    </row>
    <row r="1494" spans="1:8" x14ac:dyDescent="0.25">
      <c r="A1494" s="405">
        <v>40213</v>
      </c>
      <c r="B1494" s="325">
        <v>318</v>
      </c>
      <c r="C1494" s="292">
        <v>3.91</v>
      </c>
      <c r="D1494" s="341">
        <v>12.48</v>
      </c>
      <c r="E1494" s="341">
        <f t="shared" si="70"/>
        <v>16.39</v>
      </c>
      <c r="F1494" s="401">
        <f t="shared" si="71"/>
        <v>575.60099515670777</v>
      </c>
      <c r="G1494" s="401">
        <f t="shared" si="72"/>
        <v>1837.2123835180851</v>
      </c>
      <c r="H1494" s="401">
        <f t="shared" si="73"/>
        <v>2412.8133786747926</v>
      </c>
    </row>
    <row r="1495" spans="1:8" x14ac:dyDescent="0.25">
      <c r="A1495" s="405">
        <v>40213</v>
      </c>
      <c r="B1495" s="325">
        <v>319</v>
      </c>
      <c r="C1495" s="292">
        <v>0.05</v>
      </c>
      <c r="D1495" s="341">
        <v>6.13</v>
      </c>
      <c r="E1495" s="341">
        <f t="shared" si="70"/>
        <v>6.18</v>
      </c>
      <c r="F1495" s="401">
        <f t="shared" si="71"/>
        <v>7.3606265365307895</v>
      </c>
      <c r="G1495" s="401">
        <f t="shared" si="72"/>
        <v>902.41281337867474</v>
      </c>
      <c r="H1495" s="401">
        <f t="shared" si="73"/>
        <v>909.77343991520559</v>
      </c>
    </row>
    <row r="1496" spans="1:8" x14ac:dyDescent="0.25">
      <c r="A1496" s="405">
        <v>40213</v>
      </c>
      <c r="B1496" s="325">
        <v>320</v>
      </c>
      <c r="C1496" s="292">
        <v>1.1200000000000001</v>
      </c>
      <c r="D1496" s="341">
        <v>2.25</v>
      </c>
      <c r="E1496" s="341">
        <f t="shared" si="70"/>
        <v>3.37</v>
      </c>
      <c r="F1496" s="401">
        <f t="shared" si="71"/>
        <v>164.8780344182897</v>
      </c>
      <c r="G1496" s="401">
        <f t="shared" si="72"/>
        <v>331.2281941438855</v>
      </c>
      <c r="H1496" s="401">
        <f t="shared" si="73"/>
        <v>496.1062285621752</v>
      </c>
    </row>
    <row r="1497" spans="1:8" x14ac:dyDescent="0.25">
      <c r="A1497" s="405">
        <v>40213</v>
      </c>
      <c r="B1497" s="325">
        <v>323</v>
      </c>
      <c r="C1497" s="292">
        <v>0.31</v>
      </c>
      <c r="D1497" s="341">
        <v>2.86</v>
      </c>
      <c r="E1497" s="341">
        <f t="shared" si="70"/>
        <v>3.17</v>
      </c>
      <c r="F1497" s="401">
        <f t="shared" si="71"/>
        <v>45.635884526490891</v>
      </c>
      <c r="G1497" s="401">
        <f t="shared" si="72"/>
        <v>421.02783788956117</v>
      </c>
      <c r="H1497" s="401">
        <f t="shared" si="73"/>
        <v>466.66372241605205</v>
      </c>
    </row>
    <row r="1498" spans="1:8" x14ac:dyDescent="0.25">
      <c r="A1498" s="405">
        <v>40213</v>
      </c>
      <c r="B1498" s="325">
        <v>324</v>
      </c>
      <c r="C1498" s="292">
        <v>0.61</v>
      </c>
      <c r="D1498" s="341">
        <v>5.07</v>
      </c>
      <c r="E1498" s="341">
        <f t="shared" si="70"/>
        <v>5.6800000000000006</v>
      </c>
      <c r="F1498" s="401">
        <f t="shared" si="71"/>
        <v>89.799643745675624</v>
      </c>
      <c r="G1498" s="401">
        <f t="shared" si="72"/>
        <v>746.36753080422204</v>
      </c>
      <c r="H1498" s="401">
        <f t="shared" si="73"/>
        <v>836.16717454989782</v>
      </c>
    </row>
    <row r="1499" spans="1:8" x14ac:dyDescent="0.25">
      <c r="A1499" s="405">
        <v>40213</v>
      </c>
      <c r="B1499" s="325">
        <v>326</v>
      </c>
      <c r="C1499" s="292">
        <v>1.23</v>
      </c>
      <c r="D1499" s="341">
        <v>2.1800000000000002</v>
      </c>
      <c r="E1499" s="341">
        <f t="shared" si="70"/>
        <v>3.41</v>
      </c>
      <c r="F1499" s="401">
        <f t="shared" si="71"/>
        <v>181.07141279865741</v>
      </c>
      <c r="G1499" s="401">
        <f t="shared" si="72"/>
        <v>320.9233169927424</v>
      </c>
      <c r="H1499" s="401">
        <f t="shared" si="73"/>
        <v>501.99472979139983</v>
      </c>
    </row>
    <row r="1500" spans="1:8" x14ac:dyDescent="0.25">
      <c r="A1500" s="405">
        <v>40213</v>
      </c>
      <c r="B1500" s="325">
        <v>327</v>
      </c>
      <c r="C1500" s="292">
        <v>0.18</v>
      </c>
      <c r="D1500" s="341">
        <v>2.97</v>
      </c>
      <c r="E1500" s="341">
        <f t="shared" si="70"/>
        <v>3.1500000000000004</v>
      </c>
      <c r="F1500" s="401">
        <f t="shared" si="71"/>
        <v>26.498255531510843</v>
      </c>
      <c r="G1500" s="401">
        <f t="shared" si="72"/>
        <v>437.22121626992896</v>
      </c>
      <c r="H1500" s="401">
        <f t="shared" si="73"/>
        <v>463.71947180143979</v>
      </c>
    </row>
    <row r="1501" spans="1:8" x14ac:dyDescent="0.25">
      <c r="A1501" s="405">
        <v>40213</v>
      </c>
      <c r="B1501" s="325">
        <v>328</v>
      </c>
      <c r="C1501" s="292">
        <v>1.52</v>
      </c>
      <c r="D1501" s="341">
        <v>0.81</v>
      </c>
      <c r="E1501" s="341">
        <f t="shared" si="70"/>
        <v>2.33</v>
      </c>
      <c r="F1501" s="401">
        <f t="shared" si="71"/>
        <v>223.763046710536</v>
      </c>
      <c r="G1501" s="401">
        <f t="shared" si="72"/>
        <v>119.2421498917988</v>
      </c>
      <c r="H1501" s="401">
        <f t="shared" si="73"/>
        <v>343.00519660233476</v>
      </c>
    </row>
    <row r="1502" spans="1:8" x14ac:dyDescent="0.25">
      <c r="A1502" s="405">
        <v>40213</v>
      </c>
      <c r="B1502" s="325">
        <v>330</v>
      </c>
      <c r="C1502" s="292">
        <v>0.63</v>
      </c>
      <c r="D1502" s="341">
        <v>0.18</v>
      </c>
      <c r="E1502" s="341">
        <f t="shared" si="70"/>
        <v>0.81</v>
      </c>
      <c r="F1502" s="401">
        <f t="shared" si="71"/>
        <v>92.743894360287939</v>
      </c>
      <c r="G1502" s="401">
        <f t="shared" si="72"/>
        <v>26.498255531510843</v>
      </c>
      <c r="H1502" s="401">
        <f t="shared" si="73"/>
        <v>119.2421498917988</v>
      </c>
    </row>
    <row r="1503" spans="1:8" x14ac:dyDescent="0.25">
      <c r="A1503" s="405">
        <v>40213</v>
      </c>
      <c r="B1503" s="325">
        <v>332</v>
      </c>
      <c r="C1503" s="292">
        <v>1.66</v>
      </c>
      <c r="D1503" s="341">
        <v>2.94</v>
      </c>
      <c r="E1503" s="341">
        <f t="shared" si="70"/>
        <v>4.5999999999999996</v>
      </c>
      <c r="F1503" s="401">
        <f t="shared" si="71"/>
        <v>244.37280101282221</v>
      </c>
      <c r="G1503" s="401">
        <f t="shared" si="72"/>
        <v>432.80484034801043</v>
      </c>
      <c r="H1503" s="401">
        <f t="shared" si="73"/>
        <v>677.17764136083258</v>
      </c>
    </row>
    <row r="1504" spans="1:8" x14ac:dyDescent="0.25">
      <c r="A1504" s="405">
        <v>40213</v>
      </c>
      <c r="B1504" s="325">
        <v>333</v>
      </c>
      <c r="C1504" s="292">
        <v>0.31</v>
      </c>
      <c r="D1504" s="341">
        <v>3.26</v>
      </c>
      <c r="E1504" s="341">
        <f t="shared" si="70"/>
        <v>3.57</v>
      </c>
      <c r="F1504" s="401">
        <f t="shared" si="71"/>
        <v>45.635884526490891</v>
      </c>
      <c r="G1504" s="401">
        <f t="shared" si="72"/>
        <v>479.91285018180741</v>
      </c>
      <c r="H1504" s="401">
        <f t="shared" si="73"/>
        <v>525.5487347082983</v>
      </c>
    </row>
    <row r="1505" spans="1:8" x14ac:dyDescent="0.25">
      <c r="A1505" s="405">
        <v>40213</v>
      </c>
      <c r="B1505" s="325">
        <v>334</v>
      </c>
      <c r="C1505" s="292">
        <v>0.82</v>
      </c>
      <c r="D1505" s="341">
        <v>1.19</v>
      </c>
      <c r="E1505" s="341">
        <f t="shared" si="70"/>
        <v>2.0099999999999998</v>
      </c>
      <c r="F1505" s="401">
        <f t="shared" si="71"/>
        <v>120.71427519910495</v>
      </c>
      <c r="G1505" s="401">
        <f t="shared" si="72"/>
        <v>175.18291156943278</v>
      </c>
      <c r="H1505" s="401">
        <f t="shared" si="73"/>
        <v>295.89718676853767</v>
      </c>
    </row>
    <row r="1506" spans="1:8" x14ac:dyDescent="0.25">
      <c r="A1506" s="405">
        <v>40213</v>
      </c>
      <c r="B1506" s="325">
        <v>335</v>
      </c>
      <c r="C1506" s="292">
        <v>0.11</v>
      </c>
      <c r="D1506" s="341">
        <v>4.9800000000000004</v>
      </c>
      <c r="E1506" s="341">
        <f t="shared" si="70"/>
        <v>5.0900000000000007</v>
      </c>
      <c r="F1506" s="401">
        <f t="shared" si="71"/>
        <v>16.193378380367736</v>
      </c>
      <c r="G1506" s="401">
        <f t="shared" si="72"/>
        <v>733.11840303846668</v>
      </c>
      <c r="H1506" s="401">
        <f t="shared" si="73"/>
        <v>749.31178141883447</v>
      </c>
    </row>
    <row r="1507" spans="1:8" x14ac:dyDescent="0.25">
      <c r="A1507" s="405">
        <v>40213</v>
      </c>
      <c r="B1507" s="325">
        <v>337</v>
      </c>
      <c r="C1507" s="292">
        <v>0.51</v>
      </c>
      <c r="D1507" s="341">
        <v>3.79</v>
      </c>
      <c r="E1507" s="341">
        <f t="shared" si="70"/>
        <v>4.3</v>
      </c>
      <c r="F1507" s="401">
        <f t="shared" si="71"/>
        <v>75.078390672614049</v>
      </c>
      <c r="G1507" s="401">
        <f t="shared" si="72"/>
        <v>557.93549146903388</v>
      </c>
      <c r="H1507" s="401">
        <f t="shared" si="73"/>
        <v>633.01388214164785</v>
      </c>
    </row>
    <row r="1508" spans="1:8" x14ac:dyDescent="0.25">
      <c r="A1508" s="405">
        <v>40213</v>
      </c>
      <c r="B1508" s="325">
        <v>339</v>
      </c>
      <c r="C1508" s="292">
        <v>1.1299999999999999</v>
      </c>
      <c r="D1508" s="341">
        <v>6.22</v>
      </c>
      <c r="E1508" s="341">
        <f t="shared" si="70"/>
        <v>7.35</v>
      </c>
      <c r="F1508" s="401">
        <f t="shared" si="71"/>
        <v>166.3501597255958</v>
      </c>
      <c r="G1508" s="401">
        <f t="shared" si="72"/>
        <v>915.66194114443022</v>
      </c>
      <c r="H1508" s="401">
        <f t="shared" si="73"/>
        <v>1082.012100870026</v>
      </c>
    </row>
    <row r="1509" spans="1:8" x14ac:dyDescent="0.25">
      <c r="A1509" s="405">
        <v>40213</v>
      </c>
      <c r="B1509" s="325">
        <v>340</v>
      </c>
      <c r="C1509" s="292">
        <v>0.37</v>
      </c>
      <c r="D1509" s="341">
        <v>5.14</v>
      </c>
      <c r="E1509" s="341">
        <f t="shared" si="70"/>
        <v>5.51</v>
      </c>
      <c r="F1509" s="401">
        <f t="shared" si="71"/>
        <v>54.468636370327843</v>
      </c>
      <c r="G1509" s="401">
        <f t="shared" si="72"/>
        <v>756.67240795536509</v>
      </c>
      <c r="H1509" s="401">
        <f t="shared" si="73"/>
        <v>811.14104432569297</v>
      </c>
    </row>
    <row r="1510" spans="1:8" x14ac:dyDescent="0.25">
      <c r="A1510" s="405">
        <v>40213</v>
      </c>
      <c r="B1510" s="325">
        <v>341</v>
      </c>
      <c r="C1510" s="292">
        <v>0.59</v>
      </c>
      <c r="D1510" s="341">
        <v>8.51</v>
      </c>
      <c r="E1510" s="341">
        <f t="shared" si="70"/>
        <v>9.1</v>
      </c>
      <c r="F1510" s="401">
        <f t="shared" si="71"/>
        <v>86.855393131063309</v>
      </c>
      <c r="G1510" s="401">
        <f t="shared" si="72"/>
        <v>1252.7786365175402</v>
      </c>
      <c r="H1510" s="401">
        <f t="shared" si="73"/>
        <v>1339.6340296486037</v>
      </c>
    </row>
    <row r="1511" spans="1:8" x14ac:dyDescent="0.25">
      <c r="A1511" s="405">
        <v>40213</v>
      </c>
      <c r="B1511" s="325">
        <v>342</v>
      </c>
      <c r="C1511" s="292">
        <v>0.14000000000000001</v>
      </c>
      <c r="D1511" s="341">
        <v>1.1399999999999999</v>
      </c>
      <c r="E1511" s="341">
        <f t="shared" si="70"/>
        <v>1.2799999999999998</v>
      </c>
      <c r="F1511" s="401">
        <f t="shared" si="71"/>
        <v>20.609754302286213</v>
      </c>
      <c r="G1511" s="401">
        <f t="shared" si="72"/>
        <v>167.82228503290196</v>
      </c>
      <c r="H1511" s="401">
        <f t="shared" si="73"/>
        <v>188.43203933518816</v>
      </c>
    </row>
    <row r="1512" spans="1:8" x14ac:dyDescent="0.25">
      <c r="A1512" s="405">
        <v>40213</v>
      </c>
      <c r="B1512" s="325">
        <v>343</v>
      </c>
      <c r="C1512" s="292">
        <v>0.51</v>
      </c>
      <c r="D1512" s="341">
        <v>5.89</v>
      </c>
      <c r="E1512" s="341">
        <f t="shared" si="70"/>
        <v>6.3999999999999995</v>
      </c>
      <c r="F1512" s="401">
        <f t="shared" si="71"/>
        <v>75.078390672614049</v>
      </c>
      <c r="G1512" s="401">
        <f t="shared" si="72"/>
        <v>867.08180600332696</v>
      </c>
      <c r="H1512" s="401">
        <f t="shared" si="73"/>
        <v>942.16019667594094</v>
      </c>
    </row>
    <row r="1513" spans="1:8" x14ac:dyDescent="0.25">
      <c r="A1513" s="405">
        <v>40213</v>
      </c>
      <c r="B1513" s="325">
        <v>344</v>
      </c>
      <c r="C1513" s="292">
        <v>1.56</v>
      </c>
      <c r="D1513" s="341">
        <v>7.34</v>
      </c>
      <c r="E1513" s="341">
        <f t="shared" si="70"/>
        <v>8.9</v>
      </c>
      <c r="F1513" s="401">
        <f t="shared" si="71"/>
        <v>229.65154793976063</v>
      </c>
      <c r="G1513" s="401">
        <f t="shared" si="72"/>
        <v>1080.53997556272</v>
      </c>
      <c r="H1513" s="401">
        <f t="shared" si="73"/>
        <v>1310.1915235024805</v>
      </c>
    </row>
    <row r="1514" spans="1:8" x14ac:dyDescent="0.25">
      <c r="A1514" s="405">
        <v>40213</v>
      </c>
      <c r="B1514" s="325">
        <v>348</v>
      </c>
      <c r="C1514" s="292">
        <v>0.56000000000000005</v>
      </c>
      <c r="D1514" s="341">
        <v>2.08</v>
      </c>
      <c r="E1514" s="341">
        <f t="shared" si="70"/>
        <v>2.64</v>
      </c>
      <c r="F1514" s="401">
        <f t="shared" si="71"/>
        <v>82.439017209144851</v>
      </c>
      <c r="G1514" s="401">
        <f t="shared" si="72"/>
        <v>306.20206391968082</v>
      </c>
      <c r="H1514" s="401">
        <f t="shared" si="73"/>
        <v>388.64108112882565</v>
      </c>
    </row>
    <row r="1515" spans="1:8" x14ac:dyDescent="0.25">
      <c r="A1515" s="405">
        <v>40213</v>
      </c>
      <c r="B1515" s="325">
        <v>491</v>
      </c>
      <c r="C1515" s="292">
        <v>0.05</v>
      </c>
      <c r="D1515" s="341">
        <v>5.47</v>
      </c>
      <c r="E1515" s="341">
        <f t="shared" ref="E1515:E1578" si="74">C1515+D1515</f>
        <v>5.52</v>
      </c>
      <c r="F1515" s="401">
        <f t="shared" si="71"/>
        <v>7.3606265365307895</v>
      </c>
      <c r="G1515" s="401">
        <f t="shared" si="72"/>
        <v>805.25254309646834</v>
      </c>
      <c r="H1515" s="401">
        <f t="shared" si="73"/>
        <v>812.61316963299907</v>
      </c>
    </row>
    <row r="1516" spans="1:8" x14ac:dyDescent="0.25">
      <c r="A1516" s="405">
        <v>40213</v>
      </c>
      <c r="B1516" s="325">
        <v>492</v>
      </c>
      <c r="C1516" s="292" t="s">
        <v>14</v>
      </c>
      <c r="D1516" s="341">
        <v>4.18</v>
      </c>
      <c r="E1516" s="341" t="s">
        <v>14</v>
      </c>
      <c r="F1516" s="401" t="s">
        <v>14</v>
      </c>
      <c r="G1516" s="401">
        <f t="shared" ref="G1516:G1579" si="75">(D1516*10000)/67.929</f>
        <v>615.34837845397396</v>
      </c>
      <c r="H1516" s="401" t="s">
        <v>14</v>
      </c>
    </row>
    <row r="1517" spans="1:8" x14ac:dyDescent="0.25">
      <c r="A1517" s="405">
        <v>40213</v>
      </c>
      <c r="B1517" s="325">
        <v>493</v>
      </c>
      <c r="C1517" s="292">
        <v>1.05</v>
      </c>
      <c r="D1517" s="341">
        <v>3.37</v>
      </c>
      <c r="E1517" s="341">
        <f t="shared" si="74"/>
        <v>4.42</v>
      </c>
      <c r="F1517" s="401">
        <f t="shared" ref="F1517:F1579" si="76">(C1517*10000)/67.929</f>
        <v>154.57315726714657</v>
      </c>
      <c r="G1517" s="401">
        <f t="shared" si="75"/>
        <v>496.1062285621752</v>
      </c>
      <c r="H1517" s="401">
        <f t="shared" si="73"/>
        <v>650.67938582932175</v>
      </c>
    </row>
    <row r="1518" spans="1:8" x14ac:dyDescent="0.25">
      <c r="A1518" s="405">
        <v>40213</v>
      </c>
      <c r="B1518" s="325">
        <v>494</v>
      </c>
      <c r="C1518" s="292">
        <v>0.56000000000000005</v>
      </c>
      <c r="D1518" s="341">
        <v>2.4500000000000002</v>
      </c>
      <c r="E1518" s="341">
        <f t="shared" si="74"/>
        <v>3.0100000000000002</v>
      </c>
      <c r="F1518" s="401">
        <f t="shared" si="76"/>
        <v>82.439017209144851</v>
      </c>
      <c r="G1518" s="401">
        <f t="shared" si="75"/>
        <v>360.67070029000865</v>
      </c>
      <c r="H1518" s="401">
        <f t="shared" si="73"/>
        <v>443.10971749915359</v>
      </c>
    </row>
    <row r="1519" spans="1:8" x14ac:dyDescent="0.25">
      <c r="A1519" s="405">
        <v>40213</v>
      </c>
      <c r="B1519" s="325">
        <v>495</v>
      </c>
      <c r="C1519" s="292">
        <v>1.3440000000000001E-2</v>
      </c>
      <c r="D1519" s="341">
        <v>7.17</v>
      </c>
      <c r="E1519" s="341">
        <f t="shared" si="74"/>
        <v>7.18344</v>
      </c>
      <c r="F1519" s="401">
        <f t="shared" si="76"/>
        <v>1.9785364130194762</v>
      </c>
      <c r="G1519" s="401">
        <f t="shared" si="75"/>
        <v>1055.5138453385152</v>
      </c>
      <c r="H1519" s="401">
        <f t="shared" si="73"/>
        <v>1057.4923817515346</v>
      </c>
    </row>
    <row r="1520" spans="1:8" x14ac:dyDescent="0.25">
      <c r="A1520" s="405">
        <v>40213</v>
      </c>
      <c r="B1520" s="325">
        <v>497</v>
      </c>
      <c r="C1520" s="292">
        <v>0.9</v>
      </c>
      <c r="D1520" s="341">
        <v>6.48</v>
      </c>
      <c r="E1520" s="341">
        <f t="shared" si="74"/>
        <v>7.3800000000000008</v>
      </c>
      <c r="F1520" s="401">
        <f t="shared" si="76"/>
        <v>132.49127765755421</v>
      </c>
      <c r="G1520" s="401">
        <f t="shared" si="75"/>
        <v>953.93719913439043</v>
      </c>
      <c r="H1520" s="401">
        <f t="shared" si="73"/>
        <v>1086.4284767919446</v>
      </c>
    </row>
    <row r="1521" spans="1:8" x14ac:dyDescent="0.25">
      <c r="A1521" s="405">
        <v>40213</v>
      </c>
      <c r="B1521" s="325">
        <v>498</v>
      </c>
      <c r="C1521" s="292">
        <v>0.9</v>
      </c>
      <c r="D1521" s="341"/>
      <c r="E1521" s="341">
        <f t="shared" si="74"/>
        <v>0.9</v>
      </c>
      <c r="F1521" s="401">
        <f t="shared" si="76"/>
        <v>132.49127765755421</v>
      </c>
      <c r="G1521" s="401">
        <f t="shared" si="75"/>
        <v>0</v>
      </c>
      <c r="H1521" s="401">
        <f t="shared" si="73"/>
        <v>132.49127765755421</v>
      </c>
    </row>
    <row r="1522" spans="1:8" x14ac:dyDescent="0.25">
      <c r="A1522" s="405">
        <v>40213</v>
      </c>
      <c r="B1522" s="325">
        <v>499</v>
      </c>
      <c r="C1522" s="292">
        <v>0.65</v>
      </c>
      <c r="D1522" s="341">
        <v>6.56</v>
      </c>
      <c r="E1522" s="341">
        <f t="shared" si="74"/>
        <v>7.21</v>
      </c>
      <c r="F1522" s="401">
        <f t="shared" si="76"/>
        <v>95.688144974900254</v>
      </c>
      <c r="G1522" s="401">
        <f t="shared" si="75"/>
        <v>965.71420159283957</v>
      </c>
      <c r="H1522" s="401">
        <f t="shared" si="73"/>
        <v>1061.4023465677399</v>
      </c>
    </row>
    <row r="1523" spans="1:8" x14ac:dyDescent="0.25">
      <c r="A1523" s="405">
        <v>40213</v>
      </c>
      <c r="B1523" s="325">
        <v>500</v>
      </c>
      <c r="C1523" s="292">
        <v>0.28999999999999998</v>
      </c>
      <c r="D1523" s="341">
        <v>0.8</v>
      </c>
      <c r="E1523" s="341">
        <f t="shared" si="74"/>
        <v>1.0900000000000001</v>
      </c>
      <c r="F1523" s="401">
        <f t="shared" si="76"/>
        <v>42.691633911878576</v>
      </c>
      <c r="G1523" s="401">
        <f t="shared" si="75"/>
        <v>117.77002458449263</v>
      </c>
      <c r="H1523" s="401">
        <f t="shared" si="73"/>
        <v>160.4616584963712</v>
      </c>
    </row>
    <row r="1524" spans="1:8" x14ac:dyDescent="0.25">
      <c r="A1524" s="405">
        <v>40213</v>
      </c>
      <c r="B1524" s="325">
        <v>501</v>
      </c>
      <c r="C1524" s="292">
        <v>1.8</v>
      </c>
      <c r="D1524" s="341">
        <v>2.56</v>
      </c>
      <c r="E1524" s="341">
        <f t="shared" si="74"/>
        <v>4.3600000000000003</v>
      </c>
      <c r="F1524" s="401">
        <f t="shared" si="76"/>
        <v>264.98255531510841</v>
      </c>
      <c r="G1524" s="401">
        <f t="shared" si="75"/>
        <v>376.86407867037639</v>
      </c>
      <c r="H1524" s="401">
        <f t="shared" si="73"/>
        <v>641.8466339854848</v>
      </c>
    </row>
    <row r="1525" spans="1:8" x14ac:dyDescent="0.25">
      <c r="A1525" s="405">
        <v>40213</v>
      </c>
      <c r="B1525" s="325">
        <v>502</v>
      </c>
      <c r="C1525" s="292">
        <v>1.58</v>
      </c>
      <c r="D1525" s="341">
        <v>5.85</v>
      </c>
      <c r="E1525" s="341">
        <f t="shared" si="74"/>
        <v>7.43</v>
      </c>
      <c r="F1525" s="401">
        <f t="shared" si="76"/>
        <v>232.59579855437295</v>
      </c>
      <c r="G1525" s="401">
        <f t="shared" si="75"/>
        <v>861.19330477410233</v>
      </c>
      <c r="H1525" s="401">
        <f t="shared" si="73"/>
        <v>1093.7891033284752</v>
      </c>
    </row>
    <row r="1526" spans="1:8" x14ac:dyDescent="0.25">
      <c r="A1526" s="405">
        <v>40213</v>
      </c>
      <c r="B1526" s="325">
        <v>503</v>
      </c>
      <c r="C1526" s="292">
        <v>0.06</v>
      </c>
      <c r="D1526" s="341">
        <v>4.3600000000000003</v>
      </c>
      <c r="E1526" s="341">
        <f t="shared" si="74"/>
        <v>4.42</v>
      </c>
      <c r="F1526" s="401">
        <f t="shared" si="76"/>
        <v>8.832751843836947</v>
      </c>
      <c r="G1526" s="401">
        <f t="shared" si="75"/>
        <v>641.8466339854848</v>
      </c>
      <c r="H1526" s="401">
        <f t="shared" si="73"/>
        <v>650.67938582932175</v>
      </c>
    </row>
    <row r="1527" spans="1:8" x14ac:dyDescent="0.25">
      <c r="A1527" s="405">
        <v>40213</v>
      </c>
      <c r="B1527" s="325">
        <v>506</v>
      </c>
      <c r="C1527" s="292">
        <v>0.74</v>
      </c>
      <c r="D1527" s="341">
        <v>1.56</v>
      </c>
      <c r="E1527" s="341">
        <f t="shared" si="74"/>
        <v>2.2999999999999998</v>
      </c>
      <c r="F1527" s="401">
        <f t="shared" si="76"/>
        <v>108.93727274065569</v>
      </c>
      <c r="G1527" s="401">
        <f t="shared" si="75"/>
        <v>229.65154793976063</v>
      </c>
      <c r="H1527" s="401">
        <f t="shared" si="73"/>
        <v>338.58882068041629</v>
      </c>
    </row>
    <row r="1528" spans="1:8" x14ac:dyDescent="0.25">
      <c r="A1528" s="405">
        <v>40213</v>
      </c>
      <c r="B1528" s="325">
        <v>509</v>
      </c>
      <c r="C1528" s="292">
        <v>0.26</v>
      </c>
      <c r="D1528" s="341">
        <v>4.47</v>
      </c>
      <c r="E1528" s="341">
        <f t="shared" si="74"/>
        <v>4.7299999999999995</v>
      </c>
      <c r="F1528" s="401">
        <f t="shared" si="76"/>
        <v>38.275257989960103</v>
      </c>
      <c r="G1528" s="401">
        <f t="shared" si="75"/>
        <v>658.04001236585259</v>
      </c>
      <c r="H1528" s="401">
        <f t="shared" si="73"/>
        <v>696.31527035581257</v>
      </c>
    </row>
    <row r="1529" spans="1:8" x14ac:dyDescent="0.25">
      <c r="A1529" s="405">
        <v>40213</v>
      </c>
      <c r="B1529" s="325">
        <v>510</v>
      </c>
      <c r="C1529" s="292">
        <v>3.2</v>
      </c>
      <c r="D1529" s="341">
        <v>1.03</v>
      </c>
      <c r="E1529" s="341">
        <f t="shared" si="74"/>
        <v>4.2300000000000004</v>
      </c>
      <c r="F1529" s="401">
        <f t="shared" si="76"/>
        <v>471.08009833797053</v>
      </c>
      <c r="G1529" s="401">
        <f t="shared" si="75"/>
        <v>151.62890665253425</v>
      </c>
      <c r="H1529" s="401">
        <f t="shared" si="73"/>
        <v>622.70900499050492</v>
      </c>
    </row>
    <row r="1530" spans="1:8" x14ac:dyDescent="0.25">
      <c r="A1530" s="405">
        <v>40213</v>
      </c>
      <c r="B1530" s="325">
        <v>513</v>
      </c>
      <c r="C1530" s="292">
        <v>0.39</v>
      </c>
      <c r="D1530" s="341">
        <v>5.09</v>
      </c>
      <c r="E1530" s="341">
        <f t="shared" si="74"/>
        <v>5.4799999999999995</v>
      </c>
      <c r="F1530" s="401">
        <f t="shared" si="76"/>
        <v>57.412886984940158</v>
      </c>
      <c r="G1530" s="401">
        <f t="shared" si="75"/>
        <v>749.31178141883436</v>
      </c>
      <c r="H1530" s="401">
        <f t="shared" si="73"/>
        <v>806.72466840377444</v>
      </c>
    </row>
    <row r="1531" spans="1:8" x14ac:dyDescent="0.25">
      <c r="A1531" s="405">
        <v>40213</v>
      </c>
      <c r="B1531" s="325">
        <v>514</v>
      </c>
      <c r="C1531" s="292">
        <v>0.52</v>
      </c>
      <c r="D1531" s="341">
        <v>2.27</v>
      </c>
      <c r="E1531" s="341">
        <f t="shared" si="74"/>
        <v>2.79</v>
      </c>
      <c r="F1531" s="401">
        <f t="shared" si="76"/>
        <v>76.550515979920206</v>
      </c>
      <c r="G1531" s="401">
        <f t="shared" si="75"/>
        <v>334.17244475849782</v>
      </c>
      <c r="H1531" s="401">
        <f t="shared" si="73"/>
        <v>410.72296073841807</v>
      </c>
    </row>
    <row r="1532" spans="1:8" x14ac:dyDescent="0.25">
      <c r="A1532" s="405">
        <v>40213</v>
      </c>
      <c r="B1532" s="325">
        <v>515</v>
      </c>
      <c r="C1532" s="292">
        <v>1.53</v>
      </c>
      <c r="D1532" s="341">
        <v>3.54</v>
      </c>
      <c r="E1532" s="341">
        <f t="shared" si="74"/>
        <v>5.07</v>
      </c>
      <c r="F1532" s="401">
        <f t="shared" si="76"/>
        <v>225.23517201784216</v>
      </c>
      <c r="G1532" s="401">
        <f t="shared" si="75"/>
        <v>521.13235878637988</v>
      </c>
      <c r="H1532" s="401">
        <f t="shared" si="73"/>
        <v>746.36753080422204</v>
      </c>
    </row>
    <row r="1533" spans="1:8" x14ac:dyDescent="0.25">
      <c r="A1533" s="405">
        <v>40213</v>
      </c>
      <c r="B1533" s="325">
        <v>516</v>
      </c>
      <c r="C1533" s="292">
        <v>0.73</v>
      </c>
      <c r="D1533" s="341">
        <v>4.71</v>
      </c>
      <c r="E1533" s="341">
        <f t="shared" si="74"/>
        <v>5.4399999999999995</v>
      </c>
      <c r="F1533" s="401">
        <f t="shared" si="76"/>
        <v>107.46514743334953</v>
      </c>
      <c r="G1533" s="401">
        <f t="shared" si="75"/>
        <v>693.37101974120037</v>
      </c>
      <c r="H1533" s="401">
        <f t="shared" si="73"/>
        <v>800.83616717454981</v>
      </c>
    </row>
    <row r="1534" spans="1:8" x14ac:dyDescent="0.25">
      <c r="A1534" s="405">
        <v>40213</v>
      </c>
      <c r="B1534" s="325">
        <v>518</v>
      </c>
      <c r="C1534" s="292">
        <v>0.33</v>
      </c>
      <c r="D1534" s="341">
        <v>6.82</v>
      </c>
      <c r="E1534" s="341">
        <f t="shared" si="74"/>
        <v>7.15</v>
      </c>
      <c r="F1534" s="401">
        <f t="shared" si="76"/>
        <v>48.580135141103206</v>
      </c>
      <c r="G1534" s="401">
        <f t="shared" si="75"/>
        <v>1003.9894595827997</v>
      </c>
      <c r="H1534" s="401">
        <f t="shared" si="73"/>
        <v>1052.5695947239028</v>
      </c>
    </row>
    <row r="1535" spans="1:8" x14ac:dyDescent="0.25">
      <c r="A1535" s="405">
        <v>40213</v>
      </c>
      <c r="B1535" s="325">
        <v>519</v>
      </c>
      <c r="C1535" s="292">
        <v>0.56999999999999995</v>
      </c>
      <c r="D1535" s="341">
        <v>1.45</v>
      </c>
      <c r="E1535" s="341">
        <f t="shared" si="74"/>
        <v>2.02</v>
      </c>
      <c r="F1535" s="401">
        <f t="shared" si="76"/>
        <v>83.91114251645098</v>
      </c>
      <c r="G1535" s="401">
        <f t="shared" si="75"/>
        <v>213.4581695593929</v>
      </c>
      <c r="H1535" s="401">
        <f t="shared" si="73"/>
        <v>297.36931207584388</v>
      </c>
    </row>
    <row r="1536" spans="1:8" x14ac:dyDescent="0.25">
      <c r="A1536" s="405">
        <v>40213</v>
      </c>
      <c r="B1536" s="325">
        <v>520</v>
      </c>
      <c r="C1536" s="292">
        <v>0.53</v>
      </c>
      <c r="D1536" s="341">
        <v>1.36</v>
      </c>
      <c r="E1536" s="341">
        <f t="shared" si="74"/>
        <v>1.8900000000000001</v>
      </c>
      <c r="F1536" s="401">
        <f t="shared" si="76"/>
        <v>78.022641287226364</v>
      </c>
      <c r="G1536" s="401">
        <f t="shared" si="75"/>
        <v>200.20904179363748</v>
      </c>
      <c r="H1536" s="401">
        <f t="shared" si="73"/>
        <v>278.23168308086383</v>
      </c>
    </row>
    <row r="1537" spans="1:8" x14ac:dyDescent="0.25">
      <c r="A1537" s="405">
        <v>40213</v>
      </c>
      <c r="B1537" s="325">
        <v>525</v>
      </c>
      <c r="C1537" s="292">
        <v>0.44</v>
      </c>
      <c r="D1537" s="341">
        <v>5.19</v>
      </c>
      <c r="E1537" s="341">
        <f t="shared" si="74"/>
        <v>5.6300000000000008</v>
      </c>
      <c r="F1537" s="401">
        <f t="shared" si="76"/>
        <v>64.773513521470946</v>
      </c>
      <c r="G1537" s="401">
        <f t="shared" si="75"/>
        <v>764.03303449189605</v>
      </c>
      <c r="H1537" s="401">
        <f t="shared" si="73"/>
        <v>828.80654801336698</v>
      </c>
    </row>
    <row r="1538" spans="1:8" x14ac:dyDescent="0.25">
      <c r="A1538" s="405">
        <v>40213</v>
      </c>
      <c r="B1538" s="325">
        <v>561</v>
      </c>
      <c r="C1538" s="292">
        <v>1.42</v>
      </c>
      <c r="D1538" s="341">
        <v>0.81</v>
      </c>
      <c r="E1538" s="341">
        <f t="shared" si="74"/>
        <v>2.23</v>
      </c>
      <c r="F1538" s="401">
        <f t="shared" si="76"/>
        <v>209.04179363747443</v>
      </c>
      <c r="G1538" s="401">
        <f t="shared" si="75"/>
        <v>119.2421498917988</v>
      </c>
      <c r="H1538" s="401">
        <f t="shared" si="73"/>
        <v>328.28394352927319</v>
      </c>
    </row>
    <row r="1539" spans="1:8" x14ac:dyDescent="0.25">
      <c r="A1539" s="405">
        <v>40213</v>
      </c>
      <c r="B1539" s="325">
        <v>563</v>
      </c>
      <c r="C1539" s="292">
        <v>2.9</v>
      </c>
      <c r="D1539" s="341">
        <v>0.79</v>
      </c>
      <c r="E1539" s="341">
        <f t="shared" si="74"/>
        <v>3.69</v>
      </c>
      <c r="F1539" s="401">
        <f t="shared" si="76"/>
        <v>426.9163391187858</v>
      </c>
      <c r="G1539" s="401">
        <f t="shared" si="75"/>
        <v>116.29789927718647</v>
      </c>
      <c r="H1539" s="401">
        <f t="shared" si="73"/>
        <v>543.2142383959723</v>
      </c>
    </row>
    <row r="1540" spans="1:8" x14ac:dyDescent="0.25">
      <c r="A1540" s="405">
        <v>40213</v>
      </c>
      <c r="B1540" s="325">
        <v>564</v>
      </c>
      <c r="C1540" s="292">
        <v>0.62</v>
      </c>
      <c r="D1540" s="341">
        <v>2.2400000000000002</v>
      </c>
      <c r="E1540" s="341">
        <f t="shared" si="74"/>
        <v>2.8600000000000003</v>
      </c>
      <c r="F1540" s="401">
        <f t="shared" si="76"/>
        <v>91.271769052981782</v>
      </c>
      <c r="G1540" s="401">
        <f t="shared" si="75"/>
        <v>329.7560688365794</v>
      </c>
      <c r="H1540" s="401">
        <f t="shared" ref="H1540:H1603" si="77">(E1540*10000)/67.929</f>
        <v>421.02783788956123</v>
      </c>
    </row>
    <row r="1541" spans="1:8" x14ac:dyDescent="0.25">
      <c r="A1541" s="405">
        <v>40213</v>
      </c>
      <c r="B1541" s="325">
        <v>565</v>
      </c>
      <c r="C1541" s="292">
        <v>1.1000000000000001</v>
      </c>
      <c r="D1541" s="341">
        <v>1.81</v>
      </c>
      <c r="E1541" s="341">
        <f t="shared" si="74"/>
        <v>2.91</v>
      </c>
      <c r="F1541" s="401">
        <f t="shared" si="76"/>
        <v>161.93378380367736</v>
      </c>
      <c r="G1541" s="401">
        <f t="shared" si="75"/>
        <v>266.45468062241457</v>
      </c>
      <c r="H1541" s="401">
        <f t="shared" si="77"/>
        <v>428.38846442609196</v>
      </c>
    </row>
    <row r="1542" spans="1:8" x14ac:dyDescent="0.25">
      <c r="A1542" s="405">
        <v>40213</v>
      </c>
      <c r="B1542" s="325">
        <v>567</v>
      </c>
      <c r="C1542" s="292">
        <v>0.65</v>
      </c>
      <c r="D1542" s="341">
        <v>2.62</v>
      </c>
      <c r="E1542" s="341">
        <f t="shared" si="74"/>
        <v>3.27</v>
      </c>
      <c r="F1542" s="401">
        <f t="shared" si="76"/>
        <v>95.688144974900254</v>
      </c>
      <c r="G1542" s="401">
        <f t="shared" si="75"/>
        <v>385.69683051421333</v>
      </c>
      <c r="H1542" s="401">
        <f t="shared" si="77"/>
        <v>481.38497548911363</v>
      </c>
    </row>
    <row r="1543" spans="1:8" x14ac:dyDescent="0.25">
      <c r="A1543" s="405">
        <v>40213</v>
      </c>
      <c r="B1543" s="325">
        <v>568</v>
      </c>
      <c r="C1543" s="292">
        <v>0.28999999999999998</v>
      </c>
      <c r="D1543" s="341">
        <v>8.24</v>
      </c>
      <c r="E1543" s="341">
        <f t="shared" si="74"/>
        <v>8.5299999999999994</v>
      </c>
      <c r="F1543" s="401">
        <f t="shared" si="76"/>
        <v>42.691633911878576</v>
      </c>
      <c r="G1543" s="401">
        <f t="shared" si="75"/>
        <v>1213.031253220274</v>
      </c>
      <c r="H1543" s="401">
        <f t="shared" si="77"/>
        <v>1255.7228871321527</v>
      </c>
    </row>
    <row r="1544" spans="1:8" x14ac:dyDescent="0.25">
      <c r="A1544" s="405">
        <v>40213</v>
      </c>
      <c r="B1544" s="325">
        <v>569</v>
      </c>
      <c r="C1544" s="292">
        <v>0.89</v>
      </c>
      <c r="D1544" s="341">
        <v>1.26</v>
      </c>
      <c r="E1544" s="341">
        <f t="shared" si="74"/>
        <v>2.15</v>
      </c>
      <c r="F1544" s="401">
        <f t="shared" si="76"/>
        <v>131.01915235024805</v>
      </c>
      <c r="G1544" s="401">
        <f t="shared" si="75"/>
        <v>185.48778872057588</v>
      </c>
      <c r="H1544" s="401">
        <f t="shared" si="77"/>
        <v>316.50694107082393</v>
      </c>
    </row>
    <row r="1545" spans="1:8" x14ac:dyDescent="0.25">
      <c r="A1545" s="405">
        <v>40213</v>
      </c>
      <c r="B1545" s="325">
        <v>570</v>
      </c>
      <c r="C1545" s="292">
        <v>0.09</v>
      </c>
      <c r="D1545" s="341">
        <v>5.84</v>
      </c>
      <c r="E1545" s="341">
        <f t="shared" si="74"/>
        <v>5.93</v>
      </c>
      <c r="F1545" s="401">
        <f t="shared" si="76"/>
        <v>13.249127765755421</v>
      </c>
      <c r="G1545" s="401">
        <f t="shared" si="75"/>
        <v>859.72117946679623</v>
      </c>
      <c r="H1545" s="401">
        <f t="shared" si="77"/>
        <v>872.97030723255159</v>
      </c>
    </row>
    <row r="1546" spans="1:8" x14ac:dyDescent="0.25">
      <c r="A1546" s="405">
        <v>40213</v>
      </c>
      <c r="B1546" s="325">
        <v>573</v>
      </c>
      <c r="C1546" s="292">
        <v>0.91</v>
      </c>
      <c r="D1546" s="341">
        <v>3.95</v>
      </c>
      <c r="E1546" s="341">
        <f t="shared" si="74"/>
        <v>4.8600000000000003</v>
      </c>
      <c r="F1546" s="401">
        <f t="shared" si="76"/>
        <v>133.96340296486036</v>
      </c>
      <c r="G1546" s="401">
        <f t="shared" si="75"/>
        <v>581.4894963859324</v>
      </c>
      <c r="H1546" s="401">
        <f t="shared" si="77"/>
        <v>715.45289935079268</v>
      </c>
    </row>
    <row r="1547" spans="1:8" x14ac:dyDescent="0.25">
      <c r="A1547" s="405">
        <v>40213</v>
      </c>
      <c r="B1547" s="325">
        <v>575</v>
      </c>
      <c r="C1547" s="292">
        <v>1.47</v>
      </c>
      <c r="D1547" s="341">
        <v>2.58</v>
      </c>
      <c r="E1547" s="341">
        <f t="shared" si="74"/>
        <v>4.05</v>
      </c>
      <c r="F1547" s="401">
        <f t="shared" si="76"/>
        <v>216.40242017400521</v>
      </c>
      <c r="G1547" s="401">
        <f t="shared" si="75"/>
        <v>379.8083292849887</v>
      </c>
      <c r="H1547" s="401">
        <f t="shared" si="77"/>
        <v>596.21074945899397</v>
      </c>
    </row>
    <row r="1548" spans="1:8" x14ac:dyDescent="0.25">
      <c r="A1548" s="405">
        <v>40213</v>
      </c>
      <c r="B1548" s="325">
        <v>576</v>
      </c>
      <c r="C1548" s="292">
        <v>0.57999999999999996</v>
      </c>
      <c r="D1548" s="341">
        <v>4.2699999999999996</v>
      </c>
      <c r="E1548" s="341">
        <f t="shared" si="74"/>
        <v>4.8499999999999996</v>
      </c>
      <c r="F1548" s="401">
        <f t="shared" si="76"/>
        <v>85.383267823757151</v>
      </c>
      <c r="G1548" s="401">
        <f t="shared" si="75"/>
        <v>628.59750621972933</v>
      </c>
      <c r="H1548" s="401">
        <f t="shared" si="77"/>
        <v>713.98077404348658</v>
      </c>
    </row>
    <row r="1549" spans="1:8" x14ac:dyDescent="0.25">
      <c r="A1549" s="405">
        <v>40213</v>
      </c>
      <c r="B1549" s="325">
        <v>577</v>
      </c>
      <c r="C1549" s="292">
        <v>0.54</v>
      </c>
      <c r="D1549" s="341">
        <v>8.69</v>
      </c>
      <c r="E1549" s="341">
        <f t="shared" si="74"/>
        <v>9.23</v>
      </c>
      <c r="F1549" s="401">
        <f t="shared" si="76"/>
        <v>79.494766594532521</v>
      </c>
      <c r="G1549" s="401">
        <f t="shared" si="75"/>
        <v>1279.2768920490512</v>
      </c>
      <c r="H1549" s="401">
        <f t="shared" si="77"/>
        <v>1358.7716586435838</v>
      </c>
    </row>
    <row r="1550" spans="1:8" x14ac:dyDescent="0.25">
      <c r="A1550" s="405">
        <v>40213</v>
      </c>
      <c r="B1550" s="325">
        <v>578</v>
      </c>
      <c r="C1550" s="292">
        <v>0.89</v>
      </c>
      <c r="D1550" s="341">
        <v>3.18</v>
      </c>
      <c r="E1550" s="341">
        <f t="shared" si="74"/>
        <v>4.07</v>
      </c>
      <c r="F1550" s="401">
        <f t="shared" si="76"/>
        <v>131.01915235024805</v>
      </c>
      <c r="G1550" s="401">
        <f t="shared" si="75"/>
        <v>468.13584772335821</v>
      </c>
      <c r="H1550" s="401">
        <f t="shared" si="77"/>
        <v>599.15500007360629</v>
      </c>
    </row>
    <row r="1551" spans="1:8" x14ac:dyDescent="0.25">
      <c r="A1551" s="405">
        <v>40213</v>
      </c>
      <c r="B1551" s="325">
        <v>580</v>
      </c>
      <c r="C1551" s="292">
        <v>1.1200000000000001</v>
      </c>
      <c r="D1551" s="341">
        <v>4.67</v>
      </c>
      <c r="E1551" s="341">
        <f t="shared" si="74"/>
        <v>5.79</v>
      </c>
      <c r="F1551" s="401">
        <f t="shared" si="76"/>
        <v>164.8780344182897</v>
      </c>
      <c r="G1551" s="401">
        <f t="shared" si="75"/>
        <v>687.48251851197574</v>
      </c>
      <c r="H1551" s="401">
        <f t="shared" si="77"/>
        <v>852.36055293026538</v>
      </c>
    </row>
    <row r="1552" spans="1:8" x14ac:dyDescent="0.25">
      <c r="A1552" s="405">
        <v>40213</v>
      </c>
      <c r="B1552" s="325">
        <v>581</v>
      </c>
      <c r="C1552" s="292">
        <v>0.45</v>
      </c>
      <c r="D1552" s="341">
        <v>0.89</v>
      </c>
      <c r="E1552" s="341">
        <f t="shared" si="74"/>
        <v>1.34</v>
      </c>
      <c r="F1552" s="401">
        <f t="shared" si="76"/>
        <v>66.245638828777103</v>
      </c>
      <c r="G1552" s="401">
        <f t="shared" si="75"/>
        <v>131.01915235024805</v>
      </c>
      <c r="H1552" s="401">
        <f t="shared" si="77"/>
        <v>197.26479117902514</v>
      </c>
    </row>
    <row r="1553" spans="1:8" x14ac:dyDescent="0.25">
      <c r="A1553" s="405">
        <v>40213</v>
      </c>
      <c r="B1553" s="325">
        <v>582</v>
      </c>
      <c r="C1553" s="292">
        <v>0.2</v>
      </c>
      <c r="D1553" s="341">
        <v>5.48</v>
      </c>
      <c r="E1553" s="341">
        <f t="shared" si="74"/>
        <v>5.6800000000000006</v>
      </c>
      <c r="F1553" s="401">
        <f t="shared" si="76"/>
        <v>29.442506146123158</v>
      </c>
      <c r="G1553" s="401">
        <f t="shared" si="75"/>
        <v>806.72466840377456</v>
      </c>
      <c r="H1553" s="401">
        <f t="shared" si="77"/>
        <v>836.16717454989782</v>
      </c>
    </row>
    <row r="1554" spans="1:8" x14ac:dyDescent="0.25">
      <c r="A1554" s="405">
        <v>40213</v>
      </c>
      <c r="B1554" s="325">
        <v>584</v>
      </c>
      <c r="C1554" s="292">
        <v>0.51</v>
      </c>
      <c r="D1554" s="341">
        <v>3.71</v>
      </c>
      <c r="E1554" s="341">
        <f t="shared" si="74"/>
        <v>4.22</v>
      </c>
      <c r="F1554" s="401">
        <f t="shared" si="76"/>
        <v>75.078390672614049</v>
      </c>
      <c r="G1554" s="401">
        <f t="shared" si="75"/>
        <v>546.15848901058462</v>
      </c>
      <c r="H1554" s="401">
        <f t="shared" si="77"/>
        <v>621.23687968319859</v>
      </c>
    </row>
    <row r="1555" spans="1:8" x14ac:dyDescent="0.25">
      <c r="A1555" s="405">
        <v>40213</v>
      </c>
      <c r="B1555" s="325">
        <v>587</v>
      </c>
      <c r="C1555" s="292">
        <v>0.37</v>
      </c>
      <c r="D1555" s="341">
        <v>8.19</v>
      </c>
      <c r="E1555" s="341">
        <f t="shared" si="74"/>
        <v>8.5599999999999987</v>
      </c>
      <c r="F1555" s="401">
        <f t="shared" si="76"/>
        <v>54.468636370327843</v>
      </c>
      <c r="G1555" s="401">
        <f t="shared" si="75"/>
        <v>1205.6706266837432</v>
      </c>
      <c r="H1555" s="401">
        <f t="shared" si="77"/>
        <v>1260.1392630540709</v>
      </c>
    </row>
    <row r="1556" spans="1:8" x14ac:dyDescent="0.25">
      <c r="A1556" s="405">
        <v>40213</v>
      </c>
      <c r="B1556" s="325">
        <v>589</v>
      </c>
      <c r="C1556" s="292">
        <v>2.02</v>
      </c>
      <c r="D1556" s="341">
        <v>1.07</v>
      </c>
      <c r="E1556" s="341">
        <f t="shared" si="74"/>
        <v>3.09</v>
      </c>
      <c r="F1556" s="401">
        <f t="shared" si="76"/>
        <v>297.36931207584388</v>
      </c>
      <c r="G1556" s="401">
        <f t="shared" si="75"/>
        <v>157.51740788175888</v>
      </c>
      <c r="H1556" s="401">
        <f t="shared" si="77"/>
        <v>454.88671995760279</v>
      </c>
    </row>
    <row r="1557" spans="1:8" x14ac:dyDescent="0.25">
      <c r="A1557" s="405">
        <v>40213</v>
      </c>
      <c r="B1557" s="325">
        <v>590</v>
      </c>
      <c r="C1557" s="292">
        <v>0.52</v>
      </c>
      <c r="D1557" s="341">
        <v>2.44</v>
      </c>
      <c r="E1557" s="341">
        <f t="shared" si="74"/>
        <v>2.96</v>
      </c>
      <c r="F1557" s="401">
        <f t="shared" si="76"/>
        <v>76.550515979920206</v>
      </c>
      <c r="G1557" s="401">
        <f t="shared" si="75"/>
        <v>359.1985749827025</v>
      </c>
      <c r="H1557" s="401">
        <f t="shared" si="77"/>
        <v>435.74909096262274</v>
      </c>
    </row>
    <row r="1558" spans="1:8" x14ac:dyDescent="0.25">
      <c r="A1558" s="405">
        <v>40213</v>
      </c>
      <c r="B1558" s="325">
        <v>591</v>
      </c>
      <c r="C1558" s="292">
        <v>4.3699999999999998E-3</v>
      </c>
      <c r="D1558" s="341">
        <v>3.37</v>
      </c>
      <c r="E1558" s="341">
        <f t="shared" si="74"/>
        <v>3.3743700000000003</v>
      </c>
      <c r="F1558" s="401">
        <f t="shared" si="76"/>
        <v>0.64331875929279092</v>
      </c>
      <c r="G1558" s="401">
        <f t="shared" si="75"/>
        <v>496.1062285621752</v>
      </c>
      <c r="H1558" s="401">
        <f t="shared" si="77"/>
        <v>496.74954732146807</v>
      </c>
    </row>
    <row r="1559" spans="1:8" x14ac:dyDescent="0.25">
      <c r="A1559" s="405">
        <v>40213</v>
      </c>
      <c r="B1559" s="325">
        <v>595</v>
      </c>
      <c r="C1559" s="292">
        <v>0.19</v>
      </c>
      <c r="D1559" s="341">
        <v>6.26</v>
      </c>
      <c r="E1559" s="341">
        <f t="shared" si="74"/>
        <v>6.45</v>
      </c>
      <c r="F1559" s="401">
        <f t="shared" si="76"/>
        <v>27.970380838817</v>
      </c>
      <c r="G1559" s="401">
        <f t="shared" si="75"/>
        <v>921.55044237365485</v>
      </c>
      <c r="H1559" s="401">
        <f t="shared" si="77"/>
        <v>949.52082321247178</v>
      </c>
    </row>
    <row r="1560" spans="1:8" x14ac:dyDescent="0.25">
      <c r="A1560" s="405">
        <v>40213</v>
      </c>
      <c r="B1560" s="325">
        <v>631</v>
      </c>
      <c r="C1560" s="292">
        <v>0.76</v>
      </c>
      <c r="D1560" s="341">
        <v>3.09</v>
      </c>
      <c r="E1560" s="341">
        <f t="shared" si="74"/>
        <v>3.8499999999999996</v>
      </c>
      <c r="F1560" s="401">
        <f t="shared" si="76"/>
        <v>111.881523355268</v>
      </c>
      <c r="G1560" s="401">
        <f t="shared" si="75"/>
        <v>454.88671995760279</v>
      </c>
      <c r="H1560" s="401">
        <f t="shared" si="77"/>
        <v>566.76824331287082</v>
      </c>
    </row>
    <row r="1561" spans="1:8" x14ac:dyDescent="0.25">
      <c r="A1561" s="405">
        <v>40213</v>
      </c>
      <c r="B1561" s="325">
        <v>633</v>
      </c>
      <c r="C1561" s="292">
        <v>0.52</v>
      </c>
      <c r="D1561" s="341">
        <v>5.0199999999999996</v>
      </c>
      <c r="E1561" s="341">
        <f t="shared" si="74"/>
        <v>5.5399999999999991</v>
      </c>
      <c r="F1561" s="401">
        <f t="shared" si="76"/>
        <v>76.550515979920206</v>
      </c>
      <c r="G1561" s="401">
        <f t="shared" si="75"/>
        <v>739.00690426769108</v>
      </c>
      <c r="H1561" s="401">
        <f t="shared" si="77"/>
        <v>815.55742024761139</v>
      </c>
    </row>
    <row r="1562" spans="1:8" x14ac:dyDescent="0.25">
      <c r="A1562" s="405">
        <v>40213</v>
      </c>
      <c r="B1562" s="325">
        <v>634</v>
      </c>
      <c r="C1562" s="292">
        <v>0.52</v>
      </c>
      <c r="D1562" s="341">
        <v>3.86</v>
      </c>
      <c r="E1562" s="341">
        <f t="shared" si="74"/>
        <v>4.38</v>
      </c>
      <c r="F1562" s="401">
        <f t="shared" si="76"/>
        <v>76.550515979920206</v>
      </c>
      <c r="G1562" s="401">
        <f t="shared" si="75"/>
        <v>568.24036862017692</v>
      </c>
      <c r="H1562" s="401">
        <f t="shared" si="77"/>
        <v>644.79088460009712</v>
      </c>
    </row>
    <row r="1563" spans="1:8" x14ac:dyDescent="0.25">
      <c r="A1563" s="405">
        <v>40213</v>
      </c>
      <c r="B1563" s="325">
        <v>635</v>
      </c>
      <c r="C1563" s="292">
        <v>0.5</v>
      </c>
      <c r="D1563" s="341">
        <v>2.73</v>
      </c>
      <c r="E1563" s="341">
        <f t="shared" si="74"/>
        <v>3.23</v>
      </c>
      <c r="F1563" s="401">
        <f t="shared" si="76"/>
        <v>73.606265365307891</v>
      </c>
      <c r="G1563" s="401">
        <f t="shared" si="75"/>
        <v>401.89020889458112</v>
      </c>
      <c r="H1563" s="401">
        <f t="shared" si="77"/>
        <v>475.496474259889</v>
      </c>
    </row>
    <row r="1564" spans="1:8" x14ac:dyDescent="0.25">
      <c r="A1564" s="405">
        <v>40213</v>
      </c>
      <c r="B1564" s="325">
        <v>636</v>
      </c>
      <c r="C1564" s="292">
        <v>0.73</v>
      </c>
      <c r="D1564" s="341">
        <v>9.58</v>
      </c>
      <c r="E1564" s="341">
        <f t="shared" si="74"/>
        <v>10.31</v>
      </c>
      <c r="F1564" s="401">
        <f t="shared" si="76"/>
        <v>107.46514743334953</v>
      </c>
      <c r="G1564" s="401">
        <f t="shared" si="75"/>
        <v>1410.2960443992993</v>
      </c>
      <c r="H1564" s="401">
        <f t="shared" si="77"/>
        <v>1517.7611918326488</v>
      </c>
    </row>
    <row r="1565" spans="1:8" x14ac:dyDescent="0.25">
      <c r="A1565" s="405">
        <v>40213</v>
      </c>
      <c r="B1565" s="325">
        <v>637</v>
      </c>
      <c r="C1565" s="292">
        <v>0.43</v>
      </c>
      <c r="D1565" s="341">
        <v>4.34</v>
      </c>
      <c r="E1565" s="341">
        <f t="shared" si="74"/>
        <v>4.7699999999999996</v>
      </c>
      <c r="F1565" s="401">
        <f t="shared" si="76"/>
        <v>63.301388214164788</v>
      </c>
      <c r="G1565" s="401">
        <f t="shared" si="75"/>
        <v>638.90238337087249</v>
      </c>
      <c r="H1565" s="401">
        <f t="shared" si="77"/>
        <v>702.2037715850372</v>
      </c>
    </row>
    <row r="1566" spans="1:8" x14ac:dyDescent="0.25">
      <c r="A1566" s="405">
        <v>40213</v>
      </c>
      <c r="B1566" s="325">
        <v>639</v>
      </c>
      <c r="C1566" s="292">
        <v>0.45</v>
      </c>
      <c r="D1566" s="341">
        <v>2.15</v>
      </c>
      <c r="E1566" s="341">
        <f t="shared" si="74"/>
        <v>2.6</v>
      </c>
      <c r="F1566" s="401">
        <f t="shared" si="76"/>
        <v>66.245638828777103</v>
      </c>
      <c r="G1566" s="401">
        <f t="shared" si="75"/>
        <v>316.50694107082393</v>
      </c>
      <c r="H1566" s="401">
        <f t="shared" si="77"/>
        <v>382.75257989960102</v>
      </c>
    </row>
    <row r="1567" spans="1:8" x14ac:dyDescent="0.25">
      <c r="A1567" s="405">
        <v>40213</v>
      </c>
      <c r="B1567" s="325">
        <v>641</v>
      </c>
      <c r="C1567" s="292">
        <v>0.81</v>
      </c>
      <c r="D1567" s="341">
        <v>6.74</v>
      </c>
      <c r="E1567" s="341">
        <f t="shared" si="74"/>
        <v>7.5500000000000007</v>
      </c>
      <c r="F1567" s="401">
        <f t="shared" si="76"/>
        <v>119.2421498917988</v>
      </c>
      <c r="G1567" s="401">
        <f t="shared" si="75"/>
        <v>992.21245712435041</v>
      </c>
      <c r="H1567" s="401">
        <f t="shared" si="77"/>
        <v>1111.4546070161491</v>
      </c>
    </row>
    <row r="1568" spans="1:8" x14ac:dyDescent="0.25">
      <c r="A1568" s="405">
        <v>40213</v>
      </c>
      <c r="B1568" s="325">
        <v>642</v>
      </c>
      <c r="C1568" s="292">
        <v>1.1000000000000001</v>
      </c>
      <c r="D1568" s="341">
        <v>5.31</v>
      </c>
      <c r="E1568" s="341">
        <f t="shared" si="74"/>
        <v>6.41</v>
      </c>
      <c r="F1568" s="401">
        <f t="shared" si="76"/>
        <v>161.93378380367736</v>
      </c>
      <c r="G1568" s="401">
        <f t="shared" si="75"/>
        <v>781.69853817956971</v>
      </c>
      <c r="H1568" s="401">
        <f t="shared" si="77"/>
        <v>943.63232198324715</v>
      </c>
    </row>
    <row r="1569" spans="1:8" x14ac:dyDescent="0.25">
      <c r="A1569" s="405">
        <v>40213</v>
      </c>
      <c r="B1569" s="325">
        <v>643</v>
      </c>
      <c r="C1569" s="292">
        <v>0.84</v>
      </c>
      <c r="D1569" s="341">
        <v>5.21</v>
      </c>
      <c r="E1569" s="341">
        <f t="shared" si="74"/>
        <v>6.05</v>
      </c>
      <c r="F1569" s="401">
        <f t="shared" si="76"/>
        <v>123.65852581371726</v>
      </c>
      <c r="G1569" s="401">
        <f t="shared" si="75"/>
        <v>766.97728510650825</v>
      </c>
      <c r="H1569" s="401">
        <f t="shared" si="77"/>
        <v>890.63581092022548</v>
      </c>
    </row>
    <row r="1570" spans="1:8" x14ac:dyDescent="0.25">
      <c r="A1570" s="405">
        <v>40213</v>
      </c>
      <c r="B1570" s="325">
        <v>645</v>
      </c>
      <c r="C1570" s="292">
        <v>1.2</v>
      </c>
      <c r="D1570" s="341">
        <v>2.57</v>
      </c>
      <c r="E1570" s="341">
        <f t="shared" si="74"/>
        <v>3.7699999999999996</v>
      </c>
      <c r="F1570" s="401">
        <f t="shared" si="76"/>
        <v>176.65503687673893</v>
      </c>
      <c r="G1570" s="401">
        <f t="shared" si="75"/>
        <v>378.33620397768254</v>
      </c>
      <c r="H1570" s="401">
        <f t="shared" si="77"/>
        <v>554.99124085442145</v>
      </c>
    </row>
    <row r="1571" spans="1:8" x14ac:dyDescent="0.25">
      <c r="A1571" s="405">
        <v>40213</v>
      </c>
      <c r="B1571" s="325">
        <v>646</v>
      </c>
      <c r="C1571" s="292">
        <v>0.2</v>
      </c>
      <c r="D1571" s="341">
        <v>6.44</v>
      </c>
      <c r="E1571" s="341">
        <f t="shared" si="74"/>
        <v>6.6400000000000006</v>
      </c>
      <c r="F1571" s="401">
        <f t="shared" si="76"/>
        <v>29.442506146123158</v>
      </c>
      <c r="G1571" s="401">
        <f t="shared" si="75"/>
        <v>948.0486979051658</v>
      </c>
      <c r="H1571" s="401">
        <f t="shared" si="77"/>
        <v>977.49120405128883</v>
      </c>
    </row>
    <row r="1572" spans="1:8" x14ac:dyDescent="0.25">
      <c r="A1572" s="405">
        <v>40213</v>
      </c>
      <c r="B1572" s="325">
        <v>648</v>
      </c>
      <c r="C1572" s="292">
        <v>0.7</v>
      </c>
      <c r="D1572" s="341">
        <v>2.56</v>
      </c>
      <c r="E1572" s="341">
        <f t="shared" si="74"/>
        <v>3.26</v>
      </c>
      <c r="F1572" s="401">
        <f t="shared" si="76"/>
        <v>103.04877151143106</v>
      </c>
      <c r="G1572" s="401">
        <f t="shared" si="75"/>
        <v>376.86407867037639</v>
      </c>
      <c r="H1572" s="401">
        <f t="shared" si="77"/>
        <v>479.91285018180741</v>
      </c>
    </row>
    <row r="1573" spans="1:8" x14ac:dyDescent="0.25">
      <c r="A1573" s="405">
        <v>40213</v>
      </c>
      <c r="B1573" s="325">
        <v>652</v>
      </c>
      <c r="C1573" s="292">
        <v>1.21</v>
      </c>
      <c r="D1573" s="341">
        <v>1.79</v>
      </c>
      <c r="E1573" s="341">
        <f t="shared" si="74"/>
        <v>3</v>
      </c>
      <c r="F1573" s="401">
        <f t="shared" si="76"/>
        <v>178.12716218404509</v>
      </c>
      <c r="G1573" s="401">
        <f t="shared" si="75"/>
        <v>263.51043000780226</v>
      </c>
      <c r="H1573" s="401">
        <f t="shared" si="77"/>
        <v>441.63759219184738</v>
      </c>
    </row>
    <row r="1574" spans="1:8" x14ac:dyDescent="0.25">
      <c r="A1574" s="405">
        <v>40213</v>
      </c>
      <c r="B1574" s="325">
        <v>653</v>
      </c>
      <c r="C1574" s="292">
        <v>1.1499999999999999</v>
      </c>
      <c r="D1574" s="341">
        <v>1.54</v>
      </c>
      <c r="E1574" s="341">
        <f t="shared" si="74"/>
        <v>2.69</v>
      </c>
      <c r="F1574" s="401">
        <f t="shared" si="76"/>
        <v>169.29441034020815</v>
      </c>
      <c r="G1574" s="401">
        <f t="shared" si="75"/>
        <v>226.70729732514832</v>
      </c>
      <c r="H1574" s="401">
        <f t="shared" si="77"/>
        <v>396.00170766535649</v>
      </c>
    </row>
    <row r="1575" spans="1:8" x14ac:dyDescent="0.25">
      <c r="A1575" s="405">
        <v>40213</v>
      </c>
      <c r="B1575" s="325">
        <v>655</v>
      </c>
      <c r="C1575" s="292">
        <v>0.3</v>
      </c>
      <c r="D1575" s="341">
        <v>2.5099999999999998</v>
      </c>
      <c r="E1575" s="341">
        <f t="shared" si="74"/>
        <v>2.8099999999999996</v>
      </c>
      <c r="F1575" s="401">
        <f t="shared" si="76"/>
        <v>44.163759219184733</v>
      </c>
      <c r="G1575" s="401">
        <f t="shared" si="75"/>
        <v>369.50345213384554</v>
      </c>
      <c r="H1575" s="401">
        <f t="shared" si="77"/>
        <v>413.66721135303032</v>
      </c>
    </row>
    <row r="1576" spans="1:8" x14ac:dyDescent="0.25">
      <c r="A1576" s="405">
        <v>40213</v>
      </c>
      <c r="B1576" s="325">
        <v>656</v>
      </c>
      <c r="C1576" s="292">
        <v>1.91</v>
      </c>
      <c r="D1576" s="341">
        <v>6.49</v>
      </c>
      <c r="E1576" s="341">
        <f t="shared" si="74"/>
        <v>8.4</v>
      </c>
      <c r="F1576" s="401">
        <f t="shared" si="76"/>
        <v>281.17593369547615</v>
      </c>
      <c r="G1576" s="401">
        <f t="shared" si="75"/>
        <v>955.40932444169641</v>
      </c>
      <c r="H1576" s="401">
        <f t="shared" si="77"/>
        <v>1236.5852581371726</v>
      </c>
    </row>
    <row r="1577" spans="1:8" x14ac:dyDescent="0.25">
      <c r="A1577" s="405">
        <v>40213</v>
      </c>
      <c r="B1577" s="325">
        <v>657</v>
      </c>
      <c r="C1577" s="292">
        <v>0.69</v>
      </c>
      <c r="D1577" s="341">
        <v>3.5</v>
      </c>
      <c r="E1577" s="341">
        <f t="shared" si="74"/>
        <v>4.1899999999999995</v>
      </c>
      <c r="F1577" s="401">
        <f t="shared" si="76"/>
        <v>101.57664620412488</v>
      </c>
      <c r="G1577" s="401">
        <f t="shared" si="75"/>
        <v>515.24385755715525</v>
      </c>
      <c r="H1577" s="401">
        <f t="shared" si="77"/>
        <v>616.82050376128007</v>
      </c>
    </row>
    <row r="1578" spans="1:8" x14ac:dyDescent="0.25">
      <c r="A1578" s="405">
        <v>40213</v>
      </c>
      <c r="B1578" s="325">
        <v>658</v>
      </c>
      <c r="C1578" s="292">
        <v>0.99</v>
      </c>
      <c r="D1578" s="341">
        <v>2.27</v>
      </c>
      <c r="E1578" s="341">
        <f t="shared" si="74"/>
        <v>3.26</v>
      </c>
      <c r="F1578" s="401">
        <f t="shared" si="76"/>
        <v>145.74040542330962</v>
      </c>
      <c r="G1578" s="401">
        <f t="shared" si="75"/>
        <v>334.17244475849782</v>
      </c>
      <c r="H1578" s="401">
        <f t="shared" si="77"/>
        <v>479.91285018180741</v>
      </c>
    </row>
    <row r="1579" spans="1:8" x14ac:dyDescent="0.25">
      <c r="A1579" s="405">
        <v>40213</v>
      </c>
      <c r="B1579" s="325">
        <v>659</v>
      </c>
      <c r="C1579" s="292">
        <v>0.97</v>
      </c>
      <c r="D1579" s="341">
        <v>2.91</v>
      </c>
      <c r="E1579" s="341">
        <f t="shared" ref="E1579:E1642" si="78">C1579+D1579</f>
        <v>3.88</v>
      </c>
      <c r="F1579" s="401">
        <f t="shared" si="76"/>
        <v>142.79615480869731</v>
      </c>
      <c r="G1579" s="401">
        <f t="shared" si="75"/>
        <v>428.38846442609196</v>
      </c>
      <c r="H1579" s="401">
        <f t="shared" si="77"/>
        <v>571.18461923478924</v>
      </c>
    </row>
    <row r="1580" spans="1:8" x14ac:dyDescent="0.25">
      <c r="A1580" s="405">
        <v>40213</v>
      </c>
      <c r="B1580" s="325">
        <v>660</v>
      </c>
      <c r="C1580" s="292">
        <v>0.19</v>
      </c>
      <c r="D1580" s="341">
        <v>2.86</v>
      </c>
      <c r="E1580" s="341">
        <f t="shared" si="78"/>
        <v>3.05</v>
      </c>
      <c r="F1580" s="401">
        <f t="shared" ref="F1580:F1643" si="79">(C1580*10000)/67.929</f>
        <v>27.970380838817</v>
      </c>
      <c r="G1580" s="401">
        <f t="shared" ref="G1580:G1643" si="80">(D1580*10000)/67.929</f>
        <v>421.02783788956117</v>
      </c>
      <c r="H1580" s="401">
        <f t="shared" si="77"/>
        <v>448.99821872837816</v>
      </c>
    </row>
    <row r="1581" spans="1:8" x14ac:dyDescent="0.25">
      <c r="A1581" s="405">
        <v>40213</v>
      </c>
      <c r="B1581" s="325">
        <v>665</v>
      </c>
      <c r="C1581" s="292">
        <v>0.15</v>
      </c>
      <c r="D1581" s="341">
        <v>3.56</v>
      </c>
      <c r="E1581" s="341">
        <f t="shared" si="78"/>
        <v>3.71</v>
      </c>
      <c r="F1581" s="401">
        <f t="shared" si="79"/>
        <v>22.081879609592367</v>
      </c>
      <c r="G1581" s="401">
        <f t="shared" si="80"/>
        <v>524.0766094009922</v>
      </c>
      <c r="H1581" s="401">
        <f t="shared" si="77"/>
        <v>546.15848901058462</v>
      </c>
    </row>
    <row r="1582" spans="1:8" x14ac:dyDescent="0.25">
      <c r="A1582" s="405">
        <v>40213</v>
      </c>
      <c r="B1582" s="325">
        <v>738</v>
      </c>
      <c r="C1582" s="292">
        <v>0.46</v>
      </c>
      <c r="D1582" s="341">
        <v>7.81</v>
      </c>
      <c r="E1582" s="341">
        <f t="shared" si="78"/>
        <v>8.27</v>
      </c>
      <c r="F1582" s="401">
        <f t="shared" si="79"/>
        <v>67.717764136083261</v>
      </c>
      <c r="G1582" s="401">
        <f t="shared" si="80"/>
        <v>1149.7298650061093</v>
      </c>
      <c r="H1582" s="401">
        <f t="shared" si="77"/>
        <v>1217.4476291421925</v>
      </c>
    </row>
    <row r="1583" spans="1:8" x14ac:dyDescent="0.25">
      <c r="A1583" s="405">
        <v>40213</v>
      </c>
      <c r="B1583" s="325">
        <v>739</v>
      </c>
      <c r="C1583" s="292">
        <v>1.92</v>
      </c>
      <c r="D1583" s="341">
        <v>8.0500000000000007</v>
      </c>
      <c r="E1583" s="341">
        <f t="shared" si="78"/>
        <v>9.9700000000000006</v>
      </c>
      <c r="F1583" s="401">
        <f t="shared" si="79"/>
        <v>282.6480590027823</v>
      </c>
      <c r="G1583" s="401">
        <f t="shared" si="80"/>
        <v>1185.0608723814571</v>
      </c>
      <c r="H1583" s="401">
        <f t="shared" si="77"/>
        <v>1467.7089313842393</v>
      </c>
    </row>
    <row r="1584" spans="1:8" x14ac:dyDescent="0.25">
      <c r="A1584" s="405">
        <v>40213</v>
      </c>
      <c r="B1584" s="325">
        <v>741</v>
      </c>
      <c r="C1584" s="292">
        <v>0.28999999999999998</v>
      </c>
      <c r="D1584" s="341">
        <v>5.7</v>
      </c>
      <c r="E1584" s="341">
        <f t="shared" si="78"/>
        <v>5.99</v>
      </c>
      <c r="F1584" s="401">
        <f t="shared" si="79"/>
        <v>42.691633911878576</v>
      </c>
      <c r="G1584" s="401">
        <f t="shared" si="80"/>
        <v>839.11142516451002</v>
      </c>
      <c r="H1584" s="401">
        <f t="shared" si="77"/>
        <v>881.80305907638854</v>
      </c>
    </row>
    <row r="1585" spans="1:8" x14ac:dyDescent="0.25">
      <c r="A1585" s="405">
        <v>40213</v>
      </c>
      <c r="B1585" s="325">
        <v>742</v>
      </c>
      <c r="C1585" s="292">
        <v>3.39</v>
      </c>
      <c r="D1585" s="341">
        <v>7.28</v>
      </c>
      <c r="E1585" s="341">
        <f t="shared" si="78"/>
        <v>10.67</v>
      </c>
      <c r="F1585" s="401">
        <f t="shared" si="79"/>
        <v>499.05047917678752</v>
      </c>
      <c r="G1585" s="401">
        <f t="shared" si="80"/>
        <v>1071.7072237188829</v>
      </c>
      <c r="H1585" s="401">
        <f t="shared" si="77"/>
        <v>1570.7577028956705</v>
      </c>
    </row>
    <row r="1586" spans="1:8" x14ac:dyDescent="0.25">
      <c r="A1586" s="405">
        <v>40213</v>
      </c>
      <c r="B1586" s="325">
        <v>743</v>
      </c>
      <c r="C1586" s="292">
        <v>2.29</v>
      </c>
      <c r="D1586" s="341">
        <v>2.62</v>
      </c>
      <c r="E1586" s="341">
        <f t="shared" si="78"/>
        <v>4.91</v>
      </c>
      <c r="F1586" s="401">
        <f t="shared" si="79"/>
        <v>337.11669537311013</v>
      </c>
      <c r="G1586" s="401">
        <f t="shared" si="80"/>
        <v>385.69683051421333</v>
      </c>
      <c r="H1586" s="401">
        <f t="shared" si="77"/>
        <v>722.81352588732352</v>
      </c>
    </row>
    <row r="1587" spans="1:8" x14ac:dyDescent="0.25">
      <c r="A1587" s="405">
        <v>40213</v>
      </c>
      <c r="B1587" s="325">
        <v>746</v>
      </c>
      <c r="C1587" s="292">
        <v>0.5</v>
      </c>
      <c r="D1587" s="341">
        <v>6.53</v>
      </c>
      <c r="E1587" s="341">
        <f t="shared" si="78"/>
        <v>7.03</v>
      </c>
      <c r="F1587" s="401">
        <f t="shared" si="79"/>
        <v>73.606265365307891</v>
      </c>
      <c r="G1587" s="401">
        <f t="shared" si="80"/>
        <v>961.29782567092104</v>
      </c>
      <c r="H1587" s="401">
        <f t="shared" si="77"/>
        <v>1034.9040910362289</v>
      </c>
    </row>
    <row r="1588" spans="1:8" x14ac:dyDescent="0.25">
      <c r="A1588" s="405">
        <v>40213</v>
      </c>
      <c r="B1588" s="325">
        <v>747</v>
      </c>
      <c r="C1588" s="292">
        <v>2.61</v>
      </c>
      <c r="D1588" s="341">
        <v>1.07</v>
      </c>
      <c r="E1588" s="341">
        <f t="shared" si="78"/>
        <v>3.6799999999999997</v>
      </c>
      <c r="F1588" s="401">
        <f t="shared" si="79"/>
        <v>384.22470520690717</v>
      </c>
      <c r="G1588" s="401">
        <f t="shared" si="80"/>
        <v>157.51740788175888</v>
      </c>
      <c r="H1588" s="401">
        <f t="shared" si="77"/>
        <v>541.74211308866609</v>
      </c>
    </row>
    <row r="1589" spans="1:8" x14ac:dyDescent="0.25">
      <c r="A1589" s="405">
        <v>40213</v>
      </c>
      <c r="B1589" s="325">
        <v>749</v>
      </c>
      <c r="C1589" s="292">
        <v>1.18</v>
      </c>
      <c r="D1589" s="341">
        <v>3.25</v>
      </c>
      <c r="E1589" s="341">
        <f t="shared" si="78"/>
        <v>4.43</v>
      </c>
      <c r="F1589" s="401">
        <f t="shared" si="79"/>
        <v>173.71078626212662</v>
      </c>
      <c r="G1589" s="401">
        <f t="shared" si="80"/>
        <v>478.44072487450131</v>
      </c>
      <c r="H1589" s="401">
        <f t="shared" si="77"/>
        <v>652.15151113662796</v>
      </c>
    </row>
    <row r="1590" spans="1:8" x14ac:dyDescent="0.25">
      <c r="A1590" s="405">
        <v>40213</v>
      </c>
      <c r="B1590" s="325">
        <v>750</v>
      </c>
      <c r="C1590" s="292">
        <v>1.07</v>
      </c>
      <c r="D1590" s="341">
        <v>5.05</v>
      </c>
      <c r="E1590" s="341">
        <f t="shared" si="78"/>
        <v>6.12</v>
      </c>
      <c r="F1590" s="401">
        <f t="shared" si="79"/>
        <v>157.51740788175888</v>
      </c>
      <c r="G1590" s="401">
        <f t="shared" si="80"/>
        <v>743.42328018960973</v>
      </c>
      <c r="H1590" s="401">
        <f t="shared" si="77"/>
        <v>900.94068807136864</v>
      </c>
    </row>
    <row r="1591" spans="1:8" x14ac:dyDescent="0.25">
      <c r="A1591" s="405">
        <v>40213</v>
      </c>
      <c r="B1591" s="325">
        <v>755</v>
      </c>
      <c r="C1591" s="292">
        <v>0.73</v>
      </c>
      <c r="D1591" s="341">
        <v>4.97</v>
      </c>
      <c r="E1591" s="341">
        <f t="shared" si="78"/>
        <v>5.6999999999999993</v>
      </c>
      <c r="F1591" s="401">
        <f t="shared" si="79"/>
        <v>107.46514743334953</v>
      </c>
      <c r="G1591" s="401">
        <f t="shared" si="80"/>
        <v>731.64627773116047</v>
      </c>
      <c r="H1591" s="401">
        <f t="shared" si="77"/>
        <v>839.11142516450991</v>
      </c>
    </row>
    <row r="1592" spans="1:8" x14ac:dyDescent="0.25">
      <c r="A1592" s="405">
        <v>40213</v>
      </c>
      <c r="B1592" s="325">
        <v>756</v>
      </c>
      <c r="C1592" s="292">
        <v>2.2000000000000002</v>
      </c>
      <c r="D1592" s="341">
        <v>7.82</v>
      </c>
      <c r="E1592" s="341">
        <f t="shared" si="78"/>
        <v>10.02</v>
      </c>
      <c r="F1592" s="401">
        <f t="shared" si="79"/>
        <v>323.86756760735472</v>
      </c>
      <c r="G1592" s="401">
        <f t="shared" si="80"/>
        <v>1151.2019903134155</v>
      </c>
      <c r="H1592" s="401">
        <f t="shared" si="77"/>
        <v>1475.0695579207702</v>
      </c>
    </row>
    <row r="1593" spans="1:8" x14ac:dyDescent="0.25">
      <c r="A1593" s="405">
        <v>40213</v>
      </c>
      <c r="B1593" s="325">
        <v>757</v>
      </c>
      <c r="C1593" s="292">
        <v>0.95</v>
      </c>
      <c r="D1593" s="341">
        <v>1.55</v>
      </c>
      <c r="E1593" s="341">
        <f t="shared" si="78"/>
        <v>2.5</v>
      </c>
      <c r="F1593" s="401">
        <f t="shared" si="79"/>
        <v>139.85190419408499</v>
      </c>
      <c r="G1593" s="401">
        <f t="shared" si="80"/>
        <v>228.17942263245448</v>
      </c>
      <c r="H1593" s="401">
        <f t="shared" si="77"/>
        <v>368.03132682653944</v>
      </c>
    </row>
    <row r="1594" spans="1:8" x14ac:dyDescent="0.25">
      <c r="A1594" s="405">
        <v>40213</v>
      </c>
      <c r="B1594" s="325">
        <v>759</v>
      </c>
      <c r="C1594" s="292">
        <v>1.75</v>
      </c>
      <c r="D1594" s="341">
        <v>0.31</v>
      </c>
      <c r="E1594" s="341">
        <f t="shared" si="78"/>
        <v>2.06</v>
      </c>
      <c r="F1594" s="401">
        <f t="shared" si="79"/>
        <v>257.62192877857763</v>
      </c>
      <c r="G1594" s="401">
        <f t="shared" si="80"/>
        <v>45.635884526490891</v>
      </c>
      <c r="H1594" s="401">
        <f t="shared" si="77"/>
        <v>303.25781330506851</v>
      </c>
    </row>
    <row r="1595" spans="1:8" x14ac:dyDescent="0.25">
      <c r="A1595" s="405">
        <v>40213</v>
      </c>
      <c r="B1595" s="325">
        <v>760</v>
      </c>
      <c r="C1595" s="292">
        <v>0.57999999999999996</v>
      </c>
      <c r="D1595" s="341">
        <v>6.74</v>
      </c>
      <c r="E1595" s="341">
        <f t="shared" si="78"/>
        <v>7.32</v>
      </c>
      <c r="F1595" s="401">
        <f t="shared" si="79"/>
        <v>85.383267823757151</v>
      </c>
      <c r="G1595" s="401">
        <f t="shared" si="80"/>
        <v>992.21245712435041</v>
      </c>
      <c r="H1595" s="401">
        <f t="shared" si="77"/>
        <v>1077.5957249481075</v>
      </c>
    </row>
    <row r="1596" spans="1:8" x14ac:dyDescent="0.25">
      <c r="A1596" s="405">
        <v>40213</v>
      </c>
      <c r="B1596" s="325">
        <v>761</v>
      </c>
      <c r="C1596" s="292">
        <v>0.18</v>
      </c>
      <c r="D1596" s="341">
        <v>3.25</v>
      </c>
      <c r="E1596" s="341">
        <f t="shared" si="78"/>
        <v>3.43</v>
      </c>
      <c r="F1596" s="401">
        <f t="shared" si="79"/>
        <v>26.498255531510843</v>
      </c>
      <c r="G1596" s="401">
        <f t="shared" si="80"/>
        <v>478.44072487450131</v>
      </c>
      <c r="H1596" s="401">
        <f t="shared" si="77"/>
        <v>504.93898040601215</v>
      </c>
    </row>
    <row r="1597" spans="1:8" x14ac:dyDescent="0.25">
      <c r="A1597" s="405">
        <v>40213</v>
      </c>
      <c r="B1597" s="325">
        <v>762</v>
      </c>
      <c r="C1597" s="292">
        <v>0.97</v>
      </c>
      <c r="D1597" s="341">
        <v>3.88</v>
      </c>
      <c r="E1597" s="341">
        <f t="shared" si="78"/>
        <v>4.8499999999999996</v>
      </c>
      <c r="F1597" s="401">
        <f t="shared" si="79"/>
        <v>142.79615480869731</v>
      </c>
      <c r="G1597" s="401">
        <f t="shared" si="80"/>
        <v>571.18461923478924</v>
      </c>
      <c r="H1597" s="401">
        <f t="shared" si="77"/>
        <v>713.98077404348658</v>
      </c>
    </row>
    <row r="1598" spans="1:8" x14ac:dyDescent="0.25">
      <c r="A1598" s="405">
        <v>40213</v>
      </c>
      <c r="B1598" s="325">
        <v>763</v>
      </c>
      <c r="C1598" s="292">
        <v>1.92</v>
      </c>
      <c r="D1598" s="341">
        <v>1.81</v>
      </c>
      <c r="E1598" s="341">
        <f t="shared" si="78"/>
        <v>3.73</v>
      </c>
      <c r="F1598" s="401">
        <f t="shared" si="79"/>
        <v>282.6480590027823</v>
      </c>
      <c r="G1598" s="401">
        <f t="shared" si="80"/>
        <v>266.45468062241457</v>
      </c>
      <c r="H1598" s="401">
        <f t="shared" si="77"/>
        <v>549.10273962519693</v>
      </c>
    </row>
    <row r="1599" spans="1:8" x14ac:dyDescent="0.25">
      <c r="A1599" s="405">
        <v>40213</v>
      </c>
      <c r="B1599" s="325">
        <v>764</v>
      </c>
      <c r="C1599" s="292">
        <v>1.28</v>
      </c>
      <c r="D1599" s="341">
        <v>5.75</v>
      </c>
      <c r="E1599" s="341">
        <f t="shared" si="78"/>
        <v>7.03</v>
      </c>
      <c r="F1599" s="401">
        <f t="shared" si="79"/>
        <v>188.43203933518819</v>
      </c>
      <c r="G1599" s="401">
        <f t="shared" si="80"/>
        <v>846.47205170104075</v>
      </c>
      <c r="H1599" s="401">
        <f t="shared" si="77"/>
        <v>1034.9040910362289</v>
      </c>
    </row>
    <row r="1600" spans="1:8" x14ac:dyDescent="0.25">
      <c r="A1600" s="405">
        <v>40213</v>
      </c>
      <c r="B1600" s="325">
        <v>765</v>
      </c>
      <c r="C1600" s="292">
        <v>1.1200000000000001</v>
      </c>
      <c r="D1600" s="341">
        <v>3.7</v>
      </c>
      <c r="E1600" s="341">
        <f t="shared" si="78"/>
        <v>4.82</v>
      </c>
      <c r="F1600" s="401">
        <f t="shared" si="79"/>
        <v>164.8780344182897</v>
      </c>
      <c r="G1600" s="401">
        <f t="shared" si="80"/>
        <v>544.6863637032784</v>
      </c>
      <c r="H1600" s="401">
        <f t="shared" si="77"/>
        <v>709.56439812156805</v>
      </c>
    </row>
    <row r="1601" spans="1:8" x14ac:dyDescent="0.25">
      <c r="A1601" s="405">
        <v>40213</v>
      </c>
      <c r="B1601" s="325">
        <v>766</v>
      </c>
      <c r="C1601" s="292">
        <v>1.23</v>
      </c>
      <c r="D1601" s="341">
        <v>2.4</v>
      </c>
      <c r="E1601" s="341">
        <f t="shared" si="78"/>
        <v>3.63</v>
      </c>
      <c r="F1601" s="401">
        <f t="shared" si="79"/>
        <v>181.07141279865741</v>
      </c>
      <c r="G1601" s="401">
        <f t="shared" si="80"/>
        <v>353.31007375347787</v>
      </c>
      <c r="H1601" s="401">
        <f t="shared" si="77"/>
        <v>534.38148655213536</v>
      </c>
    </row>
    <row r="1602" spans="1:8" x14ac:dyDescent="0.25">
      <c r="A1602" s="405">
        <v>40213</v>
      </c>
      <c r="B1602" s="325">
        <v>767</v>
      </c>
      <c r="C1602" s="292">
        <v>0.51</v>
      </c>
      <c r="D1602" s="341">
        <v>11.7</v>
      </c>
      <c r="E1602" s="341">
        <f t="shared" si="78"/>
        <v>12.209999999999999</v>
      </c>
      <c r="F1602" s="401">
        <f t="shared" si="79"/>
        <v>75.078390672614049</v>
      </c>
      <c r="G1602" s="401">
        <f t="shared" si="80"/>
        <v>1722.3866095482047</v>
      </c>
      <c r="H1602" s="401">
        <f t="shared" si="77"/>
        <v>1797.4650002208186</v>
      </c>
    </row>
    <row r="1603" spans="1:8" x14ac:dyDescent="0.25">
      <c r="A1603" s="405">
        <v>40213</v>
      </c>
      <c r="B1603" s="325">
        <v>769</v>
      </c>
      <c r="C1603" s="292">
        <v>0.54</v>
      </c>
      <c r="D1603" s="341">
        <v>8.57</v>
      </c>
      <c r="E1603" s="341">
        <f t="shared" si="78"/>
        <v>9.11</v>
      </c>
      <c r="F1603" s="401">
        <f t="shared" si="79"/>
        <v>79.494766594532521</v>
      </c>
      <c r="G1603" s="401">
        <f t="shared" si="80"/>
        <v>1261.6113883613773</v>
      </c>
      <c r="H1603" s="401">
        <f t="shared" si="77"/>
        <v>1341.1061549559099</v>
      </c>
    </row>
    <row r="1604" spans="1:8" x14ac:dyDescent="0.25">
      <c r="A1604" s="405">
        <v>40246</v>
      </c>
      <c r="B1604" s="325">
        <v>74</v>
      </c>
      <c r="C1604" s="292">
        <v>0.87</v>
      </c>
      <c r="D1604" s="341">
        <v>4.66</v>
      </c>
      <c r="E1604" s="341">
        <f t="shared" si="78"/>
        <v>5.53</v>
      </c>
      <c r="F1604" s="401">
        <f t="shared" si="79"/>
        <v>128.07490173563573</v>
      </c>
      <c r="G1604" s="401">
        <f t="shared" si="80"/>
        <v>686.01039320466953</v>
      </c>
      <c r="H1604" s="401">
        <f t="shared" ref="H1604:H1667" si="81">(E1604*10000)/67.929</f>
        <v>814.08529494030529</v>
      </c>
    </row>
    <row r="1605" spans="1:8" x14ac:dyDescent="0.25">
      <c r="A1605" s="405">
        <v>40246</v>
      </c>
      <c r="B1605" s="325">
        <v>85</v>
      </c>
      <c r="C1605" s="292"/>
      <c r="D1605" s="341">
        <v>2.35</v>
      </c>
      <c r="E1605" s="341">
        <f t="shared" si="78"/>
        <v>2.35</v>
      </c>
      <c r="F1605" s="401">
        <f t="shared" si="79"/>
        <v>0</v>
      </c>
      <c r="G1605" s="401">
        <f t="shared" si="80"/>
        <v>345.94944721694708</v>
      </c>
      <c r="H1605" s="401">
        <f t="shared" si="81"/>
        <v>345.94944721694708</v>
      </c>
    </row>
    <row r="1606" spans="1:8" x14ac:dyDescent="0.25">
      <c r="A1606" s="405">
        <v>40246</v>
      </c>
      <c r="B1606" s="325">
        <v>86</v>
      </c>
      <c r="C1606" s="292">
        <v>1.05</v>
      </c>
      <c r="D1606" s="341">
        <v>3.18</v>
      </c>
      <c r="E1606" s="341">
        <f t="shared" si="78"/>
        <v>4.2300000000000004</v>
      </c>
      <c r="F1606" s="401">
        <f t="shared" si="79"/>
        <v>154.57315726714657</v>
      </c>
      <c r="G1606" s="401">
        <f t="shared" si="80"/>
        <v>468.13584772335821</v>
      </c>
      <c r="H1606" s="401">
        <f t="shared" si="81"/>
        <v>622.70900499050492</v>
      </c>
    </row>
    <row r="1607" spans="1:8" x14ac:dyDescent="0.25">
      <c r="A1607" s="405">
        <v>40246</v>
      </c>
      <c r="B1607" s="325">
        <v>87</v>
      </c>
      <c r="C1607" s="292">
        <v>0.98</v>
      </c>
      <c r="D1607" s="341">
        <v>2.48</v>
      </c>
      <c r="E1607" s="341">
        <f t="shared" si="78"/>
        <v>3.46</v>
      </c>
      <c r="F1607" s="401">
        <f t="shared" si="79"/>
        <v>144.26828011600347</v>
      </c>
      <c r="G1607" s="401">
        <f t="shared" si="80"/>
        <v>365.08707621192713</v>
      </c>
      <c r="H1607" s="401">
        <f t="shared" si="81"/>
        <v>509.35535632793062</v>
      </c>
    </row>
    <row r="1608" spans="1:8" x14ac:dyDescent="0.25">
      <c r="A1608" s="405">
        <v>40246</v>
      </c>
      <c r="B1608" s="325">
        <v>90</v>
      </c>
      <c r="C1608" s="292">
        <v>0.6</v>
      </c>
      <c r="D1608" s="341">
        <v>4.49</v>
      </c>
      <c r="E1608" s="341">
        <f t="shared" si="78"/>
        <v>5.09</v>
      </c>
      <c r="F1608" s="401">
        <f t="shared" si="79"/>
        <v>88.327518438369466</v>
      </c>
      <c r="G1608" s="401">
        <f t="shared" si="80"/>
        <v>660.98426298046491</v>
      </c>
      <c r="H1608" s="401">
        <f t="shared" si="81"/>
        <v>749.31178141883436</v>
      </c>
    </row>
    <row r="1609" spans="1:8" x14ac:dyDescent="0.25">
      <c r="A1609" s="405">
        <v>40246</v>
      </c>
      <c r="B1609" s="325">
        <v>91</v>
      </c>
      <c r="C1609" s="292">
        <v>0.38</v>
      </c>
      <c r="D1609" s="341">
        <v>7.29</v>
      </c>
      <c r="E1609" s="341">
        <f t="shared" si="78"/>
        <v>7.67</v>
      </c>
      <c r="F1609" s="401">
        <f t="shared" si="79"/>
        <v>55.940761677634001</v>
      </c>
      <c r="G1609" s="401">
        <f t="shared" si="80"/>
        <v>1073.1793490261891</v>
      </c>
      <c r="H1609" s="401">
        <f t="shared" si="81"/>
        <v>1129.120110703823</v>
      </c>
    </row>
    <row r="1610" spans="1:8" x14ac:dyDescent="0.25">
      <c r="A1610" s="405">
        <v>40246</v>
      </c>
      <c r="B1610" s="325">
        <v>95</v>
      </c>
      <c r="C1610" s="292">
        <v>1.5</v>
      </c>
      <c r="D1610" s="341"/>
      <c r="E1610" s="341">
        <f t="shared" si="78"/>
        <v>1.5</v>
      </c>
      <c r="F1610" s="401">
        <f t="shared" si="79"/>
        <v>220.81879609592369</v>
      </c>
      <c r="G1610" s="401">
        <f t="shared" si="80"/>
        <v>0</v>
      </c>
      <c r="H1610" s="401">
        <f t="shared" si="81"/>
        <v>220.81879609592369</v>
      </c>
    </row>
    <row r="1611" spans="1:8" x14ac:dyDescent="0.25">
      <c r="A1611" s="405">
        <v>40246</v>
      </c>
      <c r="B1611" s="325">
        <v>96</v>
      </c>
      <c r="C1611" s="292">
        <v>1.1499999999999999</v>
      </c>
      <c r="D1611" s="341">
        <v>2.39</v>
      </c>
      <c r="E1611" s="341">
        <f t="shared" si="78"/>
        <v>3.54</v>
      </c>
      <c r="F1611" s="401">
        <f t="shared" si="79"/>
        <v>169.29441034020815</v>
      </c>
      <c r="G1611" s="401">
        <f t="shared" si="80"/>
        <v>351.83794844617171</v>
      </c>
      <c r="H1611" s="401">
        <f t="shared" si="81"/>
        <v>521.13235878637988</v>
      </c>
    </row>
    <row r="1612" spans="1:8" x14ac:dyDescent="0.25">
      <c r="A1612" s="405">
        <v>40246</v>
      </c>
      <c r="B1612" s="325">
        <v>97</v>
      </c>
      <c r="C1612" s="292">
        <v>0.43</v>
      </c>
      <c r="D1612" s="341">
        <v>4.99</v>
      </c>
      <c r="E1612" s="341">
        <f t="shared" si="78"/>
        <v>5.42</v>
      </c>
      <c r="F1612" s="401">
        <f t="shared" si="79"/>
        <v>63.301388214164788</v>
      </c>
      <c r="G1612" s="401">
        <f t="shared" si="80"/>
        <v>734.59052834577278</v>
      </c>
      <c r="H1612" s="401">
        <f t="shared" si="81"/>
        <v>797.89191655993761</v>
      </c>
    </row>
    <row r="1613" spans="1:8" x14ac:dyDescent="0.25">
      <c r="A1613" s="405">
        <v>40246</v>
      </c>
      <c r="B1613" s="325">
        <v>104</v>
      </c>
      <c r="C1613" s="292">
        <v>0.36</v>
      </c>
      <c r="D1613" s="341">
        <v>2.19</v>
      </c>
      <c r="E1613" s="341">
        <f t="shared" si="78"/>
        <v>2.5499999999999998</v>
      </c>
      <c r="F1613" s="401">
        <f t="shared" si="79"/>
        <v>52.996511063021686</v>
      </c>
      <c r="G1613" s="401">
        <f t="shared" si="80"/>
        <v>322.39544230004856</v>
      </c>
      <c r="H1613" s="401">
        <f t="shared" si="81"/>
        <v>375.39195336307023</v>
      </c>
    </row>
    <row r="1614" spans="1:8" x14ac:dyDescent="0.25">
      <c r="A1614" s="405">
        <v>40246</v>
      </c>
      <c r="B1614" s="325">
        <v>105</v>
      </c>
      <c r="C1614" s="292">
        <v>1.33</v>
      </c>
      <c r="D1614" s="341">
        <v>3.39</v>
      </c>
      <c r="E1614" s="341">
        <f t="shared" si="78"/>
        <v>4.7200000000000006</v>
      </c>
      <c r="F1614" s="401">
        <f t="shared" si="79"/>
        <v>195.79266587171898</v>
      </c>
      <c r="G1614" s="401">
        <f t="shared" si="80"/>
        <v>499.05047917678752</v>
      </c>
      <c r="H1614" s="401">
        <f t="shared" si="81"/>
        <v>694.84314504850659</v>
      </c>
    </row>
    <row r="1615" spans="1:8" x14ac:dyDescent="0.25">
      <c r="A1615" s="405">
        <v>40246</v>
      </c>
      <c r="B1615" s="325">
        <v>181</v>
      </c>
      <c r="C1615" s="292">
        <v>1.23</v>
      </c>
      <c r="D1615" s="341">
        <v>5.31</v>
      </c>
      <c r="E1615" s="341">
        <f t="shared" si="78"/>
        <v>6.5399999999999991</v>
      </c>
      <c r="F1615" s="401">
        <f t="shared" si="79"/>
        <v>181.07141279865741</v>
      </c>
      <c r="G1615" s="401">
        <f t="shared" si="80"/>
        <v>781.69853817956971</v>
      </c>
      <c r="H1615" s="401">
        <f t="shared" si="81"/>
        <v>962.76995097822714</v>
      </c>
    </row>
    <row r="1616" spans="1:8" x14ac:dyDescent="0.25">
      <c r="A1616" s="405">
        <v>40246</v>
      </c>
      <c r="B1616" s="325">
        <v>183</v>
      </c>
      <c r="C1616" s="292">
        <v>0.75</v>
      </c>
      <c r="D1616" s="341">
        <v>0.2</v>
      </c>
      <c r="E1616" s="341">
        <f t="shared" si="78"/>
        <v>0.95</v>
      </c>
      <c r="F1616" s="401">
        <f t="shared" si="79"/>
        <v>110.40939804796184</v>
      </c>
      <c r="G1616" s="401">
        <f t="shared" si="80"/>
        <v>29.442506146123158</v>
      </c>
      <c r="H1616" s="401">
        <f t="shared" si="81"/>
        <v>139.85190419408499</v>
      </c>
    </row>
    <row r="1617" spans="1:8" x14ac:dyDescent="0.25">
      <c r="A1617" s="405">
        <v>40246</v>
      </c>
      <c r="B1617" s="325">
        <v>185</v>
      </c>
      <c r="C1617" s="292">
        <v>1.64</v>
      </c>
      <c r="D1617" s="341">
        <v>2.2400000000000002</v>
      </c>
      <c r="E1617" s="341">
        <f t="shared" si="78"/>
        <v>3.88</v>
      </c>
      <c r="F1617" s="401">
        <f t="shared" si="79"/>
        <v>241.42855039820989</v>
      </c>
      <c r="G1617" s="401">
        <f t="shared" si="80"/>
        <v>329.7560688365794</v>
      </c>
      <c r="H1617" s="401">
        <f t="shared" si="81"/>
        <v>571.18461923478924</v>
      </c>
    </row>
    <row r="1618" spans="1:8" x14ac:dyDescent="0.25">
      <c r="A1618" s="405">
        <v>40246</v>
      </c>
      <c r="B1618" s="325">
        <v>187</v>
      </c>
      <c r="C1618" s="292">
        <v>2.17</v>
      </c>
      <c r="D1618" s="341">
        <v>0.61</v>
      </c>
      <c r="E1618" s="341">
        <f t="shared" si="78"/>
        <v>2.78</v>
      </c>
      <c r="F1618" s="401">
        <f t="shared" si="79"/>
        <v>319.45119168543624</v>
      </c>
      <c r="G1618" s="401">
        <f t="shared" si="80"/>
        <v>89.799643745675624</v>
      </c>
      <c r="H1618" s="401">
        <f t="shared" si="81"/>
        <v>409.25083543111185</v>
      </c>
    </row>
    <row r="1619" spans="1:8" x14ac:dyDescent="0.25">
      <c r="A1619" s="405">
        <v>40246</v>
      </c>
      <c r="B1619" s="325">
        <v>191</v>
      </c>
      <c r="C1619" s="292">
        <v>0.57999999999999996</v>
      </c>
      <c r="D1619" s="341">
        <v>2.2200000000000002</v>
      </c>
      <c r="E1619" s="341">
        <f t="shared" si="78"/>
        <v>2.8000000000000003</v>
      </c>
      <c r="F1619" s="401">
        <f t="shared" si="79"/>
        <v>85.383267823757151</v>
      </c>
      <c r="G1619" s="401">
        <f t="shared" si="80"/>
        <v>326.81181822196709</v>
      </c>
      <c r="H1619" s="401">
        <f t="shared" si="81"/>
        <v>412.19508604572428</v>
      </c>
    </row>
    <row r="1620" spans="1:8" x14ac:dyDescent="0.25">
      <c r="A1620" s="405">
        <v>40246</v>
      </c>
      <c r="B1620" s="325">
        <v>192</v>
      </c>
      <c r="C1620" s="292">
        <v>0.74</v>
      </c>
      <c r="D1620" s="341">
        <v>3.61</v>
      </c>
      <c r="E1620" s="341">
        <f t="shared" si="78"/>
        <v>4.3499999999999996</v>
      </c>
      <c r="F1620" s="401">
        <f t="shared" si="79"/>
        <v>108.93727274065569</v>
      </c>
      <c r="G1620" s="401">
        <f t="shared" si="80"/>
        <v>531.43723593752304</v>
      </c>
      <c r="H1620" s="401">
        <f t="shared" si="81"/>
        <v>640.3745086781787</v>
      </c>
    </row>
    <row r="1621" spans="1:8" x14ac:dyDescent="0.25">
      <c r="A1621" s="405">
        <v>40246</v>
      </c>
      <c r="B1621" s="325">
        <v>197</v>
      </c>
      <c r="C1621" s="292">
        <v>1.02</v>
      </c>
      <c r="D1621" s="341">
        <v>2.64</v>
      </c>
      <c r="E1621" s="341">
        <f t="shared" si="78"/>
        <v>3.66</v>
      </c>
      <c r="F1621" s="401">
        <f t="shared" si="79"/>
        <v>150.1567813452281</v>
      </c>
      <c r="G1621" s="401">
        <f t="shared" si="80"/>
        <v>388.64108112882565</v>
      </c>
      <c r="H1621" s="401">
        <f t="shared" si="81"/>
        <v>538.79786247405377</v>
      </c>
    </row>
    <row r="1622" spans="1:8" x14ac:dyDescent="0.25">
      <c r="A1622" s="405">
        <v>40246</v>
      </c>
      <c r="B1622" s="325">
        <v>200</v>
      </c>
      <c r="C1622" s="292">
        <v>1.27</v>
      </c>
      <c r="D1622" s="341">
        <v>3.15</v>
      </c>
      <c r="E1622" s="341">
        <f t="shared" si="78"/>
        <v>4.42</v>
      </c>
      <c r="F1622" s="401">
        <f t="shared" si="79"/>
        <v>186.95991402788204</v>
      </c>
      <c r="G1622" s="401">
        <f t="shared" si="80"/>
        <v>463.71947180143974</v>
      </c>
      <c r="H1622" s="401">
        <f t="shared" si="81"/>
        <v>650.67938582932175</v>
      </c>
    </row>
    <row r="1623" spans="1:8" x14ac:dyDescent="0.25">
      <c r="A1623" s="405">
        <v>40246</v>
      </c>
      <c r="B1623" s="325">
        <v>203</v>
      </c>
      <c r="C1623" s="292">
        <v>0.19</v>
      </c>
      <c r="D1623" s="341">
        <v>7.51</v>
      </c>
      <c r="E1623" s="341">
        <f t="shared" si="78"/>
        <v>7.7</v>
      </c>
      <c r="F1623" s="401">
        <f t="shared" si="79"/>
        <v>27.970380838817</v>
      </c>
      <c r="G1623" s="401">
        <f t="shared" si="80"/>
        <v>1105.5661057869245</v>
      </c>
      <c r="H1623" s="401">
        <f t="shared" si="81"/>
        <v>1133.5364866257416</v>
      </c>
    </row>
    <row r="1624" spans="1:8" x14ac:dyDescent="0.25">
      <c r="A1624" s="405">
        <v>40246</v>
      </c>
      <c r="B1624" s="325">
        <v>205</v>
      </c>
      <c r="C1624" s="292">
        <v>0.99</v>
      </c>
      <c r="D1624" s="341">
        <v>3.56</v>
      </c>
      <c r="E1624" s="341">
        <f t="shared" si="78"/>
        <v>4.55</v>
      </c>
      <c r="F1624" s="401">
        <f t="shared" si="79"/>
        <v>145.74040542330962</v>
      </c>
      <c r="G1624" s="401">
        <f t="shared" si="80"/>
        <v>524.0766094009922</v>
      </c>
      <c r="H1624" s="401">
        <f t="shared" si="81"/>
        <v>669.81701482430185</v>
      </c>
    </row>
    <row r="1625" spans="1:8" x14ac:dyDescent="0.25">
      <c r="A1625" s="405">
        <v>40246</v>
      </c>
      <c r="B1625" s="325">
        <v>247</v>
      </c>
      <c r="C1625" s="292">
        <v>1.08</v>
      </c>
      <c r="D1625" s="341">
        <v>2.23</v>
      </c>
      <c r="E1625" s="341">
        <f t="shared" si="78"/>
        <v>3.31</v>
      </c>
      <c r="F1625" s="401">
        <f t="shared" si="79"/>
        <v>158.98953318906504</v>
      </c>
      <c r="G1625" s="401">
        <f t="shared" si="80"/>
        <v>328.28394352927319</v>
      </c>
      <c r="H1625" s="401">
        <f t="shared" si="81"/>
        <v>487.27347671833826</v>
      </c>
    </row>
    <row r="1626" spans="1:8" x14ac:dyDescent="0.25">
      <c r="A1626" s="405">
        <v>40246</v>
      </c>
      <c r="B1626" s="325">
        <v>248</v>
      </c>
      <c r="C1626" s="292">
        <v>1.52</v>
      </c>
      <c r="D1626" s="341">
        <v>3.57</v>
      </c>
      <c r="E1626" s="341">
        <f t="shared" si="78"/>
        <v>5.09</v>
      </c>
      <c r="F1626" s="401">
        <f t="shared" si="79"/>
        <v>223.763046710536</v>
      </c>
      <c r="G1626" s="401">
        <f t="shared" si="80"/>
        <v>525.5487347082983</v>
      </c>
      <c r="H1626" s="401">
        <f t="shared" si="81"/>
        <v>749.31178141883436</v>
      </c>
    </row>
    <row r="1627" spans="1:8" x14ac:dyDescent="0.25">
      <c r="A1627" s="405">
        <v>40246</v>
      </c>
      <c r="B1627" s="325">
        <v>257</v>
      </c>
      <c r="C1627" s="292">
        <v>0.12</v>
      </c>
      <c r="D1627" s="341">
        <v>5.7</v>
      </c>
      <c r="E1627" s="341">
        <f t="shared" si="78"/>
        <v>5.82</v>
      </c>
      <c r="F1627" s="401">
        <f t="shared" si="79"/>
        <v>17.665503687673894</v>
      </c>
      <c r="G1627" s="401">
        <f t="shared" si="80"/>
        <v>839.11142516451002</v>
      </c>
      <c r="H1627" s="401">
        <f t="shared" si="81"/>
        <v>856.77692885218391</v>
      </c>
    </row>
    <row r="1628" spans="1:8" x14ac:dyDescent="0.25">
      <c r="A1628" s="405">
        <v>40246</v>
      </c>
      <c r="B1628" s="325">
        <v>259</v>
      </c>
      <c r="C1628" s="292">
        <v>2.21</v>
      </c>
      <c r="D1628" s="341">
        <v>0.83</v>
      </c>
      <c r="E1628" s="341">
        <f t="shared" si="78"/>
        <v>3.04</v>
      </c>
      <c r="F1628" s="401">
        <f t="shared" si="79"/>
        <v>325.33969291466087</v>
      </c>
      <c r="G1628" s="401">
        <f t="shared" si="80"/>
        <v>122.1864005064111</v>
      </c>
      <c r="H1628" s="401">
        <f t="shared" si="81"/>
        <v>447.52609342107201</v>
      </c>
    </row>
    <row r="1629" spans="1:8" x14ac:dyDescent="0.25">
      <c r="A1629" s="405">
        <v>40246</v>
      </c>
      <c r="B1629" s="325">
        <v>260</v>
      </c>
      <c r="C1629" s="292">
        <v>2.35</v>
      </c>
      <c r="D1629" s="341">
        <v>3.69</v>
      </c>
      <c r="E1629" s="341">
        <f t="shared" si="78"/>
        <v>6.04</v>
      </c>
      <c r="F1629" s="401">
        <f t="shared" si="79"/>
        <v>345.94944721694708</v>
      </c>
      <c r="G1629" s="401">
        <f t="shared" si="80"/>
        <v>543.2142383959723</v>
      </c>
      <c r="H1629" s="401">
        <f t="shared" si="81"/>
        <v>889.16368561291938</v>
      </c>
    </row>
    <row r="1630" spans="1:8" x14ac:dyDescent="0.25">
      <c r="A1630" s="405">
        <v>40246</v>
      </c>
      <c r="B1630" s="325">
        <v>261</v>
      </c>
      <c r="C1630" s="292">
        <v>1.19</v>
      </c>
      <c r="D1630" s="341">
        <v>2.21</v>
      </c>
      <c r="E1630" s="341">
        <f t="shared" si="78"/>
        <v>3.4</v>
      </c>
      <c r="F1630" s="401">
        <f t="shared" si="79"/>
        <v>175.18291156943278</v>
      </c>
      <c r="G1630" s="401">
        <f t="shared" si="80"/>
        <v>325.33969291466087</v>
      </c>
      <c r="H1630" s="401">
        <f t="shared" si="81"/>
        <v>500.52260448409368</v>
      </c>
    </row>
    <row r="1631" spans="1:8" x14ac:dyDescent="0.25">
      <c r="A1631" s="405">
        <v>40246</v>
      </c>
      <c r="B1631" s="325">
        <v>262</v>
      </c>
      <c r="C1631" s="292">
        <v>0.45</v>
      </c>
      <c r="D1631" s="341">
        <v>5.84</v>
      </c>
      <c r="E1631" s="341">
        <f t="shared" si="78"/>
        <v>6.29</v>
      </c>
      <c r="F1631" s="401">
        <f t="shared" si="79"/>
        <v>66.245638828777103</v>
      </c>
      <c r="G1631" s="401">
        <f t="shared" si="80"/>
        <v>859.72117946679623</v>
      </c>
      <c r="H1631" s="401">
        <f t="shared" si="81"/>
        <v>925.96681829557326</v>
      </c>
    </row>
    <row r="1632" spans="1:8" x14ac:dyDescent="0.25">
      <c r="A1632" s="405">
        <v>40246</v>
      </c>
      <c r="B1632" s="325">
        <v>263</v>
      </c>
      <c r="C1632" s="292">
        <v>1.31</v>
      </c>
      <c r="D1632" s="341">
        <v>2.72</v>
      </c>
      <c r="E1632" s="341">
        <f t="shared" si="78"/>
        <v>4.03</v>
      </c>
      <c r="F1632" s="401">
        <f t="shared" si="79"/>
        <v>192.84841525710667</v>
      </c>
      <c r="G1632" s="401">
        <f t="shared" si="80"/>
        <v>400.41808358727496</v>
      </c>
      <c r="H1632" s="401">
        <f t="shared" si="81"/>
        <v>593.26649884438166</v>
      </c>
    </row>
    <row r="1633" spans="1:8" x14ac:dyDescent="0.25">
      <c r="A1633" s="405">
        <v>40246</v>
      </c>
      <c r="B1633" s="325">
        <v>267</v>
      </c>
      <c r="C1633" s="292">
        <v>0.53</v>
      </c>
      <c r="D1633" s="341">
        <v>2.5499999999999998</v>
      </c>
      <c r="E1633" s="341">
        <f t="shared" si="78"/>
        <v>3.08</v>
      </c>
      <c r="F1633" s="401">
        <f t="shared" si="79"/>
        <v>78.022641287226364</v>
      </c>
      <c r="G1633" s="401">
        <f t="shared" si="80"/>
        <v>375.39195336307023</v>
      </c>
      <c r="H1633" s="401">
        <f t="shared" si="81"/>
        <v>453.41459465029664</v>
      </c>
    </row>
    <row r="1634" spans="1:8" x14ac:dyDescent="0.25">
      <c r="A1634" s="405">
        <v>40246</v>
      </c>
      <c r="B1634" s="325">
        <v>268</v>
      </c>
      <c r="C1634" s="292">
        <v>0.35</v>
      </c>
      <c r="D1634" s="341">
        <f>4.69+4.47</f>
        <v>9.16</v>
      </c>
      <c r="E1634" s="341">
        <f t="shared" si="78"/>
        <v>9.51</v>
      </c>
      <c r="F1634" s="401">
        <f t="shared" si="79"/>
        <v>51.524385755715528</v>
      </c>
      <c r="G1634" s="401">
        <f t="shared" si="80"/>
        <v>1348.4667814924405</v>
      </c>
      <c r="H1634" s="401">
        <f t="shared" si="81"/>
        <v>1399.9911672481562</v>
      </c>
    </row>
    <row r="1635" spans="1:8" x14ac:dyDescent="0.25">
      <c r="A1635" s="405">
        <v>40246</v>
      </c>
      <c r="B1635" s="325">
        <v>271</v>
      </c>
      <c r="C1635" s="292">
        <v>1.03</v>
      </c>
      <c r="D1635" s="341">
        <v>2.66</v>
      </c>
      <c r="E1635" s="341">
        <f t="shared" si="78"/>
        <v>3.6900000000000004</v>
      </c>
      <c r="F1635" s="401">
        <f t="shared" si="79"/>
        <v>151.62890665253425</v>
      </c>
      <c r="G1635" s="401">
        <f t="shared" si="80"/>
        <v>391.58533174343796</v>
      </c>
      <c r="H1635" s="401">
        <f t="shared" si="81"/>
        <v>543.2142383959723</v>
      </c>
    </row>
    <row r="1636" spans="1:8" x14ac:dyDescent="0.25">
      <c r="A1636" s="405">
        <v>40246</v>
      </c>
      <c r="B1636" s="325">
        <v>272</v>
      </c>
      <c r="C1636" s="292">
        <v>0.5</v>
      </c>
      <c r="D1636" s="341">
        <v>3.96</v>
      </c>
      <c r="E1636" s="341">
        <f t="shared" si="78"/>
        <v>4.46</v>
      </c>
      <c r="F1636" s="401">
        <f t="shared" si="79"/>
        <v>73.606265365307891</v>
      </c>
      <c r="G1636" s="401">
        <f t="shared" si="80"/>
        <v>582.9616216932385</v>
      </c>
      <c r="H1636" s="401">
        <f t="shared" si="81"/>
        <v>656.56788705854638</v>
      </c>
    </row>
    <row r="1637" spans="1:8" x14ac:dyDescent="0.25">
      <c r="A1637" s="405">
        <v>40246</v>
      </c>
      <c r="B1637" s="325">
        <v>273</v>
      </c>
      <c r="C1637" s="292">
        <v>0.48</v>
      </c>
      <c r="D1637" s="341">
        <v>8.7200000000000006</v>
      </c>
      <c r="E1637" s="341">
        <f t="shared" si="78"/>
        <v>9.2000000000000011</v>
      </c>
      <c r="F1637" s="401">
        <f t="shared" si="79"/>
        <v>70.662014750695576</v>
      </c>
      <c r="G1637" s="401">
        <f t="shared" si="80"/>
        <v>1283.6932679709696</v>
      </c>
      <c r="H1637" s="401">
        <f t="shared" si="81"/>
        <v>1354.3552827216654</v>
      </c>
    </row>
    <row r="1638" spans="1:8" x14ac:dyDescent="0.25">
      <c r="A1638" s="405">
        <v>40246</v>
      </c>
      <c r="B1638" s="325">
        <v>274</v>
      </c>
      <c r="C1638" s="292">
        <v>1.76</v>
      </c>
      <c r="D1638" s="341">
        <v>1.42</v>
      </c>
      <c r="E1638" s="341">
        <f t="shared" si="78"/>
        <v>3.1799999999999997</v>
      </c>
      <c r="F1638" s="401">
        <f t="shared" si="79"/>
        <v>259.09405408588378</v>
      </c>
      <c r="G1638" s="401">
        <f t="shared" si="80"/>
        <v>209.04179363747443</v>
      </c>
      <c r="H1638" s="401">
        <f t="shared" si="81"/>
        <v>468.13584772335815</v>
      </c>
    </row>
    <row r="1639" spans="1:8" x14ac:dyDescent="0.25">
      <c r="A1639" s="405">
        <v>40246</v>
      </c>
      <c r="B1639" s="325">
        <v>278</v>
      </c>
      <c r="C1639" s="292">
        <v>0.87</v>
      </c>
      <c r="D1639" s="341">
        <v>4.3600000000000003</v>
      </c>
      <c r="E1639" s="341">
        <f t="shared" si="78"/>
        <v>5.23</v>
      </c>
      <c r="F1639" s="401">
        <f t="shared" si="79"/>
        <v>128.07490173563573</v>
      </c>
      <c r="G1639" s="401">
        <f t="shared" si="80"/>
        <v>641.8466339854848</v>
      </c>
      <c r="H1639" s="401">
        <f t="shared" si="81"/>
        <v>769.92153572112068</v>
      </c>
    </row>
    <row r="1640" spans="1:8" x14ac:dyDescent="0.25">
      <c r="A1640" s="405">
        <v>40246</v>
      </c>
      <c r="B1640" s="325">
        <v>319</v>
      </c>
      <c r="C1640" s="292">
        <v>0.37</v>
      </c>
      <c r="D1640" s="341">
        <v>3.63</v>
      </c>
      <c r="E1640" s="341">
        <f t="shared" si="78"/>
        <v>4</v>
      </c>
      <c r="F1640" s="401">
        <f t="shared" si="79"/>
        <v>54.468636370327843</v>
      </c>
      <c r="G1640" s="401">
        <f t="shared" si="80"/>
        <v>534.38148655213536</v>
      </c>
      <c r="H1640" s="401">
        <f t="shared" si="81"/>
        <v>588.85012292246313</v>
      </c>
    </row>
    <row r="1641" spans="1:8" x14ac:dyDescent="0.25">
      <c r="A1641" s="405">
        <v>40246</v>
      </c>
      <c r="B1641" s="325">
        <v>323</v>
      </c>
      <c r="C1641" s="292">
        <v>2.14</v>
      </c>
      <c r="D1641" s="341">
        <v>2.5499999999999998</v>
      </c>
      <c r="E1641" s="341">
        <f t="shared" si="78"/>
        <v>4.6899999999999995</v>
      </c>
      <c r="F1641" s="401">
        <f t="shared" si="79"/>
        <v>315.03481576351777</v>
      </c>
      <c r="G1641" s="401">
        <f t="shared" si="80"/>
        <v>375.39195336307023</v>
      </c>
      <c r="H1641" s="401">
        <f t="shared" si="81"/>
        <v>690.42676912658794</v>
      </c>
    </row>
    <row r="1642" spans="1:8" x14ac:dyDescent="0.25">
      <c r="A1642" s="405">
        <v>40246</v>
      </c>
      <c r="B1642" s="325">
        <v>326</v>
      </c>
      <c r="C1642" s="292">
        <v>2.0299999999999998</v>
      </c>
      <c r="D1642" s="341">
        <v>0.97</v>
      </c>
      <c r="E1642" s="341">
        <f t="shared" si="78"/>
        <v>3</v>
      </c>
      <c r="F1642" s="401">
        <f t="shared" si="79"/>
        <v>298.84143738314998</v>
      </c>
      <c r="G1642" s="401">
        <f t="shared" si="80"/>
        <v>142.79615480869731</v>
      </c>
      <c r="H1642" s="401">
        <f t="shared" si="81"/>
        <v>441.63759219184738</v>
      </c>
    </row>
    <row r="1643" spans="1:8" x14ac:dyDescent="0.25">
      <c r="A1643" s="405">
        <v>40246</v>
      </c>
      <c r="B1643" s="325">
        <v>329</v>
      </c>
      <c r="C1643" s="292">
        <v>1.69</v>
      </c>
      <c r="D1643" s="341">
        <v>3.96</v>
      </c>
      <c r="E1643" s="341">
        <f t="shared" ref="E1643:E1706" si="82">C1643+D1643</f>
        <v>5.65</v>
      </c>
      <c r="F1643" s="401">
        <f t="shared" si="79"/>
        <v>248.78917693474068</v>
      </c>
      <c r="G1643" s="401">
        <f t="shared" si="80"/>
        <v>582.9616216932385</v>
      </c>
      <c r="H1643" s="401">
        <f t="shared" si="81"/>
        <v>831.75079862797918</v>
      </c>
    </row>
    <row r="1644" spans="1:8" x14ac:dyDescent="0.25">
      <c r="A1644" s="405">
        <v>40246</v>
      </c>
      <c r="B1644" s="325">
        <v>331</v>
      </c>
      <c r="C1644" s="292">
        <v>1.0900000000000001</v>
      </c>
      <c r="D1644" s="341">
        <v>3.95</v>
      </c>
      <c r="E1644" s="341">
        <f t="shared" si="82"/>
        <v>5.04</v>
      </c>
      <c r="F1644" s="401">
        <f t="shared" ref="F1644:F1707" si="83">(C1644*10000)/67.929</f>
        <v>160.4616584963712</v>
      </c>
      <c r="G1644" s="401">
        <f t="shared" ref="G1644:G1707" si="84">(D1644*10000)/67.929</f>
        <v>581.4894963859324</v>
      </c>
      <c r="H1644" s="401">
        <f t="shared" si="81"/>
        <v>741.95115488230351</v>
      </c>
    </row>
    <row r="1645" spans="1:8" x14ac:dyDescent="0.25">
      <c r="A1645" s="405">
        <v>40246</v>
      </c>
      <c r="B1645" s="325">
        <v>332</v>
      </c>
      <c r="C1645" s="292">
        <v>0.52</v>
      </c>
      <c r="D1645" s="341">
        <v>2.08</v>
      </c>
      <c r="E1645" s="341">
        <f t="shared" si="82"/>
        <v>2.6</v>
      </c>
      <c r="F1645" s="401">
        <f t="shared" si="83"/>
        <v>76.550515979920206</v>
      </c>
      <c r="G1645" s="401">
        <f t="shared" si="84"/>
        <v>306.20206391968082</v>
      </c>
      <c r="H1645" s="401">
        <f t="shared" si="81"/>
        <v>382.75257989960102</v>
      </c>
    </row>
    <row r="1646" spans="1:8" x14ac:dyDescent="0.25">
      <c r="A1646" s="405">
        <v>40246</v>
      </c>
      <c r="B1646" s="325">
        <v>333</v>
      </c>
      <c r="C1646" s="292">
        <v>1.06</v>
      </c>
      <c r="D1646" s="341">
        <v>2.25</v>
      </c>
      <c r="E1646" s="341">
        <f t="shared" si="82"/>
        <v>3.31</v>
      </c>
      <c r="F1646" s="401">
        <f t="shared" si="83"/>
        <v>156.04528257445273</v>
      </c>
      <c r="G1646" s="401">
        <f t="shared" si="84"/>
        <v>331.2281941438855</v>
      </c>
      <c r="H1646" s="401">
        <f t="shared" si="81"/>
        <v>487.27347671833826</v>
      </c>
    </row>
    <row r="1647" spans="1:8" x14ac:dyDescent="0.25">
      <c r="A1647" s="405">
        <v>40246</v>
      </c>
      <c r="B1647" s="325">
        <v>334</v>
      </c>
      <c r="C1647" s="292">
        <v>2.0299999999999998</v>
      </c>
      <c r="D1647" s="341">
        <v>1.57</v>
      </c>
      <c r="E1647" s="341">
        <f t="shared" si="82"/>
        <v>3.5999999999999996</v>
      </c>
      <c r="F1647" s="401">
        <f t="shared" si="83"/>
        <v>298.84143738314998</v>
      </c>
      <c r="G1647" s="401">
        <f t="shared" si="84"/>
        <v>231.12367324706679</v>
      </c>
      <c r="H1647" s="401">
        <f t="shared" si="81"/>
        <v>529.96511063021683</v>
      </c>
    </row>
    <row r="1648" spans="1:8" x14ac:dyDescent="0.25">
      <c r="A1648" s="405">
        <v>40246</v>
      </c>
      <c r="B1648" s="325">
        <v>335</v>
      </c>
      <c r="C1648" s="292">
        <v>0.46</v>
      </c>
      <c r="D1648" s="341">
        <v>2.4300000000000002</v>
      </c>
      <c r="E1648" s="341">
        <f t="shared" si="82"/>
        <v>2.89</v>
      </c>
      <c r="F1648" s="401">
        <f t="shared" si="83"/>
        <v>67.717764136083261</v>
      </c>
      <c r="G1648" s="401">
        <f t="shared" si="84"/>
        <v>357.72644967539634</v>
      </c>
      <c r="H1648" s="401">
        <f t="shared" si="81"/>
        <v>425.44421381147964</v>
      </c>
    </row>
    <row r="1649" spans="1:8" x14ac:dyDescent="0.25">
      <c r="A1649" s="405">
        <v>40246</v>
      </c>
      <c r="B1649" s="325">
        <v>337</v>
      </c>
      <c r="C1649" s="292">
        <v>0.53</v>
      </c>
      <c r="D1649" s="341">
        <v>3.45</v>
      </c>
      <c r="E1649" s="341">
        <f t="shared" si="82"/>
        <v>3.9800000000000004</v>
      </c>
      <c r="F1649" s="401">
        <f t="shared" si="83"/>
        <v>78.022641287226364</v>
      </c>
      <c r="G1649" s="401">
        <f t="shared" si="84"/>
        <v>507.88323102062446</v>
      </c>
      <c r="H1649" s="401">
        <f t="shared" si="81"/>
        <v>585.90587230785093</v>
      </c>
    </row>
    <row r="1650" spans="1:8" x14ac:dyDescent="0.25">
      <c r="A1650" s="405">
        <v>40246</v>
      </c>
      <c r="B1650" s="325">
        <v>338</v>
      </c>
      <c r="C1650" s="292">
        <v>0.81</v>
      </c>
      <c r="D1650" s="341">
        <v>3.47</v>
      </c>
      <c r="E1650" s="341">
        <f t="shared" si="82"/>
        <v>4.28</v>
      </c>
      <c r="F1650" s="401">
        <f t="shared" si="83"/>
        <v>119.2421498917988</v>
      </c>
      <c r="G1650" s="401">
        <f t="shared" si="84"/>
        <v>510.82748163523678</v>
      </c>
      <c r="H1650" s="401">
        <f t="shared" si="81"/>
        <v>630.06963152703554</v>
      </c>
    </row>
    <row r="1651" spans="1:8" x14ac:dyDescent="0.25">
      <c r="A1651" s="405">
        <v>40246</v>
      </c>
      <c r="B1651" s="325">
        <v>341</v>
      </c>
      <c r="C1651" s="292">
        <v>0.94</v>
      </c>
      <c r="D1651" s="341">
        <v>4.1399999999999997</v>
      </c>
      <c r="E1651" s="341">
        <f t="shared" si="82"/>
        <v>5.08</v>
      </c>
      <c r="F1651" s="401">
        <f t="shared" si="83"/>
        <v>138.37977888677884</v>
      </c>
      <c r="G1651" s="401">
        <f t="shared" si="84"/>
        <v>609.45987722474933</v>
      </c>
      <c r="H1651" s="401">
        <f t="shared" si="81"/>
        <v>747.83965611152814</v>
      </c>
    </row>
    <row r="1652" spans="1:8" x14ac:dyDescent="0.25">
      <c r="A1652" s="405">
        <v>40246</v>
      </c>
      <c r="B1652" s="325">
        <v>343</v>
      </c>
      <c r="C1652" s="292">
        <v>0.33</v>
      </c>
      <c r="D1652" s="341">
        <v>3.75</v>
      </c>
      <c r="E1652" s="341">
        <f t="shared" si="82"/>
        <v>4.08</v>
      </c>
      <c r="F1652" s="401">
        <f t="shared" si="83"/>
        <v>48.580135141103206</v>
      </c>
      <c r="G1652" s="401">
        <f t="shared" si="84"/>
        <v>552.04699023980925</v>
      </c>
      <c r="H1652" s="401">
        <f t="shared" si="81"/>
        <v>600.62712538091239</v>
      </c>
    </row>
    <row r="1653" spans="1:8" x14ac:dyDescent="0.25">
      <c r="A1653" s="405">
        <v>40246</v>
      </c>
      <c r="B1653" s="325">
        <v>347</v>
      </c>
      <c r="C1653" s="292">
        <v>0.89</v>
      </c>
      <c r="D1653" s="341">
        <v>3.73</v>
      </c>
      <c r="E1653" s="341">
        <f t="shared" si="82"/>
        <v>4.62</v>
      </c>
      <c r="F1653" s="401">
        <f t="shared" si="83"/>
        <v>131.01915235024805</v>
      </c>
      <c r="G1653" s="401">
        <f t="shared" si="84"/>
        <v>549.10273962519693</v>
      </c>
      <c r="H1653" s="401">
        <f t="shared" si="81"/>
        <v>680.1218919754449</v>
      </c>
    </row>
    <row r="1654" spans="1:8" x14ac:dyDescent="0.25">
      <c r="A1654" s="405">
        <v>40246</v>
      </c>
      <c r="B1654" s="325">
        <v>493</v>
      </c>
      <c r="C1654" s="292">
        <v>1.56</v>
      </c>
      <c r="D1654" s="341">
        <v>2.81</v>
      </c>
      <c r="E1654" s="341">
        <f t="shared" si="82"/>
        <v>4.37</v>
      </c>
      <c r="F1654" s="401">
        <f t="shared" si="83"/>
        <v>229.65154793976063</v>
      </c>
      <c r="G1654" s="401">
        <f t="shared" si="84"/>
        <v>413.66721135303038</v>
      </c>
      <c r="H1654" s="401">
        <f t="shared" si="81"/>
        <v>643.31875929279101</v>
      </c>
    </row>
    <row r="1655" spans="1:8" x14ac:dyDescent="0.25">
      <c r="A1655" s="405">
        <v>40246</v>
      </c>
      <c r="B1655" s="325">
        <v>497</v>
      </c>
      <c r="C1655" s="292">
        <v>0.93</v>
      </c>
      <c r="D1655" s="341">
        <v>4.42</v>
      </c>
      <c r="E1655" s="341">
        <f t="shared" si="82"/>
        <v>5.35</v>
      </c>
      <c r="F1655" s="401">
        <f t="shared" si="83"/>
        <v>136.90765357947268</v>
      </c>
      <c r="G1655" s="401">
        <f t="shared" si="84"/>
        <v>650.67938582932175</v>
      </c>
      <c r="H1655" s="401">
        <f t="shared" si="81"/>
        <v>787.58703940879445</v>
      </c>
    </row>
    <row r="1656" spans="1:8" x14ac:dyDescent="0.25">
      <c r="A1656" s="405">
        <v>40246</v>
      </c>
      <c r="B1656" s="325">
        <v>498</v>
      </c>
      <c r="C1656" s="292">
        <v>2.2999999999999998</v>
      </c>
      <c r="D1656" s="341">
        <v>1.36</v>
      </c>
      <c r="E1656" s="341">
        <f t="shared" si="82"/>
        <v>3.66</v>
      </c>
      <c r="F1656" s="401">
        <f t="shared" si="83"/>
        <v>338.58882068041629</v>
      </c>
      <c r="G1656" s="401">
        <f t="shared" si="84"/>
        <v>200.20904179363748</v>
      </c>
      <c r="H1656" s="401">
        <f t="shared" si="81"/>
        <v>538.79786247405377</v>
      </c>
    </row>
    <row r="1657" spans="1:8" x14ac:dyDescent="0.25">
      <c r="A1657" s="405">
        <v>40246</v>
      </c>
      <c r="B1657" s="325">
        <v>499</v>
      </c>
      <c r="C1657" s="292">
        <v>0.7</v>
      </c>
      <c r="D1657" s="341">
        <v>3.77</v>
      </c>
      <c r="E1657" s="341">
        <f t="shared" si="82"/>
        <v>4.47</v>
      </c>
      <c r="F1657" s="401">
        <f t="shared" si="83"/>
        <v>103.04877151143106</v>
      </c>
      <c r="G1657" s="401">
        <f t="shared" si="84"/>
        <v>554.99124085442156</v>
      </c>
      <c r="H1657" s="401">
        <f t="shared" si="81"/>
        <v>658.04001236585259</v>
      </c>
    </row>
    <row r="1658" spans="1:8" x14ac:dyDescent="0.25">
      <c r="A1658" s="405">
        <v>40246</v>
      </c>
      <c r="B1658" s="325">
        <v>500</v>
      </c>
      <c r="C1658" s="292">
        <v>0.79</v>
      </c>
      <c r="D1658" s="341">
        <v>3.78</v>
      </c>
      <c r="E1658" s="341">
        <f t="shared" si="82"/>
        <v>4.57</v>
      </c>
      <c r="F1658" s="401">
        <f t="shared" si="83"/>
        <v>116.29789927718647</v>
      </c>
      <c r="G1658" s="401">
        <f t="shared" si="84"/>
        <v>556.46336616172766</v>
      </c>
      <c r="H1658" s="401">
        <f t="shared" si="81"/>
        <v>672.76126543891417</v>
      </c>
    </row>
    <row r="1659" spans="1:8" x14ac:dyDescent="0.25">
      <c r="A1659" s="405">
        <v>40246</v>
      </c>
      <c r="B1659" s="325">
        <v>503</v>
      </c>
      <c r="C1659" s="292">
        <v>1.3</v>
      </c>
      <c r="D1659" s="341">
        <v>3.74</v>
      </c>
      <c r="E1659" s="341">
        <f t="shared" si="82"/>
        <v>5.04</v>
      </c>
      <c r="F1659" s="401">
        <f t="shared" si="83"/>
        <v>191.37628994980051</v>
      </c>
      <c r="G1659" s="401">
        <f t="shared" si="84"/>
        <v>550.57486493250303</v>
      </c>
      <c r="H1659" s="401">
        <f t="shared" si="81"/>
        <v>741.95115488230351</v>
      </c>
    </row>
    <row r="1660" spans="1:8" x14ac:dyDescent="0.25">
      <c r="A1660" s="405">
        <v>40246</v>
      </c>
      <c r="B1660" s="325">
        <v>504</v>
      </c>
      <c r="C1660" s="292">
        <v>1.3</v>
      </c>
      <c r="D1660" s="341">
        <v>2.56</v>
      </c>
      <c r="E1660" s="341">
        <f t="shared" si="82"/>
        <v>3.8600000000000003</v>
      </c>
      <c r="F1660" s="401">
        <f t="shared" si="83"/>
        <v>191.37628994980051</v>
      </c>
      <c r="G1660" s="401">
        <f t="shared" si="84"/>
        <v>376.86407867037639</v>
      </c>
      <c r="H1660" s="401">
        <f t="shared" si="81"/>
        <v>568.24036862017692</v>
      </c>
    </row>
    <row r="1661" spans="1:8" x14ac:dyDescent="0.25">
      <c r="A1661" s="405">
        <v>40246</v>
      </c>
      <c r="B1661" s="325">
        <v>505</v>
      </c>
      <c r="C1661" s="292">
        <v>0.51</v>
      </c>
      <c r="D1661" s="341">
        <v>2.54</v>
      </c>
      <c r="E1661" s="341">
        <f t="shared" si="82"/>
        <v>3.05</v>
      </c>
      <c r="F1661" s="401">
        <f t="shared" si="83"/>
        <v>75.078390672614049</v>
      </c>
      <c r="G1661" s="401">
        <f t="shared" si="84"/>
        <v>373.91982805576407</v>
      </c>
      <c r="H1661" s="401">
        <f t="shared" si="81"/>
        <v>448.99821872837816</v>
      </c>
    </row>
    <row r="1662" spans="1:8" x14ac:dyDescent="0.25">
      <c r="A1662" s="405">
        <v>40246</v>
      </c>
      <c r="B1662" s="325">
        <v>508</v>
      </c>
      <c r="C1662" s="292">
        <v>1.9</v>
      </c>
      <c r="D1662" s="341">
        <v>3.05</v>
      </c>
      <c r="E1662" s="341">
        <f t="shared" si="82"/>
        <v>4.9499999999999993</v>
      </c>
      <c r="F1662" s="401">
        <f t="shared" si="83"/>
        <v>279.70380838816999</v>
      </c>
      <c r="G1662" s="401">
        <f t="shared" si="84"/>
        <v>448.99821872837816</v>
      </c>
      <c r="H1662" s="401">
        <f t="shared" si="81"/>
        <v>728.70202711654804</v>
      </c>
    </row>
    <row r="1663" spans="1:8" x14ac:dyDescent="0.25">
      <c r="A1663" s="405">
        <v>40246</v>
      </c>
      <c r="B1663" s="325">
        <v>513</v>
      </c>
      <c r="C1663" s="292">
        <v>1.38</v>
      </c>
      <c r="D1663" s="341">
        <v>2.4300000000000002</v>
      </c>
      <c r="E1663" s="341">
        <f t="shared" si="82"/>
        <v>3.81</v>
      </c>
      <c r="F1663" s="401">
        <f t="shared" si="83"/>
        <v>203.15329240824977</v>
      </c>
      <c r="G1663" s="401">
        <f t="shared" si="84"/>
        <v>357.72644967539634</v>
      </c>
      <c r="H1663" s="401">
        <f t="shared" si="81"/>
        <v>560.87974208364619</v>
      </c>
    </row>
    <row r="1664" spans="1:8" x14ac:dyDescent="0.25">
      <c r="A1664" s="405">
        <v>40246</v>
      </c>
      <c r="B1664" s="325">
        <v>516</v>
      </c>
      <c r="C1664" s="292">
        <v>0.46</v>
      </c>
      <c r="D1664" s="341">
        <v>2.94</v>
      </c>
      <c r="E1664" s="341">
        <f t="shared" si="82"/>
        <v>3.4</v>
      </c>
      <c r="F1664" s="401">
        <f t="shared" si="83"/>
        <v>67.717764136083261</v>
      </c>
      <c r="G1664" s="401">
        <f t="shared" si="84"/>
        <v>432.80484034801043</v>
      </c>
      <c r="H1664" s="401">
        <f t="shared" si="81"/>
        <v>500.52260448409368</v>
      </c>
    </row>
    <row r="1665" spans="1:8" x14ac:dyDescent="0.25">
      <c r="A1665" s="405">
        <v>40246</v>
      </c>
      <c r="B1665" s="325">
        <v>517</v>
      </c>
      <c r="C1665" s="292">
        <v>1.17</v>
      </c>
      <c r="D1665" s="341">
        <v>1.84</v>
      </c>
      <c r="E1665" s="341">
        <f t="shared" si="82"/>
        <v>3.01</v>
      </c>
      <c r="F1665" s="401">
        <f t="shared" si="83"/>
        <v>172.23866095482046</v>
      </c>
      <c r="G1665" s="401">
        <f t="shared" si="84"/>
        <v>270.87105654433304</v>
      </c>
      <c r="H1665" s="401">
        <f t="shared" si="81"/>
        <v>443.10971749915348</v>
      </c>
    </row>
    <row r="1666" spans="1:8" x14ac:dyDescent="0.25">
      <c r="A1666" s="405">
        <v>40246</v>
      </c>
      <c r="B1666" s="325">
        <v>518</v>
      </c>
      <c r="C1666" s="292">
        <v>2.0699999999999998</v>
      </c>
      <c r="D1666" s="341">
        <v>1.97</v>
      </c>
      <c r="E1666" s="341">
        <f t="shared" si="82"/>
        <v>4.04</v>
      </c>
      <c r="F1666" s="401">
        <f t="shared" si="83"/>
        <v>304.72993861237467</v>
      </c>
      <c r="G1666" s="401">
        <f t="shared" si="84"/>
        <v>290.00868553931309</v>
      </c>
      <c r="H1666" s="401">
        <f t="shared" si="81"/>
        <v>594.73862415168776</v>
      </c>
    </row>
    <row r="1667" spans="1:8" x14ac:dyDescent="0.25">
      <c r="A1667" s="405">
        <v>40246</v>
      </c>
      <c r="B1667" s="325">
        <v>523</v>
      </c>
      <c r="C1667" s="292">
        <v>0.53</v>
      </c>
      <c r="D1667" s="341">
        <v>4.1900000000000004</v>
      </c>
      <c r="E1667" s="341">
        <f t="shared" si="82"/>
        <v>4.7200000000000006</v>
      </c>
      <c r="F1667" s="401">
        <f t="shared" si="83"/>
        <v>78.022641287226364</v>
      </c>
      <c r="G1667" s="401">
        <f t="shared" si="84"/>
        <v>616.82050376128029</v>
      </c>
      <c r="H1667" s="401">
        <f t="shared" si="81"/>
        <v>694.84314504850659</v>
      </c>
    </row>
    <row r="1668" spans="1:8" x14ac:dyDescent="0.25">
      <c r="A1668" s="405">
        <v>40246</v>
      </c>
      <c r="B1668" s="325">
        <v>525</v>
      </c>
      <c r="C1668" s="292">
        <v>0.25</v>
      </c>
      <c r="D1668" s="341">
        <v>2.15</v>
      </c>
      <c r="E1668" s="341">
        <f t="shared" si="82"/>
        <v>2.4</v>
      </c>
      <c r="F1668" s="401">
        <f t="shared" si="83"/>
        <v>36.803132682653946</v>
      </c>
      <c r="G1668" s="401">
        <f t="shared" si="84"/>
        <v>316.50694107082393</v>
      </c>
      <c r="H1668" s="401">
        <f t="shared" ref="H1668:H1731" si="85">(E1668*10000)/67.929</f>
        <v>353.31007375347787</v>
      </c>
    </row>
    <row r="1669" spans="1:8" x14ac:dyDescent="0.25">
      <c r="A1669" s="405">
        <v>40246</v>
      </c>
      <c r="B1669" s="325">
        <v>561</v>
      </c>
      <c r="C1669" s="292">
        <v>1.25</v>
      </c>
      <c r="D1669" s="341">
        <v>3.73</v>
      </c>
      <c r="E1669" s="341">
        <f t="shared" si="82"/>
        <v>4.9800000000000004</v>
      </c>
      <c r="F1669" s="401">
        <f t="shared" si="83"/>
        <v>184.01566341326972</v>
      </c>
      <c r="G1669" s="401">
        <f t="shared" si="84"/>
        <v>549.10273962519693</v>
      </c>
      <c r="H1669" s="401">
        <f t="shared" si="85"/>
        <v>733.11840303846668</v>
      </c>
    </row>
    <row r="1670" spans="1:8" x14ac:dyDescent="0.25">
      <c r="A1670" s="405">
        <v>40246</v>
      </c>
      <c r="B1670" s="325">
        <v>562</v>
      </c>
      <c r="C1670" s="292">
        <v>0.73</v>
      </c>
      <c r="D1670" s="341">
        <f>3.6+5.43</f>
        <v>9.0299999999999994</v>
      </c>
      <c r="E1670" s="341">
        <f t="shared" si="82"/>
        <v>9.76</v>
      </c>
      <c r="F1670" s="401">
        <f t="shared" si="83"/>
        <v>107.46514743334953</v>
      </c>
      <c r="G1670" s="401">
        <f t="shared" si="84"/>
        <v>1329.3291524974607</v>
      </c>
      <c r="H1670" s="401">
        <f t="shared" si="85"/>
        <v>1436.79429993081</v>
      </c>
    </row>
    <row r="1671" spans="1:8" x14ac:dyDescent="0.25">
      <c r="A1671" s="405">
        <v>40246</v>
      </c>
      <c r="B1671" s="325">
        <v>565</v>
      </c>
      <c r="C1671" s="292">
        <v>2.4700000000000002</v>
      </c>
      <c r="D1671" s="341">
        <v>2.44</v>
      </c>
      <c r="E1671" s="341">
        <f t="shared" si="82"/>
        <v>4.91</v>
      </c>
      <c r="F1671" s="401">
        <f t="shared" si="83"/>
        <v>363.61495090462103</v>
      </c>
      <c r="G1671" s="401">
        <f t="shared" si="84"/>
        <v>359.1985749827025</v>
      </c>
      <c r="H1671" s="401">
        <f t="shared" si="85"/>
        <v>722.81352588732352</v>
      </c>
    </row>
    <row r="1672" spans="1:8" x14ac:dyDescent="0.25">
      <c r="A1672" s="405">
        <v>40246</v>
      </c>
      <c r="B1672" s="325">
        <v>566</v>
      </c>
      <c r="C1672" s="292">
        <v>0.75</v>
      </c>
      <c r="D1672" s="341">
        <v>5.6</v>
      </c>
      <c r="E1672" s="341">
        <f t="shared" si="82"/>
        <v>6.35</v>
      </c>
      <c r="F1672" s="401">
        <f t="shared" si="83"/>
        <v>110.40939804796184</v>
      </c>
      <c r="G1672" s="401">
        <f t="shared" si="84"/>
        <v>824.39017209144845</v>
      </c>
      <c r="H1672" s="401">
        <f t="shared" si="85"/>
        <v>934.79957013941021</v>
      </c>
    </row>
    <row r="1673" spans="1:8" x14ac:dyDescent="0.25">
      <c r="A1673" s="405">
        <v>40246</v>
      </c>
      <c r="B1673" s="325">
        <v>568</v>
      </c>
      <c r="C1673" s="292">
        <v>0.47</v>
      </c>
      <c r="D1673" s="341">
        <v>3.25</v>
      </c>
      <c r="E1673" s="341">
        <f t="shared" si="82"/>
        <v>3.7199999999999998</v>
      </c>
      <c r="F1673" s="401">
        <f t="shared" si="83"/>
        <v>69.189889443389418</v>
      </c>
      <c r="G1673" s="401">
        <f t="shared" si="84"/>
        <v>478.44072487450131</v>
      </c>
      <c r="H1673" s="401">
        <f t="shared" si="85"/>
        <v>547.63061431789072</v>
      </c>
    </row>
    <row r="1674" spans="1:8" x14ac:dyDescent="0.25">
      <c r="A1674" s="405">
        <v>40246</v>
      </c>
      <c r="B1674" s="325">
        <v>570</v>
      </c>
      <c r="C1674" s="292">
        <v>1.49</v>
      </c>
      <c r="D1674" s="341">
        <v>4.47</v>
      </c>
      <c r="E1674" s="341">
        <f t="shared" si="82"/>
        <v>5.96</v>
      </c>
      <c r="F1674" s="401">
        <f t="shared" si="83"/>
        <v>219.34667078861753</v>
      </c>
      <c r="G1674" s="401">
        <f t="shared" si="84"/>
        <v>658.04001236585259</v>
      </c>
      <c r="H1674" s="401">
        <f t="shared" si="85"/>
        <v>877.38668315447012</v>
      </c>
    </row>
    <row r="1675" spans="1:8" x14ac:dyDescent="0.25">
      <c r="A1675" s="405">
        <v>40246</v>
      </c>
      <c r="B1675" s="325">
        <v>571</v>
      </c>
      <c r="C1675" s="292">
        <v>1.1399999999999999</v>
      </c>
      <c r="D1675" s="341">
        <v>2.79</v>
      </c>
      <c r="E1675" s="341">
        <f t="shared" si="82"/>
        <v>3.9299999999999997</v>
      </c>
      <c r="F1675" s="401">
        <f t="shared" si="83"/>
        <v>167.82228503290196</v>
      </c>
      <c r="G1675" s="401">
        <f t="shared" si="84"/>
        <v>410.72296073841807</v>
      </c>
      <c r="H1675" s="401">
        <f t="shared" si="85"/>
        <v>578.54524577132008</v>
      </c>
    </row>
    <row r="1676" spans="1:8" x14ac:dyDescent="0.25">
      <c r="A1676" s="405">
        <v>40246</v>
      </c>
      <c r="B1676" s="325">
        <v>572</v>
      </c>
      <c r="C1676" s="292">
        <v>1.04</v>
      </c>
      <c r="D1676" s="341">
        <v>2.75</v>
      </c>
      <c r="E1676" s="341">
        <f t="shared" si="82"/>
        <v>3.79</v>
      </c>
      <c r="F1676" s="401">
        <f t="shared" si="83"/>
        <v>153.10103195984041</v>
      </c>
      <c r="G1676" s="401">
        <f t="shared" si="84"/>
        <v>404.83445950919344</v>
      </c>
      <c r="H1676" s="401">
        <f t="shared" si="85"/>
        <v>557.93549146903388</v>
      </c>
    </row>
    <row r="1677" spans="1:8" x14ac:dyDescent="0.25">
      <c r="A1677" s="405">
        <v>40246</v>
      </c>
      <c r="B1677" s="325">
        <v>574</v>
      </c>
      <c r="C1677" s="292">
        <v>1.4</v>
      </c>
      <c r="D1677" s="341">
        <v>4.84</v>
      </c>
      <c r="E1677" s="341">
        <f t="shared" si="82"/>
        <v>6.24</v>
      </c>
      <c r="F1677" s="401">
        <f t="shared" si="83"/>
        <v>206.09754302286211</v>
      </c>
      <c r="G1677" s="401">
        <f t="shared" si="84"/>
        <v>712.50864873618036</v>
      </c>
      <c r="H1677" s="401">
        <f t="shared" si="85"/>
        <v>918.60619175904253</v>
      </c>
    </row>
    <row r="1678" spans="1:8" x14ac:dyDescent="0.25">
      <c r="A1678" s="405">
        <v>40246</v>
      </c>
      <c r="B1678" s="325">
        <v>576</v>
      </c>
      <c r="C1678" s="292">
        <v>2.0699999999999998</v>
      </c>
      <c r="D1678" s="341">
        <v>5.13</v>
      </c>
      <c r="E1678" s="341">
        <f t="shared" si="82"/>
        <v>7.1999999999999993</v>
      </c>
      <c r="F1678" s="401">
        <f t="shared" si="83"/>
        <v>304.72993861237467</v>
      </c>
      <c r="G1678" s="401">
        <f t="shared" si="84"/>
        <v>755.20028264805899</v>
      </c>
      <c r="H1678" s="401">
        <f t="shared" si="85"/>
        <v>1059.9302212604337</v>
      </c>
    </row>
    <row r="1679" spans="1:8" x14ac:dyDescent="0.25">
      <c r="A1679" s="405">
        <v>40246</v>
      </c>
      <c r="B1679" s="325">
        <v>577</v>
      </c>
      <c r="C1679" s="292">
        <v>1.49</v>
      </c>
      <c r="D1679" s="341">
        <v>4.16</v>
      </c>
      <c r="E1679" s="341">
        <f t="shared" si="82"/>
        <v>5.65</v>
      </c>
      <c r="F1679" s="401">
        <f t="shared" si="83"/>
        <v>219.34667078861753</v>
      </c>
      <c r="G1679" s="401">
        <f t="shared" si="84"/>
        <v>612.40412783936165</v>
      </c>
      <c r="H1679" s="401">
        <f t="shared" si="85"/>
        <v>831.75079862797918</v>
      </c>
    </row>
    <row r="1680" spans="1:8" x14ac:dyDescent="0.25">
      <c r="A1680" s="405">
        <v>40246</v>
      </c>
      <c r="B1680" s="325">
        <v>578</v>
      </c>
      <c r="C1680" s="292">
        <v>1.19</v>
      </c>
      <c r="D1680" s="341">
        <v>1.94</v>
      </c>
      <c r="E1680" s="341">
        <f t="shared" si="82"/>
        <v>3.13</v>
      </c>
      <c r="F1680" s="401">
        <f t="shared" si="83"/>
        <v>175.18291156943278</v>
      </c>
      <c r="G1680" s="401">
        <f t="shared" si="84"/>
        <v>285.59230961739462</v>
      </c>
      <c r="H1680" s="401">
        <f t="shared" si="85"/>
        <v>460.77522118682742</v>
      </c>
    </row>
    <row r="1681" spans="1:8" x14ac:dyDescent="0.25">
      <c r="A1681" s="405">
        <v>40246</v>
      </c>
      <c r="B1681" s="325">
        <v>579</v>
      </c>
      <c r="C1681" s="292">
        <v>0.68</v>
      </c>
      <c r="D1681" s="341">
        <v>6.96</v>
      </c>
      <c r="E1681" s="341">
        <f t="shared" si="82"/>
        <v>7.64</v>
      </c>
      <c r="F1681" s="401">
        <f t="shared" si="83"/>
        <v>100.10452089681874</v>
      </c>
      <c r="G1681" s="401">
        <f t="shared" si="84"/>
        <v>1024.5992138850859</v>
      </c>
      <c r="H1681" s="401">
        <f t="shared" si="85"/>
        <v>1124.7037347819046</v>
      </c>
    </row>
    <row r="1682" spans="1:8" x14ac:dyDescent="0.25">
      <c r="A1682" s="405">
        <v>40246</v>
      </c>
      <c r="B1682" s="325">
        <v>583</v>
      </c>
      <c r="C1682" s="292">
        <v>0.6</v>
      </c>
      <c r="D1682" s="341">
        <v>4.04</v>
      </c>
      <c r="E1682" s="341">
        <f t="shared" si="82"/>
        <v>4.6399999999999997</v>
      </c>
      <c r="F1682" s="401">
        <f t="shared" si="83"/>
        <v>88.327518438369466</v>
      </c>
      <c r="G1682" s="401">
        <f t="shared" si="84"/>
        <v>594.73862415168776</v>
      </c>
      <c r="H1682" s="401">
        <f t="shared" si="85"/>
        <v>683.06614259005721</v>
      </c>
    </row>
    <row r="1683" spans="1:8" x14ac:dyDescent="0.25">
      <c r="A1683" s="405">
        <v>40246</v>
      </c>
      <c r="B1683" s="325">
        <v>585</v>
      </c>
      <c r="C1683" s="292">
        <v>1.19</v>
      </c>
      <c r="D1683" s="341">
        <v>2.2000000000000002</v>
      </c>
      <c r="E1683" s="341">
        <f t="shared" si="82"/>
        <v>3.39</v>
      </c>
      <c r="F1683" s="401">
        <f t="shared" si="83"/>
        <v>175.18291156943278</v>
      </c>
      <c r="G1683" s="401">
        <f t="shared" si="84"/>
        <v>323.86756760735472</v>
      </c>
      <c r="H1683" s="401">
        <f t="shared" si="85"/>
        <v>499.05047917678752</v>
      </c>
    </row>
    <row r="1684" spans="1:8" x14ac:dyDescent="0.25">
      <c r="A1684" s="405">
        <v>40246</v>
      </c>
      <c r="B1684" s="325">
        <v>586</v>
      </c>
      <c r="C1684" s="292">
        <v>1.18</v>
      </c>
      <c r="D1684" s="341">
        <v>2.0099999999999998</v>
      </c>
      <c r="E1684" s="341">
        <f t="shared" si="82"/>
        <v>3.1899999999999995</v>
      </c>
      <c r="F1684" s="401">
        <f t="shared" si="83"/>
        <v>173.71078626212662</v>
      </c>
      <c r="G1684" s="401">
        <f t="shared" si="84"/>
        <v>295.89718676853767</v>
      </c>
      <c r="H1684" s="401">
        <f t="shared" si="85"/>
        <v>469.60797303066431</v>
      </c>
    </row>
    <row r="1685" spans="1:8" x14ac:dyDescent="0.25">
      <c r="A1685" s="405">
        <v>40246</v>
      </c>
      <c r="B1685" s="325">
        <v>587</v>
      </c>
      <c r="C1685" s="292">
        <v>0.65</v>
      </c>
      <c r="D1685" s="341">
        <v>1.81</v>
      </c>
      <c r="E1685" s="341">
        <f t="shared" si="82"/>
        <v>2.46</v>
      </c>
      <c r="F1685" s="401">
        <f t="shared" si="83"/>
        <v>95.688144974900254</v>
      </c>
      <c r="G1685" s="401">
        <f t="shared" si="84"/>
        <v>266.45468062241457</v>
      </c>
      <c r="H1685" s="401">
        <f t="shared" si="85"/>
        <v>362.14282559731481</v>
      </c>
    </row>
    <row r="1686" spans="1:8" x14ac:dyDescent="0.25">
      <c r="A1686" s="405">
        <v>40246</v>
      </c>
      <c r="B1686" s="325">
        <v>590</v>
      </c>
      <c r="C1686" s="292">
        <v>0.83</v>
      </c>
      <c r="D1686" s="341">
        <v>3.63</v>
      </c>
      <c r="E1686" s="341">
        <f t="shared" si="82"/>
        <v>4.46</v>
      </c>
      <c r="F1686" s="401">
        <f t="shared" si="83"/>
        <v>122.1864005064111</v>
      </c>
      <c r="G1686" s="401">
        <f t="shared" si="84"/>
        <v>534.38148655213536</v>
      </c>
      <c r="H1686" s="401">
        <f t="shared" si="85"/>
        <v>656.56788705854638</v>
      </c>
    </row>
    <row r="1687" spans="1:8" x14ac:dyDescent="0.25">
      <c r="A1687" s="405">
        <v>40246</v>
      </c>
      <c r="B1687" s="325">
        <v>592</v>
      </c>
      <c r="C1687" s="292">
        <v>1.39</v>
      </c>
      <c r="D1687" s="341">
        <v>2.4300000000000002</v>
      </c>
      <c r="E1687" s="341">
        <f t="shared" si="82"/>
        <v>3.8200000000000003</v>
      </c>
      <c r="F1687" s="401">
        <f t="shared" si="83"/>
        <v>204.62541771555593</v>
      </c>
      <c r="G1687" s="401">
        <f t="shared" si="84"/>
        <v>357.72644967539634</v>
      </c>
      <c r="H1687" s="401">
        <f t="shared" si="85"/>
        <v>562.35186739095229</v>
      </c>
    </row>
    <row r="1688" spans="1:8" x14ac:dyDescent="0.25">
      <c r="A1688" s="405">
        <v>40246</v>
      </c>
      <c r="B1688" s="325">
        <v>593</v>
      </c>
      <c r="C1688" s="292">
        <v>0.43</v>
      </c>
      <c r="D1688" s="341">
        <v>4.96</v>
      </c>
      <c r="E1688" s="341">
        <f t="shared" si="82"/>
        <v>5.39</v>
      </c>
      <c r="F1688" s="401">
        <f t="shared" si="83"/>
        <v>63.301388214164788</v>
      </c>
      <c r="G1688" s="401">
        <f t="shared" si="84"/>
        <v>730.17415242385425</v>
      </c>
      <c r="H1688" s="401">
        <f t="shared" si="85"/>
        <v>793.47554063801908</v>
      </c>
    </row>
    <row r="1689" spans="1:8" x14ac:dyDescent="0.25">
      <c r="A1689" s="405">
        <v>40246</v>
      </c>
      <c r="B1689" s="325">
        <v>594</v>
      </c>
      <c r="C1689" s="292">
        <v>1.02</v>
      </c>
      <c r="D1689" s="341">
        <v>4.7699999999999996</v>
      </c>
      <c r="E1689" s="341">
        <f t="shared" si="82"/>
        <v>5.7899999999999991</v>
      </c>
      <c r="F1689" s="401">
        <f t="shared" si="83"/>
        <v>150.1567813452281</v>
      </c>
      <c r="G1689" s="401">
        <f t="shared" si="84"/>
        <v>702.2037715850372</v>
      </c>
      <c r="H1689" s="401">
        <f t="shared" si="85"/>
        <v>852.36055293026527</v>
      </c>
    </row>
    <row r="1690" spans="1:8" x14ac:dyDescent="0.25">
      <c r="A1690" s="405">
        <v>40246</v>
      </c>
      <c r="B1690" s="325">
        <v>631</v>
      </c>
      <c r="C1690" s="292">
        <v>0.96</v>
      </c>
      <c r="D1690" s="341">
        <v>3.56</v>
      </c>
      <c r="E1690" s="341">
        <f t="shared" si="82"/>
        <v>4.5199999999999996</v>
      </c>
      <c r="F1690" s="401">
        <f t="shared" si="83"/>
        <v>141.32402950139115</v>
      </c>
      <c r="G1690" s="401">
        <f t="shared" si="84"/>
        <v>524.0766094009922</v>
      </c>
      <c r="H1690" s="401">
        <f t="shared" si="85"/>
        <v>665.40063890238321</v>
      </c>
    </row>
    <row r="1691" spans="1:8" x14ac:dyDescent="0.25">
      <c r="A1691" s="405">
        <v>40246</v>
      </c>
      <c r="B1691" s="325">
        <v>632</v>
      </c>
      <c r="C1691" s="292">
        <v>1.24</v>
      </c>
      <c r="D1691" s="341">
        <v>7.73</v>
      </c>
      <c r="E1691" s="341">
        <f t="shared" si="82"/>
        <v>8.9700000000000006</v>
      </c>
      <c r="F1691" s="401">
        <f t="shared" si="83"/>
        <v>182.54353810596356</v>
      </c>
      <c r="G1691" s="401">
        <f t="shared" si="84"/>
        <v>1137.9528625476601</v>
      </c>
      <c r="H1691" s="401">
        <f t="shared" si="85"/>
        <v>1320.4964006536236</v>
      </c>
    </row>
    <row r="1692" spans="1:8" x14ac:dyDescent="0.25">
      <c r="A1692" s="405">
        <v>40246</v>
      </c>
      <c r="B1692" s="325">
        <v>634</v>
      </c>
      <c r="C1692" s="292">
        <v>1.1200000000000001</v>
      </c>
      <c r="D1692" s="341">
        <v>10.44</v>
      </c>
      <c r="E1692" s="341">
        <f t="shared" si="82"/>
        <v>11.559999999999999</v>
      </c>
      <c r="F1692" s="401">
        <f t="shared" si="83"/>
        <v>164.8780344182897</v>
      </c>
      <c r="G1692" s="401">
        <f t="shared" si="84"/>
        <v>1536.8988208276287</v>
      </c>
      <c r="H1692" s="401">
        <f t="shared" si="85"/>
        <v>1701.7768552459183</v>
      </c>
    </row>
    <row r="1693" spans="1:8" x14ac:dyDescent="0.25">
      <c r="A1693" s="405">
        <v>40246</v>
      </c>
      <c r="B1693" s="325">
        <v>638</v>
      </c>
      <c r="C1693" s="292">
        <v>1.44</v>
      </c>
      <c r="D1693" s="341">
        <v>3.65</v>
      </c>
      <c r="E1693" s="341">
        <f t="shared" si="82"/>
        <v>5.09</v>
      </c>
      <c r="F1693" s="401">
        <f t="shared" si="83"/>
        <v>211.98604425208674</v>
      </c>
      <c r="G1693" s="401">
        <f t="shared" si="84"/>
        <v>537.32573716674767</v>
      </c>
      <c r="H1693" s="401">
        <f t="shared" si="85"/>
        <v>749.31178141883436</v>
      </c>
    </row>
    <row r="1694" spans="1:8" x14ac:dyDescent="0.25">
      <c r="A1694" s="405">
        <v>40246</v>
      </c>
      <c r="B1694" s="325">
        <v>640</v>
      </c>
      <c r="C1694" s="292">
        <v>0.69</v>
      </c>
      <c r="D1694" s="341">
        <v>4.1100000000000003</v>
      </c>
      <c r="E1694" s="341">
        <f t="shared" si="82"/>
        <v>4.8000000000000007</v>
      </c>
      <c r="F1694" s="401">
        <f t="shared" si="83"/>
        <v>101.57664620412488</v>
      </c>
      <c r="G1694" s="401">
        <f t="shared" si="84"/>
        <v>605.04350130283092</v>
      </c>
      <c r="H1694" s="401">
        <f t="shared" si="85"/>
        <v>706.62014750695585</v>
      </c>
    </row>
    <row r="1695" spans="1:8" x14ac:dyDescent="0.25">
      <c r="A1695" s="405">
        <v>40246</v>
      </c>
      <c r="B1695" s="325">
        <v>641</v>
      </c>
      <c r="C1695" s="292">
        <v>1.04</v>
      </c>
      <c r="D1695" s="341">
        <v>2.87</v>
      </c>
      <c r="E1695" s="341">
        <f t="shared" si="82"/>
        <v>3.91</v>
      </c>
      <c r="F1695" s="401">
        <f t="shared" si="83"/>
        <v>153.10103195984041</v>
      </c>
      <c r="G1695" s="401">
        <f t="shared" si="84"/>
        <v>422.49996319686733</v>
      </c>
      <c r="H1695" s="401">
        <f t="shared" si="85"/>
        <v>575.60099515670777</v>
      </c>
    </row>
    <row r="1696" spans="1:8" x14ac:dyDescent="0.25">
      <c r="A1696" s="405">
        <v>40246</v>
      </c>
      <c r="B1696" s="325">
        <v>644</v>
      </c>
      <c r="C1696" s="292">
        <v>1.1499999999999999</v>
      </c>
      <c r="D1696" s="341">
        <v>3.27</v>
      </c>
      <c r="E1696" s="341">
        <f t="shared" si="82"/>
        <v>4.42</v>
      </c>
      <c r="F1696" s="401">
        <f t="shared" si="83"/>
        <v>169.29441034020815</v>
      </c>
      <c r="G1696" s="401">
        <f t="shared" si="84"/>
        <v>481.38497548911363</v>
      </c>
      <c r="H1696" s="401">
        <f t="shared" si="85"/>
        <v>650.67938582932175</v>
      </c>
    </row>
    <row r="1697" spans="1:8" x14ac:dyDescent="0.25">
      <c r="A1697" s="405">
        <v>40246</v>
      </c>
      <c r="B1697" s="325">
        <v>645</v>
      </c>
      <c r="C1697" s="292">
        <v>1.1399999999999999</v>
      </c>
      <c r="D1697" s="341">
        <v>2.1800000000000002</v>
      </c>
      <c r="E1697" s="341">
        <f t="shared" si="82"/>
        <v>3.3200000000000003</v>
      </c>
      <c r="F1697" s="401">
        <f t="shared" si="83"/>
        <v>167.82228503290196</v>
      </c>
      <c r="G1697" s="401">
        <f t="shared" si="84"/>
        <v>320.9233169927424</v>
      </c>
      <c r="H1697" s="401">
        <f t="shared" si="85"/>
        <v>488.74560202564442</v>
      </c>
    </row>
    <row r="1698" spans="1:8" x14ac:dyDescent="0.25">
      <c r="A1698" s="405">
        <v>40246</v>
      </c>
      <c r="B1698" s="325">
        <v>647</v>
      </c>
      <c r="C1698" s="292">
        <v>0.87</v>
      </c>
      <c r="D1698" s="341">
        <v>1.19</v>
      </c>
      <c r="E1698" s="341">
        <f t="shared" si="82"/>
        <v>2.06</v>
      </c>
      <c r="F1698" s="401">
        <f t="shared" si="83"/>
        <v>128.07490173563573</v>
      </c>
      <c r="G1698" s="401">
        <f t="shared" si="84"/>
        <v>175.18291156943278</v>
      </c>
      <c r="H1698" s="401">
        <f t="shared" si="85"/>
        <v>303.25781330506851</v>
      </c>
    </row>
    <row r="1699" spans="1:8" x14ac:dyDescent="0.25">
      <c r="A1699" s="405">
        <v>40246</v>
      </c>
      <c r="B1699" s="325">
        <v>648</v>
      </c>
      <c r="C1699" s="292">
        <v>1.71</v>
      </c>
      <c r="D1699" s="341">
        <v>0.65</v>
      </c>
      <c r="E1699" s="341">
        <f t="shared" si="82"/>
        <v>2.36</v>
      </c>
      <c r="F1699" s="401">
        <f t="shared" si="83"/>
        <v>251.733427549353</v>
      </c>
      <c r="G1699" s="401">
        <f t="shared" si="84"/>
        <v>95.688144974900254</v>
      </c>
      <c r="H1699" s="401">
        <f t="shared" si="85"/>
        <v>347.42157252425324</v>
      </c>
    </row>
    <row r="1700" spans="1:8" x14ac:dyDescent="0.25">
      <c r="A1700" s="405">
        <v>40246</v>
      </c>
      <c r="B1700" s="325">
        <v>651</v>
      </c>
      <c r="C1700" s="292">
        <v>0.85</v>
      </c>
      <c r="D1700" s="341">
        <v>2.2599999999999998</v>
      </c>
      <c r="E1700" s="341">
        <f t="shared" si="82"/>
        <v>3.11</v>
      </c>
      <c r="F1700" s="401">
        <f t="shared" si="83"/>
        <v>125.13065112102342</v>
      </c>
      <c r="G1700" s="401">
        <f t="shared" si="84"/>
        <v>332.7003194511916</v>
      </c>
      <c r="H1700" s="401">
        <f t="shared" si="85"/>
        <v>457.83097057221511</v>
      </c>
    </row>
    <row r="1701" spans="1:8" x14ac:dyDescent="0.25">
      <c r="A1701" s="405">
        <v>40246</v>
      </c>
      <c r="B1701" s="325">
        <v>652</v>
      </c>
      <c r="C1701" s="292">
        <v>2.31</v>
      </c>
      <c r="D1701" s="341">
        <v>2.8</v>
      </c>
      <c r="E1701" s="341">
        <f t="shared" si="82"/>
        <v>5.1099999999999994</v>
      </c>
      <c r="F1701" s="401">
        <f t="shared" si="83"/>
        <v>340.06094598772245</v>
      </c>
      <c r="G1701" s="401">
        <f t="shared" si="84"/>
        <v>412.19508604572422</v>
      </c>
      <c r="H1701" s="401">
        <f t="shared" si="85"/>
        <v>752.25603203344656</v>
      </c>
    </row>
    <row r="1702" spans="1:8" x14ac:dyDescent="0.25">
      <c r="A1702" s="405">
        <v>40246</v>
      </c>
      <c r="B1702" s="325">
        <v>653</v>
      </c>
      <c r="C1702" s="292">
        <v>1.01</v>
      </c>
      <c r="D1702" s="341">
        <v>2</v>
      </c>
      <c r="E1702" s="341">
        <f t="shared" si="82"/>
        <v>3.01</v>
      </c>
      <c r="F1702" s="401">
        <f t="shared" si="83"/>
        <v>148.68465603792194</v>
      </c>
      <c r="G1702" s="401">
        <f t="shared" si="84"/>
        <v>294.42506146123156</v>
      </c>
      <c r="H1702" s="401">
        <f t="shared" si="85"/>
        <v>443.10971749915348</v>
      </c>
    </row>
    <row r="1703" spans="1:8" x14ac:dyDescent="0.25">
      <c r="A1703" s="405">
        <v>40246</v>
      </c>
      <c r="B1703" s="325">
        <v>654</v>
      </c>
      <c r="C1703" s="292">
        <v>0.74</v>
      </c>
      <c r="D1703" s="341">
        <v>1.1299999999999999</v>
      </c>
      <c r="E1703" s="341">
        <f t="shared" si="82"/>
        <v>1.8699999999999999</v>
      </c>
      <c r="F1703" s="401">
        <f t="shared" si="83"/>
        <v>108.93727274065569</v>
      </c>
      <c r="G1703" s="401">
        <f t="shared" si="84"/>
        <v>166.3501597255958</v>
      </c>
      <c r="H1703" s="401">
        <f t="shared" si="85"/>
        <v>275.28743246625152</v>
      </c>
    </row>
    <row r="1704" spans="1:8" x14ac:dyDescent="0.25">
      <c r="A1704" s="405">
        <v>40246</v>
      </c>
      <c r="B1704" s="325">
        <v>655</v>
      </c>
      <c r="C1704" s="292">
        <v>0.75</v>
      </c>
      <c r="D1704" s="341">
        <v>2.58</v>
      </c>
      <c r="E1704" s="341">
        <f t="shared" si="82"/>
        <v>3.33</v>
      </c>
      <c r="F1704" s="401">
        <f t="shared" si="83"/>
        <v>110.40939804796184</v>
      </c>
      <c r="G1704" s="401">
        <f t="shared" si="84"/>
        <v>379.8083292849887</v>
      </c>
      <c r="H1704" s="401">
        <f t="shared" si="85"/>
        <v>490.21772733295057</v>
      </c>
    </row>
    <row r="1705" spans="1:8" x14ac:dyDescent="0.25">
      <c r="A1705" s="405">
        <v>40246</v>
      </c>
      <c r="B1705" s="325">
        <v>657</v>
      </c>
      <c r="C1705" s="292">
        <v>1.54</v>
      </c>
      <c r="D1705" s="341">
        <v>2.2599999999999998</v>
      </c>
      <c r="E1705" s="341">
        <f t="shared" si="82"/>
        <v>3.8</v>
      </c>
      <c r="F1705" s="401">
        <f t="shared" si="83"/>
        <v>226.70729732514832</v>
      </c>
      <c r="G1705" s="401">
        <f t="shared" si="84"/>
        <v>332.7003194511916</v>
      </c>
      <c r="H1705" s="401">
        <f t="shared" si="85"/>
        <v>559.40761677633998</v>
      </c>
    </row>
    <row r="1706" spans="1:8" x14ac:dyDescent="0.25">
      <c r="A1706" s="405">
        <v>40246</v>
      </c>
      <c r="B1706" s="325">
        <v>661</v>
      </c>
      <c r="C1706" s="292">
        <v>0.77</v>
      </c>
      <c r="D1706" s="341">
        <v>3.04</v>
      </c>
      <c r="E1706" s="341">
        <f t="shared" si="82"/>
        <v>3.81</v>
      </c>
      <c r="F1706" s="401">
        <f t="shared" si="83"/>
        <v>113.35364866257416</v>
      </c>
      <c r="G1706" s="401">
        <f t="shared" si="84"/>
        <v>447.52609342107201</v>
      </c>
      <c r="H1706" s="401">
        <f t="shared" si="85"/>
        <v>560.87974208364619</v>
      </c>
    </row>
    <row r="1707" spans="1:8" x14ac:dyDescent="0.25">
      <c r="A1707" s="405">
        <v>40246</v>
      </c>
      <c r="B1707" s="325">
        <v>662</v>
      </c>
      <c r="C1707" s="292">
        <v>1.65</v>
      </c>
      <c r="D1707" s="341">
        <v>1.25</v>
      </c>
      <c r="E1707" s="341">
        <f t="shared" ref="E1707:E1770" si="86">C1707+D1707</f>
        <v>2.9</v>
      </c>
      <c r="F1707" s="401">
        <f t="shared" si="83"/>
        <v>242.90067570551605</v>
      </c>
      <c r="G1707" s="401">
        <f t="shared" si="84"/>
        <v>184.01566341326972</v>
      </c>
      <c r="H1707" s="401">
        <f t="shared" si="85"/>
        <v>426.9163391187858</v>
      </c>
    </row>
    <row r="1708" spans="1:8" x14ac:dyDescent="0.25">
      <c r="A1708" s="405">
        <v>40246</v>
      </c>
      <c r="B1708" s="325">
        <v>663</v>
      </c>
      <c r="C1708" s="292">
        <v>0.52</v>
      </c>
      <c r="D1708" s="341">
        <v>3.31</v>
      </c>
      <c r="E1708" s="341">
        <f t="shared" si="86"/>
        <v>3.83</v>
      </c>
      <c r="F1708" s="401">
        <f t="shared" ref="F1708:F1771" si="87">(C1708*10000)/67.929</f>
        <v>76.550515979920206</v>
      </c>
      <c r="G1708" s="401">
        <f t="shared" ref="G1708:G1771" si="88">(D1708*10000)/67.929</f>
        <v>487.27347671833826</v>
      </c>
      <c r="H1708" s="401">
        <f t="shared" si="85"/>
        <v>563.82399269825851</v>
      </c>
    </row>
    <row r="1709" spans="1:8" x14ac:dyDescent="0.25">
      <c r="A1709" s="405">
        <v>40246</v>
      </c>
      <c r="B1709" s="325">
        <v>664</v>
      </c>
      <c r="C1709" s="292">
        <v>0.92</v>
      </c>
      <c r="D1709" s="341">
        <v>4.13</v>
      </c>
      <c r="E1709" s="341">
        <f t="shared" si="86"/>
        <v>5.05</v>
      </c>
      <c r="F1709" s="401">
        <f t="shared" si="87"/>
        <v>135.43552827216652</v>
      </c>
      <c r="G1709" s="401">
        <f t="shared" si="88"/>
        <v>607.98775191744323</v>
      </c>
      <c r="H1709" s="401">
        <f t="shared" si="85"/>
        <v>743.42328018960973</v>
      </c>
    </row>
    <row r="1710" spans="1:8" x14ac:dyDescent="0.25">
      <c r="A1710" s="405">
        <v>40246</v>
      </c>
      <c r="B1710" s="325">
        <v>665</v>
      </c>
      <c r="C1710" s="292">
        <v>0.89</v>
      </c>
      <c r="D1710" s="341">
        <v>1.48</v>
      </c>
      <c r="E1710" s="341">
        <f t="shared" si="86"/>
        <v>2.37</v>
      </c>
      <c r="F1710" s="401">
        <f t="shared" si="87"/>
        <v>131.01915235024805</v>
      </c>
      <c r="G1710" s="401">
        <f t="shared" si="88"/>
        <v>217.87454548131137</v>
      </c>
      <c r="H1710" s="401">
        <f t="shared" si="85"/>
        <v>348.89369783155939</v>
      </c>
    </row>
    <row r="1711" spans="1:8" x14ac:dyDescent="0.25">
      <c r="A1711" s="405">
        <v>40246</v>
      </c>
      <c r="B1711" s="325">
        <v>736</v>
      </c>
      <c r="C1711" s="292">
        <v>0.51</v>
      </c>
      <c r="D1711" s="341">
        <v>3.4</v>
      </c>
      <c r="E1711" s="341">
        <f t="shared" si="86"/>
        <v>3.91</v>
      </c>
      <c r="F1711" s="401">
        <f t="shared" si="87"/>
        <v>75.078390672614049</v>
      </c>
      <c r="G1711" s="401">
        <f t="shared" si="88"/>
        <v>500.52260448409368</v>
      </c>
      <c r="H1711" s="401">
        <f t="shared" si="85"/>
        <v>575.60099515670777</v>
      </c>
    </row>
    <row r="1712" spans="1:8" x14ac:dyDescent="0.25">
      <c r="A1712" s="405">
        <v>40246</v>
      </c>
      <c r="B1712" s="325">
        <v>737</v>
      </c>
      <c r="C1712" s="292">
        <v>1.06</v>
      </c>
      <c r="D1712" s="341">
        <v>7.82</v>
      </c>
      <c r="E1712" s="341">
        <f t="shared" si="86"/>
        <v>8.8800000000000008</v>
      </c>
      <c r="F1712" s="401">
        <f t="shared" si="87"/>
        <v>156.04528257445273</v>
      </c>
      <c r="G1712" s="401">
        <f t="shared" si="88"/>
        <v>1151.2019903134155</v>
      </c>
      <c r="H1712" s="401">
        <f t="shared" si="85"/>
        <v>1307.2472728878683</v>
      </c>
    </row>
    <row r="1713" spans="1:8" x14ac:dyDescent="0.25">
      <c r="A1713" s="405">
        <v>40246</v>
      </c>
      <c r="B1713" s="325">
        <v>740</v>
      </c>
      <c r="C1713" s="292">
        <v>1.0900000000000001</v>
      </c>
      <c r="D1713" s="341">
        <v>4.68</v>
      </c>
      <c r="E1713" s="341">
        <f t="shared" si="86"/>
        <v>5.77</v>
      </c>
      <c r="F1713" s="401">
        <f t="shared" si="87"/>
        <v>160.4616584963712</v>
      </c>
      <c r="G1713" s="401">
        <f t="shared" si="88"/>
        <v>688.95464381928184</v>
      </c>
      <c r="H1713" s="401">
        <f t="shared" si="85"/>
        <v>849.41630231565296</v>
      </c>
    </row>
    <row r="1714" spans="1:8" x14ac:dyDescent="0.25">
      <c r="A1714" s="405">
        <v>40246</v>
      </c>
      <c r="B1714" s="325">
        <v>743</v>
      </c>
      <c r="C1714" s="292">
        <v>1.63</v>
      </c>
      <c r="D1714" s="341">
        <v>4.1900000000000004</v>
      </c>
      <c r="E1714" s="341">
        <f t="shared" si="86"/>
        <v>5.82</v>
      </c>
      <c r="F1714" s="401">
        <f t="shared" si="87"/>
        <v>239.95642509090371</v>
      </c>
      <c r="G1714" s="401">
        <f t="shared" si="88"/>
        <v>616.82050376128029</v>
      </c>
      <c r="H1714" s="401">
        <f t="shared" si="85"/>
        <v>856.77692885218391</v>
      </c>
    </row>
    <row r="1715" spans="1:8" x14ac:dyDescent="0.25">
      <c r="A1715" s="405">
        <v>40246</v>
      </c>
      <c r="B1715" s="325">
        <v>744</v>
      </c>
      <c r="C1715" s="292">
        <v>1.89</v>
      </c>
      <c r="D1715" s="341">
        <v>4.18</v>
      </c>
      <c r="E1715" s="341">
        <f t="shared" si="86"/>
        <v>6.0699999999999994</v>
      </c>
      <c r="F1715" s="401">
        <f t="shared" si="87"/>
        <v>278.23168308086383</v>
      </c>
      <c r="G1715" s="401">
        <f t="shared" si="88"/>
        <v>615.34837845397396</v>
      </c>
      <c r="H1715" s="401">
        <f t="shared" si="85"/>
        <v>893.58006153483768</v>
      </c>
    </row>
    <row r="1716" spans="1:8" x14ac:dyDescent="0.25">
      <c r="A1716" s="405">
        <v>40246</v>
      </c>
      <c r="B1716" s="325">
        <v>745</v>
      </c>
      <c r="C1716" s="292">
        <v>0.85</v>
      </c>
      <c r="D1716" s="341">
        <v>1.1200000000000001</v>
      </c>
      <c r="E1716" s="341">
        <f t="shared" si="86"/>
        <v>1.9700000000000002</v>
      </c>
      <c r="F1716" s="401">
        <f t="shared" si="87"/>
        <v>125.13065112102342</v>
      </c>
      <c r="G1716" s="401">
        <f t="shared" si="88"/>
        <v>164.8780344182897</v>
      </c>
      <c r="H1716" s="401">
        <f t="shared" si="85"/>
        <v>290.00868553931315</v>
      </c>
    </row>
    <row r="1717" spans="1:8" x14ac:dyDescent="0.25">
      <c r="A1717" s="405">
        <v>40246</v>
      </c>
      <c r="B1717" s="325">
        <v>746</v>
      </c>
      <c r="C1717" s="292">
        <v>1.0900000000000001</v>
      </c>
      <c r="D1717" s="341">
        <v>3.83</v>
      </c>
      <c r="E1717" s="341">
        <f t="shared" si="86"/>
        <v>4.92</v>
      </c>
      <c r="F1717" s="401">
        <f t="shared" si="87"/>
        <v>160.4616584963712</v>
      </c>
      <c r="G1717" s="401">
        <f t="shared" si="88"/>
        <v>563.82399269825851</v>
      </c>
      <c r="H1717" s="401">
        <f t="shared" si="85"/>
        <v>724.28565119462962</v>
      </c>
    </row>
    <row r="1718" spans="1:8" x14ac:dyDescent="0.25">
      <c r="A1718" s="405">
        <v>40246</v>
      </c>
      <c r="B1718" s="325">
        <v>749</v>
      </c>
      <c r="C1718" s="292">
        <v>2.71</v>
      </c>
      <c r="D1718" s="341">
        <v>1.19</v>
      </c>
      <c r="E1718" s="341">
        <f t="shared" si="86"/>
        <v>3.9</v>
      </c>
      <c r="F1718" s="401">
        <f t="shared" si="87"/>
        <v>398.94595827996881</v>
      </c>
      <c r="G1718" s="401">
        <f t="shared" si="88"/>
        <v>175.18291156943278</v>
      </c>
      <c r="H1718" s="401">
        <f t="shared" si="85"/>
        <v>574.12886984940155</v>
      </c>
    </row>
    <row r="1719" spans="1:8" x14ac:dyDescent="0.25">
      <c r="A1719" s="405">
        <v>40246</v>
      </c>
      <c r="B1719" s="325">
        <v>750</v>
      </c>
      <c r="C1719" s="292">
        <v>1.48</v>
      </c>
      <c r="D1719" s="341">
        <v>1.3</v>
      </c>
      <c r="E1719" s="341">
        <f t="shared" si="86"/>
        <v>2.7800000000000002</v>
      </c>
      <c r="F1719" s="401">
        <f t="shared" si="87"/>
        <v>217.87454548131137</v>
      </c>
      <c r="G1719" s="401">
        <f t="shared" si="88"/>
        <v>191.37628994980051</v>
      </c>
      <c r="H1719" s="401">
        <f t="shared" si="85"/>
        <v>409.25083543111191</v>
      </c>
    </row>
    <row r="1720" spans="1:8" x14ac:dyDescent="0.25">
      <c r="A1720" s="405">
        <v>40246</v>
      </c>
      <c r="B1720" s="325">
        <v>751</v>
      </c>
      <c r="C1720" s="292">
        <v>1.63</v>
      </c>
      <c r="D1720" s="341">
        <v>2.83</v>
      </c>
      <c r="E1720" s="341">
        <f t="shared" si="86"/>
        <v>4.46</v>
      </c>
      <c r="F1720" s="401">
        <f t="shared" si="87"/>
        <v>239.95642509090371</v>
      </c>
      <c r="G1720" s="401">
        <f t="shared" si="88"/>
        <v>416.6114619676427</v>
      </c>
      <c r="H1720" s="401">
        <f t="shared" si="85"/>
        <v>656.56788705854638</v>
      </c>
    </row>
    <row r="1721" spans="1:8" x14ac:dyDescent="0.25">
      <c r="A1721" s="405">
        <v>40246</v>
      </c>
      <c r="B1721" s="325">
        <v>753</v>
      </c>
      <c r="C1721" s="292">
        <v>1.68</v>
      </c>
      <c r="D1721" s="341">
        <v>1.37</v>
      </c>
      <c r="E1721" s="341">
        <f t="shared" si="86"/>
        <v>3.05</v>
      </c>
      <c r="F1721" s="401">
        <f t="shared" si="87"/>
        <v>247.31705162743452</v>
      </c>
      <c r="G1721" s="401">
        <f t="shared" si="88"/>
        <v>201.68116710094364</v>
      </c>
      <c r="H1721" s="401">
        <f t="shared" si="85"/>
        <v>448.99821872837816</v>
      </c>
    </row>
    <row r="1722" spans="1:8" x14ac:dyDescent="0.25">
      <c r="A1722" s="405">
        <v>40246</v>
      </c>
      <c r="B1722" s="325">
        <v>754</v>
      </c>
      <c r="C1722" s="292">
        <v>1.41</v>
      </c>
      <c r="D1722" s="341">
        <v>4.97</v>
      </c>
      <c r="E1722" s="341">
        <f t="shared" si="86"/>
        <v>6.38</v>
      </c>
      <c r="F1722" s="401">
        <f t="shared" si="87"/>
        <v>207.56966833016827</v>
      </c>
      <c r="G1722" s="401">
        <f t="shared" si="88"/>
        <v>731.64627773116047</v>
      </c>
      <c r="H1722" s="401">
        <f t="shared" si="85"/>
        <v>939.21594606132874</v>
      </c>
    </row>
    <row r="1723" spans="1:8" x14ac:dyDescent="0.25">
      <c r="A1723" s="405">
        <v>40246</v>
      </c>
      <c r="B1723" s="325">
        <v>755</v>
      </c>
      <c r="C1723" s="292">
        <v>1.29</v>
      </c>
      <c r="D1723" s="341">
        <v>3.06</v>
      </c>
      <c r="E1723" s="341">
        <f t="shared" si="86"/>
        <v>4.3499999999999996</v>
      </c>
      <c r="F1723" s="401">
        <f t="shared" si="87"/>
        <v>189.90416464249435</v>
      </c>
      <c r="G1723" s="401">
        <f t="shared" si="88"/>
        <v>450.47034403568432</v>
      </c>
      <c r="H1723" s="401">
        <f t="shared" si="85"/>
        <v>640.3745086781787</v>
      </c>
    </row>
    <row r="1724" spans="1:8" x14ac:dyDescent="0.25">
      <c r="A1724" s="405">
        <v>40246</v>
      </c>
      <c r="B1724" s="325">
        <v>756</v>
      </c>
      <c r="C1724" s="292">
        <v>0.11</v>
      </c>
      <c r="D1724" s="341">
        <v>2.98</v>
      </c>
      <c r="E1724" s="341">
        <f t="shared" si="86"/>
        <v>3.09</v>
      </c>
      <c r="F1724" s="401">
        <f t="shared" si="87"/>
        <v>16.193378380367736</v>
      </c>
      <c r="G1724" s="401">
        <f t="shared" si="88"/>
        <v>438.69334157723506</v>
      </c>
      <c r="H1724" s="401">
        <f t="shared" si="85"/>
        <v>454.88671995760279</v>
      </c>
    </row>
    <row r="1725" spans="1:8" x14ac:dyDescent="0.25">
      <c r="A1725" s="405">
        <v>40246</v>
      </c>
      <c r="B1725" s="325">
        <v>758</v>
      </c>
      <c r="C1725" s="292">
        <v>1.44</v>
      </c>
      <c r="D1725" s="341">
        <v>0.9</v>
      </c>
      <c r="E1725" s="341">
        <f t="shared" si="86"/>
        <v>2.34</v>
      </c>
      <c r="F1725" s="401">
        <f t="shared" si="87"/>
        <v>211.98604425208674</v>
      </c>
      <c r="G1725" s="401">
        <f t="shared" si="88"/>
        <v>132.49127765755421</v>
      </c>
      <c r="H1725" s="401">
        <f t="shared" si="85"/>
        <v>344.47732190964092</v>
      </c>
    </row>
    <row r="1726" spans="1:8" x14ac:dyDescent="0.25">
      <c r="A1726" s="405">
        <v>40246</v>
      </c>
      <c r="B1726" s="325">
        <v>760</v>
      </c>
      <c r="C1726" s="292">
        <v>0.34</v>
      </c>
      <c r="D1726" s="341">
        <v>4.42</v>
      </c>
      <c r="E1726" s="341">
        <f t="shared" si="86"/>
        <v>4.76</v>
      </c>
      <c r="F1726" s="401">
        <f t="shared" si="87"/>
        <v>50.05226044840937</v>
      </c>
      <c r="G1726" s="401">
        <f t="shared" si="88"/>
        <v>650.67938582932175</v>
      </c>
      <c r="H1726" s="401">
        <f t="shared" si="85"/>
        <v>700.7316462777311</v>
      </c>
    </row>
    <row r="1727" spans="1:8" x14ac:dyDescent="0.25">
      <c r="A1727" s="405">
        <v>40246</v>
      </c>
      <c r="B1727" s="325">
        <v>762</v>
      </c>
      <c r="C1727" s="292">
        <v>2.5099999999999998</v>
      </c>
      <c r="D1727" s="341">
        <v>2.2400000000000002</v>
      </c>
      <c r="E1727" s="341">
        <f t="shared" si="86"/>
        <v>4.75</v>
      </c>
      <c r="F1727" s="401">
        <f t="shared" si="87"/>
        <v>369.50345213384554</v>
      </c>
      <c r="G1727" s="401">
        <f t="shared" si="88"/>
        <v>329.7560688365794</v>
      </c>
      <c r="H1727" s="401">
        <f t="shared" si="85"/>
        <v>699.259520970425</v>
      </c>
    </row>
    <row r="1728" spans="1:8" x14ac:dyDescent="0.25">
      <c r="A1728" s="405">
        <v>40246</v>
      </c>
      <c r="B1728" s="325">
        <v>765</v>
      </c>
      <c r="C1728" s="292">
        <v>0.47</v>
      </c>
      <c r="D1728" s="341">
        <v>3.65</v>
      </c>
      <c r="E1728" s="341">
        <f t="shared" si="86"/>
        <v>4.12</v>
      </c>
      <c r="F1728" s="401">
        <f t="shared" si="87"/>
        <v>69.189889443389418</v>
      </c>
      <c r="G1728" s="401">
        <f t="shared" si="88"/>
        <v>537.32573716674767</v>
      </c>
      <c r="H1728" s="401">
        <f t="shared" si="85"/>
        <v>606.51562661013702</v>
      </c>
    </row>
    <row r="1729" spans="1:8" x14ac:dyDescent="0.25">
      <c r="A1729" s="405">
        <v>40246</v>
      </c>
      <c r="B1729" s="325">
        <v>767</v>
      </c>
      <c r="C1729" s="292">
        <v>0.73</v>
      </c>
      <c r="D1729" s="341">
        <v>5.04</v>
      </c>
      <c r="E1729" s="341">
        <f t="shared" si="86"/>
        <v>5.77</v>
      </c>
      <c r="F1729" s="401">
        <f t="shared" si="87"/>
        <v>107.46514743334953</v>
      </c>
      <c r="G1729" s="401">
        <f t="shared" si="88"/>
        <v>741.95115488230351</v>
      </c>
      <c r="H1729" s="401">
        <f t="shared" si="85"/>
        <v>849.41630231565296</v>
      </c>
    </row>
    <row r="1730" spans="1:8" x14ac:dyDescent="0.25">
      <c r="A1730" s="405">
        <v>40246</v>
      </c>
      <c r="B1730" s="325">
        <v>769</v>
      </c>
      <c r="C1730" s="292">
        <v>1.21</v>
      </c>
      <c r="D1730" s="341">
        <v>4.2</v>
      </c>
      <c r="E1730" s="341">
        <f t="shared" si="86"/>
        <v>5.41</v>
      </c>
      <c r="F1730" s="401">
        <f t="shared" si="87"/>
        <v>178.12716218404509</v>
      </c>
      <c r="G1730" s="401">
        <f t="shared" si="88"/>
        <v>618.29262906858628</v>
      </c>
      <c r="H1730" s="401">
        <f t="shared" si="85"/>
        <v>796.4197912526314</v>
      </c>
    </row>
    <row r="1731" spans="1:8" x14ac:dyDescent="0.25">
      <c r="A1731" s="405" t="s">
        <v>135</v>
      </c>
      <c r="B1731" s="325">
        <v>71</v>
      </c>
      <c r="C1731" s="292">
        <v>15.26</v>
      </c>
      <c r="D1731" s="341">
        <v>0.51</v>
      </c>
      <c r="E1731" s="341">
        <f t="shared" si="86"/>
        <v>15.77</v>
      </c>
      <c r="F1731" s="401">
        <f t="shared" si="87"/>
        <v>2246.4632189491967</v>
      </c>
      <c r="G1731" s="401">
        <f t="shared" si="88"/>
        <v>75.078390672614049</v>
      </c>
      <c r="H1731" s="401">
        <f t="shared" si="85"/>
        <v>2321.5416096218109</v>
      </c>
    </row>
    <row r="1732" spans="1:8" x14ac:dyDescent="0.25">
      <c r="A1732" s="405" t="s">
        <v>135</v>
      </c>
      <c r="B1732" s="325">
        <v>72</v>
      </c>
      <c r="C1732" s="292">
        <v>5.57</v>
      </c>
      <c r="D1732" s="341">
        <v>2.04</v>
      </c>
      <c r="E1732" s="341">
        <f t="shared" si="86"/>
        <v>7.61</v>
      </c>
      <c r="F1732" s="401">
        <f t="shared" si="87"/>
        <v>819.97379616952992</v>
      </c>
      <c r="G1732" s="401">
        <f t="shared" si="88"/>
        <v>300.31356269045619</v>
      </c>
      <c r="H1732" s="401">
        <f t="shared" ref="H1732:H1795" si="89">(E1732*10000)/67.929</f>
        <v>1120.2873588599862</v>
      </c>
    </row>
    <row r="1733" spans="1:8" x14ac:dyDescent="0.25">
      <c r="A1733" s="405" t="s">
        <v>135</v>
      </c>
      <c r="B1733" s="325">
        <v>73</v>
      </c>
      <c r="C1733" s="292">
        <v>2.54</v>
      </c>
      <c r="D1733" s="341">
        <v>4.4000000000000004</v>
      </c>
      <c r="E1733" s="341">
        <f t="shared" si="86"/>
        <v>6.94</v>
      </c>
      <c r="F1733" s="401">
        <f t="shared" si="87"/>
        <v>373.91982805576407</v>
      </c>
      <c r="G1733" s="401">
        <f t="shared" si="88"/>
        <v>647.73513521470943</v>
      </c>
      <c r="H1733" s="401">
        <f t="shared" si="89"/>
        <v>1021.6549632704736</v>
      </c>
    </row>
    <row r="1734" spans="1:8" x14ac:dyDescent="0.25">
      <c r="A1734" s="405" t="s">
        <v>135</v>
      </c>
      <c r="B1734" s="325">
        <v>74</v>
      </c>
      <c r="C1734" s="292">
        <v>6.79</v>
      </c>
      <c r="D1734" s="341">
        <v>3.79</v>
      </c>
      <c r="E1734" s="341">
        <f t="shared" si="86"/>
        <v>10.58</v>
      </c>
      <c r="F1734" s="401">
        <f t="shared" si="87"/>
        <v>999.57308366088114</v>
      </c>
      <c r="G1734" s="401">
        <f t="shared" si="88"/>
        <v>557.93549146903388</v>
      </c>
      <c r="H1734" s="401">
        <f t="shared" si="89"/>
        <v>1557.508575129915</v>
      </c>
    </row>
    <row r="1735" spans="1:8" x14ac:dyDescent="0.25">
      <c r="A1735" s="405" t="s">
        <v>135</v>
      </c>
      <c r="B1735" s="325">
        <v>75</v>
      </c>
      <c r="C1735" s="292">
        <v>0.28000000000000003</v>
      </c>
      <c r="D1735" s="341">
        <v>0.15</v>
      </c>
      <c r="E1735" s="341">
        <f t="shared" si="86"/>
        <v>0.43000000000000005</v>
      </c>
      <c r="F1735" s="401">
        <f t="shared" si="87"/>
        <v>41.219508604572425</v>
      </c>
      <c r="G1735" s="401">
        <f t="shared" si="88"/>
        <v>22.081879609592367</v>
      </c>
      <c r="H1735" s="401">
        <f t="shared" si="89"/>
        <v>63.301388214164803</v>
      </c>
    </row>
    <row r="1736" spans="1:8" x14ac:dyDescent="0.25">
      <c r="A1736" s="405" t="s">
        <v>135</v>
      </c>
      <c r="B1736" s="325">
        <v>77</v>
      </c>
      <c r="C1736" s="292">
        <v>14.18</v>
      </c>
      <c r="D1736" s="341">
        <v>0.79</v>
      </c>
      <c r="E1736" s="341">
        <f t="shared" si="86"/>
        <v>14.969999999999999</v>
      </c>
      <c r="F1736" s="401">
        <f t="shared" si="87"/>
        <v>2087.473685760132</v>
      </c>
      <c r="G1736" s="401">
        <f t="shared" si="88"/>
        <v>116.29789927718647</v>
      </c>
      <c r="H1736" s="401">
        <f t="shared" si="89"/>
        <v>2203.7715850373183</v>
      </c>
    </row>
    <row r="1737" spans="1:8" x14ac:dyDescent="0.25">
      <c r="A1737" s="405" t="s">
        <v>135</v>
      </c>
      <c r="B1737" s="325">
        <v>78</v>
      </c>
      <c r="C1737" s="292">
        <v>1.9</v>
      </c>
      <c r="D1737" s="341">
        <v>2.14</v>
      </c>
      <c r="E1737" s="341">
        <f t="shared" si="86"/>
        <v>4.04</v>
      </c>
      <c r="F1737" s="401">
        <f t="shared" si="87"/>
        <v>279.70380838816999</v>
      </c>
      <c r="G1737" s="401">
        <f t="shared" si="88"/>
        <v>315.03481576351777</v>
      </c>
      <c r="H1737" s="401">
        <f t="shared" si="89"/>
        <v>594.73862415168776</v>
      </c>
    </row>
    <row r="1738" spans="1:8" x14ac:dyDescent="0.25">
      <c r="A1738" s="405" t="s">
        <v>135</v>
      </c>
      <c r="B1738" s="325">
        <v>79</v>
      </c>
      <c r="C1738" s="292">
        <v>0.87</v>
      </c>
      <c r="D1738" s="341">
        <v>1.77</v>
      </c>
      <c r="E1738" s="341">
        <f t="shared" si="86"/>
        <v>2.64</v>
      </c>
      <c r="F1738" s="401">
        <f t="shared" si="87"/>
        <v>128.07490173563573</v>
      </c>
      <c r="G1738" s="401">
        <f t="shared" si="88"/>
        <v>260.56617939318994</v>
      </c>
      <c r="H1738" s="401">
        <f t="shared" si="89"/>
        <v>388.64108112882565</v>
      </c>
    </row>
    <row r="1739" spans="1:8" x14ac:dyDescent="0.25">
      <c r="A1739" s="405" t="s">
        <v>135</v>
      </c>
      <c r="B1739" s="325">
        <v>80</v>
      </c>
      <c r="C1739" s="292">
        <v>2.77</v>
      </c>
      <c r="D1739" s="341">
        <v>3.15</v>
      </c>
      <c r="E1739" s="341">
        <f t="shared" si="86"/>
        <v>5.92</v>
      </c>
      <c r="F1739" s="401">
        <f t="shared" si="87"/>
        <v>407.77871012380575</v>
      </c>
      <c r="G1739" s="401">
        <f t="shared" si="88"/>
        <v>463.71947180143974</v>
      </c>
      <c r="H1739" s="401">
        <f t="shared" si="89"/>
        <v>871.49818192524549</v>
      </c>
    </row>
    <row r="1740" spans="1:8" x14ac:dyDescent="0.25">
      <c r="A1740" s="405" t="s">
        <v>135</v>
      </c>
      <c r="B1740" s="325">
        <v>81</v>
      </c>
      <c r="C1740" s="292">
        <v>4.3600000000000003</v>
      </c>
      <c r="D1740" s="341">
        <v>3.76</v>
      </c>
      <c r="E1740" s="341">
        <f t="shared" si="86"/>
        <v>8.120000000000001</v>
      </c>
      <c r="F1740" s="401">
        <f t="shared" si="87"/>
        <v>641.8466339854848</v>
      </c>
      <c r="G1740" s="401">
        <f t="shared" si="88"/>
        <v>553.51911554711535</v>
      </c>
      <c r="H1740" s="401">
        <f t="shared" si="89"/>
        <v>1195.3657495326004</v>
      </c>
    </row>
    <row r="1741" spans="1:8" x14ac:dyDescent="0.25">
      <c r="A1741" s="405" t="s">
        <v>135</v>
      </c>
      <c r="B1741" s="325">
        <v>82</v>
      </c>
      <c r="C1741" s="292" t="s">
        <v>14</v>
      </c>
      <c r="D1741" s="341">
        <v>4.99</v>
      </c>
      <c r="E1741" s="341" t="s">
        <v>14</v>
      </c>
      <c r="F1741" s="401" t="s">
        <v>14</v>
      </c>
      <c r="G1741" s="401">
        <f t="shared" si="88"/>
        <v>734.59052834577278</v>
      </c>
      <c r="H1741" s="401" t="s">
        <v>14</v>
      </c>
    </row>
    <row r="1742" spans="1:8" x14ac:dyDescent="0.25">
      <c r="A1742" s="405" t="s">
        <v>135</v>
      </c>
      <c r="B1742" s="325">
        <v>83</v>
      </c>
      <c r="C1742" s="292">
        <v>4.4400000000000004</v>
      </c>
      <c r="D1742" s="341">
        <v>1.91</v>
      </c>
      <c r="E1742" s="341">
        <f t="shared" si="86"/>
        <v>6.3500000000000005</v>
      </c>
      <c r="F1742" s="401">
        <f t="shared" si="87"/>
        <v>653.62363644393417</v>
      </c>
      <c r="G1742" s="401">
        <f t="shared" si="88"/>
        <v>281.17593369547615</v>
      </c>
      <c r="H1742" s="401">
        <f t="shared" si="89"/>
        <v>934.79957013941032</v>
      </c>
    </row>
    <row r="1743" spans="1:8" x14ac:dyDescent="0.25">
      <c r="A1743" s="405" t="s">
        <v>135</v>
      </c>
      <c r="B1743" s="325">
        <v>84</v>
      </c>
      <c r="C1743" s="292">
        <v>0</v>
      </c>
      <c r="D1743" s="341">
        <v>3.21</v>
      </c>
      <c r="E1743" s="341">
        <f t="shared" si="86"/>
        <v>3.21</v>
      </c>
      <c r="F1743" s="401">
        <f t="shared" si="87"/>
        <v>0</v>
      </c>
      <c r="G1743" s="401">
        <f t="shared" si="88"/>
        <v>472.55222364527668</v>
      </c>
      <c r="H1743" s="401">
        <f t="shared" si="89"/>
        <v>472.55222364527668</v>
      </c>
    </row>
    <row r="1744" spans="1:8" x14ac:dyDescent="0.25">
      <c r="A1744" s="405" t="s">
        <v>135</v>
      </c>
      <c r="B1744" s="325">
        <v>85</v>
      </c>
      <c r="C1744" s="292">
        <v>6.22</v>
      </c>
      <c r="D1744" s="341">
        <v>5.45</v>
      </c>
      <c r="E1744" s="341">
        <f t="shared" si="86"/>
        <v>11.67</v>
      </c>
      <c r="F1744" s="401">
        <f t="shared" si="87"/>
        <v>915.66194114443022</v>
      </c>
      <c r="G1744" s="401">
        <f t="shared" si="88"/>
        <v>802.30829248185603</v>
      </c>
      <c r="H1744" s="401">
        <f t="shared" si="89"/>
        <v>1717.9702336262862</v>
      </c>
    </row>
    <row r="1745" spans="1:8" x14ac:dyDescent="0.25">
      <c r="A1745" s="405" t="s">
        <v>135</v>
      </c>
      <c r="B1745" s="325">
        <v>86</v>
      </c>
      <c r="C1745" s="292" t="s">
        <v>14</v>
      </c>
      <c r="D1745" s="341">
        <v>4.8499999999999996</v>
      </c>
      <c r="E1745" s="341" t="s">
        <v>14</v>
      </c>
      <c r="F1745" s="401" t="s">
        <v>14</v>
      </c>
      <c r="G1745" s="401">
        <f t="shared" si="88"/>
        <v>713.98077404348658</v>
      </c>
      <c r="H1745" s="401" t="s">
        <v>14</v>
      </c>
    </row>
    <row r="1746" spans="1:8" x14ac:dyDescent="0.25">
      <c r="A1746" s="405" t="s">
        <v>135</v>
      </c>
      <c r="B1746" s="325">
        <v>87</v>
      </c>
      <c r="C1746" s="292">
        <v>2.08</v>
      </c>
      <c r="D1746" s="341">
        <v>0.81</v>
      </c>
      <c r="E1746" s="341">
        <f t="shared" si="86"/>
        <v>2.89</v>
      </c>
      <c r="F1746" s="401">
        <f t="shared" si="87"/>
        <v>306.20206391968082</v>
      </c>
      <c r="G1746" s="401">
        <f t="shared" si="88"/>
        <v>119.2421498917988</v>
      </c>
      <c r="H1746" s="401">
        <f t="shared" si="89"/>
        <v>425.44421381147964</v>
      </c>
    </row>
    <row r="1747" spans="1:8" x14ac:dyDescent="0.25">
      <c r="A1747" s="405" t="s">
        <v>135</v>
      </c>
      <c r="B1747" s="325">
        <v>88</v>
      </c>
      <c r="C1747" s="292">
        <v>2.99</v>
      </c>
      <c r="D1747" s="341">
        <v>0.99</v>
      </c>
      <c r="E1747" s="341">
        <f t="shared" si="86"/>
        <v>3.9800000000000004</v>
      </c>
      <c r="F1747" s="401">
        <f t="shared" si="87"/>
        <v>440.16546688454127</v>
      </c>
      <c r="G1747" s="401">
        <f t="shared" si="88"/>
        <v>145.74040542330962</v>
      </c>
      <c r="H1747" s="401">
        <f t="shared" si="89"/>
        <v>585.90587230785093</v>
      </c>
    </row>
    <row r="1748" spans="1:8" x14ac:dyDescent="0.25">
      <c r="A1748" s="405" t="s">
        <v>135</v>
      </c>
      <c r="B1748" s="325">
        <v>89</v>
      </c>
      <c r="C1748" s="292">
        <v>3.65</v>
      </c>
      <c r="D1748" s="341">
        <v>4.9400000000000004</v>
      </c>
      <c r="E1748" s="341">
        <f t="shared" si="86"/>
        <v>8.59</v>
      </c>
      <c r="F1748" s="401">
        <f t="shared" si="87"/>
        <v>537.32573716674767</v>
      </c>
      <c r="G1748" s="401">
        <f t="shared" si="88"/>
        <v>727.22990180924205</v>
      </c>
      <c r="H1748" s="401">
        <f t="shared" si="89"/>
        <v>1264.5556389759895</v>
      </c>
    </row>
    <row r="1749" spans="1:8" x14ac:dyDescent="0.25">
      <c r="A1749" s="405" t="s">
        <v>135</v>
      </c>
      <c r="B1749" s="325">
        <v>90</v>
      </c>
      <c r="C1749" s="292">
        <v>3.69</v>
      </c>
      <c r="D1749" s="341">
        <v>2.57</v>
      </c>
      <c r="E1749" s="341">
        <f t="shared" si="86"/>
        <v>6.26</v>
      </c>
      <c r="F1749" s="401">
        <f t="shared" si="87"/>
        <v>543.2142383959723</v>
      </c>
      <c r="G1749" s="401">
        <f t="shared" si="88"/>
        <v>378.33620397768254</v>
      </c>
      <c r="H1749" s="401">
        <f t="shared" si="89"/>
        <v>921.55044237365485</v>
      </c>
    </row>
    <row r="1750" spans="1:8" x14ac:dyDescent="0.25">
      <c r="A1750" s="405" t="s">
        <v>135</v>
      </c>
      <c r="B1750" s="325">
        <v>91</v>
      </c>
      <c r="C1750" s="292">
        <v>9.1199999999999992</v>
      </c>
      <c r="D1750" s="341">
        <v>1.19</v>
      </c>
      <c r="E1750" s="341">
        <f t="shared" si="86"/>
        <v>10.309999999999999</v>
      </c>
      <c r="F1750" s="401">
        <f t="shared" si="87"/>
        <v>1342.5782802632157</v>
      </c>
      <c r="G1750" s="401">
        <f t="shared" si="88"/>
        <v>175.18291156943278</v>
      </c>
      <c r="H1750" s="401">
        <f t="shared" si="89"/>
        <v>1517.7611918326486</v>
      </c>
    </row>
    <row r="1751" spans="1:8" x14ac:dyDescent="0.25">
      <c r="A1751" s="405" t="s">
        <v>135</v>
      </c>
      <c r="B1751" s="325">
        <v>92</v>
      </c>
      <c r="C1751" s="292">
        <v>0</v>
      </c>
      <c r="D1751" s="341">
        <v>0.55000000000000004</v>
      </c>
      <c r="E1751" s="341">
        <f t="shared" si="86"/>
        <v>0.55000000000000004</v>
      </c>
      <c r="F1751" s="401">
        <f t="shared" si="87"/>
        <v>0</v>
      </c>
      <c r="G1751" s="401">
        <f t="shared" si="88"/>
        <v>80.966891901838679</v>
      </c>
      <c r="H1751" s="401">
        <f t="shared" si="89"/>
        <v>80.966891901838679</v>
      </c>
    </row>
    <row r="1752" spans="1:8" x14ac:dyDescent="0.25">
      <c r="A1752" s="405" t="s">
        <v>135</v>
      </c>
      <c r="B1752" s="325">
        <v>93</v>
      </c>
      <c r="C1752" s="292">
        <v>0.37</v>
      </c>
      <c r="D1752" s="341">
        <v>2.96</v>
      </c>
      <c r="E1752" s="341">
        <f t="shared" si="86"/>
        <v>3.33</v>
      </c>
      <c r="F1752" s="401">
        <f t="shared" si="87"/>
        <v>54.468636370327843</v>
      </c>
      <c r="G1752" s="401">
        <f t="shared" si="88"/>
        <v>435.74909096262274</v>
      </c>
      <c r="H1752" s="401">
        <f t="shared" si="89"/>
        <v>490.21772733295057</v>
      </c>
    </row>
    <row r="1753" spans="1:8" x14ac:dyDescent="0.25">
      <c r="A1753" s="405" t="s">
        <v>135</v>
      </c>
      <c r="B1753" s="325">
        <v>94</v>
      </c>
      <c r="C1753" s="292">
        <v>7.67</v>
      </c>
      <c r="D1753" s="341">
        <v>2.96</v>
      </c>
      <c r="E1753" s="341">
        <f t="shared" si="86"/>
        <v>10.629999999999999</v>
      </c>
      <c r="F1753" s="401">
        <f t="shared" si="87"/>
        <v>1129.120110703823</v>
      </c>
      <c r="G1753" s="401">
        <f t="shared" si="88"/>
        <v>435.74909096262274</v>
      </c>
      <c r="H1753" s="401">
        <f t="shared" si="89"/>
        <v>1564.8692016664456</v>
      </c>
    </row>
    <row r="1754" spans="1:8" x14ac:dyDescent="0.25">
      <c r="A1754" s="405" t="s">
        <v>135</v>
      </c>
      <c r="B1754" s="325">
        <v>95</v>
      </c>
      <c r="C1754" s="292">
        <v>6.28</v>
      </c>
      <c r="D1754" s="341">
        <v>2.33</v>
      </c>
      <c r="E1754" s="341">
        <f t="shared" si="86"/>
        <v>8.61</v>
      </c>
      <c r="F1754" s="401">
        <f t="shared" si="87"/>
        <v>924.49469298826716</v>
      </c>
      <c r="G1754" s="401">
        <f t="shared" si="88"/>
        <v>343.00519660233476</v>
      </c>
      <c r="H1754" s="401">
        <f t="shared" si="89"/>
        <v>1267.4998895906019</v>
      </c>
    </row>
    <row r="1755" spans="1:8" x14ac:dyDescent="0.25">
      <c r="A1755" s="405" t="s">
        <v>135</v>
      </c>
      <c r="B1755" s="325">
        <v>96</v>
      </c>
      <c r="C1755" s="292">
        <v>2.46</v>
      </c>
      <c r="D1755" s="341">
        <v>2.2999999999999998</v>
      </c>
      <c r="E1755" s="341">
        <f t="shared" si="86"/>
        <v>4.76</v>
      </c>
      <c r="F1755" s="401">
        <f t="shared" si="87"/>
        <v>362.14282559731481</v>
      </c>
      <c r="G1755" s="401">
        <f t="shared" si="88"/>
        <v>338.58882068041629</v>
      </c>
      <c r="H1755" s="401">
        <f t="shared" si="89"/>
        <v>700.7316462777311</v>
      </c>
    </row>
    <row r="1756" spans="1:8" x14ac:dyDescent="0.25">
      <c r="A1756" s="405" t="s">
        <v>135</v>
      </c>
      <c r="B1756" s="325">
        <v>97</v>
      </c>
      <c r="C1756" s="292">
        <v>0.21</v>
      </c>
      <c r="D1756" s="341">
        <v>0.89</v>
      </c>
      <c r="E1756" s="341">
        <f t="shared" si="86"/>
        <v>1.1000000000000001</v>
      </c>
      <c r="F1756" s="401">
        <f t="shared" si="87"/>
        <v>30.914631453429315</v>
      </c>
      <c r="G1756" s="401">
        <f t="shared" si="88"/>
        <v>131.01915235024805</v>
      </c>
      <c r="H1756" s="401">
        <f t="shared" si="89"/>
        <v>161.93378380367736</v>
      </c>
    </row>
    <row r="1757" spans="1:8" x14ac:dyDescent="0.25">
      <c r="A1757" s="405" t="s">
        <v>135</v>
      </c>
      <c r="B1757" s="325">
        <v>98</v>
      </c>
      <c r="C1757" s="292">
        <v>3.68</v>
      </c>
      <c r="D1757" s="341">
        <v>4.5999999999999996</v>
      </c>
      <c r="E1757" s="341">
        <f t="shared" si="86"/>
        <v>8.2799999999999994</v>
      </c>
      <c r="F1757" s="401">
        <f t="shared" si="87"/>
        <v>541.74211308866609</v>
      </c>
      <c r="G1757" s="401">
        <f t="shared" si="88"/>
        <v>677.17764136083258</v>
      </c>
      <c r="H1757" s="401">
        <f t="shared" si="89"/>
        <v>1218.9197544494987</v>
      </c>
    </row>
    <row r="1758" spans="1:8" x14ac:dyDescent="0.25">
      <c r="A1758" s="405" t="s">
        <v>135</v>
      </c>
      <c r="B1758" s="325">
        <v>99</v>
      </c>
      <c r="C1758" s="292">
        <v>8.7899999999999991</v>
      </c>
      <c r="D1758" s="341">
        <v>1.28</v>
      </c>
      <c r="E1758" s="341">
        <f t="shared" si="86"/>
        <v>10.069999999999999</v>
      </c>
      <c r="F1758" s="401">
        <f t="shared" si="87"/>
        <v>1293.9981451221126</v>
      </c>
      <c r="G1758" s="401">
        <f t="shared" si="88"/>
        <v>188.43203933518819</v>
      </c>
      <c r="H1758" s="401">
        <f t="shared" si="89"/>
        <v>1482.4301844573008</v>
      </c>
    </row>
    <row r="1759" spans="1:8" x14ac:dyDescent="0.25">
      <c r="A1759" s="405" t="s">
        <v>135</v>
      </c>
      <c r="B1759" s="325">
        <v>100</v>
      </c>
      <c r="C1759" s="292">
        <v>1.28</v>
      </c>
      <c r="D1759" s="341">
        <v>1.91</v>
      </c>
      <c r="E1759" s="341">
        <f t="shared" si="86"/>
        <v>3.19</v>
      </c>
      <c r="F1759" s="401">
        <f t="shared" si="87"/>
        <v>188.43203933518819</v>
      </c>
      <c r="G1759" s="401">
        <f t="shared" si="88"/>
        <v>281.17593369547615</v>
      </c>
      <c r="H1759" s="401">
        <f t="shared" si="89"/>
        <v>469.60797303066437</v>
      </c>
    </row>
    <row r="1760" spans="1:8" x14ac:dyDescent="0.25">
      <c r="A1760" s="405" t="s">
        <v>135</v>
      </c>
      <c r="B1760" s="325">
        <v>101</v>
      </c>
      <c r="C1760" s="292">
        <v>0.56999999999999995</v>
      </c>
      <c r="D1760" s="341">
        <v>3.38</v>
      </c>
      <c r="E1760" s="341">
        <f t="shared" si="86"/>
        <v>3.9499999999999997</v>
      </c>
      <c r="F1760" s="401">
        <f t="shared" si="87"/>
        <v>83.91114251645098</v>
      </c>
      <c r="G1760" s="401">
        <f t="shared" si="88"/>
        <v>497.57835386948136</v>
      </c>
      <c r="H1760" s="401">
        <f t="shared" si="89"/>
        <v>581.4894963859324</v>
      </c>
    </row>
    <row r="1761" spans="1:8" x14ac:dyDescent="0.25">
      <c r="A1761" s="405" t="s">
        <v>135</v>
      </c>
      <c r="B1761" s="325">
        <v>102</v>
      </c>
      <c r="C1761" s="292">
        <v>2.61</v>
      </c>
      <c r="D1761" s="341">
        <v>4.18</v>
      </c>
      <c r="E1761" s="341">
        <f t="shared" si="86"/>
        <v>6.7899999999999991</v>
      </c>
      <c r="F1761" s="401">
        <f t="shared" si="87"/>
        <v>384.22470520690717</v>
      </c>
      <c r="G1761" s="401">
        <f t="shared" si="88"/>
        <v>615.34837845397396</v>
      </c>
      <c r="H1761" s="401">
        <f t="shared" si="89"/>
        <v>999.57308366088103</v>
      </c>
    </row>
    <row r="1762" spans="1:8" x14ac:dyDescent="0.25">
      <c r="A1762" s="405" t="s">
        <v>135</v>
      </c>
      <c r="B1762" s="325">
        <v>104</v>
      </c>
      <c r="C1762" s="292">
        <v>4.95</v>
      </c>
      <c r="D1762" s="341">
        <v>0.99</v>
      </c>
      <c r="E1762" s="341">
        <f t="shared" si="86"/>
        <v>5.94</v>
      </c>
      <c r="F1762" s="401">
        <f t="shared" si="87"/>
        <v>728.70202711654815</v>
      </c>
      <c r="G1762" s="401">
        <f t="shared" si="88"/>
        <v>145.74040542330962</v>
      </c>
      <c r="H1762" s="401">
        <f t="shared" si="89"/>
        <v>874.44243253985792</v>
      </c>
    </row>
    <row r="1763" spans="1:8" x14ac:dyDescent="0.25">
      <c r="A1763" s="405" t="s">
        <v>135</v>
      </c>
      <c r="B1763" s="325">
        <v>105</v>
      </c>
      <c r="C1763" s="292">
        <v>5.5</v>
      </c>
      <c r="D1763" s="341">
        <v>1.1000000000000001</v>
      </c>
      <c r="E1763" s="341">
        <f t="shared" si="86"/>
        <v>6.6</v>
      </c>
      <c r="F1763" s="401">
        <f t="shared" si="87"/>
        <v>809.66891901838687</v>
      </c>
      <c r="G1763" s="401">
        <f t="shared" si="88"/>
        <v>161.93378380367736</v>
      </c>
      <c r="H1763" s="401">
        <f t="shared" si="89"/>
        <v>971.6027028220642</v>
      </c>
    </row>
    <row r="1764" spans="1:8" x14ac:dyDescent="0.25">
      <c r="A1764" s="405" t="s">
        <v>135</v>
      </c>
      <c r="B1764" s="325">
        <v>176</v>
      </c>
      <c r="C1764" s="292">
        <v>9.34</v>
      </c>
      <c r="D1764" s="341">
        <v>6.16</v>
      </c>
      <c r="E1764" s="341">
        <f t="shared" si="86"/>
        <v>15.5</v>
      </c>
      <c r="F1764" s="401">
        <f t="shared" si="87"/>
        <v>1374.9650370239515</v>
      </c>
      <c r="G1764" s="401">
        <f t="shared" si="88"/>
        <v>906.82918930059327</v>
      </c>
      <c r="H1764" s="401">
        <f t="shared" si="89"/>
        <v>2281.7942263245445</v>
      </c>
    </row>
    <row r="1765" spans="1:8" x14ac:dyDescent="0.25">
      <c r="A1765" s="405" t="s">
        <v>135</v>
      </c>
      <c r="B1765" s="325">
        <v>177</v>
      </c>
      <c r="C1765" s="292">
        <v>5.6</v>
      </c>
      <c r="D1765" s="341">
        <v>1.96</v>
      </c>
      <c r="E1765" s="341">
        <f t="shared" si="86"/>
        <v>7.56</v>
      </c>
      <c r="F1765" s="401">
        <f t="shared" si="87"/>
        <v>824.39017209144845</v>
      </c>
      <c r="G1765" s="401">
        <f t="shared" si="88"/>
        <v>288.53656023200693</v>
      </c>
      <c r="H1765" s="401">
        <f t="shared" si="89"/>
        <v>1112.9267323234553</v>
      </c>
    </row>
    <row r="1766" spans="1:8" x14ac:dyDescent="0.25">
      <c r="A1766" s="405" t="s">
        <v>135</v>
      </c>
      <c r="B1766" s="325">
        <v>178</v>
      </c>
      <c r="C1766" s="292">
        <v>0.33</v>
      </c>
      <c r="D1766" s="341">
        <v>2.35</v>
      </c>
      <c r="E1766" s="341">
        <f t="shared" si="86"/>
        <v>2.68</v>
      </c>
      <c r="F1766" s="401">
        <f t="shared" si="87"/>
        <v>48.580135141103206</v>
      </c>
      <c r="G1766" s="401">
        <f t="shared" si="88"/>
        <v>345.94944721694708</v>
      </c>
      <c r="H1766" s="401">
        <f t="shared" si="89"/>
        <v>394.52958235805028</v>
      </c>
    </row>
    <row r="1767" spans="1:8" x14ac:dyDescent="0.25">
      <c r="A1767" s="405" t="s">
        <v>135</v>
      </c>
      <c r="B1767" s="325">
        <v>179</v>
      </c>
      <c r="C1767" s="293" t="s">
        <v>14</v>
      </c>
      <c r="D1767" s="341">
        <v>1.53</v>
      </c>
      <c r="E1767" s="341" t="s">
        <v>14</v>
      </c>
      <c r="F1767" s="401" t="s">
        <v>14</v>
      </c>
      <c r="G1767" s="401">
        <f t="shared" si="88"/>
        <v>225.23517201784216</v>
      </c>
      <c r="H1767" s="401" t="s">
        <v>14</v>
      </c>
    </row>
    <row r="1768" spans="1:8" x14ac:dyDescent="0.25">
      <c r="A1768" s="405" t="s">
        <v>135</v>
      </c>
      <c r="B1768" s="325">
        <v>180</v>
      </c>
      <c r="C1768" s="292">
        <v>2.04</v>
      </c>
      <c r="D1768" s="341">
        <v>0.56000000000000005</v>
      </c>
      <c r="E1768" s="341">
        <f t="shared" si="86"/>
        <v>2.6</v>
      </c>
      <c r="F1768" s="401">
        <f t="shared" si="87"/>
        <v>300.31356269045619</v>
      </c>
      <c r="G1768" s="401">
        <f t="shared" si="88"/>
        <v>82.439017209144851</v>
      </c>
      <c r="H1768" s="401">
        <f t="shared" si="89"/>
        <v>382.75257989960102</v>
      </c>
    </row>
    <row r="1769" spans="1:8" x14ac:dyDescent="0.25">
      <c r="A1769" s="405" t="s">
        <v>135</v>
      </c>
      <c r="B1769" s="325">
        <v>181</v>
      </c>
      <c r="C1769" s="292">
        <v>4.18</v>
      </c>
      <c r="D1769" s="341">
        <v>1.08</v>
      </c>
      <c r="E1769" s="341">
        <f t="shared" si="86"/>
        <v>5.26</v>
      </c>
      <c r="F1769" s="401">
        <f t="shared" si="87"/>
        <v>615.34837845397396</v>
      </c>
      <c r="G1769" s="401">
        <f t="shared" si="88"/>
        <v>158.98953318906504</v>
      </c>
      <c r="H1769" s="401">
        <f t="shared" si="89"/>
        <v>774.33791164303898</v>
      </c>
    </row>
    <row r="1770" spans="1:8" x14ac:dyDescent="0.25">
      <c r="A1770" s="405" t="s">
        <v>135</v>
      </c>
      <c r="B1770" s="325">
        <v>182</v>
      </c>
      <c r="C1770" s="292">
        <v>11.26</v>
      </c>
      <c r="D1770" s="341">
        <v>3.42</v>
      </c>
      <c r="E1770" s="341">
        <f t="shared" si="86"/>
        <v>14.68</v>
      </c>
      <c r="F1770" s="401">
        <f t="shared" si="87"/>
        <v>1657.6130960267337</v>
      </c>
      <c r="G1770" s="401">
        <f t="shared" si="88"/>
        <v>503.46685509870599</v>
      </c>
      <c r="H1770" s="401">
        <f t="shared" si="89"/>
        <v>2161.0799511254399</v>
      </c>
    </row>
    <row r="1771" spans="1:8" x14ac:dyDescent="0.25">
      <c r="A1771" s="405" t="s">
        <v>135</v>
      </c>
      <c r="B1771" s="325">
        <v>183</v>
      </c>
      <c r="C1771" s="292">
        <v>4.7699999999999996</v>
      </c>
      <c r="D1771" s="341">
        <v>2.4700000000000002</v>
      </c>
      <c r="E1771" s="341">
        <f t="shared" ref="E1771:E1834" si="90">C1771+D1771</f>
        <v>7.24</v>
      </c>
      <c r="F1771" s="401">
        <f t="shared" si="87"/>
        <v>702.2037715850372</v>
      </c>
      <c r="G1771" s="401">
        <f t="shared" si="88"/>
        <v>363.61495090462103</v>
      </c>
      <c r="H1771" s="401">
        <f t="shared" si="89"/>
        <v>1065.8187224896583</v>
      </c>
    </row>
    <row r="1772" spans="1:8" x14ac:dyDescent="0.25">
      <c r="A1772" s="405" t="s">
        <v>135</v>
      </c>
      <c r="B1772" s="325">
        <v>184</v>
      </c>
      <c r="C1772" s="292">
        <v>11.14</v>
      </c>
      <c r="D1772" s="341">
        <v>1.35</v>
      </c>
      <c r="E1772" s="341">
        <f t="shared" si="90"/>
        <v>12.49</v>
      </c>
      <c r="F1772" s="401">
        <f t="shared" ref="F1772:F1835" si="91">(C1772*10000)/67.929</f>
        <v>1639.9475923390598</v>
      </c>
      <c r="G1772" s="401">
        <f t="shared" ref="G1772:G1835" si="92">(D1772*10000)/67.929</f>
        <v>198.73691648633132</v>
      </c>
      <c r="H1772" s="401">
        <f t="shared" si="89"/>
        <v>1838.684508825391</v>
      </c>
    </row>
    <row r="1773" spans="1:8" x14ac:dyDescent="0.25">
      <c r="A1773" s="405" t="s">
        <v>135</v>
      </c>
      <c r="B1773" s="325">
        <v>185</v>
      </c>
      <c r="C1773" s="292">
        <v>7.96</v>
      </c>
      <c r="D1773" s="341">
        <v>3.91</v>
      </c>
      <c r="E1773" s="341">
        <f t="shared" si="90"/>
        <v>11.870000000000001</v>
      </c>
      <c r="F1773" s="401">
        <f t="shared" si="91"/>
        <v>1171.8117446157016</v>
      </c>
      <c r="G1773" s="401">
        <f t="shared" si="92"/>
        <v>575.60099515670777</v>
      </c>
      <c r="H1773" s="401">
        <f t="shared" si="89"/>
        <v>1747.4127397724096</v>
      </c>
    </row>
    <row r="1774" spans="1:8" x14ac:dyDescent="0.25">
      <c r="A1774" s="405" t="s">
        <v>135</v>
      </c>
      <c r="B1774" s="325">
        <v>186</v>
      </c>
      <c r="C1774" s="292">
        <v>11.88</v>
      </c>
      <c r="D1774" s="341">
        <v>3.03</v>
      </c>
      <c r="E1774" s="341">
        <f t="shared" si="90"/>
        <v>14.91</v>
      </c>
      <c r="F1774" s="401">
        <f t="shared" si="91"/>
        <v>1748.8848650797158</v>
      </c>
      <c r="G1774" s="401">
        <f t="shared" si="92"/>
        <v>446.05396811376579</v>
      </c>
      <c r="H1774" s="401">
        <f t="shared" si="89"/>
        <v>2194.9388331934815</v>
      </c>
    </row>
    <row r="1775" spans="1:8" x14ac:dyDescent="0.25">
      <c r="A1775" s="405" t="s">
        <v>135</v>
      </c>
      <c r="B1775" s="325">
        <v>187</v>
      </c>
      <c r="C1775" s="292">
        <v>4.67</v>
      </c>
      <c r="D1775" s="341">
        <v>1.61</v>
      </c>
      <c r="E1775" s="341">
        <f t="shared" si="90"/>
        <v>6.28</v>
      </c>
      <c r="F1775" s="401">
        <f t="shared" si="91"/>
        <v>687.48251851197574</v>
      </c>
      <c r="G1775" s="401">
        <f t="shared" si="92"/>
        <v>237.01217447629145</v>
      </c>
      <c r="H1775" s="401">
        <f t="shared" si="89"/>
        <v>924.49469298826716</v>
      </c>
    </row>
    <row r="1776" spans="1:8" x14ac:dyDescent="0.25">
      <c r="A1776" s="405" t="s">
        <v>135</v>
      </c>
      <c r="B1776" s="325">
        <v>189</v>
      </c>
      <c r="C1776" s="292">
        <v>0.56999999999999995</v>
      </c>
      <c r="D1776" s="341">
        <v>3.76</v>
      </c>
      <c r="E1776" s="341">
        <f t="shared" si="90"/>
        <v>4.33</v>
      </c>
      <c r="F1776" s="401">
        <f t="shared" si="91"/>
        <v>83.91114251645098</v>
      </c>
      <c r="G1776" s="401">
        <f t="shared" si="92"/>
        <v>553.51911554711535</v>
      </c>
      <c r="H1776" s="401">
        <f t="shared" si="89"/>
        <v>637.43025806356638</v>
      </c>
    </row>
    <row r="1777" spans="1:8" x14ac:dyDescent="0.25">
      <c r="A1777" s="405" t="s">
        <v>135</v>
      </c>
      <c r="B1777" s="325">
        <v>190</v>
      </c>
      <c r="C1777" s="292">
        <v>0.59</v>
      </c>
      <c r="D1777" s="341">
        <v>2.64</v>
      </c>
      <c r="E1777" s="341">
        <f t="shared" si="90"/>
        <v>3.23</v>
      </c>
      <c r="F1777" s="401">
        <f t="shared" si="91"/>
        <v>86.855393131063309</v>
      </c>
      <c r="G1777" s="401">
        <f t="shared" si="92"/>
        <v>388.64108112882565</v>
      </c>
      <c r="H1777" s="401">
        <f t="shared" si="89"/>
        <v>475.496474259889</v>
      </c>
    </row>
    <row r="1778" spans="1:8" x14ac:dyDescent="0.25">
      <c r="A1778" s="405" t="s">
        <v>135</v>
      </c>
      <c r="B1778" s="325">
        <v>191</v>
      </c>
      <c r="C1778" s="292">
        <v>2.42</v>
      </c>
      <c r="D1778" s="341">
        <v>0.25</v>
      </c>
      <c r="E1778" s="341">
        <f t="shared" si="90"/>
        <v>2.67</v>
      </c>
      <c r="F1778" s="401">
        <f t="shared" si="91"/>
        <v>356.25432436809018</v>
      </c>
      <c r="G1778" s="401">
        <f t="shared" si="92"/>
        <v>36.803132682653946</v>
      </c>
      <c r="H1778" s="401">
        <f t="shared" si="89"/>
        <v>393.05745705074412</v>
      </c>
    </row>
    <row r="1779" spans="1:8" x14ac:dyDescent="0.25">
      <c r="A1779" s="405" t="s">
        <v>135</v>
      </c>
      <c r="B1779" s="325">
        <v>192</v>
      </c>
      <c r="C1779" s="292">
        <v>6.7</v>
      </c>
      <c r="D1779" s="341">
        <v>2.59</v>
      </c>
      <c r="E1779" s="341">
        <f t="shared" si="90"/>
        <v>9.2899999999999991</v>
      </c>
      <c r="F1779" s="401">
        <f t="shared" si="91"/>
        <v>986.32395589512578</v>
      </c>
      <c r="G1779" s="401">
        <f t="shared" si="92"/>
        <v>381.28045459229486</v>
      </c>
      <c r="H1779" s="401">
        <f t="shared" si="89"/>
        <v>1367.6044104874204</v>
      </c>
    </row>
    <row r="1780" spans="1:8" x14ac:dyDescent="0.25">
      <c r="A1780" s="405" t="s">
        <v>135</v>
      </c>
      <c r="B1780" s="325">
        <v>193</v>
      </c>
      <c r="C1780" s="293" t="s">
        <v>14</v>
      </c>
      <c r="D1780" s="341">
        <v>4.6399999999999997</v>
      </c>
      <c r="E1780" s="341" t="s">
        <v>14</v>
      </c>
      <c r="F1780" s="401" t="s">
        <v>14</v>
      </c>
      <c r="G1780" s="401">
        <f t="shared" si="92"/>
        <v>683.06614259005721</v>
      </c>
      <c r="H1780" s="401" t="s">
        <v>14</v>
      </c>
    </row>
    <row r="1781" spans="1:8" x14ac:dyDescent="0.25">
      <c r="A1781" s="405" t="s">
        <v>135</v>
      </c>
      <c r="B1781" s="325">
        <v>194</v>
      </c>
      <c r="C1781" s="292">
        <v>5.07</v>
      </c>
      <c r="D1781" s="341">
        <v>2.64</v>
      </c>
      <c r="E1781" s="341">
        <f t="shared" si="90"/>
        <v>7.7100000000000009</v>
      </c>
      <c r="F1781" s="401">
        <f t="shared" si="91"/>
        <v>746.36753080422204</v>
      </c>
      <c r="G1781" s="401">
        <f t="shared" si="92"/>
        <v>388.64108112882565</v>
      </c>
      <c r="H1781" s="401">
        <f t="shared" si="89"/>
        <v>1135.0086119330479</v>
      </c>
    </row>
    <row r="1782" spans="1:8" x14ac:dyDescent="0.25">
      <c r="A1782" s="405" t="s">
        <v>135</v>
      </c>
      <c r="B1782" s="325">
        <v>195</v>
      </c>
      <c r="C1782" s="292">
        <v>1.93</v>
      </c>
      <c r="D1782" s="341">
        <v>2.0299999999999998</v>
      </c>
      <c r="E1782" s="341">
        <f t="shared" si="90"/>
        <v>3.96</v>
      </c>
      <c r="F1782" s="401">
        <f t="shared" si="91"/>
        <v>284.12018431008846</v>
      </c>
      <c r="G1782" s="401">
        <f t="shared" si="92"/>
        <v>298.84143738314998</v>
      </c>
      <c r="H1782" s="401">
        <f t="shared" si="89"/>
        <v>582.9616216932385</v>
      </c>
    </row>
    <row r="1783" spans="1:8" x14ac:dyDescent="0.25">
      <c r="A1783" s="405" t="s">
        <v>135</v>
      </c>
      <c r="B1783" s="325">
        <v>196</v>
      </c>
      <c r="C1783" s="292">
        <v>2.4700000000000002</v>
      </c>
      <c r="D1783" s="341">
        <v>3.3</v>
      </c>
      <c r="E1783" s="341">
        <f t="shared" si="90"/>
        <v>5.77</v>
      </c>
      <c r="F1783" s="401">
        <f t="shared" si="91"/>
        <v>363.61495090462103</v>
      </c>
      <c r="G1783" s="401">
        <f t="shared" si="92"/>
        <v>485.8013514110321</v>
      </c>
      <c r="H1783" s="401">
        <f t="shared" si="89"/>
        <v>849.41630231565296</v>
      </c>
    </row>
    <row r="1784" spans="1:8" x14ac:dyDescent="0.25">
      <c r="A1784" s="405" t="s">
        <v>135</v>
      </c>
      <c r="B1784" s="325">
        <v>197</v>
      </c>
      <c r="C1784" s="292">
        <v>11.23</v>
      </c>
      <c r="D1784" s="341">
        <v>2.4900000000000002</v>
      </c>
      <c r="E1784" s="341">
        <f t="shared" si="90"/>
        <v>13.72</v>
      </c>
      <c r="F1784" s="401">
        <f t="shared" si="91"/>
        <v>1653.1967201048153</v>
      </c>
      <c r="G1784" s="401">
        <f t="shared" si="92"/>
        <v>366.55920151923334</v>
      </c>
      <c r="H1784" s="401">
        <f t="shared" si="89"/>
        <v>2019.7559216240486</v>
      </c>
    </row>
    <row r="1785" spans="1:8" x14ac:dyDescent="0.25">
      <c r="A1785" s="405" t="s">
        <v>135</v>
      </c>
      <c r="B1785" s="325">
        <v>198</v>
      </c>
      <c r="C1785" s="292">
        <v>4.0999999999999996</v>
      </c>
      <c r="D1785" s="341">
        <v>4.0999999999999996</v>
      </c>
      <c r="E1785" s="341">
        <f t="shared" si="90"/>
        <v>8.1999999999999993</v>
      </c>
      <c r="F1785" s="401">
        <f t="shared" si="91"/>
        <v>603.5713759955247</v>
      </c>
      <c r="G1785" s="401">
        <f t="shared" si="92"/>
        <v>603.5713759955247</v>
      </c>
      <c r="H1785" s="401">
        <f t="shared" si="89"/>
        <v>1207.1427519910494</v>
      </c>
    </row>
    <row r="1786" spans="1:8" x14ac:dyDescent="0.25">
      <c r="A1786" s="405" t="s">
        <v>135</v>
      </c>
      <c r="B1786" s="325">
        <v>199</v>
      </c>
      <c r="C1786" s="292">
        <v>3.15</v>
      </c>
      <c r="D1786" s="341">
        <v>3.66</v>
      </c>
      <c r="E1786" s="341">
        <f t="shared" si="90"/>
        <v>6.8100000000000005</v>
      </c>
      <c r="F1786" s="401">
        <f t="shared" si="91"/>
        <v>463.71947180143974</v>
      </c>
      <c r="G1786" s="401">
        <f t="shared" si="92"/>
        <v>538.79786247405377</v>
      </c>
      <c r="H1786" s="401">
        <f t="shared" si="89"/>
        <v>1002.5173342754935</v>
      </c>
    </row>
    <row r="1787" spans="1:8" x14ac:dyDescent="0.25">
      <c r="A1787" s="405" t="s">
        <v>135</v>
      </c>
      <c r="B1787" s="325">
        <v>200</v>
      </c>
      <c r="C1787" s="292">
        <v>9.4600000000000009</v>
      </c>
      <c r="D1787" s="341">
        <v>2.23</v>
      </c>
      <c r="E1787" s="341">
        <f t="shared" si="90"/>
        <v>11.690000000000001</v>
      </c>
      <c r="F1787" s="401">
        <f t="shared" si="91"/>
        <v>1392.6305407116256</v>
      </c>
      <c r="G1787" s="401">
        <f t="shared" si="92"/>
        <v>328.28394352927319</v>
      </c>
      <c r="H1787" s="401">
        <f t="shared" si="89"/>
        <v>1720.9144842408987</v>
      </c>
    </row>
    <row r="1788" spans="1:8" x14ac:dyDescent="0.25">
      <c r="A1788" s="405" t="s">
        <v>135</v>
      </c>
      <c r="B1788" s="325">
        <v>201</v>
      </c>
      <c r="C1788" s="292">
        <v>0.06</v>
      </c>
      <c r="D1788" s="341">
        <v>5.18</v>
      </c>
      <c r="E1788" s="341">
        <f t="shared" si="90"/>
        <v>5.2399999999999993</v>
      </c>
      <c r="F1788" s="401">
        <f t="shared" si="91"/>
        <v>8.832751843836947</v>
      </c>
      <c r="G1788" s="401">
        <f t="shared" si="92"/>
        <v>762.56090918458972</v>
      </c>
      <c r="H1788" s="401">
        <f t="shared" si="89"/>
        <v>771.39366102842666</v>
      </c>
    </row>
    <row r="1789" spans="1:8" x14ac:dyDescent="0.25">
      <c r="A1789" s="405" t="s">
        <v>135</v>
      </c>
      <c r="B1789" s="325">
        <v>202</v>
      </c>
      <c r="C1789" s="292">
        <v>3.92</v>
      </c>
      <c r="D1789" s="341">
        <v>3.28</v>
      </c>
      <c r="E1789" s="341">
        <f t="shared" si="90"/>
        <v>7.1999999999999993</v>
      </c>
      <c r="F1789" s="401">
        <f t="shared" si="91"/>
        <v>577.07312046401387</v>
      </c>
      <c r="G1789" s="401">
        <f t="shared" si="92"/>
        <v>482.85710079641979</v>
      </c>
      <c r="H1789" s="401">
        <f t="shared" si="89"/>
        <v>1059.9302212604337</v>
      </c>
    </row>
    <row r="1790" spans="1:8" x14ac:dyDescent="0.25">
      <c r="A1790" s="405" t="s">
        <v>135</v>
      </c>
      <c r="B1790" s="325">
        <v>203</v>
      </c>
      <c r="C1790" s="292">
        <v>0.94</v>
      </c>
      <c r="D1790" s="341">
        <v>1.82</v>
      </c>
      <c r="E1790" s="341">
        <f t="shared" si="90"/>
        <v>2.76</v>
      </c>
      <c r="F1790" s="401">
        <f t="shared" si="91"/>
        <v>138.37977888677884</v>
      </c>
      <c r="G1790" s="401">
        <f t="shared" si="92"/>
        <v>267.92680592972073</v>
      </c>
      <c r="H1790" s="401">
        <f t="shared" si="89"/>
        <v>406.30658481649954</v>
      </c>
    </row>
    <row r="1791" spans="1:8" x14ac:dyDescent="0.25">
      <c r="A1791" s="405" t="s">
        <v>135</v>
      </c>
      <c r="B1791" s="325">
        <v>204</v>
      </c>
      <c r="C1791" s="292">
        <v>7.68</v>
      </c>
      <c r="D1791" s="341">
        <v>3.42</v>
      </c>
      <c r="E1791" s="341">
        <f t="shared" si="90"/>
        <v>11.1</v>
      </c>
      <c r="F1791" s="401">
        <f t="shared" si="91"/>
        <v>1130.5922360111292</v>
      </c>
      <c r="G1791" s="401">
        <f t="shared" si="92"/>
        <v>503.46685509870599</v>
      </c>
      <c r="H1791" s="401">
        <f t="shared" si="89"/>
        <v>1634.0590911098352</v>
      </c>
    </row>
    <row r="1792" spans="1:8" x14ac:dyDescent="0.25">
      <c r="A1792" s="405" t="s">
        <v>135</v>
      </c>
      <c r="B1792" s="325">
        <v>205</v>
      </c>
      <c r="C1792" s="292">
        <v>3.83</v>
      </c>
      <c r="D1792" s="341">
        <v>4.17</v>
      </c>
      <c r="E1792" s="341">
        <f t="shared" si="90"/>
        <v>8</v>
      </c>
      <c r="F1792" s="401">
        <f t="shared" si="91"/>
        <v>563.82399269825851</v>
      </c>
      <c r="G1792" s="401">
        <f t="shared" si="92"/>
        <v>613.87625314666786</v>
      </c>
      <c r="H1792" s="401">
        <f t="shared" si="89"/>
        <v>1177.7002458449263</v>
      </c>
    </row>
    <row r="1793" spans="1:8" x14ac:dyDescent="0.25">
      <c r="A1793" s="405" t="s">
        <v>135</v>
      </c>
      <c r="B1793" s="325">
        <v>206</v>
      </c>
      <c r="C1793" s="292">
        <v>7.69</v>
      </c>
      <c r="D1793" s="341">
        <v>2.88</v>
      </c>
      <c r="E1793" s="341">
        <f t="shared" si="90"/>
        <v>10.57</v>
      </c>
      <c r="F1793" s="401">
        <f t="shared" si="91"/>
        <v>1132.0643613184354</v>
      </c>
      <c r="G1793" s="401">
        <f t="shared" si="92"/>
        <v>423.97208850417348</v>
      </c>
      <c r="H1793" s="401">
        <f t="shared" si="89"/>
        <v>1556.0364498226088</v>
      </c>
    </row>
    <row r="1794" spans="1:8" x14ac:dyDescent="0.25">
      <c r="A1794" s="405" t="s">
        <v>135</v>
      </c>
      <c r="B1794" s="325">
        <v>207</v>
      </c>
      <c r="C1794" s="292">
        <v>1.36</v>
      </c>
      <c r="D1794" s="341">
        <v>2.5299999999999998</v>
      </c>
      <c r="E1794" s="341">
        <f t="shared" si="90"/>
        <v>3.8899999999999997</v>
      </c>
      <c r="F1794" s="401">
        <f t="shared" si="91"/>
        <v>200.20904179363748</v>
      </c>
      <c r="G1794" s="401">
        <f t="shared" si="92"/>
        <v>372.44770274845786</v>
      </c>
      <c r="H1794" s="401">
        <f t="shared" si="89"/>
        <v>572.65674454209545</v>
      </c>
    </row>
    <row r="1795" spans="1:8" x14ac:dyDescent="0.25">
      <c r="A1795" s="405" t="s">
        <v>135</v>
      </c>
      <c r="B1795" s="325">
        <v>208</v>
      </c>
      <c r="C1795" s="292">
        <v>0.1</v>
      </c>
      <c r="D1795" s="341">
        <v>3.05</v>
      </c>
      <c r="E1795" s="341">
        <f t="shared" si="90"/>
        <v>3.15</v>
      </c>
      <c r="F1795" s="401">
        <f t="shared" si="91"/>
        <v>14.721253073061579</v>
      </c>
      <c r="G1795" s="401">
        <f t="shared" si="92"/>
        <v>448.99821872837816</v>
      </c>
      <c r="H1795" s="401">
        <f t="shared" si="89"/>
        <v>463.71947180143974</v>
      </c>
    </row>
    <row r="1796" spans="1:8" x14ac:dyDescent="0.25">
      <c r="A1796" s="405" t="s">
        <v>135</v>
      </c>
      <c r="B1796" s="325">
        <v>209</v>
      </c>
      <c r="C1796" s="292">
        <v>4.22</v>
      </c>
      <c r="D1796" s="341">
        <v>3.42</v>
      </c>
      <c r="E1796" s="341">
        <f t="shared" si="90"/>
        <v>7.64</v>
      </c>
      <c r="F1796" s="401">
        <f t="shared" si="91"/>
        <v>621.23687968319859</v>
      </c>
      <c r="G1796" s="401">
        <f t="shared" si="92"/>
        <v>503.46685509870599</v>
      </c>
      <c r="H1796" s="401">
        <f t="shared" ref="H1796:H1859" si="93">(E1796*10000)/67.929</f>
        <v>1124.7037347819046</v>
      </c>
    </row>
    <row r="1797" spans="1:8" x14ac:dyDescent="0.25">
      <c r="A1797" s="405" t="s">
        <v>135</v>
      </c>
      <c r="B1797" s="325">
        <v>210</v>
      </c>
      <c r="C1797" s="292">
        <v>0</v>
      </c>
      <c r="D1797" s="341">
        <v>4.53</v>
      </c>
      <c r="E1797" s="341">
        <f t="shared" si="90"/>
        <v>4.53</v>
      </c>
      <c r="F1797" s="401">
        <f t="shared" si="91"/>
        <v>0</v>
      </c>
      <c r="G1797" s="401">
        <f t="shared" si="92"/>
        <v>666.87276420968954</v>
      </c>
      <c r="H1797" s="401">
        <f t="shared" si="93"/>
        <v>666.87276420968954</v>
      </c>
    </row>
    <row r="1798" spans="1:8" x14ac:dyDescent="0.25">
      <c r="A1798" s="405" t="s">
        <v>135</v>
      </c>
      <c r="B1798" s="325">
        <v>246</v>
      </c>
      <c r="C1798" s="292">
        <v>0</v>
      </c>
      <c r="D1798" s="341">
        <v>2.92</v>
      </c>
      <c r="E1798" s="341">
        <f t="shared" si="90"/>
        <v>2.92</v>
      </c>
      <c r="F1798" s="401">
        <f t="shared" si="91"/>
        <v>0</v>
      </c>
      <c r="G1798" s="401">
        <f t="shared" si="92"/>
        <v>429.86058973339811</v>
      </c>
      <c r="H1798" s="401">
        <f t="shared" si="93"/>
        <v>429.86058973339811</v>
      </c>
    </row>
    <row r="1799" spans="1:8" x14ac:dyDescent="0.25">
      <c r="A1799" s="405" t="s">
        <v>135</v>
      </c>
      <c r="B1799" s="325">
        <v>247</v>
      </c>
      <c r="C1799" s="292">
        <v>2.04</v>
      </c>
      <c r="D1799" s="341">
        <v>2.92</v>
      </c>
      <c r="E1799" s="341">
        <f t="shared" si="90"/>
        <v>4.96</v>
      </c>
      <c r="F1799" s="401">
        <f t="shared" si="91"/>
        <v>300.31356269045619</v>
      </c>
      <c r="G1799" s="401">
        <f t="shared" si="92"/>
        <v>429.86058973339811</v>
      </c>
      <c r="H1799" s="401">
        <f t="shared" si="93"/>
        <v>730.17415242385425</v>
      </c>
    </row>
    <row r="1800" spans="1:8" x14ac:dyDescent="0.25">
      <c r="A1800" s="405" t="s">
        <v>135</v>
      </c>
      <c r="B1800" s="325">
        <v>248</v>
      </c>
      <c r="C1800" s="292">
        <v>10.25</v>
      </c>
      <c r="D1800" s="341">
        <v>2.0299999999999998</v>
      </c>
      <c r="E1800" s="341">
        <f t="shared" si="90"/>
        <v>12.28</v>
      </c>
      <c r="F1800" s="401">
        <f t="shared" si="91"/>
        <v>1508.9284399888118</v>
      </c>
      <c r="G1800" s="401">
        <f t="shared" si="92"/>
        <v>298.84143738314998</v>
      </c>
      <c r="H1800" s="401">
        <f t="shared" si="93"/>
        <v>1807.7698773719619</v>
      </c>
    </row>
    <row r="1801" spans="1:8" x14ac:dyDescent="0.25">
      <c r="A1801" s="405" t="s">
        <v>135</v>
      </c>
      <c r="B1801" s="325">
        <v>249</v>
      </c>
      <c r="C1801" s="292">
        <v>6.91</v>
      </c>
      <c r="D1801" s="341">
        <v>4.09</v>
      </c>
      <c r="E1801" s="341">
        <f t="shared" si="90"/>
        <v>11</v>
      </c>
      <c r="F1801" s="401">
        <f t="shared" si="91"/>
        <v>1017.238587348555</v>
      </c>
      <c r="G1801" s="401">
        <f t="shared" si="92"/>
        <v>602.0992506882186</v>
      </c>
      <c r="H1801" s="401">
        <f t="shared" si="93"/>
        <v>1619.3378380367737</v>
      </c>
    </row>
    <row r="1802" spans="1:8" x14ac:dyDescent="0.25">
      <c r="A1802" s="405" t="s">
        <v>135</v>
      </c>
      <c r="B1802" s="325">
        <v>250</v>
      </c>
      <c r="C1802" s="292">
        <v>7.31</v>
      </c>
      <c r="D1802" s="341">
        <v>4.4400000000000004</v>
      </c>
      <c r="E1802" s="341">
        <f t="shared" si="90"/>
        <v>11.75</v>
      </c>
      <c r="F1802" s="401">
        <f t="shared" si="91"/>
        <v>1076.1235996408013</v>
      </c>
      <c r="G1802" s="401">
        <f t="shared" si="92"/>
        <v>653.62363644393417</v>
      </c>
      <c r="H1802" s="401">
        <f t="shared" si="93"/>
        <v>1729.7472360847355</v>
      </c>
    </row>
    <row r="1803" spans="1:8" x14ac:dyDescent="0.25">
      <c r="A1803" s="405" t="s">
        <v>135</v>
      </c>
      <c r="B1803" s="325">
        <v>251</v>
      </c>
      <c r="C1803" s="292">
        <v>3.65</v>
      </c>
      <c r="D1803" s="341">
        <v>2.87</v>
      </c>
      <c r="E1803" s="341">
        <f t="shared" si="90"/>
        <v>6.52</v>
      </c>
      <c r="F1803" s="401">
        <f t="shared" si="91"/>
        <v>537.32573716674767</v>
      </c>
      <c r="G1803" s="401">
        <f t="shared" si="92"/>
        <v>422.49996319686733</v>
      </c>
      <c r="H1803" s="401">
        <f t="shared" si="93"/>
        <v>959.82570036361483</v>
      </c>
    </row>
    <row r="1804" spans="1:8" x14ac:dyDescent="0.25">
      <c r="A1804" s="405" t="s">
        <v>135</v>
      </c>
      <c r="B1804" s="325">
        <v>252</v>
      </c>
      <c r="C1804" s="292">
        <v>1.69</v>
      </c>
      <c r="D1804" s="341">
        <v>1.99</v>
      </c>
      <c r="E1804" s="341">
        <f t="shared" si="90"/>
        <v>3.6799999999999997</v>
      </c>
      <c r="F1804" s="401">
        <f t="shared" si="91"/>
        <v>248.78917693474068</v>
      </c>
      <c r="G1804" s="401">
        <f t="shared" si="92"/>
        <v>292.95293615392541</v>
      </c>
      <c r="H1804" s="401">
        <f t="shared" si="93"/>
        <v>541.74211308866609</v>
      </c>
    </row>
    <row r="1805" spans="1:8" x14ac:dyDescent="0.25">
      <c r="A1805" s="405" t="s">
        <v>135</v>
      </c>
      <c r="B1805" s="325">
        <v>253</v>
      </c>
      <c r="C1805" s="292">
        <v>2.5299999999999998</v>
      </c>
      <c r="D1805" s="341">
        <v>1.66</v>
      </c>
      <c r="E1805" s="341">
        <f t="shared" si="90"/>
        <v>4.1899999999999995</v>
      </c>
      <c r="F1805" s="401">
        <f t="shared" si="91"/>
        <v>372.44770274845786</v>
      </c>
      <c r="G1805" s="401">
        <f t="shared" si="92"/>
        <v>244.37280101282221</v>
      </c>
      <c r="H1805" s="401">
        <f t="shared" si="93"/>
        <v>616.82050376128007</v>
      </c>
    </row>
    <row r="1806" spans="1:8" x14ac:dyDescent="0.25">
      <c r="A1806" s="405" t="s">
        <v>135</v>
      </c>
      <c r="B1806" s="325">
        <v>254</v>
      </c>
      <c r="C1806" s="293" t="s">
        <v>14</v>
      </c>
      <c r="D1806" s="341">
        <v>5.13</v>
      </c>
      <c r="E1806" s="341" t="s">
        <v>14</v>
      </c>
      <c r="F1806" s="401" t="s">
        <v>14</v>
      </c>
      <c r="G1806" s="401">
        <f t="shared" si="92"/>
        <v>755.20028264805899</v>
      </c>
      <c r="H1806" s="401" t="s">
        <v>14</v>
      </c>
    </row>
    <row r="1807" spans="1:8" x14ac:dyDescent="0.25">
      <c r="A1807" s="405" t="s">
        <v>135</v>
      </c>
      <c r="B1807" s="325">
        <v>255</v>
      </c>
      <c r="C1807" s="292">
        <v>3.99</v>
      </c>
      <c r="D1807" s="341">
        <v>2.5299999999999998</v>
      </c>
      <c r="E1807" s="341">
        <f t="shared" si="90"/>
        <v>6.52</v>
      </c>
      <c r="F1807" s="401">
        <f t="shared" si="91"/>
        <v>587.37799761515703</v>
      </c>
      <c r="G1807" s="401">
        <f t="shared" si="92"/>
        <v>372.44770274845786</v>
      </c>
      <c r="H1807" s="401">
        <f t="shared" si="93"/>
        <v>959.82570036361483</v>
      </c>
    </row>
    <row r="1808" spans="1:8" x14ac:dyDescent="0.25">
      <c r="A1808" s="405" t="s">
        <v>135</v>
      </c>
      <c r="B1808" s="325">
        <v>256</v>
      </c>
      <c r="C1808" s="292">
        <v>0.18</v>
      </c>
      <c r="D1808" s="341">
        <v>0.49</v>
      </c>
      <c r="E1808" s="341">
        <f t="shared" si="90"/>
        <v>0.66999999999999993</v>
      </c>
      <c r="F1808" s="401">
        <f t="shared" si="91"/>
        <v>26.498255531510843</v>
      </c>
      <c r="G1808" s="401">
        <f t="shared" si="92"/>
        <v>72.134140058001734</v>
      </c>
      <c r="H1808" s="401">
        <f t="shared" si="93"/>
        <v>98.632395589512569</v>
      </c>
    </row>
    <row r="1809" spans="1:8" x14ac:dyDescent="0.25">
      <c r="A1809" s="405" t="s">
        <v>135</v>
      </c>
      <c r="B1809" s="325">
        <v>257</v>
      </c>
      <c r="C1809" s="292">
        <v>0.82</v>
      </c>
      <c r="D1809" s="341">
        <v>3</v>
      </c>
      <c r="E1809" s="341">
        <f t="shared" si="90"/>
        <v>3.82</v>
      </c>
      <c r="F1809" s="401">
        <f t="shared" si="91"/>
        <v>120.71427519910495</v>
      </c>
      <c r="G1809" s="401">
        <f t="shared" si="92"/>
        <v>441.63759219184738</v>
      </c>
      <c r="H1809" s="401">
        <f t="shared" si="93"/>
        <v>562.35186739095229</v>
      </c>
    </row>
    <row r="1810" spans="1:8" x14ac:dyDescent="0.25">
      <c r="A1810" s="405" t="s">
        <v>135</v>
      </c>
      <c r="B1810" s="325">
        <v>258</v>
      </c>
      <c r="C1810" s="292">
        <v>6.28</v>
      </c>
      <c r="D1810" s="341">
        <v>1.89</v>
      </c>
      <c r="E1810" s="341">
        <f t="shared" si="90"/>
        <v>8.17</v>
      </c>
      <c r="F1810" s="401">
        <f t="shared" si="91"/>
        <v>924.49469298826716</v>
      </c>
      <c r="G1810" s="401">
        <f t="shared" si="92"/>
        <v>278.23168308086383</v>
      </c>
      <c r="H1810" s="401">
        <f t="shared" si="93"/>
        <v>1202.726376069131</v>
      </c>
    </row>
    <row r="1811" spans="1:8" x14ac:dyDescent="0.25">
      <c r="A1811" s="405" t="s">
        <v>135</v>
      </c>
      <c r="B1811" s="325">
        <v>259</v>
      </c>
      <c r="C1811" s="292">
        <v>1.17</v>
      </c>
      <c r="D1811" s="341">
        <v>1.21</v>
      </c>
      <c r="E1811" s="341">
        <f t="shared" si="90"/>
        <v>2.38</v>
      </c>
      <c r="F1811" s="401">
        <f t="shared" si="91"/>
        <v>172.23866095482046</v>
      </c>
      <c r="G1811" s="401">
        <f t="shared" si="92"/>
        <v>178.12716218404509</v>
      </c>
      <c r="H1811" s="401">
        <f t="shared" si="93"/>
        <v>350.36582313886555</v>
      </c>
    </row>
    <row r="1812" spans="1:8" x14ac:dyDescent="0.25">
      <c r="A1812" s="405" t="s">
        <v>135</v>
      </c>
      <c r="B1812" s="325">
        <v>260</v>
      </c>
      <c r="C1812" s="292">
        <v>2.0499999999999998</v>
      </c>
      <c r="D1812" s="341">
        <v>4.5199999999999996</v>
      </c>
      <c r="E1812" s="341">
        <f t="shared" si="90"/>
        <v>6.5699999999999994</v>
      </c>
      <c r="F1812" s="401">
        <f t="shared" si="91"/>
        <v>301.78568799776235</v>
      </c>
      <c r="G1812" s="401">
        <f t="shared" si="92"/>
        <v>665.40063890238321</v>
      </c>
      <c r="H1812" s="401">
        <f t="shared" si="93"/>
        <v>967.18632690014567</v>
      </c>
    </row>
    <row r="1813" spans="1:8" x14ac:dyDescent="0.25">
      <c r="A1813" s="405" t="s">
        <v>135</v>
      </c>
      <c r="B1813" s="325">
        <v>261</v>
      </c>
      <c r="C1813" s="292">
        <v>2.74</v>
      </c>
      <c r="D1813" s="341">
        <v>0.61</v>
      </c>
      <c r="E1813" s="341">
        <f t="shared" si="90"/>
        <v>3.35</v>
      </c>
      <c r="F1813" s="401">
        <f t="shared" si="91"/>
        <v>403.36233420188728</v>
      </c>
      <c r="G1813" s="401">
        <f t="shared" si="92"/>
        <v>89.799643745675624</v>
      </c>
      <c r="H1813" s="401">
        <f t="shared" si="93"/>
        <v>493.16197794756289</v>
      </c>
    </row>
    <row r="1814" spans="1:8" x14ac:dyDescent="0.25">
      <c r="A1814" s="405" t="s">
        <v>135</v>
      </c>
      <c r="B1814" s="325">
        <v>262</v>
      </c>
      <c r="C1814" s="292">
        <v>2.91</v>
      </c>
      <c r="D1814" s="341">
        <v>5.9</v>
      </c>
      <c r="E1814" s="341">
        <f t="shared" si="90"/>
        <v>8.81</v>
      </c>
      <c r="F1814" s="401">
        <f t="shared" si="91"/>
        <v>428.38846442609196</v>
      </c>
      <c r="G1814" s="401">
        <f t="shared" si="92"/>
        <v>868.55393131063317</v>
      </c>
      <c r="H1814" s="401">
        <f t="shared" si="93"/>
        <v>1296.9423957367251</v>
      </c>
    </row>
    <row r="1815" spans="1:8" x14ac:dyDescent="0.25">
      <c r="A1815" s="405" t="s">
        <v>135</v>
      </c>
      <c r="B1815" s="325">
        <v>263</v>
      </c>
      <c r="C1815" s="292">
        <v>0.95</v>
      </c>
      <c r="D1815" s="341">
        <v>2.87</v>
      </c>
      <c r="E1815" s="341">
        <f t="shared" si="90"/>
        <v>3.8200000000000003</v>
      </c>
      <c r="F1815" s="401">
        <f t="shared" si="91"/>
        <v>139.85190419408499</v>
      </c>
      <c r="G1815" s="401">
        <f t="shared" si="92"/>
        <v>422.49996319686733</v>
      </c>
      <c r="H1815" s="401">
        <f t="shared" si="93"/>
        <v>562.35186739095229</v>
      </c>
    </row>
    <row r="1816" spans="1:8" x14ac:dyDescent="0.25">
      <c r="A1816" s="405" t="s">
        <v>135</v>
      </c>
      <c r="B1816" s="325">
        <v>264</v>
      </c>
      <c r="C1816" s="292">
        <v>3.59</v>
      </c>
      <c r="D1816" s="341">
        <v>3.51</v>
      </c>
      <c r="E1816" s="341">
        <f t="shared" si="90"/>
        <v>7.1</v>
      </c>
      <c r="F1816" s="401">
        <f t="shared" si="91"/>
        <v>528.49298532291073</v>
      </c>
      <c r="G1816" s="401">
        <f t="shared" si="92"/>
        <v>516.71598286446135</v>
      </c>
      <c r="H1816" s="401">
        <f t="shared" si="93"/>
        <v>1045.208968187372</v>
      </c>
    </row>
    <row r="1817" spans="1:8" x14ac:dyDescent="0.25">
      <c r="A1817" s="405" t="s">
        <v>135</v>
      </c>
      <c r="B1817" s="325">
        <v>265</v>
      </c>
      <c r="C1817" s="292">
        <v>0</v>
      </c>
      <c r="D1817" s="341">
        <v>2.0499999999999998</v>
      </c>
      <c r="E1817" s="341">
        <f t="shared" si="90"/>
        <v>2.0499999999999998</v>
      </c>
      <c r="F1817" s="401">
        <f t="shared" si="91"/>
        <v>0</v>
      </c>
      <c r="G1817" s="401">
        <f t="shared" si="92"/>
        <v>301.78568799776235</v>
      </c>
      <c r="H1817" s="401">
        <f t="shared" si="93"/>
        <v>301.78568799776235</v>
      </c>
    </row>
    <row r="1818" spans="1:8" x14ac:dyDescent="0.25">
      <c r="A1818" s="405" t="s">
        <v>135</v>
      </c>
      <c r="B1818" s="325">
        <v>267</v>
      </c>
      <c r="C1818" s="292">
        <v>0.78</v>
      </c>
      <c r="D1818" s="341">
        <v>2.72</v>
      </c>
      <c r="E1818" s="341">
        <f t="shared" si="90"/>
        <v>3.5</v>
      </c>
      <c r="F1818" s="401">
        <f t="shared" si="91"/>
        <v>114.82577396988032</v>
      </c>
      <c r="G1818" s="401">
        <f t="shared" si="92"/>
        <v>400.41808358727496</v>
      </c>
      <c r="H1818" s="401">
        <f t="shared" si="93"/>
        <v>515.24385755715525</v>
      </c>
    </row>
    <row r="1819" spans="1:8" x14ac:dyDescent="0.25">
      <c r="A1819" s="405" t="s">
        <v>135</v>
      </c>
      <c r="B1819" s="325">
        <v>268</v>
      </c>
      <c r="C1819" s="292">
        <v>6.15</v>
      </c>
      <c r="D1819" s="341">
        <v>1.66</v>
      </c>
      <c r="E1819" s="341">
        <f t="shared" si="90"/>
        <v>7.8100000000000005</v>
      </c>
      <c r="F1819" s="401">
        <f t="shared" si="91"/>
        <v>905.35706399328706</v>
      </c>
      <c r="G1819" s="401">
        <f t="shared" si="92"/>
        <v>244.37280101282221</v>
      </c>
      <c r="H1819" s="401">
        <f t="shared" si="93"/>
        <v>1149.7298650061093</v>
      </c>
    </row>
    <row r="1820" spans="1:8" x14ac:dyDescent="0.25">
      <c r="A1820" s="405" t="s">
        <v>135</v>
      </c>
      <c r="B1820" s="325">
        <v>269</v>
      </c>
      <c r="C1820" s="293" t="s">
        <v>14</v>
      </c>
      <c r="D1820" s="341">
        <v>1.2</v>
      </c>
      <c r="E1820" s="341" t="s">
        <v>14</v>
      </c>
      <c r="F1820" s="401" t="s">
        <v>14</v>
      </c>
      <c r="G1820" s="401">
        <f t="shared" si="92"/>
        <v>176.65503687673893</v>
      </c>
      <c r="H1820" s="401" t="s">
        <v>14</v>
      </c>
    </row>
    <row r="1821" spans="1:8" x14ac:dyDescent="0.25">
      <c r="A1821" s="405" t="s">
        <v>135</v>
      </c>
      <c r="B1821" s="325">
        <v>270</v>
      </c>
      <c r="C1821" s="292">
        <v>0.47</v>
      </c>
      <c r="D1821" s="341">
        <v>2.23</v>
      </c>
      <c r="E1821" s="341">
        <f t="shared" si="90"/>
        <v>2.7</v>
      </c>
      <c r="F1821" s="401">
        <f t="shared" si="91"/>
        <v>69.189889443389418</v>
      </c>
      <c r="G1821" s="401">
        <f t="shared" si="92"/>
        <v>328.28394352927319</v>
      </c>
      <c r="H1821" s="401">
        <f t="shared" si="93"/>
        <v>397.47383297266265</v>
      </c>
    </row>
    <row r="1822" spans="1:8" x14ac:dyDescent="0.25">
      <c r="A1822" s="405" t="s">
        <v>135</v>
      </c>
      <c r="B1822" s="325">
        <v>271</v>
      </c>
      <c r="C1822" s="292">
        <v>4.37</v>
      </c>
      <c r="D1822" s="341">
        <v>2.1</v>
      </c>
      <c r="E1822" s="341">
        <f t="shared" si="90"/>
        <v>6.4700000000000006</v>
      </c>
      <c r="F1822" s="401">
        <f t="shared" si="91"/>
        <v>643.31875929279101</v>
      </c>
      <c r="G1822" s="401">
        <f t="shared" si="92"/>
        <v>309.14631453429314</v>
      </c>
      <c r="H1822" s="401">
        <f t="shared" si="93"/>
        <v>952.46507382708421</v>
      </c>
    </row>
    <row r="1823" spans="1:8" x14ac:dyDescent="0.25">
      <c r="A1823" s="405" t="s">
        <v>135</v>
      </c>
      <c r="B1823" s="325">
        <v>272</v>
      </c>
      <c r="C1823" s="292">
        <v>8.85</v>
      </c>
      <c r="D1823" s="341">
        <v>3.25</v>
      </c>
      <c r="E1823" s="341">
        <f t="shared" si="90"/>
        <v>12.1</v>
      </c>
      <c r="F1823" s="401">
        <f t="shared" si="91"/>
        <v>1302.8308969659497</v>
      </c>
      <c r="G1823" s="401">
        <f t="shared" si="92"/>
        <v>478.44072487450131</v>
      </c>
      <c r="H1823" s="401">
        <f t="shared" si="93"/>
        <v>1781.271621840451</v>
      </c>
    </row>
    <row r="1824" spans="1:8" x14ac:dyDescent="0.25">
      <c r="A1824" s="405" t="s">
        <v>135</v>
      </c>
      <c r="B1824" s="325">
        <v>273</v>
      </c>
      <c r="C1824" s="292">
        <v>1.24</v>
      </c>
      <c r="D1824" s="341">
        <v>3.19</v>
      </c>
      <c r="E1824" s="341">
        <f t="shared" si="90"/>
        <v>4.43</v>
      </c>
      <c r="F1824" s="401">
        <f t="shared" si="91"/>
        <v>182.54353810596356</v>
      </c>
      <c r="G1824" s="401">
        <f t="shared" si="92"/>
        <v>469.60797303066437</v>
      </c>
      <c r="H1824" s="401">
        <f t="shared" si="93"/>
        <v>652.15151113662796</v>
      </c>
    </row>
    <row r="1825" spans="1:8" x14ac:dyDescent="0.25">
      <c r="A1825" s="405" t="s">
        <v>135</v>
      </c>
      <c r="B1825" s="325">
        <v>274</v>
      </c>
      <c r="C1825" s="292">
        <v>7.96</v>
      </c>
      <c r="D1825" s="341">
        <v>2.2799999999999998</v>
      </c>
      <c r="E1825" s="341">
        <f t="shared" si="90"/>
        <v>10.24</v>
      </c>
      <c r="F1825" s="401">
        <f t="shared" si="91"/>
        <v>1171.8117446157016</v>
      </c>
      <c r="G1825" s="401">
        <f t="shared" si="92"/>
        <v>335.64457006580392</v>
      </c>
      <c r="H1825" s="401">
        <f t="shared" si="93"/>
        <v>1507.4563146815055</v>
      </c>
    </row>
    <row r="1826" spans="1:8" x14ac:dyDescent="0.25">
      <c r="A1826" s="405" t="s">
        <v>135</v>
      </c>
      <c r="B1826" s="325">
        <v>275</v>
      </c>
      <c r="C1826" s="292">
        <f>11.03+13.01</f>
        <v>24.04</v>
      </c>
      <c r="D1826" s="341">
        <v>17.489999999999998</v>
      </c>
      <c r="E1826" s="341">
        <f t="shared" si="90"/>
        <v>41.53</v>
      </c>
      <c r="F1826" s="401">
        <f t="shared" si="91"/>
        <v>3538.9892387640034</v>
      </c>
      <c r="G1826" s="401">
        <f t="shared" si="92"/>
        <v>2574.7471624784698</v>
      </c>
      <c r="H1826" s="401">
        <f t="shared" si="93"/>
        <v>6113.7364012424732</v>
      </c>
    </row>
    <row r="1827" spans="1:8" x14ac:dyDescent="0.25">
      <c r="A1827" s="405" t="s">
        <v>135</v>
      </c>
      <c r="B1827" s="325">
        <v>276</v>
      </c>
      <c r="C1827" s="292">
        <v>11.01</v>
      </c>
      <c r="D1827" s="341">
        <v>1.86</v>
      </c>
      <c r="E1827" s="341">
        <f t="shared" si="90"/>
        <v>12.87</v>
      </c>
      <c r="F1827" s="401">
        <f t="shared" si="91"/>
        <v>1620.8099633440797</v>
      </c>
      <c r="G1827" s="401">
        <f t="shared" si="92"/>
        <v>273.81530715894536</v>
      </c>
      <c r="H1827" s="401">
        <f t="shared" si="93"/>
        <v>1894.6252705030249</v>
      </c>
    </row>
    <row r="1828" spans="1:8" x14ac:dyDescent="0.25">
      <c r="A1828" s="405" t="s">
        <v>135</v>
      </c>
      <c r="B1828" s="325">
        <v>277</v>
      </c>
      <c r="C1828" s="292">
        <v>7</v>
      </c>
      <c r="D1828" s="341">
        <v>4.54</v>
      </c>
      <c r="E1828" s="341">
        <f t="shared" si="90"/>
        <v>11.54</v>
      </c>
      <c r="F1828" s="401">
        <f t="shared" si="91"/>
        <v>1030.4877151143105</v>
      </c>
      <c r="G1828" s="401">
        <f t="shared" si="92"/>
        <v>668.34488951699564</v>
      </c>
      <c r="H1828" s="401">
        <f t="shared" si="93"/>
        <v>1698.8326046313059</v>
      </c>
    </row>
    <row r="1829" spans="1:8" x14ac:dyDescent="0.25">
      <c r="A1829" s="405" t="s">
        <v>135</v>
      </c>
      <c r="B1829" s="325">
        <v>278</v>
      </c>
      <c r="C1829" s="292">
        <v>6.79</v>
      </c>
      <c r="D1829" s="341">
        <v>4.6500000000000004</v>
      </c>
      <c r="E1829" s="341">
        <f t="shared" si="90"/>
        <v>11.440000000000001</v>
      </c>
      <c r="F1829" s="401">
        <f t="shared" si="91"/>
        <v>999.57308366088114</v>
      </c>
      <c r="G1829" s="401">
        <f t="shared" si="92"/>
        <v>684.53826789736343</v>
      </c>
      <c r="H1829" s="401">
        <f t="shared" si="93"/>
        <v>1684.1113515582449</v>
      </c>
    </row>
    <row r="1830" spans="1:8" x14ac:dyDescent="0.25">
      <c r="A1830" s="405" t="s">
        <v>135</v>
      </c>
      <c r="B1830" s="325">
        <v>280</v>
      </c>
      <c r="C1830" s="292">
        <v>11.59</v>
      </c>
      <c r="D1830" s="341">
        <v>3.27</v>
      </c>
      <c r="E1830" s="341">
        <f t="shared" si="90"/>
        <v>14.86</v>
      </c>
      <c r="F1830" s="401">
        <f t="shared" si="91"/>
        <v>1706.193231167837</v>
      </c>
      <c r="G1830" s="401">
        <f t="shared" si="92"/>
        <v>481.38497548911363</v>
      </c>
      <c r="H1830" s="401">
        <f t="shared" si="93"/>
        <v>2187.5782066569504</v>
      </c>
    </row>
    <row r="1831" spans="1:8" x14ac:dyDescent="0.25">
      <c r="A1831" s="405" t="s">
        <v>135</v>
      </c>
      <c r="B1831" s="325">
        <v>316</v>
      </c>
      <c r="C1831" s="292">
        <v>3.13</v>
      </c>
      <c r="D1831" s="341">
        <v>3.52</v>
      </c>
      <c r="E1831" s="341">
        <f t="shared" si="90"/>
        <v>6.65</v>
      </c>
      <c r="F1831" s="401">
        <f t="shared" si="91"/>
        <v>460.77522118682742</v>
      </c>
      <c r="G1831" s="401">
        <f t="shared" si="92"/>
        <v>518.18810817176757</v>
      </c>
      <c r="H1831" s="401">
        <f t="shared" si="93"/>
        <v>978.96332935859493</v>
      </c>
    </row>
    <row r="1832" spans="1:8" x14ac:dyDescent="0.25">
      <c r="A1832" s="405" t="s">
        <v>135</v>
      </c>
      <c r="B1832" s="325">
        <v>317</v>
      </c>
      <c r="C1832" s="292">
        <v>0.55000000000000004</v>
      </c>
      <c r="D1832" s="341">
        <v>10.33</v>
      </c>
      <c r="E1832" s="341">
        <f t="shared" si="90"/>
        <v>10.88</v>
      </c>
      <c r="F1832" s="401">
        <f t="shared" si="91"/>
        <v>80.966891901838679</v>
      </c>
      <c r="G1832" s="401">
        <f t="shared" si="92"/>
        <v>1520.705442447261</v>
      </c>
      <c r="H1832" s="401">
        <f t="shared" si="93"/>
        <v>1601.6723343490999</v>
      </c>
    </row>
    <row r="1833" spans="1:8" x14ac:dyDescent="0.25">
      <c r="A1833" s="405" t="s">
        <v>135</v>
      </c>
      <c r="B1833" s="325">
        <v>318</v>
      </c>
      <c r="C1833" s="292">
        <v>1.66</v>
      </c>
      <c r="D1833" s="341">
        <v>1.55</v>
      </c>
      <c r="E1833" s="341">
        <f t="shared" si="90"/>
        <v>3.21</v>
      </c>
      <c r="F1833" s="401">
        <f t="shared" si="91"/>
        <v>244.37280101282221</v>
      </c>
      <c r="G1833" s="401">
        <f t="shared" si="92"/>
        <v>228.17942263245448</v>
      </c>
      <c r="H1833" s="401">
        <f t="shared" si="93"/>
        <v>472.55222364527668</v>
      </c>
    </row>
    <row r="1834" spans="1:8" x14ac:dyDescent="0.25">
      <c r="A1834" s="405" t="s">
        <v>135</v>
      </c>
      <c r="B1834" s="325">
        <v>319</v>
      </c>
      <c r="C1834" s="292">
        <v>5.83</v>
      </c>
      <c r="D1834" s="341">
        <v>3.51</v>
      </c>
      <c r="E1834" s="341">
        <f t="shared" si="90"/>
        <v>9.34</v>
      </c>
      <c r="F1834" s="401">
        <f t="shared" si="91"/>
        <v>858.24905415949002</v>
      </c>
      <c r="G1834" s="401">
        <f t="shared" si="92"/>
        <v>516.71598286446135</v>
      </c>
      <c r="H1834" s="401">
        <f t="shared" si="93"/>
        <v>1374.9650370239515</v>
      </c>
    </row>
    <row r="1835" spans="1:8" x14ac:dyDescent="0.25">
      <c r="A1835" s="405" t="s">
        <v>135</v>
      </c>
      <c r="B1835" s="325">
        <v>320</v>
      </c>
      <c r="C1835" s="292">
        <v>1.47</v>
      </c>
      <c r="D1835" s="341">
        <v>2</v>
      </c>
      <c r="E1835" s="341">
        <f t="shared" ref="E1835:E1898" si="94">C1835+D1835</f>
        <v>3.4699999999999998</v>
      </c>
      <c r="F1835" s="401">
        <f t="shared" si="91"/>
        <v>216.40242017400521</v>
      </c>
      <c r="G1835" s="401">
        <f t="shared" si="92"/>
        <v>294.42506146123156</v>
      </c>
      <c r="H1835" s="401">
        <f t="shared" si="93"/>
        <v>510.82748163523678</v>
      </c>
    </row>
    <row r="1836" spans="1:8" x14ac:dyDescent="0.25">
      <c r="A1836" s="405" t="s">
        <v>135</v>
      </c>
      <c r="B1836" s="325">
        <v>321</v>
      </c>
      <c r="C1836" s="292">
        <v>6.79</v>
      </c>
      <c r="D1836" s="341">
        <v>4.13</v>
      </c>
      <c r="E1836" s="341">
        <f t="shared" si="94"/>
        <v>10.92</v>
      </c>
      <c r="F1836" s="401">
        <f t="shared" ref="F1836:F1899" si="95">(C1836*10000)/67.929</f>
        <v>999.57308366088114</v>
      </c>
      <c r="G1836" s="401">
        <f t="shared" ref="G1836:G1899" si="96">(D1836*10000)/67.929</f>
        <v>607.98775191744323</v>
      </c>
      <c r="H1836" s="401">
        <f t="shared" si="93"/>
        <v>1607.5608355783245</v>
      </c>
    </row>
    <row r="1837" spans="1:8" x14ac:dyDescent="0.25">
      <c r="A1837" s="405" t="s">
        <v>135</v>
      </c>
      <c r="B1837" s="325">
        <v>322</v>
      </c>
      <c r="C1837" s="292">
        <v>6.79</v>
      </c>
      <c r="D1837" s="341">
        <v>1.55</v>
      </c>
      <c r="E1837" s="341">
        <f t="shared" si="94"/>
        <v>8.34</v>
      </c>
      <c r="F1837" s="401">
        <f t="shared" si="95"/>
        <v>999.57308366088114</v>
      </c>
      <c r="G1837" s="401">
        <f t="shared" si="96"/>
        <v>228.17942263245448</v>
      </c>
      <c r="H1837" s="401">
        <f t="shared" si="93"/>
        <v>1227.7525062933357</v>
      </c>
    </row>
    <row r="1838" spans="1:8" x14ac:dyDescent="0.25">
      <c r="A1838" s="405" t="s">
        <v>135</v>
      </c>
      <c r="B1838" s="325">
        <v>323</v>
      </c>
      <c r="C1838" s="292">
        <v>4.22</v>
      </c>
      <c r="D1838" s="341">
        <v>4.24</v>
      </c>
      <c r="E1838" s="341">
        <f t="shared" si="94"/>
        <v>8.4600000000000009</v>
      </c>
      <c r="F1838" s="401">
        <f t="shared" si="95"/>
        <v>621.23687968319859</v>
      </c>
      <c r="G1838" s="401">
        <f t="shared" si="96"/>
        <v>624.18113029781091</v>
      </c>
      <c r="H1838" s="401">
        <f t="shared" si="93"/>
        <v>1245.4180099810098</v>
      </c>
    </row>
    <row r="1839" spans="1:8" x14ac:dyDescent="0.25">
      <c r="A1839" s="405" t="s">
        <v>135</v>
      </c>
      <c r="B1839" s="325">
        <v>324</v>
      </c>
      <c r="C1839" s="292">
        <v>6.26</v>
      </c>
      <c r="D1839" s="341">
        <v>3.05</v>
      </c>
      <c r="E1839" s="341">
        <f t="shared" si="94"/>
        <v>9.3099999999999987</v>
      </c>
      <c r="F1839" s="401">
        <f t="shared" si="95"/>
        <v>921.55044237365485</v>
      </c>
      <c r="G1839" s="401">
        <f t="shared" si="96"/>
        <v>448.99821872837816</v>
      </c>
      <c r="H1839" s="401">
        <f t="shared" si="93"/>
        <v>1370.5486611020328</v>
      </c>
    </row>
    <row r="1840" spans="1:8" x14ac:dyDescent="0.25">
      <c r="A1840" s="405" t="s">
        <v>135</v>
      </c>
      <c r="B1840" s="325">
        <v>326</v>
      </c>
      <c r="C1840" s="292">
        <v>2.1</v>
      </c>
      <c r="D1840" s="341">
        <v>3.86</v>
      </c>
      <c r="E1840" s="341">
        <f t="shared" si="94"/>
        <v>5.96</v>
      </c>
      <c r="F1840" s="401">
        <f t="shared" si="95"/>
        <v>309.14631453429314</v>
      </c>
      <c r="G1840" s="401">
        <f t="shared" si="96"/>
        <v>568.24036862017692</v>
      </c>
      <c r="H1840" s="401">
        <f t="shared" si="93"/>
        <v>877.38668315447012</v>
      </c>
    </row>
    <row r="1841" spans="1:8" x14ac:dyDescent="0.25">
      <c r="A1841" s="405" t="s">
        <v>135</v>
      </c>
      <c r="B1841" s="325">
        <v>327</v>
      </c>
      <c r="C1841" s="292">
        <v>5.04</v>
      </c>
      <c r="D1841" s="341">
        <v>1.92</v>
      </c>
      <c r="E1841" s="341">
        <f t="shared" si="94"/>
        <v>6.96</v>
      </c>
      <c r="F1841" s="401">
        <f t="shared" si="95"/>
        <v>741.95115488230351</v>
      </c>
      <c r="G1841" s="401">
        <f t="shared" si="96"/>
        <v>282.6480590027823</v>
      </c>
      <c r="H1841" s="401">
        <f t="shared" si="93"/>
        <v>1024.5992138850859</v>
      </c>
    </row>
    <row r="1842" spans="1:8" x14ac:dyDescent="0.25">
      <c r="A1842" s="405" t="s">
        <v>135</v>
      </c>
      <c r="B1842" s="325">
        <v>328</v>
      </c>
      <c r="C1842" s="292">
        <v>6.3E-2</v>
      </c>
      <c r="D1842" s="341">
        <v>0.2</v>
      </c>
      <c r="E1842" s="341">
        <f t="shared" si="94"/>
        <v>0.26300000000000001</v>
      </c>
      <c r="F1842" s="401">
        <f t="shared" si="95"/>
        <v>9.2743894360287946</v>
      </c>
      <c r="G1842" s="401">
        <f t="shared" si="96"/>
        <v>29.442506146123158</v>
      </c>
      <c r="H1842" s="401">
        <f t="shared" si="93"/>
        <v>38.716895582151949</v>
      </c>
    </row>
    <row r="1843" spans="1:8" x14ac:dyDescent="0.25">
      <c r="A1843" s="405" t="s">
        <v>135</v>
      </c>
      <c r="B1843" s="325">
        <v>329</v>
      </c>
      <c r="C1843" s="292">
        <v>17.55</v>
      </c>
      <c r="D1843" s="341">
        <v>3.49</v>
      </c>
      <c r="E1843" s="341">
        <f t="shared" si="94"/>
        <v>21.04</v>
      </c>
      <c r="F1843" s="401">
        <f t="shared" si="95"/>
        <v>2583.5799143223071</v>
      </c>
      <c r="G1843" s="401">
        <f t="shared" si="96"/>
        <v>513.77173224984904</v>
      </c>
      <c r="H1843" s="401">
        <f t="shared" si="93"/>
        <v>3097.3516465721559</v>
      </c>
    </row>
    <row r="1844" spans="1:8" x14ac:dyDescent="0.25">
      <c r="A1844" s="405" t="s">
        <v>135</v>
      </c>
      <c r="B1844" s="325">
        <v>330</v>
      </c>
      <c r="C1844" s="292">
        <v>0.28999999999999998</v>
      </c>
      <c r="D1844" s="341">
        <v>1.75</v>
      </c>
      <c r="E1844" s="341">
        <f t="shared" si="94"/>
        <v>2.04</v>
      </c>
      <c r="F1844" s="401">
        <f t="shared" si="95"/>
        <v>42.691633911878576</v>
      </c>
      <c r="G1844" s="401">
        <f t="shared" si="96"/>
        <v>257.62192877857763</v>
      </c>
      <c r="H1844" s="401">
        <f t="shared" si="93"/>
        <v>300.31356269045619</v>
      </c>
    </row>
    <row r="1845" spans="1:8" x14ac:dyDescent="0.25">
      <c r="A1845" s="405" t="s">
        <v>135</v>
      </c>
      <c r="B1845" s="325">
        <v>331</v>
      </c>
      <c r="C1845" s="292">
        <v>4.42</v>
      </c>
      <c r="D1845" s="341">
        <v>1.32</v>
      </c>
      <c r="E1845" s="341">
        <f t="shared" si="94"/>
        <v>5.74</v>
      </c>
      <c r="F1845" s="401">
        <f t="shared" si="95"/>
        <v>650.67938582932175</v>
      </c>
      <c r="G1845" s="401">
        <f t="shared" si="96"/>
        <v>194.32054056441282</v>
      </c>
      <c r="H1845" s="401">
        <f t="shared" si="93"/>
        <v>844.99992639373465</v>
      </c>
    </row>
    <row r="1846" spans="1:8" x14ac:dyDescent="0.25">
      <c r="A1846" s="405" t="s">
        <v>135</v>
      </c>
      <c r="B1846" s="325">
        <v>332</v>
      </c>
      <c r="C1846" s="292">
        <v>5.0199999999999996</v>
      </c>
      <c r="D1846" s="341">
        <v>2.5</v>
      </c>
      <c r="E1846" s="341">
        <f t="shared" si="94"/>
        <v>7.52</v>
      </c>
      <c r="F1846" s="401">
        <f t="shared" si="95"/>
        <v>739.00690426769108</v>
      </c>
      <c r="G1846" s="401">
        <f t="shared" si="96"/>
        <v>368.03132682653944</v>
      </c>
      <c r="H1846" s="401">
        <f t="shared" si="93"/>
        <v>1107.0382310942307</v>
      </c>
    </row>
    <row r="1847" spans="1:8" x14ac:dyDescent="0.25">
      <c r="A1847" s="405" t="s">
        <v>135</v>
      </c>
      <c r="B1847" s="325">
        <v>335</v>
      </c>
      <c r="C1847" s="292">
        <v>0.46</v>
      </c>
      <c r="D1847" s="341">
        <v>0.7</v>
      </c>
      <c r="E1847" s="341">
        <f t="shared" si="94"/>
        <v>1.1599999999999999</v>
      </c>
      <c r="F1847" s="401">
        <f t="shared" si="95"/>
        <v>67.717764136083261</v>
      </c>
      <c r="G1847" s="401">
        <f t="shared" si="96"/>
        <v>103.04877151143106</v>
      </c>
      <c r="H1847" s="401">
        <f t="shared" si="93"/>
        <v>170.7665356475143</v>
      </c>
    </row>
    <row r="1848" spans="1:8" x14ac:dyDescent="0.25">
      <c r="A1848" s="405" t="s">
        <v>135</v>
      </c>
      <c r="B1848" s="325">
        <v>336</v>
      </c>
      <c r="C1848" s="292">
        <v>11.93</v>
      </c>
      <c r="D1848" s="341">
        <v>2.87</v>
      </c>
      <c r="E1848" s="341">
        <f t="shared" si="94"/>
        <v>14.8</v>
      </c>
      <c r="F1848" s="401">
        <f t="shared" si="95"/>
        <v>1756.2454916162462</v>
      </c>
      <c r="G1848" s="401">
        <f t="shared" si="96"/>
        <v>422.49996319686733</v>
      </c>
      <c r="H1848" s="401">
        <f t="shared" si="93"/>
        <v>2178.7454548131136</v>
      </c>
    </row>
    <row r="1849" spans="1:8" x14ac:dyDescent="0.25">
      <c r="A1849" s="405" t="s">
        <v>135</v>
      </c>
      <c r="B1849" s="325">
        <v>336</v>
      </c>
      <c r="C1849" s="292">
        <v>5.24</v>
      </c>
      <c r="D1849" s="341">
        <v>1.96</v>
      </c>
      <c r="E1849" s="341">
        <f t="shared" si="94"/>
        <v>7.2</v>
      </c>
      <c r="F1849" s="401">
        <f t="shared" si="95"/>
        <v>771.39366102842666</v>
      </c>
      <c r="G1849" s="401">
        <f t="shared" si="96"/>
        <v>288.53656023200693</v>
      </c>
      <c r="H1849" s="401">
        <f t="shared" si="93"/>
        <v>1059.9302212604337</v>
      </c>
    </row>
    <row r="1850" spans="1:8" x14ac:dyDescent="0.25">
      <c r="A1850" s="405" t="s">
        <v>135</v>
      </c>
      <c r="B1850" s="325">
        <v>337</v>
      </c>
      <c r="C1850" s="292">
        <v>5.57</v>
      </c>
      <c r="D1850" s="341">
        <v>2.09</v>
      </c>
      <c r="E1850" s="341">
        <f t="shared" si="94"/>
        <v>7.66</v>
      </c>
      <c r="F1850" s="401">
        <f t="shared" si="95"/>
        <v>819.97379616952992</v>
      </c>
      <c r="G1850" s="401">
        <f t="shared" si="96"/>
        <v>307.67418922698698</v>
      </c>
      <c r="H1850" s="401">
        <f t="shared" si="93"/>
        <v>1127.647985396517</v>
      </c>
    </row>
    <row r="1851" spans="1:8" x14ac:dyDescent="0.25">
      <c r="A1851" s="405" t="s">
        <v>135</v>
      </c>
      <c r="B1851" s="325">
        <v>338</v>
      </c>
      <c r="C1851" s="292">
        <v>5.09</v>
      </c>
      <c r="D1851" s="341">
        <v>3.61</v>
      </c>
      <c r="E1851" s="341">
        <f t="shared" si="94"/>
        <v>8.6999999999999993</v>
      </c>
      <c r="F1851" s="401">
        <f t="shared" si="95"/>
        <v>749.31178141883436</v>
      </c>
      <c r="G1851" s="401">
        <f t="shared" si="96"/>
        <v>531.43723593752304</v>
      </c>
      <c r="H1851" s="401">
        <f t="shared" si="93"/>
        <v>1280.7490173563574</v>
      </c>
    </row>
    <row r="1852" spans="1:8" x14ac:dyDescent="0.25">
      <c r="A1852" s="405" t="s">
        <v>135</v>
      </c>
      <c r="B1852" s="325">
        <v>339</v>
      </c>
      <c r="C1852" s="292">
        <v>3.39</v>
      </c>
      <c r="D1852" s="341">
        <v>4.21</v>
      </c>
      <c r="E1852" s="341">
        <f t="shared" si="94"/>
        <v>7.6</v>
      </c>
      <c r="F1852" s="401">
        <f t="shared" si="95"/>
        <v>499.05047917678752</v>
      </c>
      <c r="G1852" s="401">
        <f t="shared" si="96"/>
        <v>619.76475437589249</v>
      </c>
      <c r="H1852" s="401">
        <f t="shared" si="93"/>
        <v>1118.81523355268</v>
      </c>
    </row>
    <row r="1853" spans="1:8" x14ac:dyDescent="0.25">
      <c r="A1853" s="405" t="s">
        <v>135</v>
      </c>
      <c r="B1853" s="325">
        <v>340</v>
      </c>
      <c r="C1853" s="292">
        <v>0.64</v>
      </c>
      <c r="D1853" s="341">
        <v>5.2</v>
      </c>
      <c r="E1853" s="341">
        <f t="shared" si="94"/>
        <v>5.84</v>
      </c>
      <c r="F1853" s="401">
        <f t="shared" si="95"/>
        <v>94.216019667594097</v>
      </c>
      <c r="G1853" s="401">
        <f t="shared" si="96"/>
        <v>765.50515979920203</v>
      </c>
      <c r="H1853" s="401">
        <f t="shared" si="93"/>
        <v>859.72117946679623</v>
      </c>
    </row>
    <row r="1854" spans="1:8" x14ac:dyDescent="0.25">
      <c r="A1854" s="405" t="s">
        <v>135</v>
      </c>
      <c r="B1854" s="325">
        <v>341</v>
      </c>
      <c r="C1854" s="292">
        <v>47.19</v>
      </c>
      <c r="D1854" s="341">
        <v>2.2999999999999998</v>
      </c>
      <c r="E1854" s="341">
        <f t="shared" si="94"/>
        <v>49.489999999999995</v>
      </c>
      <c r="F1854" s="401">
        <f t="shared" si="95"/>
        <v>6946.9593251777587</v>
      </c>
      <c r="G1854" s="401">
        <f t="shared" si="96"/>
        <v>338.58882068041629</v>
      </c>
      <c r="H1854" s="401">
        <f t="shared" si="93"/>
        <v>7285.5481458581744</v>
      </c>
    </row>
    <row r="1855" spans="1:8" x14ac:dyDescent="0.25">
      <c r="A1855" s="405" t="s">
        <v>135</v>
      </c>
      <c r="B1855" s="325">
        <v>342</v>
      </c>
      <c r="C1855" s="292">
        <v>8.5999999999999993E-2</v>
      </c>
      <c r="D1855" s="341">
        <v>4.46</v>
      </c>
      <c r="E1855" s="341">
        <f t="shared" si="94"/>
        <v>4.5460000000000003</v>
      </c>
      <c r="F1855" s="401">
        <f t="shared" si="95"/>
        <v>12.660277642832956</v>
      </c>
      <c r="G1855" s="401">
        <f t="shared" si="96"/>
        <v>656.56788705854638</v>
      </c>
      <c r="H1855" s="401">
        <f t="shared" si="93"/>
        <v>669.22816470137934</v>
      </c>
    </row>
    <row r="1856" spans="1:8" x14ac:dyDescent="0.25">
      <c r="A1856" s="405" t="s">
        <v>135</v>
      </c>
      <c r="B1856" s="325">
        <v>343</v>
      </c>
      <c r="C1856" s="292">
        <v>5.44</v>
      </c>
      <c r="D1856" s="341">
        <v>2.71</v>
      </c>
      <c r="E1856" s="341">
        <f t="shared" si="94"/>
        <v>8.15</v>
      </c>
      <c r="F1856" s="401">
        <f t="shared" si="95"/>
        <v>800.83616717454993</v>
      </c>
      <c r="G1856" s="401">
        <f t="shared" si="96"/>
        <v>398.94595827996881</v>
      </c>
      <c r="H1856" s="401">
        <f t="shared" si="93"/>
        <v>1199.7821254545186</v>
      </c>
    </row>
    <row r="1857" spans="1:8" x14ac:dyDescent="0.25">
      <c r="A1857" s="405" t="s">
        <v>135</v>
      </c>
      <c r="B1857" s="325">
        <v>344</v>
      </c>
      <c r="C1857" s="292">
        <v>3.66</v>
      </c>
      <c r="D1857" s="341">
        <v>3.84</v>
      </c>
      <c r="E1857" s="341">
        <f t="shared" si="94"/>
        <v>7.5</v>
      </c>
      <c r="F1857" s="401">
        <f t="shared" si="95"/>
        <v>538.79786247405377</v>
      </c>
      <c r="G1857" s="401">
        <f t="shared" si="96"/>
        <v>565.29611800556461</v>
      </c>
      <c r="H1857" s="401">
        <f t="shared" si="93"/>
        <v>1104.0939804796185</v>
      </c>
    </row>
    <row r="1858" spans="1:8" x14ac:dyDescent="0.25">
      <c r="A1858" s="405" t="s">
        <v>135</v>
      </c>
      <c r="B1858" s="325">
        <v>345</v>
      </c>
      <c r="C1858" s="292">
        <v>8.25</v>
      </c>
      <c r="D1858" s="341">
        <v>2.4</v>
      </c>
      <c r="E1858" s="341">
        <f t="shared" si="94"/>
        <v>10.65</v>
      </c>
      <c r="F1858" s="401">
        <f t="shared" si="95"/>
        <v>1214.5033785275803</v>
      </c>
      <c r="G1858" s="401">
        <f t="shared" si="96"/>
        <v>353.31007375347787</v>
      </c>
      <c r="H1858" s="401">
        <f t="shared" si="93"/>
        <v>1567.8134522810581</v>
      </c>
    </row>
    <row r="1859" spans="1:8" x14ac:dyDescent="0.25">
      <c r="A1859" s="405" t="s">
        <v>135</v>
      </c>
      <c r="B1859" s="325">
        <v>346</v>
      </c>
      <c r="C1859" s="292">
        <v>2.5</v>
      </c>
      <c r="D1859" s="341">
        <v>2.93</v>
      </c>
      <c r="E1859" s="341">
        <f t="shared" si="94"/>
        <v>5.43</v>
      </c>
      <c r="F1859" s="401">
        <f t="shared" si="95"/>
        <v>368.03132682653944</v>
      </c>
      <c r="G1859" s="401">
        <f t="shared" si="96"/>
        <v>431.33271504070427</v>
      </c>
      <c r="H1859" s="401">
        <f t="shared" si="93"/>
        <v>799.36404186724371</v>
      </c>
    </row>
    <row r="1860" spans="1:8" x14ac:dyDescent="0.25">
      <c r="A1860" s="405" t="s">
        <v>135</v>
      </c>
      <c r="B1860" s="325">
        <v>347</v>
      </c>
      <c r="C1860" s="292">
        <v>3.92</v>
      </c>
      <c r="D1860" s="341">
        <v>1.05</v>
      </c>
      <c r="E1860" s="341">
        <f t="shared" si="94"/>
        <v>4.97</v>
      </c>
      <c r="F1860" s="401">
        <f t="shared" si="95"/>
        <v>577.07312046401387</v>
      </c>
      <c r="G1860" s="401">
        <f t="shared" si="96"/>
        <v>154.57315726714657</v>
      </c>
      <c r="H1860" s="401">
        <f t="shared" ref="H1860:H1923" si="97">(E1860*10000)/67.929</f>
        <v>731.64627773116047</v>
      </c>
    </row>
    <row r="1861" spans="1:8" x14ac:dyDescent="0.25">
      <c r="A1861" s="405" t="s">
        <v>135</v>
      </c>
      <c r="B1861" s="325">
        <v>347</v>
      </c>
      <c r="C1861" s="292">
        <v>4.03</v>
      </c>
      <c r="D1861" s="341">
        <v>1.05</v>
      </c>
      <c r="E1861" s="341">
        <f t="shared" si="94"/>
        <v>5.08</v>
      </c>
      <c r="F1861" s="401">
        <f t="shared" si="95"/>
        <v>593.26649884438166</v>
      </c>
      <c r="G1861" s="401">
        <f t="shared" si="96"/>
        <v>154.57315726714657</v>
      </c>
      <c r="H1861" s="401">
        <f t="shared" si="97"/>
        <v>747.83965611152814</v>
      </c>
    </row>
    <row r="1862" spans="1:8" x14ac:dyDescent="0.25">
      <c r="A1862" s="405" t="s">
        <v>135</v>
      </c>
      <c r="B1862" s="325">
        <v>348</v>
      </c>
      <c r="C1862" s="292">
        <v>0.28000000000000003</v>
      </c>
      <c r="D1862" s="341">
        <v>0.92</v>
      </c>
      <c r="E1862" s="341">
        <f t="shared" si="94"/>
        <v>1.2000000000000002</v>
      </c>
      <c r="F1862" s="401">
        <f t="shared" si="95"/>
        <v>41.219508604572425</v>
      </c>
      <c r="G1862" s="401">
        <f t="shared" si="96"/>
        <v>135.43552827216652</v>
      </c>
      <c r="H1862" s="401">
        <f t="shared" si="97"/>
        <v>176.65503687673896</v>
      </c>
    </row>
    <row r="1863" spans="1:8" x14ac:dyDescent="0.25">
      <c r="A1863" s="405" t="s">
        <v>135</v>
      </c>
      <c r="B1863" s="325">
        <v>349</v>
      </c>
      <c r="C1863" s="292">
        <v>2.0099999999999998</v>
      </c>
      <c r="D1863" s="341">
        <v>1.1499999999999999</v>
      </c>
      <c r="E1863" s="341">
        <f t="shared" si="94"/>
        <v>3.1599999999999997</v>
      </c>
      <c r="F1863" s="401">
        <f t="shared" si="95"/>
        <v>295.89718676853767</v>
      </c>
      <c r="G1863" s="401">
        <f t="shared" si="96"/>
        <v>169.29441034020815</v>
      </c>
      <c r="H1863" s="401">
        <f t="shared" si="97"/>
        <v>465.19159710874584</v>
      </c>
    </row>
    <row r="1864" spans="1:8" x14ac:dyDescent="0.25">
      <c r="A1864" s="405" t="s">
        <v>135</v>
      </c>
      <c r="B1864" s="325">
        <v>350</v>
      </c>
      <c r="C1864" s="292">
        <v>7.61</v>
      </c>
      <c r="D1864" s="341">
        <v>2.91</v>
      </c>
      <c r="E1864" s="341">
        <f t="shared" si="94"/>
        <v>10.52</v>
      </c>
      <c r="F1864" s="401">
        <f t="shared" si="95"/>
        <v>1120.2873588599862</v>
      </c>
      <c r="G1864" s="401">
        <f t="shared" si="96"/>
        <v>428.38846442609196</v>
      </c>
      <c r="H1864" s="401">
        <f t="shared" si="97"/>
        <v>1548.675823286078</v>
      </c>
    </row>
    <row r="1865" spans="1:8" x14ac:dyDescent="0.25">
      <c r="A1865" s="405" t="s">
        <v>135</v>
      </c>
      <c r="B1865" s="325">
        <v>350</v>
      </c>
      <c r="C1865" s="292">
        <v>7.55</v>
      </c>
      <c r="D1865" s="341">
        <v>2.86</v>
      </c>
      <c r="E1865" s="341">
        <f t="shared" si="94"/>
        <v>10.41</v>
      </c>
      <c r="F1865" s="401">
        <f t="shared" si="95"/>
        <v>1111.4546070161491</v>
      </c>
      <c r="G1865" s="401">
        <f t="shared" si="96"/>
        <v>421.02783788956117</v>
      </c>
      <c r="H1865" s="401">
        <f t="shared" si="97"/>
        <v>1532.4824449057103</v>
      </c>
    </row>
    <row r="1866" spans="1:8" x14ac:dyDescent="0.25">
      <c r="A1866" s="405" t="s">
        <v>135</v>
      </c>
      <c r="B1866" s="325">
        <v>491</v>
      </c>
      <c r="C1866" s="292">
        <v>3.69</v>
      </c>
      <c r="D1866" s="341">
        <v>1.71</v>
      </c>
      <c r="E1866" s="341">
        <f t="shared" si="94"/>
        <v>5.4</v>
      </c>
      <c r="F1866" s="401">
        <f t="shared" si="95"/>
        <v>543.2142383959723</v>
      </c>
      <c r="G1866" s="401">
        <f t="shared" si="96"/>
        <v>251.733427549353</v>
      </c>
      <c r="H1866" s="401">
        <f t="shared" si="97"/>
        <v>794.9476659453253</v>
      </c>
    </row>
    <row r="1867" spans="1:8" x14ac:dyDescent="0.25">
      <c r="A1867" s="405" t="s">
        <v>135</v>
      </c>
      <c r="B1867" s="325">
        <v>494</v>
      </c>
      <c r="C1867" s="292">
        <v>0.19</v>
      </c>
      <c r="D1867" s="341">
        <v>3.75</v>
      </c>
      <c r="E1867" s="341">
        <f t="shared" si="94"/>
        <v>3.94</v>
      </c>
      <c r="F1867" s="401">
        <f t="shared" si="95"/>
        <v>27.970380838817</v>
      </c>
      <c r="G1867" s="401">
        <f t="shared" si="96"/>
        <v>552.04699023980925</v>
      </c>
      <c r="H1867" s="401">
        <f t="shared" si="97"/>
        <v>580.01737107862618</v>
      </c>
    </row>
    <row r="1868" spans="1:8" x14ac:dyDescent="0.25">
      <c r="A1868" s="405" t="s">
        <v>135</v>
      </c>
      <c r="B1868" s="325">
        <v>495</v>
      </c>
      <c r="C1868" s="292">
        <v>0.22</v>
      </c>
      <c r="D1868" s="341">
        <v>4.3499999999999996</v>
      </c>
      <c r="E1868" s="341">
        <f t="shared" si="94"/>
        <v>4.5699999999999994</v>
      </c>
      <c r="F1868" s="401">
        <f t="shared" si="95"/>
        <v>32.386756760735473</v>
      </c>
      <c r="G1868" s="401">
        <f t="shared" si="96"/>
        <v>640.3745086781787</v>
      </c>
      <c r="H1868" s="401">
        <f t="shared" si="97"/>
        <v>672.76126543891405</v>
      </c>
    </row>
    <row r="1869" spans="1:8" x14ac:dyDescent="0.25">
      <c r="A1869" s="405" t="s">
        <v>135</v>
      </c>
      <c r="B1869" s="325">
        <v>496</v>
      </c>
      <c r="C1869" s="292">
        <v>13.3</v>
      </c>
      <c r="D1869" s="341">
        <v>2.54</v>
      </c>
      <c r="E1869" s="341">
        <f t="shared" si="94"/>
        <v>15.84</v>
      </c>
      <c r="F1869" s="401">
        <f t="shared" si="95"/>
        <v>1957.9266587171899</v>
      </c>
      <c r="G1869" s="401">
        <f t="shared" si="96"/>
        <v>373.91982805576407</v>
      </c>
      <c r="H1869" s="401">
        <f t="shared" si="97"/>
        <v>2331.846486772954</v>
      </c>
    </row>
    <row r="1870" spans="1:8" x14ac:dyDescent="0.25">
      <c r="A1870" s="405" t="s">
        <v>135</v>
      </c>
      <c r="B1870" s="325">
        <v>499</v>
      </c>
      <c r="C1870" s="292">
        <v>1.37</v>
      </c>
      <c r="D1870" s="341">
        <v>1.76</v>
      </c>
      <c r="E1870" s="341">
        <f t="shared" si="94"/>
        <v>3.13</v>
      </c>
      <c r="F1870" s="401">
        <f t="shared" si="95"/>
        <v>201.68116710094364</v>
      </c>
      <c r="G1870" s="401">
        <f t="shared" si="96"/>
        <v>259.09405408588378</v>
      </c>
      <c r="H1870" s="401">
        <f t="shared" si="97"/>
        <v>460.77522118682742</v>
      </c>
    </row>
    <row r="1871" spans="1:8" x14ac:dyDescent="0.25">
      <c r="A1871" s="405" t="s">
        <v>135</v>
      </c>
      <c r="B1871" s="325">
        <v>500</v>
      </c>
      <c r="C1871" s="292">
        <v>5.57</v>
      </c>
      <c r="D1871" s="341">
        <v>2.38</v>
      </c>
      <c r="E1871" s="341">
        <f t="shared" si="94"/>
        <v>7.95</v>
      </c>
      <c r="F1871" s="401">
        <f t="shared" si="95"/>
        <v>819.97379616952992</v>
      </c>
      <c r="G1871" s="401">
        <f t="shared" si="96"/>
        <v>350.36582313886555</v>
      </c>
      <c r="H1871" s="401">
        <f t="shared" si="97"/>
        <v>1170.3396193083954</v>
      </c>
    </row>
    <row r="1872" spans="1:8" x14ac:dyDescent="0.25">
      <c r="A1872" s="405" t="s">
        <v>135</v>
      </c>
      <c r="B1872" s="325">
        <v>501</v>
      </c>
      <c r="C1872" s="292">
        <v>2E-3</v>
      </c>
      <c r="D1872" s="341">
        <v>1.78</v>
      </c>
      <c r="E1872" s="341">
        <f t="shared" si="94"/>
        <v>1.782</v>
      </c>
      <c r="F1872" s="401">
        <f t="shared" si="95"/>
        <v>0.2944250614612316</v>
      </c>
      <c r="G1872" s="401">
        <f t="shared" si="96"/>
        <v>262.0383047004961</v>
      </c>
      <c r="H1872" s="401">
        <f t="shared" si="97"/>
        <v>262.33272976195735</v>
      </c>
    </row>
    <row r="1873" spans="1:8" x14ac:dyDescent="0.25">
      <c r="A1873" s="405" t="s">
        <v>135</v>
      </c>
      <c r="B1873" s="325">
        <v>502</v>
      </c>
      <c r="C1873" s="292">
        <v>4.72</v>
      </c>
      <c r="D1873" s="341">
        <v>5.4</v>
      </c>
      <c r="E1873" s="341">
        <f t="shared" si="94"/>
        <v>10.120000000000001</v>
      </c>
      <c r="F1873" s="401">
        <f t="shared" si="95"/>
        <v>694.84314504850647</v>
      </c>
      <c r="G1873" s="401">
        <f t="shared" si="96"/>
        <v>794.9476659453253</v>
      </c>
      <c r="H1873" s="401">
        <f t="shared" si="97"/>
        <v>1489.7908109938319</v>
      </c>
    </row>
    <row r="1874" spans="1:8" x14ac:dyDescent="0.25">
      <c r="A1874" s="405" t="s">
        <v>135</v>
      </c>
      <c r="B1874" s="325">
        <v>503</v>
      </c>
      <c r="C1874" s="292">
        <v>2.77</v>
      </c>
      <c r="D1874" s="341">
        <v>5.67</v>
      </c>
      <c r="E1874" s="341">
        <f t="shared" si="94"/>
        <v>8.44</v>
      </c>
      <c r="F1874" s="401">
        <f t="shared" si="95"/>
        <v>407.77871012380575</v>
      </c>
      <c r="G1874" s="401">
        <f t="shared" si="96"/>
        <v>834.69504924259149</v>
      </c>
      <c r="H1874" s="401">
        <f t="shared" si="97"/>
        <v>1242.4737593663972</v>
      </c>
    </row>
    <row r="1875" spans="1:8" x14ac:dyDescent="0.25">
      <c r="A1875" s="405" t="s">
        <v>135</v>
      </c>
      <c r="B1875" s="325">
        <v>504</v>
      </c>
      <c r="C1875" s="292">
        <v>0.13</v>
      </c>
      <c r="D1875" s="341">
        <v>2.94</v>
      </c>
      <c r="E1875" s="341">
        <f t="shared" si="94"/>
        <v>3.07</v>
      </c>
      <c r="F1875" s="401">
        <f t="shared" si="95"/>
        <v>19.137628994980052</v>
      </c>
      <c r="G1875" s="401">
        <f t="shared" si="96"/>
        <v>432.80484034801043</v>
      </c>
      <c r="H1875" s="401">
        <f t="shared" si="97"/>
        <v>451.94246934299048</v>
      </c>
    </row>
    <row r="1876" spans="1:8" x14ac:dyDescent="0.25">
      <c r="A1876" s="405" t="s">
        <v>135</v>
      </c>
      <c r="B1876" s="325">
        <v>505</v>
      </c>
      <c r="C1876" s="292">
        <v>6.87</v>
      </c>
      <c r="D1876" s="341">
        <v>2.09</v>
      </c>
      <c r="E1876" s="341">
        <f t="shared" si="94"/>
        <v>8.9600000000000009</v>
      </c>
      <c r="F1876" s="401">
        <f t="shared" si="95"/>
        <v>1011.3500861193304</v>
      </c>
      <c r="G1876" s="401">
        <f t="shared" si="96"/>
        <v>307.67418922698698</v>
      </c>
      <c r="H1876" s="401">
        <f t="shared" si="97"/>
        <v>1319.0242753463176</v>
      </c>
    </row>
    <row r="1877" spans="1:8" x14ac:dyDescent="0.25">
      <c r="A1877" s="405" t="s">
        <v>135</v>
      </c>
      <c r="B1877" s="325">
        <v>506</v>
      </c>
      <c r="C1877" s="292">
        <v>0.23499999999999999</v>
      </c>
      <c r="D1877" s="341">
        <v>0.86</v>
      </c>
      <c r="E1877" s="341">
        <f t="shared" si="94"/>
        <v>1.095</v>
      </c>
      <c r="F1877" s="401">
        <f t="shared" si="95"/>
        <v>34.594944721694709</v>
      </c>
      <c r="G1877" s="401">
        <f t="shared" si="96"/>
        <v>126.60277642832958</v>
      </c>
      <c r="H1877" s="401">
        <f t="shared" si="97"/>
        <v>161.19772115002428</v>
      </c>
    </row>
    <row r="1878" spans="1:8" x14ac:dyDescent="0.25">
      <c r="A1878" s="405" t="s">
        <v>135</v>
      </c>
      <c r="B1878" s="325">
        <v>507</v>
      </c>
      <c r="C1878" s="292">
        <v>9.49</v>
      </c>
      <c r="D1878" s="341">
        <v>2.76</v>
      </c>
      <c r="E1878" s="341">
        <f t="shared" si="94"/>
        <v>12.25</v>
      </c>
      <c r="F1878" s="401">
        <f t="shared" si="95"/>
        <v>1397.0469166335438</v>
      </c>
      <c r="G1878" s="401">
        <f t="shared" si="96"/>
        <v>406.30658481649954</v>
      </c>
      <c r="H1878" s="401">
        <f t="shared" si="97"/>
        <v>1803.3535014500433</v>
      </c>
    </row>
    <row r="1879" spans="1:8" x14ac:dyDescent="0.25">
      <c r="A1879" s="405" t="s">
        <v>135</v>
      </c>
      <c r="B1879" s="325">
        <v>508</v>
      </c>
      <c r="C1879" s="292">
        <v>3.55</v>
      </c>
      <c r="D1879" s="341">
        <v>3.16</v>
      </c>
      <c r="E1879" s="341">
        <f t="shared" si="94"/>
        <v>6.71</v>
      </c>
      <c r="F1879" s="401">
        <f t="shared" si="95"/>
        <v>522.60448409368598</v>
      </c>
      <c r="G1879" s="401">
        <f t="shared" si="96"/>
        <v>465.1915971087459</v>
      </c>
      <c r="H1879" s="401">
        <f t="shared" si="97"/>
        <v>987.79608120243188</v>
      </c>
    </row>
    <row r="1880" spans="1:8" x14ac:dyDescent="0.25">
      <c r="A1880" s="405" t="s">
        <v>135</v>
      </c>
      <c r="B1880" s="325">
        <v>509</v>
      </c>
      <c r="C1880" s="292">
        <v>1.1399999999999999</v>
      </c>
      <c r="D1880" s="341">
        <v>3.98</v>
      </c>
      <c r="E1880" s="341">
        <f t="shared" si="94"/>
        <v>5.12</v>
      </c>
      <c r="F1880" s="401">
        <f t="shared" si="95"/>
        <v>167.82228503290196</v>
      </c>
      <c r="G1880" s="401">
        <f t="shared" si="96"/>
        <v>585.90587230785081</v>
      </c>
      <c r="H1880" s="401">
        <f t="shared" si="97"/>
        <v>753.72815734075277</v>
      </c>
    </row>
    <row r="1881" spans="1:8" x14ac:dyDescent="0.25">
      <c r="A1881" s="405" t="s">
        <v>135</v>
      </c>
      <c r="B1881" s="325">
        <v>510</v>
      </c>
      <c r="C1881" s="292">
        <v>2.59</v>
      </c>
      <c r="D1881" s="341">
        <v>9.56</v>
      </c>
      <c r="E1881" s="341">
        <f t="shared" si="94"/>
        <v>12.15</v>
      </c>
      <c r="F1881" s="401">
        <f t="shared" si="95"/>
        <v>381.28045459229486</v>
      </c>
      <c r="G1881" s="401">
        <f t="shared" si="96"/>
        <v>1407.3517937846868</v>
      </c>
      <c r="H1881" s="401">
        <f t="shared" si="97"/>
        <v>1788.6322483769818</v>
      </c>
    </row>
    <row r="1882" spans="1:8" x14ac:dyDescent="0.25">
      <c r="A1882" s="405" t="s">
        <v>135</v>
      </c>
      <c r="B1882" s="325">
        <v>511</v>
      </c>
      <c r="C1882" s="292">
        <v>13.94</v>
      </c>
      <c r="D1882" s="341">
        <v>1.46</v>
      </c>
      <c r="E1882" s="341">
        <f t="shared" si="94"/>
        <v>15.399999999999999</v>
      </c>
      <c r="F1882" s="401">
        <f t="shared" si="95"/>
        <v>2052.1426783847842</v>
      </c>
      <c r="G1882" s="401">
        <f t="shared" si="96"/>
        <v>214.93029486669906</v>
      </c>
      <c r="H1882" s="401">
        <f t="shared" si="97"/>
        <v>2267.0729732514833</v>
      </c>
    </row>
    <row r="1883" spans="1:8" x14ac:dyDescent="0.25">
      <c r="A1883" s="405" t="s">
        <v>135</v>
      </c>
      <c r="B1883" s="325">
        <v>512</v>
      </c>
      <c r="C1883" s="292">
        <v>0</v>
      </c>
      <c r="D1883" s="341">
        <v>5.75</v>
      </c>
      <c r="E1883" s="341">
        <f t="shared" si="94"/>
        <v>5.75</v>
      </c>
      <c r="F1883" s="401">
        <f t="shared" si="95"/>
        <v>0</v>
      </c>
      <c r="G1883" s="401">
        <f t="shared" si="96"/>
        <v>846.47205170104075</v>
      </c>
      <c r="H1883" s="401">
        <f t="shared" si="97"/>
        <v>846.47205170104075</v>
      </c>
    </row>
    <row r="1884" spans="1:8" x14ac:dyDescent="0.25">
      <c r="A1884" s="405" t="s">
        <v>135</v>
      </c>
      <c r="B1884" s="325">
        <v>513</v>
      </c>
      <c r="C1884" s="292">
        <v>11.39</v>
      </c>
      <c r="D1884" s="341">
        <v>3.19</v>
      </c>
      <c r="E1884" s="341">
        <f t="shared" si="94"/>
        <v>14.58</v>
      </c>
      <c r="F1884" s="401">
        <f t="shared" si="95"/>
        <v>1676.7507250217138</v>
      </c>
      <c r="G1884" s="401">
        <f t="shared" si="96"/>
        <v>469.60797303066437</v>
      </c>
      <c r="H1884" s="401">
        <f t="shared" si="97"/>
        <v>2146.3586980523783</v>
      </c>
    </row>
    <row r="1885" spans="1:8" x14ac:dyDescent="0.25">
      <c r="A1885" s="405" t="s">
        <v>135</v>
      </c>
      <c r="B1885" s="325">
        <v>514</v>
      </c>
      <c r="C1885" s="293">
        <v>0</v>
      </c>
      <c r="D1885" s="341">
        <v>1.88</v>
      </c>
      <c r="E1885" s="341">
        <f t="shared" si="94"/>
        <v>1.88</v>
      </c>
      <c r="F1885" s="401">
        <f t="shared" si="95"/>
        <v>0</v>
      </c>
      <c r="G1885" s="401">
        <f t="shared" si="96"/>
        <v>276.75955777355767</v>
      </c>
      <c r="H1885" s="401">
        <f t="shared" si="97"/>
        <v>276.75955777355767</v>
      </c>
    </row>
    <row r="1886" spans="1:8" x14ac:dyDescent="0.25">
      <c r="A1886" s="405" t="s">
        <v>135</v>
      </c>
      <c r="B1886" s="325">
        <v>515</v>
      </c>
      <c r="C1886" s="292">
        <v>0.12</v>
      </c>
      <c r="D1886" s="341">
        <v>1.45</v>
      </c>
      <c r="E1886" s="341">
        <f t="shared" si="94"/>
        <v>1.5699999999999998</v>
      </c>
      <c r="F1886" s="401">
        <f t="shared" si="95"/>
        <v>17.665503687673894</v>
      </c>
      <c r="G1886" s="401">
        <f t="shared" si="96"/>
        <v>213.4581695593929</v>
      </c>
      <c r="H1886" s="401">
        <f t="shared" si="97"/>
        <v>231.12367324706676</v>
      </c>
    </row>
    <row r="1887" spans="1:8" x14ac:dyDescent="0.25">
      <c r="A1887" s="405" t="s">
        <v>135</v>
      </c>
      <c r="B1887" s="325">
        <v>516</v>
      </c>
      <c r="C1887" s="292">
        <v>3.25</v>
      </c>
      <c r="D1887" s="341">
        <v>1.54</v>
      </c>
      <c r="E1887" s="341">
        <f t="shared" si="94"/>
        <v>4.79</v>
      </c>
      <c r="F1887" s="401">
        <f t="shared" si="95"/>
        <v>478.44072487450131</v>
      </c>
      <c r="G1887" s="401">
        <f t="shared" si="96"/>
        <v>226.70729732514832</v>
      </c>
      <c r="H1887" s="401">
        <f t="shared" si="97"/>
        <v>705.14802219964963</v>
      </c>
    </row>
    <row r="1888" spans="1:8" x14ac:dyDescent="0.25">
      <c r="A1888" s="405" t="s">
        <v>135</v>
      </c>
      <c r="B1888" s="325">
        <v>517</v>
      </c>
      <c r="C1888" s="292">
        <v>5.34</v>
      </c>
      <c r="D1888" s="341">
        <v>1.21</v>
      </c>
      <c r="E1888" s="341">
        <f t="shared" si="94"/>
        <v>6.55</v>
      </c>
      <c r="F1888" s="401">
        <f t="shared" si="95"/>
        <v>786.11491410148824</v>
      </c>
      <c r="G1888" s="401">
        <f t="shared" si="96"/>
        <v>178.12716218404509</v>
      </c>
      <c r="H1888" s="401">
        <f t="shared" si="97"/>
        <v>964.24207628553336</v>
      </c>
    </row>
    <row r="1889" spans="1:8" x14ac:dyDescent="0.25">
      <c r="A1889" s="405" t="s">
        <v>135</v>
      </c>
      <c r="B1889" s="325">
        <v>518</v>
      </c>
      <c r="C1889" s="292">
        <v>3.9</v>
      </c>
      <c r="D1889" s="341">
        <v>6.56</v>
      </c>
      <c r="E1889" s="341">
        <f t="shared" si="94"/>
        <v>10.459999999999999</v>
      </c>
      <c r="F1889" s="401">
        <f t="shared" si="95"/>
        <v>574.12886984940155</v>
      </c>
      <c r="G1889" s="401">
        <f t="shared" si="96"/>
        <v>965.71420159283957</v>
      </c>
      <c r="H1889" s="401">
        <f t="shared" si="97"/>
        <v>1539.8430714422409</v>
      </c>
    </row>
    <row r="1890" spans="1:8" x14ac:dyDescent="0.25">
      <c r="A1890" s="405" t="s">
        <v>135</v>
      </c>
      <c r="B1890" s="325">
        <v>519</v>
      </c>
      <c r="C1890" s="292">
        <v>3.56</v>
      </c>
      <c r="D1890" s="341">
        <v>0.94</v>
      </c>
      <c r="E1890" s="341">
        <f t="shared" si="94"/>
        <v>4.5</v>
      </c>
      <c r="F1890" s="401">
        <f t="shared" si="95"/>
        <v>524.0766094009922</v>
      </c>
      <c r="G1890" s="401">
        <f t="shared" si="96"/>
        <v>138.37977888677884</v>
      </c>
      <c r="H1890" s="401">
        <f t="shared" si="97"/>
        <v>662.45638828777101</v>
      </c>
    </row>
    <row r="1891" spans="1:8" x14ac:dyDescent="0.25">
      <c r="A1891" s="405" t="s">
        <v>135</v>
      </c>
      <c r="B1891" s="325">
        <v>520</v>
      </c>
      <c r="C1891" s="292"/>
      <c r="D1891" s="341">
        <v>0.68</v>
      </c>
      <c r="E1891" s="341">
        <f t="shared" si="94"/>
        <v>0.68</v>
      </c>
      <c r="F1891" s="401">
        <f t="shared" si="95"/>
        <v>0</v>
      </c>
      <c r="G1891" s="401">
        <f t="shared" si="96"/>
        <v>100.10452089681874</v>
      </c>
      <c r="H1891" s="401">
        <f t="shared" si="97"/>
        <v>100.10452089681874</v>
      </c>
    </row>
    <row r="1892" spans="1:8" x14ac:dyDescent="0.25">
      <c r="A1892" s="405" t="s">
        <v>135</v>
      </c>
      <c r="B1892" s="325">
        <v>522</v>
      </c>
      <c r="C1892" s="292">
        <v>10.94</v>
      </c>
      <c r="D1892" s="341">
        <v>3.45</v>
      </c>
      <c r="E1892" s="341">
        <f t="shared" si="94"/>
        <v>14.39</v>
      </c>
      <c r="F1892" s="401">
        <f t="shared" si="95"/>
        <v>1610.5050861929367</v>
      </c>
      <c r="G1892" s="401">
        <f t="shared" si="96"/>
        <v>507.88323102062446</v>
      </c>
      <c r="H1892" s="401">
        <f t="shared" si="97"/>
        <v>2118.3883172135611</v>
      </c>
    </row>
    <row r="1893" spans="1:8" x14ac:dyDescent="0.25">
      <c r="A1893" s="405" t="s">
        <v>135</v>
      </c>
      <c r="B1893" s="325">
        <v>523</v>
      </c>
      <c r="C1893" s="292">
        <v>5.81</v>
      </c>
      <c r="D1893" s="341">
        <v>3</v>
      </c>
      <c r="E1893" s="341">
        <f t="shared" si="94"/>
        <v>8.8099999999999987</v>
      </c>
      <c r="F1893" s="401">
        <f t="shared" si="95"/>
        <v>855.30480354487759</v>
      </c>
      <c r="G1893" s="401">
        <f t="shared" si="96"/>
        <v>441.63759219184738</v>
      </c>
      <c r="H1893" s="401">
        <f t="shared" si="97"/>
        <v>1296.9423957367248</v>
      </c>
    </row>
    <row r="1894" spans="1:8" x14ac:dyDescent="0.25">
      <c r="A1894" s="405" t="s">
        <v>135</v>
      </c>
      <c r="B1894" s="325">
        <v>562</v>
      </c>
      <c r="C1894" s="292">
        <v>1.37</v>
      </c>
      <c r="D1894" s="341">
        <v>5.21</v>
      </c>
      <c r="E1894" s="341">
        <f t="shared" si="94"/>
        <v>6.58</v>
      </c>
      <c r="F1894" s="401">
        <f t="shared" si="95"/>
        <v>201.68116710094364</v>
      </c>
      <c r="G1894" s="401">
        <f t="shared" si="96"/>
        <v>766.97728510650825</v>
      </c>
      <c r="H1894" s="401">
        <f t="shared" si="97"/>
        <v>968.65845220745189</v>
      </c>
    </row>
    <row r="1895" spans="1:8" x14ac:dyDescent="0.25">
      <c r="A1895" s="405" t="s">
        <v>135</v>
      </c>
      <c r="B1895" s="325">
        <v>563</v>
      </c>
      <c r="C1895" s="292">
        <v>4.72</v>
      </c>
      <c r="D1895" s="341">
        <v>3.06</v>
      </c>
      <c r="E1895" s="341">
        <f t="shared" si="94"/>
        <v>7.7799999999999994</v>
      </c>
      <c r="F1895" s="401">
        <f t="shared" si="95"/>
        <v>694.84314504850647</v>
      </c>
      <c r="G1895" s="401">
        <f t="shared" si="96"/>
        <v>450.47034403568432</v>
      </c>
      <c r="H1895" s="401">
        <f t="shared" si="97"/>
        <v>1145.3134890841909</v>
      </c>
    </row>
    <row r="1896" spans="1:8" x14ac:dyDescent="0.25">
      <c r="A1896" s="405" t="s">
        <v>135</v>
      </c>
      <c r="B1896" s="325">
        <v>564</v>
      </c>
      <c r="C1896" s="292">
        <v>0.63</v>
      </c>
      <c r="D1896" s="341">
        <v>2.67</v>
      </c>
      <c r="E1896" s="341">
        <f t="shared" si="94"/>
        <v>3.3</v>
      </c>
      <c r="F1896" s="401">
        <f t="shared" si="95"/>
        <v>92.743894360287939</v>
      </c>
      <c r="G1896" s="401">
        <f t="shared" si="96"/>
        <v>393.05745705074412</v>
      </c>
      <c r="H1896" s="401">
        <f t="shared" si="97"/>
        <v>485.8013514110321</v>
      </c>
    </row>
    <row r="1897" spans="1:8" x14ac:dyDescent="0.25">
      <c r="A1897" s="405" t="s">
        <v>135</v>
      </c>
      <c r="B1897" s="325">
        <v>565</v>
      </c>
      <c r="C1897" s="292">
        <v>6.36</v>
      </c>
      <c r="D1897" s="341">
        <v>2.4300000000000002</v>
      </c>
      <c r="E1897" s="341">
        <f t="shared" si="94"/>
        <v>8.7900000000000009</v>
      </c>
      <c r="F1897" s="401">
        <f t="shared" si="95"/>
        <v>936.27169544671642</v>
      </c>
      <c r="G1897" s="401">
        <f t="shared" si="96"/>
        <v>357.72644967539634</v>
      </c>
      <c r="H1897" s="401">
        <f t="shared" si="97"/>
        <v>1293.9981451221129</v>
      </c>
    </row>
    <row r="1898" spans="1:8" x14ac:dyDescent="0.25">
      <c r="A1898" s="405" t="s">
        <v>135</v>
      </c>
      <c r="B1898" s="325">
        <v>566</v>
      </c>
      <c r="C1898" s="292">
        <v>8.41</v>
      </c>
      <c r="D1898" s="341">
        <v>2.27</v>
      </c>
      <c r="E1898" s="341">
        <f t="shared" si="94"/>
        <v>10.68</v>
      </c>
      <c r="F1898" s="401">
        <f t="shared" si="95"/>
        <v>1238.0573834444788</v>
      </c>
      <c r="G1898" s="401">
        <f t="shared" si="96"/>
        <v>334.17244475849782</v>
      </c>
      <c r="H1898" s="401">
        <f t="shared" si="97"/>
        <v>1572.2298282029765</v>
      </c>
    </row>
    <row r="1899" spans="1:8" x14ac:dyDescent="0.25">
      <c r="A1899" s="405" t="s">
        <v>135</v>
      </c>
      <c r="B1899" s="325">
        <v>568</v>
      </c>
      <c r="C1899" s="292">
        <v>2.08</v>
      </c>
      <c r="D1899" s="341">
        <v>2.4500000000000002</v>
      </c>
      <c r="E1899" s="341">
        <f t="shared" ref="E1899:E1962" si="98">C1899+D1899</f>
        <v>4.53</v>
      </c>
      <c r="F1899" s="401">
        <f t="shared" si="95"/>
        <v>306.20206391968082</v>
      </c>
      <c r="G1899" s="401">
        <f t="shared" si="96"/>
        <v>360.67070029000865</v>
      </c>
      <c r="H1899" s="401">
        <f t="shared" si="97"/>
        <v>666.87276420968954</v>
      </c>
    </row>
    <row r="1900" spans="1:8" x14ac:dyDescent="0.25">
      <c r="A1900" s="405" t="s">
        <v>135</v>
      </c>
      <c r="B1900" s="325">
        <v>569</v>
      </c>
      <c r="C1900" s="292">
        <v>0.1</v>
      </c>
      <c r="D1900" s="341">
        <v>1.92</v>
      </c>
      <c r="E1900" s="341">
        <f t="shared" si="98"/>
        <v>2.02</v>
      </c>
      <c r="F1900" s="401">
        <f t="shared" ref="F1900:F1963" si="99">(C1900*10000)/67.929</f>
        <v>14.721253073061579</v>
      </c>
      <c r="G1900" s="401">
        <f t="shared" ref="G1900:G1963" si="100">(D1900*10000)/67.929</f>
        <v>282.6480590027823</v>
      </c>
      <c r="H1900" s="401">
        <f t="shared" si="97"/>
        <v>297.36931207584388</v>
      </c>
    </row>
    <row r="1901" spans="1:8" x14ac:dyDescent="0.25">
      <c r="A1901" s="405" t="s">
        <v>135</v>
      </c>
      <c r="B1901" s="325">
        <v>570</v>
      </c>
      <c r="C1901" s="292">
        <v>2.89</v>
      </c>
      <c r="D1901" s="341">
        <v>6.43</v>
      </c>
      <c r="E1901" s="341">
        <f t="shared" si="98"/>
        <v>9.32</v>
      </c>
      <c r="F1901" s="401">
        <f t="shared" si="99"/>
        <v>425.44421381147964</v>
      </c>
      <c r="G1901" s="401">
        <f t="shared" si="100"/>
        <v>946.57657259785947</v>
      </c>
      <c r="H1901" s="401">
        <f t="shared" si="97"/>
        <v>1372.0207864093391</v>
      </c>
    </row>
    <row r="1902" spans="1:8" x14ac:dyDescent="0.25">
      <c r="A1902" s="405" t="s">
        <v>135</v>
      </c>
      <c r="B1902" s="325">
        <v>571</v>
      </c>
      <c r="C1902" s="292">
        <v>3.31</v>
      </c>
      <c r="D1902" s="341">
        <v>3.79</v>
      </c>
      <c r="E1902" s="341">
        <f t="shared" si="98"/>
        <v>7.1</v>
      </c>
      <c r="F1902" s="401">
        <f t="shared" si="99"/>
        <v>487.27347671833826</v>
      </c>
      <c r="G1902" s="401">
        <f t="shared" si="100"/>
        <v>557.93549146903388</v>
      </c>
      <c r="H1902" s="401">
        <f t="shared" si="97"/>
        <v>1045.208968187372</v>
      </c>
    </row>
    <row r="1903" spans="1:8" x14ac:dyDescent="0.25">
      <c r="A1903" s="405" t="s">
        <v>135</v>
      </c>
      <c r="B1903" s="325">
        <v>571</v>
      </c>
      <c r="C1903" s="292">
        <v>0.18</v>
      </c>
      <c r="D1903" s="341">
        <v>2.3199999999999998</v>
      </c>
      <c r="E1903" s="341">
        <f t="shared" si="98"/>
        <v>2.5</v>
      </c>
      <c r="F1903" s="401">
        <f t="shared" si="99"/>
        <v>26.498255531510843</v>
      </c>
      <c r="G1903" s="401">
        <f t="shared" si="100"/>
        <v>341.53307129502861</v>
      </c>
      <c r="H1903" s="401">
        <f t="shared" si="97"/>
        <v>368.03132682653944</v>
      </c>
    </row>
    <row r="1904" spans="1:8" x14ac:dyDescent="0.25">
      <c r="A1904" s="405" t="s">
        <v>135</v>
      </c>
      <c r="B1904" s="325">
        <v>572</v>
      </c>
      <c r="C1904" s="292">
        <v>2.88</v>
      </c>
      <c r="D1904" s="341">
        <v>1.35</v>
      </c>
      <c r="E1904" s="341">
        <f t="shared" si="98"/>
        <v>4.2300000000000004</v>
      </c>
      <c r="F1904" s="401">
        <f t="shared" si="99"/>
        <v>423.97208850417348</v>
      </c>
      <c r="G1904" s="401">
        <f t="shared" si="100"/>
        <v>198.73691648633132</v>
      </c>
      <c r="H1904" s="401">
        <f t="shared" si="97"/>
        <v>622.70900499050492</v>
      </c>
    </row>
    <row r="1905" spans="1:8" x14ac:dyDescent="0.25">
      <c r="A1905" s="405" t="s">
        <v>135</v>
      </c>
      <c r="B1905" s="325">
        <v>573</v>
      </c>
      <c r="C1905" s="292">
        <v>6.99</v>
      </c>
      <c r="D1905" s="341">
        <v>5.73</v>
      </c>
      <c r="E1905" s="341">
        <f t="shared" si="98"/>
        <v>12.72</v>
      </c>
      <c r="F1905" s="401">
        <f t="shared" si="99"/>
        <v>1029.0155898070043</v>
      </c>
      <c r="G1905" s="401">
        <f t="shared" si="100"/>
        <v>843.52780108642855</v>
      </c>
      <c r="H1905" s="401">
        <f t="shared" si="97"/>
        <v>1872.5433908934328</v>
      </c>
    </row>
    <row r="1906" spans="1:8" x14ac:dyDescent="0.25">
      <c r="A1906" s="405" t="s">
        <v>135</v>
      </c>
      <c r="B1906" s="325">
        <v>574</v>
      </c>
      <c r="C1906" s="292">
        <v>2.57</v>
      </c>
      <c r="D1906" s="341">
        <v>0.96</v>
      </c>
      <c r="E1906" s="341">
        <f t="shared" si="98"/>
        <v>3.53</v>
      </c>
      <c r="F1906" s="401">
        <f t="shared" si="99"/>
        <v>378.33620397768254</v>
      </c>
      <c r="G1906" s="401">
        <f t="shared" si="100"/>
        <v>141.32402950139115</v>
      </c>
      <c r="H1906" s="401">
        <f t="shared" si="97"/>
        <v>519.66023347907367</v>
      </c>
    </row>
    <row r="1907" spans="1:8" x14ac:dyDescent="0.25">
      <c r="A1907" s="405" t="s">
        <v>135</v>
      </c>
      <c r="B1907" s="325">
        <v>575</v>
      </c>
      <c r="C1907" s="292">
        <v>1.29</v>
      </c>
      <c r="D1907" s="341">
        <v>3.7</v>
      </c>
      <c r="E1907" s="341">
        <f t="shared" si="98"/>
        <v>4.99</v>
      </c>
      <c r="F1907" s="401">
        <f t="shared" si="99"/>
        <v>189.90416464249435</v>
      </c>
      <c r="G1907" s="401">
        <f t="shared" si="100"/>
        <v>544.6863637032784</v>
      </c>
      <c r="H1907" s="401">
        <f t="shared" si="97"/>
        <v>734.59052834577278</v>
      </c>
    </row>
    <row r="1908" spans="1:8" x14ac:dyDescent="0.25">
      <c r="A1908" s="405" t="s">
        <v>135</v>
      </c>
      <c r="B1908" s="325">
        <v>576</v>
      </c>
      <c r="C1908" s="292">
        <v>11.3</v>
      </c>
      <c r="D1908" s="341">
        <v>5.01</v>
      </c>
      <c r="E1908" s="341">
        <f t="shared" si="98"/>
        <v>16.310000000000002</v>
      </c>
      <c r="F1908" s="401">
        <f t="shared" si="99"/>
        <v>1663.5015972559584</v>
      </c>
      <c r="G1908" s="401">
        <f t="shared" si="100"/>
        <v>737.5347789603851</v>
      </c>
      <c r="H1908" s="401">
        <f t="shared" si="97"/>
        <v>2401.0363762163438</v>
      </c>
    </row>
    <row r="1909" spans="1:8" x14ac:dyDescent="0.25">
      <c r="A1909" s="405" t="s">
        <v>135</v>
      </c>
      <c r="B1909" s="325">
        <v>577</v>
      </c>
      <c r="C1909" s="292">
        <v>7.91</v>
      </c>
      <c r="D1909" s="341">
        <v>2.11</v>
      </c>
      <c r="E1909" s="341">
        <f t="shared" si="98"/>
        <v>10.02</v>
      </c>
      <c r="F1909" s="401">
        <f t="shared" si="99"/>
        <v>1164.4511180791708</v>
      </c>
      <c r="G1909" s="401">
        <f t="shared" si="100"/>
        <v>310.6184398415993</v>
      </c>
      <c r="H1909" s="401">
        <f t="shared" si="97"/>
        <v>1475.0695579207702</v>
      </c>
    </row>
    <row r="1910" spans="1:8" x14ac:dyDescent="0.25">
      <c r="A1910" s="405" t="s">
        <v>135</v>
      </c>
      <c r="B1910" s="325">
        <v>579</v>
      </c>
      <c r="C1910" s="292">
        <v>0.27</v>
      </c>
      <c r="D1910" s="341">
        <v>5.17</v>
      </c>
      <c r="E1910" s="341">
        <f t="shared" si="98"/>
        <v>5.4399999999999995</v>
      </c>
      <c r="F1910" s="401">
        <f t="shared" si="99"/>
        <v>39.747383297266261</v>
      </c>
      <c r="G1910" s="401">
        <f t="shared" si="100"/>
        <v>761.08878387728362</v>
      </c>
      <c r="H1910" s="401">
        <f t="shared" si="97"/>
        <v>800.83616717454981</v>
      </c>
    </row>
    <row r="1911" spans="1:8" x14ac:dyDescent="0.25">
      <c r="A1911" s="405" t="s">
        <v>135</v>
      </c>
      <c r="B1911" s="325">
        <v>580</v>
      </c>
      <c r="C1911" s="292">
        <v>3.9</v>
      </c>
      <c r="D1911" s="341">
        <v>2.65</v>
      </c>
      <c r="E1911" s="341">
        <f t="shared" si="98"/>
        <v>6.55</v>
      </c>
      <c r="F1911" s="401">
        <f t="shared" si="99"/>
        <v>574.12886984940155</v>
      </c>
      <c r="G1911" s="401">
        <f t="shared" si="100"/>
        <v>390.1132064361318</v>
      </c>
      <c r="H1911" s="401">
        <f t="shared" si="97"/>
        <v>964.24207628553336</v>
      </c>
    </row>
    <row r="1912" spans="1:8" x14ac:dyDescent="0.25">
      <c r="A1912" s="405" t="s">
        <v>135</v>
      </c>
      <c r="B1912" s="325">
        <v>581</v>
      </c>
      <c r="C1912" s="292">
        <v>0.28000000000000003</v>
      </c>
      <c r="D1912" s="341">
        <v>4.5199999999999996</v>
      </c>
      <c r="E1912" s="341">
        <f t="shared" si="98"/>
        <v>4.8</v>
      </c>
      <c r="F1912" s="401">
        <f t="shared" si="99"/>
        <v>41.219508604572425</v>
      </c>
      <c r="G1912" s="401">
        <f t="shared" si="100"/>
        <v>665.40063890238321</v>
      </c>
      <c r="H1912" s="401">
        <f t="shared" si="97"/>
        <v>706.62014750695573</v>
      </c>
    </row>
    <row r="1913" spans="1:8" x14ac:dyDescent="0.25">
      <c r="A1913" s="405" t="s">
        <v>135</v>
      </c>
      <c r="B1913" s="325">
        <v>582</v>
      </c>
      <c r="C1913" s="292">
        <v>1.77</v>
      </c>
      <c r="D1913" s="341">
        <v>4.66</v>
      </c>
      <c r="E1913" s="341">
        <f t="shared" si="98"/>
        <v>6.43</v>
      </c>
      <c r="F1913" s="401">
        <f t="shared" si="99"/>
        <v>260.56617939318994</v>
      </c>
      <c r="G1913" s="401">
        <f t="shared" si="100"/>
        <v>686.01039320466953</v>
      </c>
      <c r="H1913" s="401">
        <f t="shared" si="97"/>
        <v>946.57657259785947</v>
      </c>
    </row>
    <row r="1914" spans="1:8" x14ac:dyDescent="0.25">
      <c r="A1914" s="405" t="s">
        <v>135</v>
      </c>
      <c r="B1914" s="325">
        <v>583</v>
      </c>
      <c r="C1914" s="292">
        <v>3.33</v>
      </c>
      <c r="D1914" s="341">
        <v>2.86</v>
      </c>
      <c r="E1914" s="341">
        <f t="shared" si="98"/>
        <v>6.1899999999999995</v>
      </c>
      <c r="F1914" s="401">
        <f t="shared" si="99"/>
        <v>490.21772733295057</v>
      </c>
      <c r="G1914" s="401">
        <f t="shared" si="100"/>
        <v>421.02783788956117</v>
      </c>
      <c r="H1914" s="401">
        <f t="shared" si="97"/>
        <v>911.24556522251157</v>
      </c>
    </row>
    <row r="1915" spans="1:8" x14ac:dyDescent="0.25">
      <c r="A1915" s="405" t="s">
        <v>135</v>
      </c>
      <c r="B1915" s="325">
        <v>584</v>
      </c>
      <c r="C1915" s="292">
        <v>8.02</v>
      </c>
      <c r="D1915" s="341">
        <f>6.09+5.28</f>
        <v>11.370000000000001</v>
      </c>
      <c r="E1915" s="341">
        <f t="shared" si="98"/>
        <v>19.39</v>
      </c>
      <c r="F1915" s="401">
        <f t="shared" si="99"/>
        <v>1180.6444964595387</v>
      </c>
      <c r="G1915" s="401">
        <f t="shared" si="100"/>
        <v>1673.8064744071016</v>
      </c>
      <c r="H1915" s="401">
        <f t="shared" si="97"/>
        <v>2854.4509708666401</v>
      </c>
    </row>
    <row r="1916" spans="1:8" x14ac:dyDescent="0.25">
      <c r="A1916" s="405" t="s">
        <v>135</v>
      </c>
      <c r="B1916" s="325">
        <v>585</v>
      </c>
      <c r="C1916" s="292">
        <v>3.9</v>
      </c>
      <c r="D1916" s="341">
        <v>4.4400000000000004</v>
      </c>
      <c r="E1916" s="341">
        <f t="shared" si="98"/>
        <v>8.34</v>
      </c>
      <c r="F1916" s="401">
        <f t="shared" si="99"/>
        <v>574.12886984940155</v>
      </c>
      <c r="G1916" s="401">
        <f t="shared" si="100"/>
        <v>653.62363644393417</v>
      </c>
      <c r="H1916" s="401">
        <f t="shared" si="97"/>
        <v>1227.7525062933357</v>
      </c>
    </row>
    <row r="1917" spans="1:8" x14ac:dyDescent="0.25">
      <c r="A1917" s="405" t="s">
        <v>135</v>
      </c>
      <c r="B1917" s="325">
        <v>586</v>
      </c>
      <c r="C1917" s="292">
        <v>3.38</v>
      </c>
      <c r="D1917" s="341">
        <v>0.71</v>
      </c>
      <c r="E1917" s="341">
        <f t="shared" si="98"/>
        <v>4.09</v>
      </c>
      <c r="F1917" s="401">
        <f t="shared" si="99"/>
        <v>497.57835386948136</v>
      </c>
      <c r="G1917" s="401">
        <f t="shared" si="100"/>
        <v>104.52089681873721</v>
      </c>
      <c r="H1917" s="401">
        <f t="shared" si="97"/>
        <v>602.0992506882186</v>
      </c>
    </row>
    <row r="1918" spans="1:8" x14ac:dyDescent="0.25">
      <c r="A1918" s="405" t="s">
        <v>135</v>
      </c>
      <c r="B1918" s="325">
        <v>589</v>
      </c>
      <c r="C1918" s="292">
        <v>5.03</v>
      </c>
      <c r="D1918" s="341">
        <v>8.4700000000000006</v>
      </c>
      <c r="E1918" s="341">
        <f t="shared" si="98"/>
        <v>13.5</v>
      </c>
      <c r="F1918" s="401">
        <f t="shared" si="99"/>
        <v>740.47902957499741</v>
      </c>
      <c r="G1918" s="401">
        <f t="shared" si="100"/>
        <v>1246.8901352883156</v>
      </c>
      <c r="H1918" s="401">
        <f t="shared" si="97"/>
        <v>1987.369164863313</v>
      </c>
    </row>
    <row r="1919" spans="1:8" x14ac:dyDescent="0.25">
      <c r="A1919" s="405" t="s">
        <v>135</v>
      </c>
      <c r="B1919" s="325">
        <v>590</v>
      </c>
      <c r="C1919" s="292">
        <v>1.04</v>
      </c>
      <c r="D1919" s="341">
        <v>1.53</v>
      </c>
      <c r="E1919" s="341">
        <f t="shared" si="98"/>
        <v>2.5700000000000003</v>
      </c>
      <c r="F1919" s="401">
        <f t="shared" si="99"/>
        <v>153.10103195984041</v>
      </c>
      <c r="G1919" s="401">
        <f t="shared" si="100"/>
        <v>225.23517201784216</v>
      </c>
      <c r="H1919" s="401">
        <f t="shared" si="97"/>
        <v>378.3362039776826</v>
      </c>
    </row>
    <row r="1920" spans="1:8" x14ac:dyDescent="0.25">
      <c r="A1920" s="405" t="s">
        <v>135</v>
      </c>
      <c r="B1920" s="325">
        <v>591</v>
      </c>
      <c r="C1920" s="292">
        <v>1.52</v>
      </c>
      <c r="D1920" s="402" t="s">
        <v>14</v>
      </c>
      <c r="E1920" s="341" t="s">
        <v>14</v>
      </c>
      <c r="F1920" s="401">
        <f t="shared" si="99"/>
        <v>223.763046710536</v>
      </c>
      <c r="G1920" s="401" t="s">
        <v>14</v>
      </c>
      <c r="H1920" s="401" t="s">
        <v>14</v>
      </c>
    </row>
    <row r="1921" spans="1:8" x14ac:dyDescent="0.25">
      <c r="A1921" s="405" t="s">
        <v>135</v>
      </c>
      <c r="B1921" s="325">
        <v>592</v>
      </c>
      <c r="C1921" s="292">
        <v>4.71</v>
      </c>
      <c r="D1921" s="341">
        <v>3.8</v>
      </c>
      <c r="E1921" s="341">
        <f t="shared" si="98"/>
        <v>8.51</v>
      </c>
      <c r="F1921" s="401">
        <f t="shared" si="99"/>
        <v>693.37101974120037</v>
      </c>
      <c r="G1921" s="401">
        <f t="shared" si="100"/>
        <v>559.40761677633998</v>
      </c>
      <c r="H1921" s="401">
        <f t="shared" si="97"/>
        <v>1252.7786365175402</v>
      </c>
    </row>
    <row r="1922" spans="1:8" x14ac:dyDescent="0.25">
      <c r="A1922" s="405" t="s">
        <v>135</v>
      </c>
      <c r="B1922" s="325">
        <v>593</v>
      </c>
      <c r="C1922" s="292">
        <v>12.14</v>
      </c>
      <c r="D1922" s="341">
        <v>2.86</v>
      </c>
      <c r="E1922" s="341">
        <f t="shared" si="98"/>
        <v>15</v>
      </c>
      <c r="F1922" s="401">
        <f t="shared" si="99"/>
        <v>1787.1601230696756</v>
      </c>
      <c r="G1922" s="401">
        <f t="shared" si="100"/>
        <v>421.02783788956117</v>
      </c>
      <c r="H1922" s="401">
        <f t="shared" si="97"/>
        <v>2208.187960959237</v>
      </c>
    </row>
    <row r="1923" spans="1:8" x14ac:dyDescent="0.25">
      <c r="A1923" s="405" t="s">
        <v>135</v>
      </c>
      <c r="B1923" s="325">
        <v>594</v>
      </c>
      <c r="C1923" s="292">
        <v>4.17</v>
      </c>
      <c r="D1923" s="341">
        <v>1.71</v>
      </c>
      <c r="E1923" s="341">
        <f t="shared" si="98"/>
        <v>5.88</v>
      </c>
      <c r="F1923" s="401">
        <f t="shared" si="99"/>
        <v>613.87625314666786</v>
      </c>
      <c r="G1923" s="401">
        <f t="shared" si="100"/>
        <v>251.733427549353</v>
      </c>
      <c r="H1923" s="401">
        <f t="shared" si="97"/>
        <v>865.60968069602086</v>
      </c>
    </row>
    <row r="1924" spans="1:8" x14ac:dyDescent="0.25">
      <c r="A1924" s="405" t="s">
        <v>135</v>
      </c>
      <c r="B1924" s="325">
        <v>595</v>
      </c>
      <c r="C1924" s="292">
        <v>1.39</v>
      </c>
      <c r="D1924" s="341">
        <v>5.79</v>
      </c>
      <c r="E1924" s="341">
        <f t="shared" si="98"/>
        <v>7.18</v>
      </c>
      <c r="F1924" s="401">
        <f t="shared" si="99"/>
        <v>204.62541771555593</v>
      </c>
      <c r="G1924" s="401">
        <f t="shared" si="100"/>
        <v>852.36055293026538</v>
      </c>
      <c r="H1924" s="401">
        <f t="shared" ref="H1924:H1987" si="101">(E1924*10000)/67.929</f>
        <v>1056.9859706458215</v>
      </c>
    </row>
    <row r="1925" spans="1:8" x14ac:dyDescent="0.25">
      <c r="A1925" s="405" t="s">
        <v>135</v>
      </c>
      <c r="B1925" s="325">
        <v>631</v>
      </c>
      <c r="C1925" s="292">
        <v>1.52</v>
      </c>
      <c r="D1925" s="341">
        <v>5.18</v>
      </c>
      <c r="E1925" s="341">
        <f t="shared" si="98"/>
        <v>6.6999999999999993</v>
      </c>
      <c r="F1925" s="401">
        <f t="shared" si="99"/>
        <v>223.763046710536</v>
      </c>
      <c r="G1925" s="401">
        <f t="shared" si="100"/>
        <v>762.56090918458972</v>
      </c>
      <c r="H1925" s="401">
        <f t="shared" si="101"/>
        <v>986.32395589512578</v>
      </c>
    </row>
    <row r="1926" spans="1:8" x14ac:dyDescent="0.25">
      <c r="A1926" s="405" t="s">
        <v>135</v>
      </c>
      <c r="B1926" s="325">
        <v>633</v>
      </c>
      <c r="C1926" s="292">
        <v>3.09</v>
      </c>
      <c r="D1926" s="341">
        <v>3.33</v>
      </c>
      <c r="E1926" s="341">
        <f t="shared" si="98"/>
        <v>6.42</v>
      </c>
      <c r="F1926" s="401">
        <f t="shared" si="99"/>
        <v>454.88671995760279</v>
      </c>
      <c r="G1926" s="401">
        <f t="shared" si="100"/>
        <v>490.21772733295057</v>
      </c>
      <c r="H1926" s="401">
        <f t="shared" si="101"/>
        <v>945.10444729055337</v>
      </c>
    </row>
    <row r="1927" spans="1:8" x14ac:dyDescent="0.25">
      <c r="A1927" s="405" t="s">
        <v>135</v>
      </c>
      <c r="B1927" s="325">
        <v>634</v>
      </c>
      <c r="C1927" s="292">
        <v>8.69</v>
      </c>
      <c r="D1927" s="341">
        <v>2.16</v>
      </c>
      <c r="E1927" s="341">
        <f t="shared" si="98"/>
        <v>10.85</v>
      </c>
      <c r="F1927" s="401">
        <f t="shared" si="99"/>
        <v>1279.2768920490512</v>
      </c>
      <c r="G1927" s="401">
        <f t="shared" si="100"/>
        <v>317.97906637813009</v>
      </c>
      <c r="H1927" s="401">
        <f t="shared" si="101"/>
        <v>1597.2559584271812</v>
      </c>
    </row>
    <row r="1928" spans="1:8" x14ac:dyDescent="0.25">
      <c r="A1928" s="405" t="s">
        <v>135</v>
      </c>
      <c r="B1928" s="325">
        <v>635</v>
      </c>
      <c r="C1928" s="292">
        <v>7.68</v>
      </c>
      <c r="D1928" s="341">
        <v>1.79</v>
      </c>
      <c r="E1928" s="341">
        <f t="shared" si="98"/>
        <v>9.4699999999999989</v>
      </c>
      <c r="F1928" s="401">
        <f t="shared" si="99"/>
        <v>1130.5922360111292</v>
      </c>
      <c r="G1928" s="401">
        <f t="shared" si="100"/>
        <v>263.51043000780226</v>
      </c>
      <c r="H1928" s="401">
        <f t="shared" si="101"/>
        <v>1394.1026660189314</v>
      </c>
    </row>
    <row r="1929" spans="1:8" x14ac:dyDescent="0.25">
      <c r="A1929" s="405" t="s">
        <v>135</v>
      </c>
      <c r="B1929" s="325">
        <v>636</v>
      </c>
      <c r="C1929" s="292">
        <v>0.94</v>
      </c>
      <c r="D1929" s="341">
        <v>3.98</v>
      </c>
      <c r="E1929" s="341">
        <f t="shared" si="98"/>
        <v>4.92</v>
      </c>
      <c r="F1929" s="401">
        <f t="shared" si="99"/>
        <v>138.37977888677884</v>
      </c>
      <c r="G1929" s="401">
        <f t="shared" si="100"/>
        <v>585.90587230785081</v>
      </c>
      <c r="H1929" s="401">
        <f t="shared" si="101"/>
        <v>724.28565119462962</v>
      </c>
    </row>
    <row r="1930" spans="1:8" x14ac:dyDescent="0.25">
      <c r="A1930" s="405" t="s">
        <v>135</v>
      </c>
      <c r="B1930" s="325">
        <v>637</v>
      </c>
      <c r="C1930" s="292">
        <v>0</v>
      </c>
      <c r="D1930" s="341">
        <f>4.36+6.94+4.66+4.29</f>
        <v>20.25</v>
      </c>
      <c r="E1930" s="341">
        <f t="shared" si="98"/>
        <v>20.25</v>
      </c>
      <c r="F1930" s="401">
        <f t="shared" si="99"/>
        <v>0</v>
      </c>
      <c r="G1930" s="401">
        <f t="shared" si="100"/>
        <v>2981.0537472949695</v>
      </c>
      <c r="H1930" s="401">
        <f t="shared" si="101"/>
        <v>2981.0537472949695</v>
      </c>
    </row>
    <row r="1931" spans="1:8" x14ac:dyDescent="0.25">
      <c r="A1931" s="405" t="s">
        <v>135</v>
      </c>
      <c r="B1931" s="325">
        <v>639</v>
      </c>
      <c r="C1931" s="292">
        <v>2.82</v>
      </c>
      <c r="D1931" s="341">
        <v>3.24</v>
      </c>
      <c r="E1931" s="341">
        <f t="shared" si="98"/>
        <v>6.0600000000000005</v>
      </c>
      <c r="F1931" s="401">
        <f t="shared" si="99"/>
        <v>415.13933666033654</v>
      </c>
      <c r="G1931" s="401">
        <f t="shared" si="100"/>
        <v>476.96859956719521</v>
      </c>
      <c r="H1931" s="401">
        <f t="shared" si="101"/>
        <v>892.10793622753181</v>
      </c>
    </row>
    <row r="1932" spans="1:8" x14ac:dyDescent="0.25">
      <c r="A1932" s="405" t="s">
        <v>135</v>
      </c>
      <c r="B1932" s="325">
        <v>641</v>
      </c>
      <c r="C1932" s="292">
        <v>5.46</v>
      </c>
      <c r="D1932" s="341">
        <v>5.74</v>
      </c>
      <c r="E1932" s="341">
        <f t="shared" si="98"/>
        <v>11.2</v>
      </c>
      <c r="F1932" s="401">
        <f t="shared" si="99"/>
        <v>803.78041778916224</v>
      </c>
      <c r="G1932" s="401">
        <f t="shared" si="100"/>
        <v>844.99992639373465</v>
      </c>
      <c r="H1932" s="401">
        <f t="shared" si="101"/>
        <v>1648.7803441828969</v>
      </c>
    </row>
    <row r="1933" spans="1:8" x14ac:dyDescent="0.25">
      <c r="A1933" s="405" t="s">
        <v>135</v>
      </c>
      <c r="B1933" s="325">
        <v>642</v>
      </c>
      <c r="C1933" s="292">
        <v>2.16</v>
      </c>
      <c r="D1933" s="341">
        <v>3.46</v>
      </c>
      <c r="E1933" s="341">
        <f t="shared" si="98"/>
        <v>5.62</v>
      </c>
      <c r="F1933" s="401">
        <f t="shared" si="99"/>
        <v>317.97906637813009</v>
      </c>
      <c r="G1933" s="401">
        <f t="shared" si="100"/>
        <v>509.35535632793062</v>
      </c>
      <c r="H1933" s="401">
        <f t="shared" si="101"/>
        <v>827.33442270606076</v>
      </c>
    </row>
    <row r="1934" spans="1:8" x14ac:dyDescent="0.25">
      <c r="A1934" s="405" t="s">
        <v>135</v>
      </c>
      <c r="B1934" s="325">
        <v>643</v>
      </c>
      <c r="C1934" s="292">
        <v>1.5E-3</v>
      </c>
      <c r="D1934" s="341">
        <v>2.7</v>
      </c>
      <c r="E1934" s="341">
        <f t="shared" si="98"/>
        <v>2.7015000000000002</v>
      </c>
      <c r="F1934" s="401">
        <f t="shared" si="99"/>
        <v>0.22081879609592367</v>
      </c>
      <c r="G1934" s="401">
        <f t="shared" si="100"/>
        <v>397.47383297266265</v>
      </c>
      <c r="H1934" s="401">
        <f t="shared" si="101"/>
        <v>397.6946517687586</v>
      </c>
    </row>
    <row r="1935" spans="1:8" x14ac:dyDescent="0.25">
      <c r="A1935" s="405" t="s">
        <v>135</v>
      </c>
      <c r="B1935" s="325">
        <v>645</v>
      </c>
      <c r="C1935" s="292">
        <v>4.9800000000000004</v>
      </c>
      <c r="D1935" s="341">
        <v>3.97</v>
      </c>
      <c r="E1935" s="341">
        <f t="shared" si="98"/>
        <v>8.9500000000000011</v>
      </c>
      <c r="F1935" s="401">
        <f t="shared" si="99"/>
        <v>733.11840303846668</v>
      </c>
      <c r="G1935" s="401">
        <f t="shared" si="100"/>
        <v>584.43374700054471</v>
      </c>
      <c r="H1935" s="401">
        <f t="shared" si="101"/>
        <v>1317.5521500390114</v>
      </c>
    </row>
    <row r="1936" spans="1:8" x14ac:dyDescent="0.25">
      <c r="A1936" s="405" t="s">
        <v>135</v>
      </c>
      <c r="B1936" s="325">
        <v>646</v>
      </c>
      <c r="C1936" s="292">
        <v>1.9</v>
      </c>
      <c r="D1936" s="341">
        <v>2.6</v>
      </c>
      <c r="E1936" s="341">
        <f t="shared" si="98"/>
        <v>4.5</v>
      </c>
      <c r="F1936" s="401">
        <f t="shared" si="99"/>
        <v>279.70380838816999</v>
      </c>
      <c r="G1936" s="401">
        <f t="shared" si="100"/>
        <v>382.75257989960102</v>
      </c>
      <c r="H1936" s="401">
        <f t="shared" si="101"/>
        <v>662.45638828777101</v>
      </c>
    </row>
    <row r="1937" spans="1:8" x14ac:dyDescent="0.25">
      <c r="A1937" s="405" t="s">
        <v>135</v>
      </c>
      <c r="B1937" s="325">
        <v>648</v>
      </c>
      <c r="C1937" s="292">
        <v>4.32</v>
      </c>
      <c r="D1937" s="341">
        <v>2.4500000000000002</v>
      </c>
      <c r="E1937" s="341">
        <f t="shared" si="98"/>
        <v>6.7700000000000005</v>
      </c>
      <c r="F1937" s="401">
        <f t="shared" si="99"/>
        <v>635.95813275626017</v>
      </c>
      <c r="G1937" s="401">
        <f t="shared" si="100"/>
        <v>360.67070029000865</v>
      </c>
      <c r="H1937" s="401">
        <f t="shared" si="101"/>
        <v>996.62883304626882</v>
      </c>
    </row>
    <row r="1938" spans="1:8" x14ac:dyDescent="0.25">
      <c r="A1938" s="405" t="s">
        <v>135</v>
      </c>
      <c r="B1938" s="325">
        <v>652</v>
      </c>
      <c r="C1938" s="292">
        <v>1.95</v>
      </c>
      <c r="D1938" s="341">
        <v>4.51</v>
      </c>
      <c r="E1938" s="341">
        <f t="shared" si="98"/>
        <v>6.46</v>
      </c>
      <c r="F1938" s="401">
        <f t="shared" si="99"/>
        <v>287.06443492470078</v>
      </c>
      <c r="G1938" s="401">
        <f t="shared" si="100"/>
        <v>663.92851359507722</v>
      </c>
      <c r="H1938" s="401">
        <f t="shared" si="101"/>
        <v>950.992948519778</v>
      </c>
    </row>
    <row r="1939" spans="1:8" x14ac:dyDescent="0.25">
      <c r="A1939" s="405" t="s">
        <v>135</v>
      </c>
      <c r="B1939" s="325">
        <v>653</v>
      </c>
      <c r="C1939" s="292">
        <v>1.71</v>
      </c>
      <c r="D1939" s="341">
        <v>2.21</v>
      </c>
      <c r="E1939" s="341">
        <f t="shared" si="98"/>
        <v>3.92</v>
      </c>
      <c r="F1939" s="401">
        <f t="shared" si="99"/>
        <v>251.733427549353</v>
      </c>
      <c r="G1939" s="401">
        <f t="shared" si="100"/>
        <v>325.33969291466087</v>
      </c>
      <c r="H1939" s="401">
        <f t="shared" si="101"/>
        <v>577.07312046401387</v>
      </c>
    </row>
    <row r="1940" spans="1:8" x14ac:dyDescent="0.25">
      <c r="A1940" s="405" t="s">
        <v>135</v>
      </c>
      <c r="B1940" s="325">
        <v>655</v>
      </c>
      <c r="C1940" s="292">
        <v>7.39</v>
      </c>
      <c r="D1940" s="341">
        <v>2.44</v>
      </c>
      <c r="E1940" s="341">
        <f t="shared" si="98"/>
        <v>9.83</v>
      </c>
      <c r="F1940" s="401">
        <f t="shared" si="99"/>
        <v>1087.9006020992506</v>
      </c>
      <c r="G1940" s="401">
        <f t="shared" si="100"/>
        <v>359.1985749827025</v>
      </c>
      <c r="H1940" s="401">
        <f t="shared" si="101"/>
        <v>1447.0991770819533</v>
      </c>
    </row>
    <row r="1941" spans="1:8" x14ac:dyDescent="0.25">
      <c r="A1941" s="405" t="s">
        <v>135</v>
      </c>
      <c r="B1941" s="325">
        <v>656</v>
      </c>
      <c r="C1941" s="292">
        <f>4.42+7.97</f>
        <v>12.39</v>
      </c>
      <c r="D1941" s="341">
        <f>5.72+7.25+4.1</f>
        <v>17.07</v>
      </c>
      <c r="E1941" s="341">
        <f t="shared" si="98"/>
        <v>29.46</v>
      </c>
      <c r="F1941" s="401">
        <f t="shared" si="99"/>
        <v>1823.9632557523296</v>
      </c>
      <c r="G1941" s="401">
        <f t="shared" si="100"/>
        <v>2512.9178995716115</v>
      </c>
      <c r="H1941" s="401">
        <f t="shared" si="101"/>
        <v>4336.8811553239411</v>
      </c>
    </row>
    <row r="1942" spans="1:8" x14ac:dyDescent="0.25">
      <c r="A1942" s="405" t="s">
        <v>135</v>
      </c>
      <c r="B1942" s="325">
        <v>657</v>
      </c>
      <c r="C1942" s="292">
        <v>7.17</v>
      </c>
      <c r="D1942" s="341">
        <v>5.31</v>
      </c>
      <c r="E1942" s="341">
        <f t="shared" si="98"/>
        <v>12.48</v>
      </c>
      <c r="F1942" s="401">
        <f t="shared" si="99"/>
        <v>1055.5138453385152</v>
      </c>
      <c r="G1942" s="401">
        <f t="shared" si="100"/>
        <v>781.69853817956971</v>
      </c>
      <c r="H1942" s="401">
        <f t="shared" si="101"/>
        <v>1837.2123835180851</v>
      </c>
    </row>
    <row r="1943" spans="1:8" x14ac:dyDescent="0.25">
      <c r="A1943" s="405" t="s">
        <v>135</v>
      </c>
      <c r="B1943" s="325">
        <v>658</v>
      </c>
      <c r="C1943" s="292"/>
      <c r="D1943" s="341">
        <v>1.31</v>
      </c>
      <c r="E1943" s="341">
        <f t="shared" si="98"/>
        <v>1.31</v>
      </c>
      <c r="F1943" s="401">
        <f t="shared" si="99"/>
        <v>0</v>
      </c>
      <c r="G1943" s="401">
        <f t="shared" si="100"/>
        <v>192.84841525710667</v>
      </c>
      <c r="H1943" s="401">
        <f t="shared" si="101"/>
        <v>192.84841525710667</v>
      </c>
    </row>
    <row r="1944" spans="1:8" x14ac:dyDescent="0.25">
      <c r="A1944" s="405" t="s">
        <v>135</v>
      </c>
      <c r="B1944" s="325">
        <v>659</v>
      </c>
      <c r="C1944" s="292">
        <v>1.63</v>
      </c>
      <c r="D1944" s="341">
        <v>2.79</v>
      </c>
      <c r="E1944" s="341">
        <f t="shared" si="98"/>
        <v>4.42</v>
      </c>
      <c r="F1944" s="401">
        <f t="shared" si="99"/>
        <v>239.95642509090371</v>
      </c>
      <c r="G1944" s="401">
        <f t="shared" si="100"/>
        <v>410.72296073841807</v>
      </c>
      <c r="H1944" s="401">
        <f t="shared" si="101"/>
        <v>650.67938582932175</v>
      </c>
    </row>
    <row r="1945" spans="1:8" x14ac:dyDescent="0.25">
      <c r="A1945" s="405" t="s">
        <v>135</v>
      </c>
      <c r="B1945" s="325">
        <v>660</v>
      </c>
      <c r="C1945" s="292">
        <v>1.63</v>
      </c>
      <c r="D1945" s="341">
        <v>3.37</v>
      </c>
      <c r="E1945" s="341">
        <f t="shared" si="98"/>
        <v>5</v>
      </c>
      <c r="F1945" s="401">
        <f t="shared" si="99"/>
        <v>239.95642509090371</v>
      </c>
      <c r="G1945" s="401">
        <f t="shared" si="100"/>
        <v>496.1062285621752</v>
      </c>
      <c r="H1945" s="401">
        <f t="shared" si="101"/>
        <v>736.06265365307888</v>
      </c>
    </row>
    <row r="1946" spans="1:8" x14ac:dyDescent="0.25">
      <c r="A1946" s="405" t="s">
        <v>135</v>
      </c>
      <c r="B1946" s="325">
        <v>738</v>
      </c>
      <c r="C1946" s="292">
        <f>24.7+18.05</f>
        <v>42.75</v>
      </c>
      <c r="D1946" s="341">
        <f>9.06+11.94</f>
        <v>21</v>
      </c>
      <c r="E1946" s="341">
        <f t="shared" si="98"/>
        <v>63.75</v>
      </c>
      <c r="F1946" s="401">
        <f t="shared" si="99"/>
        <v>6293.335688733825</v>
      </c>
      <c r="G1946" s="401">
        <f t="shared" si="100"/>
        <v>3091.4631453429315</v>
      </c>
      <c r="H1946" s="401">
        <f t="shared" si="101"/>
        <v>9384.798834076757</v>
      </c>
    </row>
    <row r="1947" spans="1:8" x14ac:dyDescent="0.25">
      <c r="A1947" s="405" t="s">
        <v>135</v>
      </c>
      <c r="B1947" s="325">
        <v>739</v>
      </c>
      <c r="C1947" s="292">
        <v>4.68</v>
      </c>
      <c r="D1947" s="341">
        <v>3.23</v>
      </c>
      <c r="E1947" s="341">
        <f t="shared" si="98"/>
        <v>7.91</v>
      </c>
      <c r="F1947" s="401">
        <f t="shared" si="99"/>
        <v>688.95464381928184</v>
      </c>
      <c r="G1947" s="401">
        <f t="shared" si="100"/>
        <v>475.496474259889</v>
      </c>
      <c r="H1947" s="401">
        <f t="shared" si="101"/>
        <v>1164.4511180791708</v>
      </c>
    </row>
    <row r="1948" spans="1:8" x14ac:dyDescent="0.25">
      <c r="A1948" s="405" t="s">
        <v>135</v>
      </c>
      <c r="B1948" s="325">
        <v>741</v>
      </c>
      <c r="C1948" s="292">
        <v>4.74</v>
      </c>
      <c r="D1948" s="341">
        <v>4.2300000000000004</v>
      </c>
      <c r="E1948" s="341">
        <f t="shared" si="98"/>
        <v>8.9700000000000006</v>
      </c>
      <c r="F1948" s="401">
        <f t="shared" si="99"/>
        <v>697.78739566311879</v>
      </c>
      <c r="G1948" s="401">
        <f t="shared" si="100"/>
        <v>622.70900499050492</v>
      </c>
      <c r="H1948" s="401">
        <f t="shared" si="101"/>
        <v>1320.4964006536236</v>
      </c>
    </row>
    <row r="1949" spans="1:8" x14ac:dyDescent="0.25">
      <c r="A1949" s="405" t="s">
        <v>135</v>
      </c>
      <c r="B1949" s="325">
        <v>742</v>
      </c>
      <c r="C1949" s="292">
        <v>5.43</v>
      </c>
      <c r="D1949" s="341">
        <v>5.07</v>
      </c>
      <c r="E1949" s="341">
        <f t="shared" si="98"/>
        <v>10.5</v>
      </c>
      <c r="F1949" s="401">
        <f t="shared" si="99"/>
        <v>799.36404186724371</v>
      </c>
      <c r="G1949" s="401">
        <f t="shared" si="100"/>
        <v>746.36753080422204</v>
      </c>
      <c r="H1949" s="401">
        <f t="shared" si="101"/>
        <v>1545.7315726714658</v>
      </c>
    </row>
    <row r="1950" spans="1:8" x14ac:dyDescent="0.25">
      <c r="A1950" s="405" t="s">
        <v>135</v>
      </c>
      <c r="B1950" s="325">
        <v>743</v>
      </c>
      <c r="C1950" s="292">
        <v>8.14</v>
      </c>
      <c r="D1950" s="341">
        <v>4.71</v>
      </c>
      <c r="E1950" s="341">
        <f t="shared" si="98"/>
        <v>12.850000000000001</v>
      </c>
      <c r="F1950" s="401">
        <f t="shared" si="99"/>
        <v>1198.3100001472126</v>
      </c>
      <c r="G1950" s="401">
        <f t="shared" si="100"/>
        <v>693.37101974120037</v>
      </c>
      <c r="H1950" s="401">
        <f t="shared" si="101"/>
        <v>1891.6810198884129</v>
      </c>
    </row>
    <row r="1951" spans="1:8" x14ac:dyDescent="0.25">
      <c r="A1951" s="405" t="s">
        <v>135</v>
      </c>
      <c r="B1951" s="325">
        <v>744</v>
      </c>
      <c r="C1951" s="292">
        <v>3.11</v>
      </c>
      <c r="D1951" s="341">
        <v>3.98</v>
      </c>
      <c r="E1951" s="341">
        <f t="shared" si="98"/>
        <v>7.09</v>
      </c>
      <c r="F1951" s="401">
        <f t="shared" si="99"/>
        <v>457.83097057221511</v>
      </c>
      <c r="G1951" s="401">
        <f t="shared" si="100"/>
        <v>585.90587230785081</v>
      </c>
      <c r="H1951" s="401">
        <f t="shared" si="101"/>
        <v>1043.736842880066</v>
      </c>
    </row>
    <row r="1952" spans="1:8" x14ac:dyDescent="0.25">
      <c r="A1952" s="405" t="s">
        <v>135</v>
      </c>
      <c r="B1952" s="325">
        <v>745</v>
      </c>
      <c r="C1952" s="292">
        <v>1.38</v>
      </c>
      <c r="D1952" s="341">
        <v>3.21</v>
      </c>
      <c r="E1952" s="341">
        <f t="shared" si="98"/>
        <v>4.59</v>
      </c>
      <c r="F1952" s="401">
        <f t="shared" si="99"/>
        <v>203.15329240824977</v>
      </c>
      <c r="G1952" s="401">
        <f t="shared" si="100"/>
        <v>472.55222364527668</v>
      </c>
      <c r="H1952" s="401">
        <f t="shared" si="101"/>
        <v>675.70551605352648</v>
      </c>
    </row>
    <row r="1953" spans="1:8" x14ac:dyDescent="0.25">
      <c r="A1953" s="405" t="s">
        <v>135</v>
      </c>
      <c r="B1953" s="325">
        <v>746</v>
      </c>
      <c r="C1953" s="292">
        <v>0.13</v>
      </c>
      <c r="D1953" s="341">
        <v>7.39</v>
      </c>
      <c r="E1953" s="341">
        <f t="shared" si="98"/>
        <v>7.52</v>
      </c>
      <c r="F1953" s="401">
        <f t="shared" si="99"/>
        <v>19.137628994980052</v>
      </c>
      <c r="G1953" s="401">
        <f t="shared" si="100"/>
        <v>1087.9006020992506</v>
      </c>
      <c r="H1953" s="401">
        <f t="shared" si="101"/>
        <v>1107.0382310942307</v>
      </c>
    </row>
    <row r="1954" spans="1:8" x14ac:dyDescent="0.25">
      <c r="A1954" s="405" t="s">
        <v>135</v>
      </c>
      <c r="B1954" s="325">
        <v>747</v>
      </c>
      <c r="C1954" s="292">
        <v>7.55</v>
      </c>
      <c r="D1954" s="341">
        <v>2.65</v>
      </c>
      <c r="E1954" s="341">
        <f t="shared" si="98"/>
        <v>10.199999999999999</v>
      </c>
      <c r="F1954" s="401">
        <f t="shared" si="99"/>
        <v>1111.4546070161491</v>
      </c>
      <c r="G1954" s="401">
        <f t="shared" si="100"/>
        <v>390.1132064361318</v>
      </c>
      <c r="H1954" s="401">
        <f t="shared" si="101"/>
        <v>1501.5678134522809</v>
      </c>
    </row>
    <row r="1955" spans="1:8" x14ac:dyDescent="0.25">
      <c r="A1955" s="405" t="s">
        <v>135</v>
      </c>
      <c r="B1955" s="325">
        <v>749</v>
      </c>
      <c r="C1955" s="292">
        <v>36.909999999999997</v>
      </c>
      <c r="D1955" s="341">
        <v>2.5499999999999998</v>
      </c>
      <c r="E1955" s="341">
        <f t="shared" si="98"/>
        <v>39.459999999999994</v>
      </c>
      <c r="F1955" s="401">
        <f t="shared" si="99"/>
        <v>5433.6145092670276</v>
      </c>
      <c r="G1955" s="401">
        <f t="shared" si="100"/>
        <v>375.39195336307023</v>
      </c>
      <c r="H1955" s="401">
        <f t="shared" si="101"/>
        <v>5809.0064626300982</v>
      </c>
    </row>
    <row r="1956" spans="1:8" x14ac:dyDescent="0.25">
      <c r="A1956" s="405" t="s">
        <v>135</v>
      </c>
      <c r="B1956" s="325">
        <v>751</v>
      </c>
      <c r="C1956" s="292">
        <v>5.85</v>
      </c>
      <c r="D1956" s="341">
        <v>1.67</v>
      </c>
      <c r="E1956" s="341">
        <f t="shared" si="98"/>
        <v>7.52</v>
      </c>
      <c r="F1956" s="401">
        <f t="shared" si="99"/>
        <v>861.19330477410233</v>
      </c>
      <c r="G1956" s="401">
        <f t="shared" si="100"/>
        <v>245.84492632012837</v>
      </c>
      <c r="H1956" s="401">
        <f t="shared" si="101"/>
        <v>1107.0382310942307</v>
      </c>
    </row>
    <row r="1957" spans="1:8" x14ac:dyDescent="0.25">
      <c r="A1957" s="405" t="s">
        <v>135</v>
      </c>
      <c r="B1957" s="325">
        <v>754</v>
      </c>
      <c r="C1957" s="292">
        <v>2.0099999999999998</v>
      </c>
      <c r="D1957" s="341">
        <v>5.59</v>
      </c>
      <c r="E1957" s="341">
        <f t="shared" si="98"/>
        <v>7.6</v>
      </c>
      <c r="F1957" s="401">
        <f t="shared" si="99"/>
        <v>295.89718676853767</v>
      </c>
      <c r="G1957" s="401">
        <f t="shared" si="100"/>
        <v>822.91804678414223</v>
      </c>
      <c r="H1957" s="401">
        <f t="shared" si="101"/>
        <v>1118.81523355268</v>
      </c>
    </row>
    <row r="1958" spans="1:8" x14ac:dyDescent="0.25">
      <c r="A1958" s="405" t="s">
        <v>135</v>
      </c>
      <c r="B1958" s="325">
        <v>755</v>
      </c>
      <c r="C1958" s="292">
        <v>5.04</v>
      </c>
      <c r="D1958" s="341">
        <v>1.49</v>
      </c>
      <c r="E1958" s="341">
        <f t="shared" si="98"/>
        <v>6.53</v>
      </c>
      <c r="F1958" s="401">
        <f t="shared" si="99"/>
        <v>741.95115488230351</v>
      </c>
      <c r="G1958" s="401">
        <f t="shared" si="100"/>
        <v>219.34667078861753</v>
      </c>
      <c r="H1958" s="401">
        <f t="shared" si="101"/>
        <v>961.29782567092104</v>
      </c>
    </row>
    <row r="1959" spans="1:8" x14ac:dyDescent="0.25">
      <c r="A1959" s="405" t="s">
        <v>135</v>
      </c>
      <c r="B1959" s="325">
        <v>756</v>
      </c>
      <c r="C1959" s="292">
        <v>5.66</v>
      </c>
      <c r="D1959" s="341">
        <v>4.66</v>
      </c>
      <c r="E1959" s="341">
        <f t="shared" si="98"/>
        <v>10.32</v>
      </c>
      <c r="F1959" s="401">
        <f t="shared" si="99"/>
        <v>833.22292393528539</v>
      </c>
      <c r="G1959" s="401">
        <f t="shared" si="100"/>
        <v>686.01039320466953</v>
      </c>
      <c r="H1959" s="401">
        <f t="shared" si="101"/>
        <v>1519.2333171399548</v>
      </c>
    </row>
    <row r="1960" spans="1:8" x14ac:dyDescent="0.25">
      <c r="A1960" s="405" t="s">
        <v>135</v>
      </c>
      <c r="B1960" s="325">
        <v>757</v>
      </c>
      <c r="C1960" s="292">
        <v>2.1700000000000001E-3</v>
      </c>
      <c r="D1960" s="341">
        <v>2.39</v>
      </c>
      <c r="E1960" s="341">
        <f t="shared" si="98"/>
        <v>2.3921700000000001</v>
      </c>
      <c r="F1960" s="401">
        <f t="shared" si="99"/>
        <v>0.31945119168543623</v>
      </c>
      <c r="G1960" s="401">
        <f t="shared" si="100"/>
        <v>351.83794844617171</v>
      </c>
      <c r="H1960" s="401">
        <f t="shared" si="101"/>
        <v>352.15739963785717</v>
      </c>
    </row>
    <row r="1961" spans="1:8" x14ac:dyDescent="0.25">
      <c r="A1961" s="405" t="s">
        <v>135</v>
      </c>
      <c r="B1961" s="325">
        <v>758</v>
      </c>
      <c r="C1961" s="292">
        <v>25.71</v>
      </c>
      <c r="D1961" s="341">
        <v>6.42</v>
      </c>
      <c r="E1961" s="341">
        <f t="shared" si="98"/>
        <v>32.130000000000003</v>
      </c>
      <c r="F1961" s="401">
        <f t="shared" si="99"/>
        <v>3784.8341650841317</v>
      </c>
      <c r="G1961" s="401">
        <f t="shared" si="100"/>
        <v>945.10444729055337</v>
      </c>
      <c r="H1961" s="401">
        <f t="shared" si="101"/>
        <v>4729.9386123746854</v>
      </c>
    </row>
    <row r="1962" spans="1:8" x14ac:dyDescent="0.25">
      <c r="A1962" s="405" t="s">
        <v>135</v>
      </c>
      <c r="B1962" s="325">
        <v>759</v>
      </c>
      <c r="C1962" s="292">
        <v>1.17</v>
      </c>
      <c r="D1962" s="341">
        <v>5.19</v>
      </c>
      <c r="E1962" s="341">
        <f t="shared" si="98"/>
        <v>6.36</v>
      </c>
      <c r="F1962" s="401">
        <f t="shared" si="99"/>
        <v>172.23866095482046</v>
      </c>
      <c r="G1962" s="401">
        <f t="shared" si="100"/>
        <v>764.03303449189605</v>
      </c>
      <c r="H1962" s="401">
        <f t="shared" si="101"/>
        <v>936.27169544671642</v>
      </c>
    </row>
    <row r="1963" spans="1:8" x14ac:dyDescent="0.25">
      <c r="A1963" s="405" t="s">
        <v>135</v>
      </c>
      <c r="B1963" s="325">
        <v>760</v>
      </c>
      <c r="C1963" s="292">
        <v>4.66</v>
      </c>
      <c r="D1963" s="341">
        <v>0.91</v>
      </c>
      <c r="E1963" s="341">
        <f t="shared" ref="E1963:E2026" si="102">C1963+D1963</f>
        <v>5.57</v>
      </c>
      <c r="F1963" s="401">
        <f t="shared" si="99"/>
        <v>686.01039320466953</v>
      </c>
      <c r="G1963" s="401">
        <f t="shared" si="100"/>
        <v>133.96340296486036</v>
      </c>
      <c r="H1963" s="401">
        <f t="shared" si="101"/>
        <v>819.97379616952992</v>
      </c>
    </row>
    <row r="1964" spans="1:8" x14ac:dyDescent="0.25">
      <c r="A1964" s="405" t="s">
        <v>135</v>
      </c>
      <c r="B1964" s="325">
        <v>761</v>
      </c>
      <c r="C1964" s="292">
        <v>1.27</v>
      </c>
      <c r="D1964" s="341">
        <v>4.5599999999999996</v>
      </c>
      <c r="E1964" s="341">
        <f t="shared" si="102"/>
        <v>5.83</v>
      </c>
      <c r="F1964" s="401">
        <f t="shared" ref="F1964:F2027" si="103">(C1964*10000)/67.929</f>
        <v>186.95991402788204</v>
      </c>
      <c r="G1964" s="401">
        <f t="shared" ref="G1964:G2027" si="104">(D1964*10000)/67.929</f>
        <v>671.28914013160784</v>
      </c>
      <c r="H1964" s="401">
        <f t="shared" si="101"/>
        <v>858.24905415949002</v>
      </c>
    </row>
    <row r="1965" spans="1:8" x14ac:dyDescent="0.25">
      <c r="A1965" s="405" t="s">
        <v>135</v>
      </c>
      <c r="B1965" s="325">
        <v>762</v>
      </c>
      <c r="C1965" s="292">
        <v>33.22</v>
      </c>
      <c r="D1965" s="341">
        <v>0.68</v>
      </c>
      <c r="E1965" s="341">
        <f t="shared" si="102"/>
        <v>33.9</v>
      </c>
      <c r="F1965" s="401">
        <f t="shared" si="103"/>
        <v>4890.4002708710568</v>
      </c>
      <c r="G1965" s="401">
        <f t="shared" si="104"/>
        <v>100.10452089681874</v>
      </c>
      <c r="H1965" s="401">
        <f t="shared" si="101"/>
        <v>4990.5047917678748</v>
      </c>
    </row>
    <row r="1966" spans="1:8" x14ac:dyDescent="0.25">
      <c r="A1966" s="405" t="s">
        <v>135</v>
      </c>
      <c r="B1966" s="325">
        <v>763</v>
      </c>
      <c r="C1966" s="292">
        <v>0.62</v>
      </c>
      <c r="D1966" s="341">
        <v>7.28</v>
      </c>
      <c r="E1966" s="341">
        <f t="shared" si="102"/>
        <v>7.9</v>
      </c>
      <c r="F1966" s="401">
        <f t="shared" si="103"/>
        <v>91.271769052981782</v>
      </c>
      <c r="G1966" s="401">
        <f t="shared" si="104"/>
        <v>1071.7072237188829</v>
      </c>
      <c r="H1966" s="401">
        <f t="shared" si="101"/>
        <v>1162.9789927718648</v>
      </c>
    </row>
    <row r="1967" spans="1:8" x14ac:dyDescent="0.25">
      <c r="A1967" s="405" t="s">
        <v>135</v>
      </c>
      <c r="B1967" s="325">
        <v>764</v>
      </c>
      <c r="C1967" s="292">
        <v>0.13</v>
      </c>
      <c r="D1967" s="341">
        <v>1.86</v>
      </c>
      <c r="E1967" s="341">
        <f t="shared" si="102"/>
        <v>1.9900000000000002</v>
      </c>
      <c r="F1967" s="401">
        <f t="shared" si="103"/>
        <v>19.137628994980052</v>
      </c>
      <c r="G1967" s="401">
        <f t="shared" si="104"/>
        <v>273.81530715894536</v>
      </c>
      <c r="H1967" s="401">
        <f t="shared" si="101"/>
        <v>292.95293615392546</v>
      </c>
    </row>
    <row r="1968" spans="1:8" x14ac:dyDescent="0.25">
      <c r="A1968" s="405" t="s">
        <v>135</v>
      </c>
      <c r="B1968" s="325">
        <v>765</v>
      </c>
      <c r="C1968" s="292">
        <v>71.86</v>
      </c>
      <c r="D1968" s="341">
        <v>26.47</v>
      </c>
      <c r="E1968" s="341">
        <f t="shared" si="102"/>
        <v>98.33</v>
      </c>
      <c r="F1968" s="401">
        <f t="shared" si="103"/>
        <v>10578.69245830205</v>
      </c>
      <c r="G1968" s="401">
        <f t="shared" si="104"/>
        <v>3896.7156884393999</v>
      </c>
      <c r="H1968" s="401">
        <f t="shared" si="101"/>
        <v>14475.408146741451</v>
      </c>
    </row>
    <row r="1969" spans="1:8" x14ac:dyDescent="0.25">
      <c r="A1969" s="405" t="s">
        <v>135</v>
      </c>
      <c r="B1969" s="325">
        <v>766</v>
      </c>
      <c r="C1969" s="292">
        <v>0.1</v>
      </c>
      <c r="D1969" s="341">
        <v>1.44</v>
      </c>
      <c r="E1969" s="341">
        <f t="shared" si="102"/>
        <v>1.54</v>
      </c>
      <c r="F1969" s="401">
        <f t="shared" si="103"/>
        <v>14.721253073061579</v>
      </c>
      <c r="G1969" s="401">
        <f t="shared" si="104"/>
        <v>211.98604425208674</v>
      </c>
      <c r="H1969" s="401">
        <f t="shared" si="101"/>
        <v>226.70729732514832</v>
      </c>
    </row>
    <row r="1970" spans="1:8" x14ac:dyDescent="0.25">
      <c r="A1970" s="405" t="s">
        <v>135</v>
      </c>
      <c r="B1970" s="325">
        <v>767</v>
      </c>
      <c r="C1970" s="292">
        <v>3.3</v>
      </c>
      <c r="D1970" s="341">
        <v>5.47</v>
      </c>
      <c r="E1970" s="341">
        <f t="shared" si="102"/>
        <v>8.77</v>
      </c>
      <c r="F1970" s="401">
        <f t="shared" si="103"/>
        <v>485.8013514110321</v>
      </c>
      <c r="G1970" s="401">
        <f t="shared" si="104"/>
        <v>805.25254309646834</v>
      </c>
      <c r="H1970" s="401">
        <f t="shared" si="101"/>
        <v>1291.0538945075004</v>
      </c>
    </row>
    <row r="1971" spans="1:8" x14ac:dyDescent="0.25">
      <c r="A1971" s="405" t="s">
        <v>135</v>
      </c>
      <c r="B1971" s="325">
        <v>768</v>
      </c>
      <c r="C1971" s="292">
        <f>12.32+7.89</f>
        <v>20.21</v>
      </c>
      <c r="D1971" s="341">
        <v>9.6999999999999993</v>
      </c>
      <c r="E1971" s="341">
        <f t="shared" si="102"/>
        <v>29.91</v>
      </c>
      <c r="F1971" s="401">
        <f t="shared" si="103"/>
        <v>2975.1652460657451</v>
      </c>
      <c r="G1971" s="401">
        <f t="shared" si="104"/>
        <v>1427.9615480869732</v>
      </c>
      <c r="H1971" s="401">
        <f t="shared" si="101"/>
        <v>4403.1267941527185</v>
      </c>
    </row>
    <row r="1972" spans="1:8" x14ac:dyDescent="0.25">
      <c r="A1972" s="405" t="s">
        <v>135</v>
      </c>
      <c r="B1972" s="325">
        <v>769</v>
      </c>
      <c r="C1972" s="292">
        <v>7.67</v>
      </c>
      <c r="D1972" s="341">
        <v>7</v>
      </c>
      <c r="E1972" s="341">
        <f t="shared" si="102"/>
        <v>14.67</v>
      </c>
      <c r="F1972" s="401">
        <f t="shared" si="103"/>
        <v>1129.120110703823</v>
      </c>
      <c r="G1972" s="401">
        <f t="shared" si="104"/>
        <v>1030.4877151143105</v>
      </c>
      <c r="H1972" s="401">
        <f t="shared" si="101"/>
        <v>2159.6078258181337</v>
      </c>
    </row>
    <row r="1973" spans="1:8" x14ac:dyDescent="0.25">
      <c r="A1973" s="405" t="s">
        <v>135</v>
      </c>
      <c r="B1973" s="325">
        <v>770</v>
      </c>
      <c r="C1973" s="292">
        <v>10.31</v>
      </c>
      <c r="D1973" s="341">
        <v>2.89</v>
      </c>
      <c r="E1973" s="341">
        <f t="shared" si="102"/>
        <v>13.200000000000001</v>
      </c>
      <c r="F1973" s="401">
        <f t="shared" si="103"/>
        <v>1517.7611918326488</v>
      </c>
      <c r="G1973" s="401">
        <f t="shared" si="104"/>
        <v>425.44421381147964</v>
      </c>
      <c r="H1973" s="401">
        <f t="shared" si="101"/>
        <v>1943.2054056441284</v>
      </c>
    </row>
    <row r="1974" spans="1:8" x14ac:dyDescent="0.25">
      <c r="A1974" s="340" t="s">
        <v>15</v>
      </c>
      <c r="B1974" s="325">
        <v>71</v>
      </c>
      <c r="C1974" s="292">
        <v>5.19</v>
      </c>
      <c r="D1974" s="341">
        <v>9.32</v>
      </c>
      <c r="E1974" s="341">
        <f t="shared" si="102"/>
        <v>14.510000000000002</v>
      </c>
      <c r="F1974" s="401">
        <f t="shared" si="103"/>
        <v>764.03303449189605</v>
      </c>
      <c r="G1974" s="401">
        <f t="shared" si="104"/>
        <v>1372.0207864093391</v>
      </c>
      <c r="H1974" s="401">
        <f t="shared" si="101"/>
        <v>2136.0538209012357</v>
      </c>
    </row>
    <row r="1975" spans="1:8" x14ac:dyDescent="0.25">
      <c r="A1975" s="340" t="s">
        <v>15</v>
      </c>
      <c r="B1975" s="325">
        <v>72</v>
      </c>
      <c r="C1975" s="292">
        <v>0</v>
      </c>
      <c r="D1975" s="341">
        <v>3.17</v>
      </c>
      <c r="E1975" s="341">
        <f t="shared" si="102"/>
        <v>3.17</v>
      </c>
      <c r="F1975" s="401">
        <f t="shared" si="103"/>
        <v>0</v>
      </c>
      <c r="G1975" s="401">
        <f t="shared" si="104"/>
        <v>466.66372241605205</v>
      </c>
      <c r="H1975" s="401">
        <f t="shared" si="101"/>
        <v>466.66372241605205</v>
      </c>
    </row>
    <row r="1976" spans="1:8" x14ac:dyDescent="0.25">
      <c r="A1976" s="340" t="s">
        <v>15</v>
      </c>
      <c r="B1976" s="325">
        <v>73</v>
      </c>
      <c r="C1976" s="292">
        <v>0</v>
      </c>
      <c r="D1976" s="341">
        <v>3.86</v>
      </c>
      <c r="E1976" s="341">
        <f t="shared" si="102"/>
        <v>3.86</v>
      </c>
      <c r="F1976" s="401">
        <f t="shared" si="103"/>
        <v>0</v>
      </c>
      <c r="G1976" s="401">
        <f t="shared" si="104"/>
        <v>568.24036862017692</v>
      </c>
      <c r="H1976" s="401">
        <f t="shared" si="101"/>
        <v>568.24036862017692</v>
      </c>
    </row>
    <row r="1977" spans="1:8" x14ac:dyDescent="0.25">
      <c r="A1977" s="340" t="s">
        <v>15</v>
      </c>
      <c r="B1977" s="325">
        <v>74</v>
      </c>
      <c r="C1977" s="292">
        <v>4.18</v>
      </c>
      <c r="D1977" s="341">
        <v>4.8499999999999996</v>
      </c>
      <c r="E1977" s="341">
        <f t="shared" si="102"/>
        <v>9.0299999999999994</v>
      </c>
      <c r="F1977" s="401">
        <f t="shared" si="103"/>
        <v>615.34837845397396</v>
      </c>
      <c r="G1977" s="401">
        <f t="shared" si="104"/>
        <v>713.98077404348658</v>
      </c>
      <c r="H1977" s="401">
        <f t="shared" si="101"/>
        <v>1329.3291524974607</v>
      </c>
    </row>
    <row r="1978" spans="1:8" x14ac:dyDescent="0.25">
      <c r="A1978" s="340" t="s">
        <v>15</v>
      </c>
      <c r="B1978" s="325">
        <v>76</v>
      </c>
      <c r="C1978" s="292">
        <v>0</v>
      </c>
      <c r="D1978" s="341">
        <v>8.4499999999999993</v>
      </c>
      <c r="E1978" s="341">
        <f t="shared" si="102"/>
        <v>8.4499999999999993</v>
      </c>
      <c r="F1978" s="401">
        <f t="shared" si="103"/>
        <v>0</v>
      </c>
      <c r="G1978" s="401">
        <f t="shared" si="104"/>
        <v>1243.9458846737034</v>
      </c>
      <c r="H1978" s="401">
        <f t="shared" si="101"/>
        <v>1243.9458846737034</v>
      </c>
    </row>
    <row r="1979" spans="1:8" x14ac:dyDescent="0.25">
      <c r="A1979" s="340" t="s">
        <v>15</v>
      </c>
      <c r="B1979" s="325">
        <v>77</v>
      </c>
      <c r="C1979" s="292">
        <v>0</v>
      </c>
      <c r="D1979" s="341">
        <v>3.43</v>
      </c>
      <c r="E1979" s="341">
        <f t="shared" si="102"/>
        <v>3.43</v>
      </c>
      <c r="F1979" s="401">
        <f t="shared" si="103"/>
        <v>0</v>
      </c>
      <c r="G1979" s="401">
        <f t="shared" si="104"/>
        <v>504.93898040601215</v>
      </c>
      <c r="H1979" s="401">
        <f t="shared" si="101"/>
        <v>504.93898040601215</v>
      </c>
    </row>
    <row r="1980" spans="1:8" x14ac:dyDescent="0.25">
      <c r="A1980" s="340" t="s">
        <v>15</v>
      </c>
      <c r="B1980" s="325">
        <v>78</v>
      </c>
      <c r="C1980" s="292">
        <v>0</v>
      </c>
      <c r="D1980" s="341">
        <v>1.1100000000000001</v>
      </c>
      <c r="E1980" s="341">
        <f t="shared" si="102"/>
        <v>1.1100000000000001</v>
      </c>
      <c r="F1980" s="401">
        <f t="shared" si="103"/>
        <v>0</v>
      </c>
      <c r="G1980" s="401">
        <f t="shared" si="104"/>
        <v>163.40590911098354</v>
      </c>
      <c r="H1980" s="401">
        <f t="shared" si="101"/>
        <v>163.40590911098354</v>
      </c>
    </row>
    <row r="1981" spans="1:8" x14ac:dyDescent="0.25">
      <c r="A1981" s="340" t="s">
        <v>15</v>
      </c>
      <c r="B1981" s="325">
        <v>79</v>
      </c>
      <c r="C1981" s="292">
        <v>6.81</v>
      </c>
      <c r="D1981" s="341">
        <v>10.98</v>
      </c>
      <c r="E1981" s="341">
        <f t="shared" si="102"/>
        <v>17.79</v>
      </c>
      <c r="F1981" s="401">
        <f t="shared" si="103"/>
        <v>1002.5173342754935</v>
      </c>
      <c r="G1981" s="401">
        <f t="shared" si="104"/>
        <v>1616.3935874221613</v>
      </c>
      <c r="H1981" s="401">
        <f t="shared" si="101"/>
        <v>2618.9109216976549</v>
      </c>
    </row>
    <row r="1982" spans="1:8" x14ac:dyDescent="0.25">
      <c r="A1982" s="340" t="s">
        <v>15</v>
      </c>
      <c r="B1982" s="325">
        <v>80</v>
      </c>
      <c r="C1982" s="292">
        <v>0</v>
      </c>
      <c r="D1982" s="341">
        <v>3.58</v>
      </c>
      <c r="E1982" s="341">
        <f t="shared" si="102"/>
        <v>3.58</v>
      </c>
      <c r="F1982" s="401">
        <f t="shared" si="103"/>
        <v>0</v>
      </c>
      <c r="G1982" s="401">
        <f t="shared" si="104"/>
        <v>527.02086001560451</v>
      </c>
      <c r="H1982" s="401">
        <f t="shared" si="101"/>
        <v>527.02086001560451</v>
      </c>
    </row>
    <row r="1983" spans="1:8" x14ac:dyDescent="0.25">
      <c r="A1983" s="340" t="s">
        <v>15</v>
      </c>
      <c r="B1983" s="325">
        <v>81</v>
      </c>
      <c r="C1983" s="292">
        <v>0</v>
      </c>
      <c r="D1983" s="341">
        <v>2.78</v>
      </c>
      <c r="E1983" s="341">
        <f t="shared" si="102"/>
        <v>2.78</v>
      </c>
      <c r="F1983" s="401">
        <f t="shared" si="103"/>
        <v>0</v>
      </c>
      <c r="G1983" s="401">
        <f t="shared" si="104"/>
        <v>409.25083543111185</v>
      </c>
      <c r="H1983" s="401">
        <f t="shared" si="101"/>
        <v>409.25083543111185</v>
      </c>
    </row>
    <row r="1984" spans="1:8" x14ac:dyDescent="0.25">
      <c r="A1984" s="340" t="s">
        <v>15</v>
      </c>
      <c r="B1984" s="325">
        <v>82</v>
      </c>
      <c r="C1984" s="292">
        <v>0</v>
      </c>
      <c r="D1984" s="341">
        <v>5.57</v>
      </c>
      <c r="E1984" s="341">
        <f t="shared" si="102"/>
        <v>5.57</v>
      </c>
      <c r="F1984" s="401">
        <f t="shared" si="103"/>
        <v>0</v>
      </c>
      <c r="G1984" s="401">
        <f t="shared" si="104"/>
        <v>819.97379616952992</v>
      </c>
      <c r="H1984" s="401">
        <f t="shared" si="101"/>
        <v>819.97379616952992</v>
      </c>
    </row>
    <row r="1985" spans="1:8" x14ac:dyDescent="0.25">
      <c r="A1985" s="340" t="s">
        <v>15</v>
      </c>
      <c r="B1985" s="325">
        <v>83</v>
      </c>
      <c r="C1985" s="292">
        <v>0</v>
      </c>
      <c r="D1985" s="341">
        <v>2.0699999999999998</v>
      </c>
      <c r="E1985" s="341">
        <f t="shared" si="102"/>
        <v>2.0699999999999998</v>
      </c>
      <c r="F1985" s="401">
        <f t="shared" si="103"/>
        <v>0</v>
      </c>
      <c r="G1985" s="401">
        <f t="shared" si="104"/>
        <v>304.72993861237467</v>
      </c>
      <c r="H1985" s="401">
        <f t="shared" si="101"/>
        <v>304.72993861237467</v>
      </c>
    </row>
    <row r="1986" spans="1:8" x14ac:dyDescent="0.25">
      <c r="A1986" s="340" t="s">
        <v>15</v>
      </c>
      <c r="B1986" s="325">
        <v>84</v>
      </c>
      <c r="C1986" s="292">
        <v>0</v>
      </c>
      <c r="D1986" s="341">
        <v>2.34</v>
      </c>
      <c r="E1986" s="341">
        <f t="shared" si="102"/>
        <v>2.34</v>
      </c>
      <c r="F1986" s="401">
        <f t="shared" si="103"/>
        <v>0</v>
      </c>
      <c r="G1986" s="401">
        <f t="shared" si="104"/>
        <v>344.47732190964092</v>
      </c>
      <c r="H1986" s="401">
        <f t="shared" si="101"/>
        <v>344.47732190964092</v>
      </c>
    </row>
    <row r="1987" spans="1:8" x14ac:dyDescent="0.25">
      <c r="A1987" s="340" t="s">
        <v>15</v>
      </c>
      <c r="B1987" s="325">
        <v>85</v>
      </c>
      <c r="C1987" s="292">
        <v>2.69</v>
      </c>
      <c r="D1987" s="341">
        <v>5.08</v>
      </c>
      <c r="E1987" s="341">
        <f t="shared" si="102"/>
        <v>7.77</v>
      </c>
      <c r="F1987" s="401">
        <f t="shared" si="103"/>
        <v>396.00170766535649</v>
      </c>
      <c r="G1987" s="401">
        <f t="shared" si="104"/>
        <v>747.83965611152814</v>
      </c>
      <c r="H1987" s="401">
        <f t="shared" si="101"/>
        <v>1143.8413637768847</v>
      </c>
    </row>
    <row r="1988" spans="1:8" x14ac:dyDescent="0.25">
      <c r="A1988" s="340" t="s">
        <v>15</v>
      </c>
      <c r="B1988" s="325">
        <v>86</v>
      </c>
      <c r="C1988" s="292">
        <v>0</v>
      </c>
      <c r="D1988" s="341">
        <v>3.86</v>
      </c>
      <c r="E1988" s="341">
        <f t="shared" si="102"/>
        <v>3.86</v>
      </c>
      <c r="F1988" s="401">
        <f t="shared" si="103"/>
        <v>0</v>
      </c>
      <c r="G1988" s="401">
        <f t="shared" si="104"/>
        <v>568.24036862017692</v>
      </c>
      <c r="H1988" s="401">
        <f t="shared" ref="H1988:H2051" si="105">(E1988*10000)/67.929</f>
        <v>568.24036862017692</v>
      </c>
    </row>
    <row r="1989" spans="1:8" x14ac:dyDescent="0.25">
      <c r="A1989" s="340" t="s">
        <v>15</v>
      </c>
      <c r="B1989" s="325">
        <v>87</v>
      </c>
      <c r="C1989" s="292">
        <v>0</v>
      </c>
      <c r="D1989" s="341">
        <v>1.53</v>
      </c>
      <c r="E1989" s="341">
        <f t="shared" si="102"/>
        <v>1.53</v>
      </c>
      <c r="F1989" s="401">
        <f t="shared" si="103"/>
        <v>0</v>
      </c>
      <c r="G1989" s="401">
        <f t="shared" si="104"/>
        <v>225.23517201784216</v>
      </c>
      <c r="H1989" s="401">
        <f t="shared" si="105"/>
        <v>225.23517201784216</v>
      </c>
    </row>
    <row r="1990" spans="1:8" x14ac:dyDescent="0.25">
      <c r="A1990" s="340" t="s">
        <v>15</v>
      </c>
      <c r="B1990" s="325">
        <v>88</v>
      </c>
      <c r="C1990" s="292">
        <v>0</v>
      </c>
      <c r="D1990" s="341">
        <v>3.9</v>
      </c>
      <c r="E1990" s="341">
        <f t="shared" si="102"/>
        <v>3.9</v>
      </c>
      <c r="F1990" s="401">
        <f t="shared" si="103"/>
        <v>0</v>
      </c>
      <c r="G1990" s="401">
        <f t="shared" si="104"/>
        <v>574.12886984940155</v>
      </c>
      <c r="H1990" s="401">
        <f t="shared" si="105"/>
        <v>574.12886984940155</v>
      </c>
    </row>
    <row r="1991" spans="1:8" x14ac:dyDescent="0.25">
      <c r="A1991" s="340" t="s">
        <v>15</v>
      </c>
      <c r="B1991" s="325">
        <v>89</v>
      </c>
      <c r="C1991" s="292">
        <v>0</v>
      </c>
      <c r="D1991" s="341">
        <v>2.52</v>
      </c>
      <c r="E1991" s="341">
        <f t="shared" si="102"/>
        <v>2.52</v>
      </c>
      <c r="F1991" s="401">
        <f t="shared" si="103"/>
        <v>0</v>
      </c>
      <c r="G1991" s="401">
        <f t="shared" si="104"/>
        <v>370.97557744115176</v>
      </c>
      <c r="H1991" s="401">
        <f t="shared" si="105"/>
        <v>370.97557744115176</v>
      </c>
    </row>
    <row r="1992" spans="1:8" x14ac:dyDescent="0.25">
      <c r="A1992" s="340" t="s">
        <v>15</v>
      </c>
      <c r="B1992" s="325">
        <v>90</v>
      </c>
      <c r="C1992" s="292">
        <v>0</v>
      </c>
      <c r="D1992" s="341">
        <v>2.95</v>
      </c>
      <c r="E1992" s="341">
        <f t="shared" si="102"/>
        <v>2.95</v>
      </c>
      <c r="F1992" s="401">
        <f t="shared" si="103"/>
        <v>0</v>
      </c>
      <c r="G1992" s="401">
        <f t="shared" si="104"/>
        <v>434.27696565531659</v>
      </c>
      <c r="H1992" s="401">
        <f t="shared" si="105"/>
        <v>434.27696565531659</v>
      </c>
    </row>
    <row r="1993" spans="1:8" x14ac:dyDescent="0.25">
      <c r="A1993" s="340" t="s">
        <v>15</v>
      </c>
      <c r="B1993" s="325">
        <v>91</v>
      </c>
      <c r="C1993" s="292">
        <v>25.64</v>
      </c>
      <c r="D1993" s="341">
        <v>7.14</v>
      </c>
      <c r="E1993" s="341">
        <f t="shared" si="102"/>
        <v>32.78</v>
      </c>
      <c r="F1993" s="401">
        <f t="shared" si="103"/>
        <v>3774.5292879329886</v>
      </c>
      <c r="G1993" s="401">
        <f t="shared" si="104"/>
        <v>1051.0974694165966</v>
      </c>
      <c r="H1993" s="401">
        <f t="shared" si="105"/>
        <v>4825.6267573495852</v>
      </c>
    </row>
    <row r="1994" spans="1:8" x14ac:dyDescent="0.25">
      <c r="A1994" s="340" t="s">
        <v>15</v>
      </c>
      <c r="B1994" s="325">
        <v>92</v>
      </c>
      <c r="C1994" s="292">
        <v>4.4580000000000002E-2</v>
      </c>
      <c r="D1994" s="341">
        <v>0.94</v>
      </c>
      <c r="E1994" s="341">
        <f t="shared" si="102"/>
        <v>0.9845799999999999</v>
      </c>
      <c r="F1994" s="401">
        <f t="shared" si="103"/>
        <v>6.5627346199708523</v>
      </c>
      <c r="G1994" s="401">
        <f t="shared" si="104"/>
        <v>138.37977888677884</v>
      </c>
      <c r="H1994" s="401">
        <f t="shared" si="105"/>
        <v>144.94251350674969</v>
      </c>
    </row>
    <row r="1995" spans="1:8" x14ac:dyDescent="0.25">
      <c r="A1995" s="340" t="s">
        <v>15</v>
      </c>
      <c r="B1995" s="325">
        <v>93</v>
      </c>
      <c r="C1995" s="292">
        <v>0</v>
      </c>
      <c r="D1995" s="341">
        <v>3.3</v>
      </c>
      <c r="E1995" s="341">
        <f t="shared" si="102"/>
        <v>3.3</v>
      </c>
      <c r="F1995" s="401">
        <f t="shared" si="103"/>
        <v>0</v>
      </c>
      <c r="G1995" s="401">
        <f t="shared" si="104"/>
        <v>485.8013514110321</v>
      </c>
      <c r="H1995" s="401">
        <f t="shared" si="105"/>
        <v>485.8013514110321</v>
      </c>
    </row>
    <row r="1996" spans="1:8" x14ac:dyDescent="0.25">
      <c r="A1996" s="340" t="s">
        <v>15</v>
      </c>
      <c r="B1996" s="325">
        <v>94</v>
      </c>
      <c r="C1996" s="292">
        <v>0.24060000000000001</v>
      </c>
      <c r="D1996" s="341">
        <v>4.7</v>
      </c>
      <c r="E1996" s="341">
        <f t="shared" si="102"/>
        <v>4.9405999999999999</v>
      </c>
      <c r="F1996" s="401">
        <f t="shared" si="103"/>
        <v>35.419334893786157</v>
      </c>
      <c r="G1996" s="401">
        <f t="shared" si="104"/>
        <v>691.89889443389416</v>
      </c>
      <c r="H1996" s="401">
        <f t="shared" si="105"/>
        <v>727.31822932768034</v>
      </c>
    </row>
    <row r="1997" spans="1:8" x14ac:dyDescent="0.25">
      <c r="A1997" s="340" t="s">
        <v>15</v>
      </c>
      <c r="B1997" s="325">
        <v>95</v>
      </c>
      <c r="C1997" s="292">
        <v>4.5510000000000002E-2</v>
      </c>
      <c r="D1997" s="341">
        <v>5.29</v>
      </c>
      <c r="E1997" s="341">
        <f t="shared" si="102"/>
        <v>5.3355100000000002</v>
      </c>
      <c r="F1997" s="401">
        <f t="shared" si="103"/>
        <v>6.6996422735503245</v>
      </c>
      <c r="G1997" s="401">
        <f t="shared" si="104"/>
        <v>778.75428756495751</v>
      </c>
      <c r="H1997" s="401">
        <f t="shared" si="105"/>
        <v>785.45392983850786</v>
      </c>
    </row>
    <row r="1998" spans="1:8" x14ac:dyDescent="0.25">
      <c r="A1998" s="340" t="s">
        <v>15</v>
      </c>
      <c r="B1998" s="325">
        <v>96</v>
      </c>
      <c r="C1998" s="292">
        <v>0</v>
      </c>
      <c r="D1998" s="341">
        <v>0.47253000000000001</v>
      </c>
      <c r="E1998" s="341">
        <f t="shared" si="102"/>
        <v>0.47253000000000001</v>
      </c>
      <c r="F1998" s="401">
        <f t="shared" si="103"/>
        <v>0</v>
      </c>
      <c r="G1998" s="401">
        <f t="shared" si="104"/>
        <v>69.562337146137878</v>
      </c>
      <c r="H1998" s="401">
        <f t="shared" si="105"/>
        <v>69.562337146137878</v>
      </c>
    </row>
    <row r="1999" spans="1:8" x14ac:dyDescent="0.25">
      <c r="A1999" s="340" t="s">
        <v>15</v>
      </c>
      <c r="B1999" s="325">
        <v>97</v>
      </c>
      <c r="C1999" s="292">
        <v>7.6039999999999996E-2</v>
      </c>
      <c r="D1999" s="341">
        <v>1.44</v>
      </c>
      <c r="E1999" s="341">
        <f t="shared" si="102"/>
        <v>1.5160399999999998</v>
      </c>
      <c r="F1999" s="401">
        <f t="shared" si="103"/>
        <v>11.194040836756024</v>
      </c>
      <c r="G1999" s="401">
        <f t="shared" si="104"/>
        <v>211.98604425208674</v>
      </c>
      <c r="H1999" s="401">
        <f t="shared" si="105"/>
        <v>223.18008508884273</v>
      </c>
    </row>
    <row r="2000" spans="1:8" x14ac:dyDescent="0.25">
      <c r="A2000" s="340" t="s">
        <v>15</v>
      </c>
      <c r="B2000" s="325">
        <v>98</v>
      </c>
      <c r="C2000" s="292">
        <v>2.29</v>
      </c>
      <c r="D2000" s="341">
        <v>5.36</v>
      </c>
      <c r="E2000" s="341">
        <f t="shared" si="102"/>
        <v>7.65</v>
      </c>
      <c r="F2000" s="401">
        <f t="shared" si="103"/>
        <v>337.11669537311013</v>
      </c>
      <c r="G2000" s="401">
        <f t="shared" si="104"/>
        <v>789.05916471610055</v>
      </c>
      <c r="H2000" s="401">
        <f t="shared" si="105"/>
        <v>1126.1758600892108</v>
      </c>
    </row>
    <row r="2001" spans="1:8" x14ac:dyDescent="0.25">
      <c r="A2001" s="340" t="s">
        <v>15</v>
      </c>
      <c r="B2001" s="325">
        <v>99</v>
      </c>
      <c r="C2001" s="292">
        <v>0.12</v>
      </c>
      <c r="D2001" s="341">
        <v>8.66</v>
      </c>
      <c r="E2001" s="341">
        <f t="shared" si="102"/>
        <v>8.7799999999999994</v>
      </c>
      <c r="F2001" s="401">
        <f t="shared" si="103"/>
        <v>17.665503687673894</v>
      </c>
      <c r="G2001" s="401">
        <f t="shared" si="104"/>
        <v>1274.8605161271328</v>
      </c>
      <c r="H2001" s="401">
        <f t="shared" si="105"/>
        <v>1292.5260198148067</v>
      </c>
    </row>
    <row r="2002" spans="1:8" x14ac:dyDescent="0.25">
      <c r="A2002" s="340" t="s">
        <v>15</v>
      </c>
      <c r="B2002" s="325">
        <v>100</v>
      </c>
      <c r="C2002" s="292">
        <v>0</v>
      </c>
      <c r="D2002" s="341">
        <v>3.36</v>
      </c>
      <c r="E2002" s="341">
        <f t="shared" si="102"/>
        <v>3.36</v>
      </c>
      <c r="F2002" s="401">
        <f t="shared" si="103"/>
        <v>0</v>
      </c>
      <c r="G2002" s="401">
        <f t="shared" si="104"/>
        <v>494.63410325486905</v>
      </c>
      <c r="H2002" s="401">
        <f t="shared" si="105"/>
        <v>494.63410325486905</v>
      </c>
    </row>
    <row r="2003" spans="1:8" x14ac:dyDescent="0.25">
      <c r="A2003" s="340" t="s">
        <v>15</v>
      </c>
      <c r="B2003" s="325">
        <v>101</v>
      </c>
      <c r="C2003" s="292">
        <v>0</v>
      </c>
      <c r="D2003" s="341">
        <v>2.5299999999999998</v>
      </c>
      <c r="E2003" s="341">
        <f t="shared" si="102"/>
        <v>2.5299999999999998</v>
      </c>
      <c r="F2003" s="401">
        <f t="shared" si="103"/>
        <v>0</v>
      </c>
      <c r="G2003" s="401">
        <f t="shared" si="104"/>
        <v>372.44770274845786</v>
      </c>
      <c r="H2003" s="401">
        <f t="shared" si="105"/>
        <v>372.44770274845786</v>
      </c>
    </row>
    <row r="2004" spans="1:8" x14ac:dyDescent="0.25">
      <c r="A2004" s="340" t="s">
        <v>15</v>
      </c>
      <c r="B2004" s="325">
        <v>102</v>
      </c>
      <c r="C2004" s="292">
        <v>0</v>
      </c>
      <c r="D2004" s="341">
        <v>3.24</v>
      </c>
      <c r="E2004" s="341">
        <f t="shared" si="102"/>
        <v>3.24</v>
      </c>
      <c r="F2004" s="401">
        <f t="shared" si="103"/>
        <v>0</v>
      </c>
      <c r="G2004" s="401">
        <f t="shared" si="104"/>
        <v>476.96859956719521</v>
      </c>
      <c r="H2004" s="401">
        <f t="shared" si="105"/>
        <v>476.96859956719521</v>
      </c>
    </row>
    <row r="2005" spans="1:8" x14ac:dyDescent="0.25">
      <c r="A2005" s="340" t="s">
        <v>15</v>
      </c>
      <c r="B2005" s="325">
        <v>104</v>
      </c>
      <c r="C2005" s="292">
        <v>0</v>
      </c>
      <c r="D2005" s="341">
        <v>1.94</v>
      </c>
      <c r="E2005" s="341">
        <f t="shared" si="102"/>
        <v>1.94</v>
      </c>
      <c r="F2005" s="401">
        <f t="shared" si="103"/>
        <v>0</v>
      </c>
      <c r="G2005" s="401">
        <f t="shared" si="104"/>
        <v>285.59230961739462</v>
      </c>
      <c r="H2005" s="401">
        <f t="shared" si="105"/>
        <v>285.59230961739462</v>
      </c>
    </row>
    <row r="2006" spans="1:8" x14ac:dyDescent="0.25">
      <c r="A2006" s="340" t="s">
        <v>15</v>
      </c>
      <c r="B2006" s="325">
        <v>105</v>
      </c>
      <c r="C2006" s="292">
        <v>0</v>
      </c>
      <c r="D2006" s="341">
        <v>3.81</v>
      </c>
      <c r="E2006" s="341">
        <f t="shared" si="102"/>
        <v>3.81</v>
      </c>
      <c r="F2006" s="401">
        <f t="shared" si="103"/>
        <v>0</v>
      </c>
      <c r="G2006" s="401">
        <f t="shared" si="104"/>
        <v>560.87974208364619</v>
      </c>
      <c r="H2006" s="401">
        <f t="shared" si="105"/>
        <v>560.87974208364619</v>
      </c>
    </row>
    <row r="2007" spans="1:8" x14ac:dyDescent="0.25">
      <c r="A2007" s="340" t="s">
        <v>15</v>
      </c>
      <c r="B2007" s="325">
        <v>170</v>
      </c>
      <c r="C2007" s="292">
        <v>0</v>
      </c>
      <c r="D2007" s="341">
        <v>1.7</v>
      </c>
      <c r="E2007" s="341">
        <f t="shared" si="102"/>
        <v>1.7</v>
      </c>
      <c r="F2007" s="401">
        <f t="shared" si="103"/>
        <v>0</v>
      </c>
      <c r="G2007" s="401">
        <f t="shared" si="104"/>
        <v>250.26130224204684</v>
      </c>
      <c r="H2007" s="401">
        <f t="shared" si="105"/>
        <v>250.26130224204684</v>
      </c>
    </row>
    <row r="2008" spans="1:8" x14ac:dyDescent="0.25">
      <c r="A2008" s="340" t="s">
        <v>15</v>
      </c>
      <c r="B2008" s="325">
        <v>176</v>
      </c>
      <c r="C2008" s="292">
        <v>0.61</v>
      </c>
      <c r="D2008" s="341">
        <v>6.99</v>
      </c>
      <c r="E2008" s="341">
        <f t="shared" si="102"/>
        <v>7.6000000000000005</v>
      </c>
      <c r="F2008" s="401">
        <f t="shared" si="103"/>
        <v>89.799643745675624</v>
      </c>
      <c r="G2008" s="401">
        <f t="shared" si="104"/>
        <v>1029.0155898070043</v>
      </c>
      <c r="H2008" s="401">
        <f t="shared" si="105"/>
        <v>1118.81523355268</v>
      </c>
    </row>
    <row r="2009" spans="1:8" x14ac:dyDescent="0.25">
      <c r="A2009" s="340" t="s">
        <v>15</v>
      </c>
      <c r="B2009" s="325">
        <v>177</v>
      </c>
      <c r="C2009" s="292">
        <v>0</v>
      </c>
      <c r="D2009" s="341">
        <v>4</v>
      </c>
      <c r="E2009" s="341">
        <f t="shared" si="102"/>
        <v>4</v>
      </c>
      <c r="F2009" s="401">
        <f t="shared" si="103"/>
        <v>0</v>
      </c>
      <c r="G2009" s="401">
        <f t="shared" si="104"/>
        <v>588.85012292246313</v>
      </c>
      <c r="H2009" s="401">
        <f t="shared" si="105"/>
        <v>588.85012292246313</v>
      </c>
    </row>
    <row r="2010" spans="1:8" x14ac:dyDescent="0.25">
      <c r="A2010" s="340" t="s">
        <v>15</v>
      </c>
      <c r="B2010" s="325">
        <v>178</v>
      </c>
      <c r="C2010" s="292">
        <v>0</v>
      </c>
      <c r="D2010" s="341">
        <v>1.78</v>
      </c>
      <c r="E2010" s="341">
        <f t="shared" si="102"/>
        <v>1.78</v>
      </c>
      <c r="F2010" s="401">
        <f t="shared" si="103"/>
        <v>0</v>
      </c>
      <c r="G2010" s="401">
        <f t="shared" si="104"/>
        <v>262.0383047004961</v>
      </c>
      <c r="H2010" s="401">
        <f t="shared" si="105"/>
        <v>262.0383047004961</v>
      </c>
    </row>
    <row r="2011" spans="1:8" x14ac:dyDescent="0.25">
      <c r="A2011" s="340" t="s">
        <v>15</v>
      </c>
      <c r="B2011" s="325">
        <v>179</v>
      </c>
      <c r="C2011" s="292">
        <v>1.42</v>
      </c>
      <c r="D2011" s="341">
        <v>0.39095000000000002</v>
      </c>
      <c r="E2011" s="341">
        <f t="shared" si="102"/>
        <v>1.8109500000000001</v>
      </c>
      <c r="F2011" s="401">
        <f t="shared" si="103"/>
        <v>209.04179363747443</v>
      </c>
      <c r="G2011" s="401">
        <f t="shared" si="104"/>
        <v>57.55273888913424</v>
      </c>
      <c r="H2011" s="401">
        <f t="shared" si="105"/>
        <v>266.59453252660865</v>
      </c>
    </row>
    <row r="2012" spans="1:8" x14ac:dyDescent="0.25">
      <c r="A2012" s="340" t="s">
        <v>15</v>
      </c>
      <c r="B2012" s="325">
        <v>180</v>
      </c>
      <c r="C2012" s="292">
        <v>0</v>
      </c>
      <c r="D2012" s="341">
        <v>0.55000000000000004</v>
      </c>
      <c r="E2012" s="341">
        <f t="shared" si="102"/>
        <v>0.55000000000000004</v>
      </c>
      <c r="F2012" s="401">
        <f t="shared" si="103"/>
        <v>0</v>
      </c>
      <c r="G2012" s="401">
        <f t="shared" si="104"/>
        <v>80.966891901838679</v>
      </c>
      <c r="H2012" s="401">
        <f t="shared" si="105"/>
        <v>80.966891901838679</v>
      </c>
    </row>
    <row r="2013" spans="1:8" x14ac:dyDescent="0.25">
      <c r="A2013" s="340" t="s">
        <v>15</v>
      </c>
      <c r="B2013" s="325">
        <v>181</v>
      </c>
      <c r="C2013" s="292">
        <v>0</v>
      </c>
      <c r="D2013" s="341">
        <v>1.71</v>
      </c>
      <c r="E2013" s="341">
        <f t="shared" si="102"/>
        <v>1.71</v>
      </c>
      <c r="F2013" s="401">
        <f t="shared" si="103"/>
        <v>0</v>
      </c>
      <c r="G2013" s="401">
        <f t="shared" si="104"/>
        <v>251.733427549353</v>
      </c>
      <c r="H2013" s="401">
        <f t="shared" si="105"/>
        <v>251.733427549353</v>
      </c>
    </row>
    <row r="2014" spans="1:8" x14ac:dyDescent="0.25">
      <c r="A2014" s="340" t="s">
        <v>15</v>
      </c>
      <c r="B2014" s="325">
        <v>182</v>
      </c>
      <c r="C2014" s="292">
        <v>0</v>
      </c>
      <c r="D2014" s="341">
        <v>2.33</v>
      </c>
      <c r="E2014" s="341">
        <f t="shared" si="102"/>
        <v>2.33</v>
      </c>
      <c r="F2014" s="401">
        <f t="shared" si="103"/>
        <v>0</v>
      </c>
      <c r="G2014" s="401">
        <f t="shared" si="104"/>
        <v>343.00519660233476</v>
      </c>
      <c r="H2014" s="401">
        <f t="shared" si="105"/>
        <v>343.00519660233476</v>
      </c>
    </row>
    <row r="2015" spans="1:8" x14ac:dyDescent="0.25">
      <c r="A2015" s="340" t="s">
        <v>15</v>
      </c>
      <c r="B2015" s="325">
        <v>183</v>
      </c>
      <c r="C2015" s="292">
        <v>0</v>
      </c>
      <c r="D2015" s="341">
        <v>0.17219000000000001</v>
      </c>
      <c r="E2015" s="341">
        <f t="shared" si="102"/>
        <v>0.17219000000000001</v>
      </c>
      <c r="F2015" s="401">
        <f t="shared" si="103"/>
        <v>0</v>
      </c>
      <c r="G2015" s="401">
        <f t="shared" si="104"/>
        <v>25.348525666504734</v>
      </c>
      <c r="H2015" s="401">
        <f t="shared" si="105"/>
        <v>25.348525666504734</v>
      </c>
    </row>
    <row r="2016" spans="1:8" x14ac:dyDescent="0.25">
      <c r="A2016" s="340" t="s">
        <v>15</v>
      </c>
      <c r="B2016" s="325">
        <v>184</v>
      </c>
      <c r="C2016" s="292">
        <v>0</v>
      </c>
      <c r="D2016" s="341">
        <v>2.58</v>
      </c>
      <c r="E2016" s="341">
        <f t="shared" si="102"/>
        <v>2.58</v>
      </c>
      <c r="F2016" s="401">
        <f t="shared" si="103"/>
        <v>0</v>
      </c>
      <c r="G2016" s="401">
        <f t="shared" si="104"/>
        <v>379.8083292849887</v>
      </c>
      <c r="H2016" s="401">
        <f t="shared" si="105"/>
        <v>379.8083292849887</v>
      </c>
    </row>
    <row r="2017" spans="1:8" x14ac:dyDescent="0.25">
      <c r="A2017" s="340" t="s">
        <v>15</v>
      </c>
      <c r="B2017" s="325">
        <v>185</v>
      </c>
      <c r="C2017" s="292">
        <v>10.039999999999999</v>
      </c>
      <c r="D2017" s="341">
        <v>5.48</v>
      </c>
      <c r="E2017" s="341">
        <f t="shared" si="102"/>
        <v>15.52</v>
      </c>
      <c r="F2017" s="401">
        <f t="shared" si="103"/>
        <v>1478.0138085353822</v>
      </c>
      <c r="G2017" s="401">
        <f t="shared" si="104"/>
        <v>806.72466840377456</v>
      </c>
      <c r="H2017" s="401">
        <f t="shared" si="105"/>
        <v>2284.738476939157</v>
      </c>
    </row>
    <row r="2018" spans="1:8" x14ac:dyDescent="0.25">
      <c r="A2018" s="340" t="s">
        <v>15</v>
      </c>
      <c r="B2018" s="325">
        <v>186</v>
      </c>
      <c r="C2018" s="292">
        <v>0</v>
      </c>
      <c r="D2018" s="341">
        <v>3.73</v>
      </c>
      <c r="E2018" s="341">
        <f t="shared" si="102"/>
        <v>3.73</v>
      </c>
      <c r="F2018" s="401">
        <f t="shared" si="103"/>
        <v>0</v>
      </c>
      <c r="G2018" s="401">
        <f t="shared" si="104"/>
        <v>549.10273962519693</v>
      </c>
      <c r="H2018" s="401">
        <f t="shared" si="105"/>
        <v>549.10273962519693</v>
      </c>
    </row>
    <row r="2019" spans="1:8" x14ac:dyDescent="0.25">
      <c r="A2019" s="340" t="s">
        <v>15</v>
      </c>
      <c r="B2019" s="325">
        <v>187</v>
      </c>
      <c r="C2019" s="292">
        <v>0</v>
      </c>
      <c r="D2019" s="341">
        <v>2.34</v>
      </c>
      <c r="E2019" s="341">
        <f t="shared" si="102"/>
        <v>2.34</v>
      </c>
      <c r="F2019" s="401">
        <f t="shared" si="103"/>
        <v>0</v>
      </c>
      <c r="G2019" s="401">
        <f t="shared" si="104"/>
        <v>344.47732190964092</v>
      </c>
      <c r="H2019" s="401">
        <f t="shared" si="105"/>
        <v>344.47732190964092</v>
      </c>
    </row>
    <row r="2020" spans="1:8" x14ac:dyDescent="0.25">
      <c r="A2020" s="340" t="s">
        <v>15</v>
      </c>
      <c r="B2020" s="325">
        <v>189</v>
      </c>
      <c r="C2020" s="292">
        <v>0</v>
      </c>
      <c r="D2020" s="341">
        <v>6.78</v>
      </c>
      <c r="E2020" s="341">
        <f t="shared" si="102"/>
        <v>6.78</v>
      </c>
      <c r="F2020" s="401">
        <f t="shared" si="103"/>
        <v>0</v>
      </c>
      <c r="G2020" s="401">
        <f t="shared" si="104"/>
        <v>998.10095835357504</v>
      </c>
      <c r="H2020" s="401">
        <f t="shared" si="105"/>
        <v>998.10095835357504</v>
      </c>
    </row>
    <row r="2021" spans="1:8" x14ac:dyDescent="0.25">
      <c r="A2021" s="340" t="s">
        <v>15</v>
      </c>
      <c r="B2021" s="325">
        <v>190</v>
      </c>
      <c r="C2021" s="292">
        <v>0</v>
      </c>
      <c r="D2021" s="341">
        <v>1.48</v>
      </c>
      <c r="E2021" s="341">
        <f t="shared" si="102"/>
        <v>1.48</v>
      </c>
      <c r="F2021" s="401">
        <f t="shared" si="103"/>
        <v>0</v>
      </c>
      <c r="G2021" s="401">
        <f t="shared" si="104"/>
        <v>217.87454548131137</v>
      </c>
      <c r="H2021" s="401">
        <f t="shared" si="105"/>
        <v>217.87454548131137</v>
      </c>
    </row>
    <row r="2022" spans="1:8" x14ac:dyDescent="0.25">
      <c r="A2022" s="340" t="s">
        <v>15</v>
      </c>
      <c r="B2022" s="325">
        <v>191</v>
      </c>
      <c r="C2022" s="292">
        <v>0</v>
      </c>
      <c r="D2022" s="341">
        <v>2.7</v>
      </c>
      <c r="E2022" s="341">
        <f t="shared" si="102"/>
        <v>2.7</v>
      </c>
      <c r="F2022" s="401">
        <f t="shared" si="103"/>
        <v>0</v>
      </c>
      <c r="G2022" s="401">
        <f t="shared" si="104"/>
        <v>397.47383297266265</v>
      </c>
      <c r="H2022" s="401">
        <f t="shared" si="105"/>
        <v>397.47383297266265</v>
      </c>
    </row>
    <row r="2023" spans="1:8" x14ac:dyDescent="0.25">
      <c r="A2023" s="340" t="s">
        <v>15</v>
      </c>
      <c r="B2023" s="325">
        <v>192</v>
      </c>
      <c r="C2023" s="292">
        <v>0.45911000000000002</v>
      </c>
      <c r="D2023" s="341">
        <v>4.12</v>
      </c>
      <c r="E2023" s="341">
        <f t="shared" si="102"/>
        <v>4.57911</v>
      </c>
      <c r="F2023" s="401">
        <f t="shared" si="103"/>
        <v>67.586744983733013</v>
      </c>
      <c r="G2023" s="401">
        <f t="shared" si="104"/>
        <v>606.51562661013702</v>
      </c>
      <c r="H2023" s="401">
        <f t="shared" si="105"/>
        <v>674.10237159386998</v>
      </c>
    </row>
    <row r="2024" spans="1:8" x14ac:dyDescent="0.25">
      <c r="A2024" s="340" t="s">
        <v>15</v>
      </c>
      <c r="B2024" s="325">
        <v>193</v>
      </c>
      <c r="C2024" s="292">
        <v>0</v>
      </c>
      <c r="D2024" s="341">
        <v>2.0699999999999998</v>
      </c>
      <c r="E2024" s="341">
        <f t="shared" si="102"/>
        <v>2.0699999999999998</v>
      </c>
      <c r="F2024" s="401">
        <f t="shared" si="103"/>
        <v>0</v>
      </c>
      <c r="G2024" s="401">
        <f t="shared" si="104"/>
        <v>304.72993861237467</v>
      </c>
      <c r="H2024" s="401">
        <f t="shared" si="105"/>
        <v>304.72993861237467</v>
      </c>
    </row>
    <row r="2025" spans="1:8" x14ac:dyDescent="0.25">
      <c r="A2025" s="340" t="s">
        <v>15</v>
      </c>
      <c r="B2025" s="325">
        <v>194</v>
      </c>
      <c r="C2025" s="292">
        <v>2.71</v>
      </c>
      <c r="D2025" s="341">
        <v>5.37</v>
      </c>
      <c r="E2025" s="341">
        <f t="shared" si="102"/>
        <v>8.08</v>
      </c>
      <c r="F2025" s="401">
        <f t="shared" si="103"/>
        <v>398.94595827996881</v>
      </c>
      <c r="G2025" s="401">
        <f t="shared" si="104"/>
        <v>790.53129002340677</v>
      </c>
      <c r="H2025" s="401">
        <f t="shared" si="105"/>
        <v>1189.4772483033755</v>
      </c>
    </row>
    <row r="2026" spans="1:8" x14ac:dyDescent="0.25">
      <c r="A2026" s="340" t="s">
        <v>15</v>
      </c>
      <c r="B2026" s="325">
        <v>195</v>
      </c>
      <c r="C2026" s="292">
        <v>0.10306</v>
      </c>
      <c r="D2026" s="341">
        <v>4.16</v>
      </c>
      <c r="E2026" s="341">
        <f t="shared" si="102"/>
        <v>4.2630600000000003</v>
      </c>
      <c r="F2026" s="401">
        <f t="shared" si="103"/>
        <v>15.171723417097262</v>
      </c>
      <c r="G2026" s="401">
        <f t="shared" si="104"/>
        <v>612.40412783936165</v>
      </c>
      <c r="H2026" s="401">
        <f t="shared" si="105"/>
        <v>627.57585125645903</v>
      </c>
    </row>
    <row r="2027" spans="1:8" x14ac:dyDescent="0.25">
      <c r="A2027" s="340" t="s">
        <v>15</v>
      </c>
      <c r="B2027" s="325">
        <v>196</v>
      </c>
      <c r="C2027" s="292">
        <v>0</v>
      </c>
      <c r="D2027" s="341">
        <v>2.1</v>
      </c>
      <c r="E2027" s="341">
        <f t="shared" ref="E2027:E2090" si="106">C2027+D2027</f>
        <v>2.1</v>
      </c>
      <c r="F2027" s="401">
        <f t="shared" si="103"/>
        <v>0</v>
      </c>
      <c r="G2027" s="401">
        <f t="shared" si="104"/>
        <v>309.14631453429314</v>
      </c>
      <c r="H2027" s="401">
        <f t="shared" si="105"/>
        <v>309.14631453429314</v>
      </c>
    </row>
    <row r="2028" spans="1:8" x14ac:dyDescent="0.25">
      <c r="A2028" s="340" t="s">
        <v>15</v>
      </c>
      <c r="B2028" s="325">
        <v>197</v>
      </c>
      <c r="C2028" s="292">
        <v>0</v>
      </c>
      <c r="D2028" s="341">
        <v>4.59</v>
      </c>
      <c r="E2028" s="341">
        <f t="shared" si="106"/>
        <v>4.59</v>
      </c>
      <c r="F2028" s="401">
        <f t="shared" ref="F2028:F2091" si="107">(C2028*10000)/67.929</f>
        <v>0</v>
      </c>
      <c r="G2028" s="401">
        <f t="shared" ref="G2028:G2091" si="108">(D2028*10000)/67.929</f>
        <v>675.70551605352648</v>
      </c>
      <c r="H2028" s="401">
        <f t="shared" si="105"/>
        <v>675.70551605352648</v>
      </c>
    </row>
    <row r="2029" spans="1:8" x14ac:dyDescent="0.25">
      <c r="A2029" s="340" t="s">
        <v>15</v>
      </c>
      <c r="B2029" s="325">
        <v>198</v>
      </c>
      <c r="C2029" s="292">
        <v>0.06</v>
      </c>
      <c r="D2029" s="341">
        <v>5.93</v>
      </c>
      <c r="E2029" s="341">
        <f t="shared" si="106"/>
        <v>5.9899999999999993</v>
      </c>
      <c r="F2029" s="401">
        <f t="shared" si="107"/>
        <v>8.832751843836947</v>
      </c>
      <c r="G2029" s="401">
        <f t="shared" si="108"/>
        <v>872.97030723255159</v>
      </c>
      <c r="H2029" s="401">
        <f t="shared" si="105"/>
        <v>881.80305907638842</v>
      </c>
    </row>
    <row r="2030" spans="1:8" x14ac:dyDescent="0.25">
      <c r="A2030" s="340" t="s">
        <v>15</v>
      </c>
      <c r="B2030" s="325">
        <v>199</v>
      </c>
      <c r="C2030" s="292">
        <v>0</v>
      </c>
      <c r="D2030" s="341">
        <v>6.05</v>
      </c>
      <c r="E2030" s="341">
        <f t="shared" si="106"/>
        <v>6.05</v>
      </c>
      <c r="F2030" s="401">
        <f t="shared" si="107"/>
        <v>0</v>
      </c>
      <c r="G2030" s="401">
        <f t="shared" si="108"/>
        <v>890.63581092022548</v>
      </c>
      <c r="H2030" s="401">
        <f t="shared" si="105"/>
        <v>890.63581092022548</v>
      </c>
    </row>
    <row r="2031" spans="1:8" x14ac:dyDescent="0.25">
      <c r="A2031" s="340" t="s">
        <v>15</v>
      </c>
      <c r="B2031" s="325">
        <v>200</v>
      </c>
      <c r="C2031" s="292">
        <v>0</v>
      </c>
      <c r="D2031" s="341">
        <v>5.65</v>
      </c>
      <c r="E2031" s="341">
        <f t="shared" si="106"/>
        <v>5.65</v>
      </c>
      <c r="F2031" s="401">
        <f t="shared" si="107"/>
        <v>0</v>
      </c>
      <c r="G2031" s="401">
        <f t="shared" si="108"/>
        <v>831.75079862797918</v>
      </c>
      <c r="H2031" s="401">
        <f t="shared" si="105"/>
        <v>831.75079862797918</v>
      </c>
    </row>
    <row r="2032" spans="1:8" x14ac:dyDescent="0.25">
      <c r="A2032" s="340" t="s">
        <v>15</v>
      </c>
      <c r="B2032" s="325">
        <v>201</v>
      </c>
      <c r="C2032" s="292">
        <v>0</v>
      </c>
      <c r="D2032" s="341">
        <v>1.17</v>
      </c>
      <c r="E2032" s="341">
        <f t="shared" si="106"/>
        <v>1.17</v>
      </c>
      <c r="F2032" s="401">
        <f t="shared" si="107"/>
        <v>0</v>
      </c>
      <c r="G2032" s="401">
        <f t="shared" si="108"/>
        <v>172.23866095482046</v>
      </c>
      <c r="H2032" s="401">
        <f t="shared" si="105"/>
        <v>172.23866095482046</v>
      </c>
    </row>
    <row r="2033" spans="1:8" x14ac:dyDescent="0.25">
      <c r="A2033" s="340" t="s">
        <v>15</v>
      </c>
      <c r="B2033" s="325">
        <v>202</v>
      </c>
      <c r="C2033" s="292">
        <v>0</v>
      </c>
      <c r="D2033" s="341">
        <v>3.06</v>
      </c>
      <c r="E2033" s="341">
        <f t="shared" si="106"/>
        <v>3.06</v>
      </c>
      <c r="F2033" s="401">
        <f t="shared" si="107"/>
        <v>0</v>
      </c>
      <c r="G2033" s="401">
        <f t="shared" si="108"/>
        <v>450.47034403568432</v>
      </c>
      <c r="H2033" s="401">
        <f t="shared" si="105"/>
        <v>450.47034403568432</v>
      </c>
    </row>
    <row r="2034" spans="1:8" x14ac:dyDescent="0.25">
      <c r="A2034" s="340" t="s">
        <v>15</v>
      </c>
      <c r="B2034" s="325">
        <v>203</v>
      </c>
      <c r="C2034" s="292">
        <v>0</v>
      </c>
      <c r="D2034" s="341">
        <v>2.73</v>
      </c>
      <c r="E2034" s="341">
        <f t="shared" si="106"/>
        <v>2.73</v>
      </c>
      <c r="F2034" s="401">
        <f t="shared" si="107"/>
        <v>0</v>
      </c>
      <c r="G2034" s="401">
        <f t="shared" si="108"/>
        <v>401.89020889458112</v>
      </c>
      <c r="H2034" s="401">
        <f t="shared" si="105"/>
        <v>401.89020889458112</v>
      </c>
    </row>
    <row r="2035" spans="1:8" x14ac:dyDescent="0.25">
      <c r="A2035" s="340" t="s">
        <v>15</v>
      </c>
      <c r="B2035" s="325">
        <v>204</v>
      </c>
      <c r="C2035" s="292">
        <v>0</v>
      </c>
      <c r="D2035" s="341">
        <v>5.31</v>
      </c>
      <c r="E2035" s="341">
        <f t="shared" si="106"/>
        <v>5.31</v>
      </c>
      <c r="F2035" s="401">
        <f t="shared" si="107"/>
        <v>0</v>
      </c>
      <c r="G2035" s="401">
        <f t="shared" si="108"/>
        <v>781.69853817956971</v>
      </c>
      <c r="H2035" s="401">
        <f t="shared" si="105"/>
        <v>781.69853817956971</v>
      </c>
    </row>
    <row r="2036" spans="1:8" x14ac:dyDescent="0.25">
      <c r="A2036" s="340" t="s">
        <v>15</v>
      </c>
      <c r="B2036" s="325">
        <v>205</v>
      </c>
      <c r="C2036" s="292">
        <v>0</v>
      </c>
      <c r="D2036" s="341">
        <v>3.36</v>
      </c>
      <c r="E2036" s="341">
        <f t="shared" si="106"/>
        <v>3.36</v>
      </c>
      <c r="F2036" s="401">
        <f t="shared" si="107"/>
        <v>0</v>
      </c>
      <c r="G2036" s="401">
        <f t="shared" si="108"/>
        <v>494.63410325486905</v>
      </c>
      <c r="H2036" s="401">
        <f t="shared" si="105"/>
        <v>494.63410325486905</v>
      </c>
    </row>
    <row r="2037" spans="1:8" x14ac:dyDescent="0.25">
      <c r="A2037" s="340" t="s">
        <v>15</v>
      </c>
      <c r="B2037" s="325">
        <v>206</v>
      </c>
      <c r="C2037" s="292">
        <v>0</v>
      </c>
      <c r="D2037" s="341">
        <v>8.8800000000000008</v>
      </c>
      <c r="E2037" s="341">
        <f t="shared" si="106"/>
        <v>8.8800000000000008</v>
      </c>
      <c r="F2037" s="401">
        <f t="shared" si="107"/>
        <v>0</v>
      </c>
      <c r="G2037" s="401">
        <f t="shared" si="108"/>
        <v>1307.2472728878683</v>
      </c>
      <c r="H2037" s="401">
        <f t="shared" si="105"/>
        <v>1307.2472728878683</v>
      </c>
    </row>
    <row r="2038" spans="1:8" x14ac:dyDescent="0.25">
      <c r="A2038" s="340" t="s">
        <v>15</v>
      </c>
      <c r="B2038" s="325">
        <v>207</v>
      </c>
      <c r="C2038" s="292">
        <v>0</v>
      </c>
      <c r="D2038" s="341">
        <v>3.17</v>
      </c>
      <c r="E2038" s="341">
        <f t="shared" si="106"/>
        <v>3.17</v>
      </c>
      <c r="F2038" s="401">
        <f t="shared" si="107"/>
        <v>0</v>
      </c>
      <c r="G2038" s="401">
        <f t="shared" si="108"/>
        <v>466.66372241605205</v>
      </c>
      <c r="H2038" s="401">
        <f t="shared" si="105"/>
        <v>466.66372241605205</v>
      </c>
    </row>
    <row r="2039" spans="1:8" x14ac:dyDescent="0.25">
      <c r="A2039" s="340" t="s">
        <v>15</v>
      </c>
      <c r="B2039" s="325">
        <v>208</v>
      </c>
      <c r="C2039" s="292">
        <v>13.45</v>
      </c>
      <c r="D2039" s="341">
        <v>2.48</v>
      </c>
      <c r="E2039" s="341">
        <f t="shared" si="106"/>
        <v>15.93</v>
      </c>
      <c r="F2039" s="401">
        <f t="shared" si="107"/>
        <v>1980.0085383267824</v>
      </c>
      <c r="G2039" s="401">
        <f t="shared" si="108"/>
        <v>365.08707621192713</v>
      </c>
      <c r="H2039" s="401">
        <f t="shared" si="105"/>
        <v>2345.0956145387095</v>
      </c>
    </row>
    <row r="2040" spans="1:8" x14ac:dyDescent="0.25">
      <c r="A2040" s="340" t="s">
        <v>15</v>
      </c>
      <c r="B2040" s="325">
        <v>209</v>
      </c>
      <c r="C2040" s="292">
        <v>2.25</v>
      </c>
      <c r="D2040" s="341">
        <v>2.94</v>
      </c>
      <c r="E2040" s="341">
        <f t="shared" si="106"/>
        <v>5.1899999999999995</v>
      </c>
      <c r="F2040" s="401">
        <f t="shared" si="107"/>
        <v>331.2281941438855</v>
      </c>
      <c r="G2040" s="401">
        <f t="shared" si="108"/>
        <v>432.80484034801043</v>
      </c>
      <c r="H2040" s="401">
        <f t="shared" si="105"/>
        <v>764.03303449189582</v>
      </c>
    </row>
    <row r="2041" spans="1:8" x14ac:dyDescent="0.25">
      <c r="A2041" s="340" t="s">
        <v>15</v>
      </c>
      <c r="B2041" s="325">
        <v>210</v>
      </c>
      <c r="C2041" s="292">
        <v>0</v>
      </c>
      <c r="D2041" s="341">
        <v>1.43</v>
      </c>
      <c r="E2041" s="341">
        <f t="shared" si="106"/>
        <v>1.43</v>
      </c>
      <c r="F2041" s="401">
        <f t="shared" si="107"/>
        <v>0</v>
      </c>
      <c r="G2041" s="401">
        <f t="shared" si="108"/>
        <v>210.51391894478058</v>
      </c>
      <c r="H2041" s="401">
        <f t="shared" si="105"/>
        <v>210.51391894478058</v>
      </c>
    </row>
    <row r="2042" spans="1:8" x14ac:dyDescent="0.25">
      <c r="A2042" s="340" t="s">
        <v>15</v>
      </c>
      <c r="B2042" s="325">
        <v>246</v>
      </c>
      <c r="C2042" s="292">
        <v>0</v>
      </c>
      <c r="D2042" s="341">
        <v>1.54</v>
      </c>
      <c r="E2042" s="341">
        <f t="shared" si="106"/>
        <v>1.54</v>
      </c>
      <c r="F2042" s="401">
        <f t="shared" si="107"/>
        <v>0</v>
      </c>
      <c r="G2042" s="401">
        <f t="shared" si="108"/>
        <v>226.70729732514832</v>
      </c>
      <c r="H2042" s="401">
        <f t="shared" si="105"/>
        <v>226.70729732514832</v>
      </c>
    </row>
    <row r="2043" spans="1:8" x14ac:dyDescent="0.25">
      <c r="A2043" s="340" t="s">
        <v>15</v>
      </c>
      <c r="B2043" s="325">
        <v>247</v>
      </c>
      <c r="C2043" s="292">
        <v>3.7190000000000001E-2</v>
      </c>
      <c r="D2043" s="341">
        <v>2.8</v>
      </c>
      <c r="E2043" s="341">
        <f t="shared" si="106"/>
        <v>2.8371899999999997</v>
      </c>
      <c r="F2043" s="401">
        <f t="shared" si="107"/>
        <v>5.4748340178716015</v>
      </c>
      <c r="G2043" s="401">
        <f t="shared" si="108"/>
        <v>412.19508604572422</v>
      </c>
      <c r="H2043" s="401">
        <f t="shared" si="105"/>
        <v>417.66992006359578</v>
      </c>
    </row>
    <row r="2044" spans="1:8" x14ac:dyDescent="0.25">
      <c r="A2044" s="340" t="s">
        <v>15</v>
      </c>
      <c r="B2044" s="325">
        <v>248</v>
      </c>
      <c r="C2044" s="292">
        <v>0</v>
      </c>
      <c r="D2044" s="341">
        <v>3.37</v>
      </c>
      <c r="E2044" s="341">
        <f t="shared" si="106"/>
        <v>3.37</v>
      </c>
      <c r="F2044" s="401">
        <f t="shared" si="107"/>
        <v>0</v>
      </c>
      <c r="G2044" s="401">
        <f t="shared" si="108"/>
        <v>496.1062285621752</v>
      </c>
      <c r="H2044" s="401">
        <f t="shared" si="105"/>
        <v>496.1062285621752</v>
      </c>
    </row>
    <row r="2045" spans="1:8" x14ac:dyDescent="0.25">
      <c r="A2045" s="340" t="s">
        <v>15</v>
      </c>
      <c r="B2045" s="325">
        <v>249</v>
      </c>
      <c r="C2045" s="292">
        <v>4.1399999999999997</v>
      </c>
      <c r="D2045" s="341">
        <v>1.36</v>
      </c>
      <c r="E2045" s="341">
        <f t="shared" si="106"/>
        <v>5.5</v>
      </c>
      <c r="F2045" s="401">
        <f t="shared" si="107"/>
        <v>609.45987722474933</v>
      </c>
      <c r="G2045" s="401">
        <f t="shared" si="108"/>
        <v>200.20904179363748</v>
      </c>
      <c r="H2045" s="401">
        <f t="shared" si="105"/>
        <v>809.66891901838687</v>
      </c>
    </row>
    <row r="2046" spans="1:8" x14ac:dyDescent="0.25">
      <c r="A2046" s="340" t="s">
        <v>15</v>
      </c>
      <c r="B2046" s="325">
        <v>250</v>
      </c>
      <c r="C2046" s="292">
        <v>0</v>
      </c>
      <c r="D2046" s="341">
        <v>3.92</v>
      </c>
      <c r="E2046" s="341">
        <f t="shared" si="106"/>
        <v>3.92</v>
      </c>
      <c r="F2046" s="401">
        <f t="shared" si="107"/>
        <v>0</v>
      </c>
      <c r="G2046" s="401">
        <f t="shared" si="108"/>
        <v>577.07312046401387</v>
      </c>
      <c r="H2046" s="401">
        <f t="shared" si="105"/>
        <v>577.07312046401387</v>
      </c>
    </row>
    <row r="2047" spans="1:8" x14ac:dyDescent="0.25">
      <c r="A2047" s="340" t="s">
        <v>15</v>
      </c>
      <c r="B2047" s="325">
        <v>251</v>
      </c>
      <c r="C2047" s="292">
        <v>0.72</v>
      </c>
      <c r="D2047" s="341">
        <v>4.08</v>
      </c>
      <c r="E2047" s="341">
        <f t="shared" si="106"/>
        <v>4.8</v>
      </c>
      <c r="F2047" s="401">
        <f t="shared" si="107"/>
        <v>105.99302212604337</v>
      </c>
      <c r="G2047" s="401">
        <f t="shared" si="108"/>
        <v>600.62712538091239</v>
      </c>
      <c r="H2047" s="401">
        <f t="shared" si="105"/>
        <v>706.62014750695573</v>
      </c>
    </row>
    <row r="2048" spans="1:8" x14ac:dyDescent="0.25">
      <c r="A2048" s="340" t="s">
        <v>15</v>
      </c>
      <c r="B2048" s="325">
        <v>252</v>
      </c>
      <c r="C2048" s="292">
        <v>0.12021</v>
      </c>
      <c r="D2048" s="341">
        <v>9.2899999999999991</v>
      </c>
      <c r="E2048" s="341">
        <f t="shared" si="106"/>
        <v>9.4102099999999993</v>
      </c>
      <c r="F2048" s="401">
        <f t="shared" si="107"/>
        <v>17.696418319127321</v>
      </c>
      <c r="G2048" s="401">
        <f t="shared" si="108"/>
        <v>1367.6044104874204</v>
      </c>
      <c r="H2048" s="401">
        <f t="shared" si="105"/>
        <v>1385.3008288065478</v>
      </c>
    </row>
    <row r="2049" spans="1:8" x14ac:dyDescent="0.25">
      <c r="A2049" s="340" t="s">
        <v>15</v>
      </c>
      <c r="B2049" s="325">
        <v>253</v>
      </c>
      <c r="C2049" s="292">
        <v>11.11</v>
      </c>
      <c r="D2049" s="341">
        <v>3.57</v>
      </c>
      <c r="E2049" s="341">
        <f t="shared" si="106"/>
        <v>14.68</v>
      </c>
      <c r="F2049" s="401">
        <f t="shared" si="107"/>
        <v>1635.5312164171414</v>
      </c>
      <c r="G2049" s="401">
        <f t="shared" si="108"/>
        <v>525.5487347082983</v>
      </c>
      <c r="H2049" s="401">
        <f t="shared" si="105"/>
        <v>2161.0799511254399</v>
      </c>
    </row>
    <row r="2050" spans="1:8" x14ac:dyDescent="0.25">
      <c r="A2050" s="340" t="s">
        <v>15</v>
      </c>
      <c r="B2050" s="325">
        <v>254</v>
      </c>
      <c r="C2050" s="292">
        <v>0</v>
      </c>
      <c r="D2050" s="341">
        <v>3.1</v>
      </c>
      <c r="E2050" s="341">
        <f t="shared" si="106"/>
        <v>3.1</v>
      </c>
      <c r="F2050" s="401">
        <f t="shared" si="107"/>
        <v>0</v>
      </c>
      <c r="G2050" s="401">
        <f t="shared" si="108"/>
        <v>456.35884526490895</v>
      </c>
      <c r="H2050" s="401">
        <f t="shared" si="105"/>
        <v>456.35884526490895</v>
      </c>
    </row>
    <row r="2051" spans="1:8" x14ac:dyDescent="0.25">
      <c r="A2051" s="340" t="s">
        <v>15</v>
      </c>
      <c r="B2051" s="325">
        <v>255</v>
      </c>
      <c r="C2051" s="292">
        <v>0</v>
      </c>
      <c r="D2051" s="341">
        <v>2.95</v>
      </c>
      <c r="E2051" s="341">
        <f t="shared" si="106"/>
        <v>2.95</v>
      </c>
      <c r="F2051" s="401">
        <f t="shared" si="107"/>
        <v>0</v>
      </c>
      <c r="G2051" s="401">
        <f t="shared" si="108"/>
        <v>434.27696565531659</v>
      </c>
      <c r="H2051" s="401">
        <f t="shared" si="105"/>
        <v>434.27696565531659</v>
      </c>
    </row>
    <row r="2052" spans="1:8" x14ac:dyDescent="0.25">
      <c r="A2052" s="340" t="s">
        <v>15</v>
      </c>
      <c r="B2052" s="325">
        <v>256</v>
      </c>
      <c r="C2052" s="292">
        <v>1.1499999999999999</v>
      </c>
      <c r="D2052" s="341">
        <v>1.57</v>
      </c>
      <c r="E2052" s="341">
        <f t="shared" si="106"/>
        <v>2.7199999999999998</v>
      </c>
      <c r="F2052" s="401">
        <f t="shared" si="107"/>
        <v>169.29441034020815</v>
      </c>
      <c r="G2052" s="401">
        <f t="shared" si="108"/>
        <v>231.12367324706679</v>
      </c>
      <c r="H2052" s="401">
        <f t="shared" ref="H2052:H2115" si="109">(E2052*10000)/67.929</f>
        <v>400.41808358727491</v>
      </c>
    </row>
    <row r="2053" spans="1:8" x14ac:dyDescent="0.25">
      <c r="A2053" s="340" t="s">
        <v>15</v>
      </c>
      <c r="B2053" s="325">
        <v>257</v>
      </c>
      <c r="C2053" s="292">
        <v>0</v>
      </c>
      <c r="D2053" s="341">
        <v>2.97</v>
      </c>
      <c r="E2053" s="341">
        <f t="shared" si="106"/>
        <v>2.97</v>
      </c>
      <c r="F2053" s="401">
        <f t="shared" si="107"/>
        <v>0</v>
      </c>
      <c r="G2053" s="401">
        <f t="shared" si="108"/>
        <v>437.22121626992896</v>
      </c>
      <c r="H2053" s="401">
        <f t="shared" si="109"/>
        <v>437.22121626992896</v>
      </c>
    </row>
    <row r="2054" spans="1:8" x14ac:dyDescent="0.25">
      <c r="A2054" s="340" t="s">
        <v>15</v>
      </c>
      <c r="B2054" s="325">
        <v>258</v>
      </c>
      <c r="C2054" s="292">
        <v>0</v>
      </c>
      <c r="D2054" s="341">
        <v>2.1</v>
      </c>
      <c r="E2054" s="341">
        <f t="shared" si="106"/>
        <v>2.1</v>
      </c>
      <c r="F2054" s="401">
        <f t="shared" si="107"/>
        <v>0</v>
      </c>
      <c r="G2054" s="401">
        <f t="shared" si="108"/>
        <v>309.14631453429314</v>
      </c>
      <c r="H2054" s="401">
        <f t="shared" si="109"/>
        <v>309.14631453429314</v>
      </c>
    </row>
    <row r="2055" spans="1:8" x14ac:dyDescent="0.25">
      <c r="A2055" s="340" t="s">
        <v>15</v>
      </c>
      <c r="B2055" s="325">
        <v>259</v>
      </c>
      <c r="C2055" s="292">
        <v>0</v>
      </c>
      <c r="D2055" s="341">
        <v>4.07</v>
      </c>
      <c r="E2055" s="341">
        <f t="shared" si="106"/>
        <v>4.07</v>
      </c>
      <c r="F2055" s="401">
        <f t="shared" si="107"/>
        <v>0</v>
      </c>
      <c r="G2055" s="401">
        <f t="shared" si="108"/>
        <v>599.15500007360629</v>
      </c>
      <c r="H2055" s="401">
        <f t="shared" si="109"/>
        <v>599.15500007360629</v>
      </c>
    </row>
    <row r="2056" spans="1:8" x14ac:dyDescent="0.25">
      <c r="A2056" s="340" t="s">
        <v>15</v>
      </c>
      <c r="B2056" s="325">
        <v>260</v>
      </c>
      <c r="C2056" s="292">
        <v>0</v>
      </c>
      <c r="D2056" s="341">
        <v>8.32</v>
      </c>
      <c r="E2056" s="341">
        <f t="shared" si="106"/>
        <v>8.32</v>
      </c>
      <c r="F2056" s="401">
        <f t="shared" si="107"/>
        <v>0</v>
      </c>
      <c r="G2056" s="401">
        <f t="shared" si="108"/>
        <v>1224.8082556787233</v>
      </c>
      <c r="H2056" s="401">
        <f t="shared" si="109"/>
        <v>1224.8082556787233</v>
      </c>
    </row>
    <row r="2057" spans="1:8" x14ac:dyDescent="0.25">
      <c r="A2057" s="340" t="s">
        <v>15</v>
      </c>
      <c r="B2057" s="325">
        <v>261</v>
      </c>
      <c r="C2057" s="292">
        <v>0</v>
      </c>
      <c r="D2057" s="341">
        <v>6.8</v>
      </c>
      <c r="E2057" s="341">
        <f t="shared" si="106"/>
        <v>6.8</v>
      </c>
      <c r="F2057" s="401">
        <f t="shared" si="107"/>
        <v>0</v>
      </c>
      <c r="G2057" s="401">
        <f t="shared" si="108"/>
        <v>1001.0452089681874</v>
      </c>
      <c r="H2057" s="401">
        <f t="shared" si="109"/>
        <v>1001.0452089681874</v>
      </c>
    </row>
    <row r="2058" spans="1:8" x14ac:dyDescent="0.25">
      <c r="A2058" s="340" t="s">
        <v>15</v>
      </c>
      <c r="B2058" s="325">
        <v>262</v>
      </c>
      <c r="C2058" s="292">
        <v>3.0009999999999998E-2</v>
      </c>
      <c r="D2058" s="341">
        <v>4.3899999999999997</v>
      </c>
      <c r="E2058" s="341">
        <f t="shared" si="106"/>
        <v>4.4200099999999996</v>
      </c>
      <c r="F2058" s="401">
        <f t="shared" si="107"/>
        <v>4.4178480472257791</v>
      </c>
      <c r="G2058" s="401">
        <f t="shared" si="108"/>
        <v>646.26300990740333</v>
      </c>
      <c r="H2058" s="401">
        <f t="shared" si="109"/>
        <v>650.680857954629</v>
      </c>
    </row>
    <row r="2059" spans="1:8" x14ac:dyDescent="0.25">
      <c r="A2059" s="340" t="s">
        <v>15</v>
      </c>
      <c r="B2059" s="325">
        <v>263</v>
      </c>
      <c r="C2059" s="292">
        <v>0</v>
      </c>
      <c r="D2059" s="341">
        <v>3.45</v>
      </c>
      <c r="E2059" s="341">
        <f t="shared" si="106"/>
        <v>3.45</v>
      </c>
      <c r="F2059" s="401">
        <f t="shared" si="107"/>
        <v>0</v>
      </c>
      <c r="G2059" s="401">
        <f t="shared" si="108"/>
        <v>507.88323102062446</v>
      </c>
      <c r="H2059" s="401">
        <f t="shared" si="109"/>
        <v>507.88323102062446</v>
      </c>
    </row>
    <row r="2060" spans="1:8" x14ac:dyDescent="0.25">
      <c r="A2060" s="340" t="s">
        <v>15</v>
      </c>
      <c r="B2060" s="325">
        <v>264</v>
      </c>
      <c r="C2060" s="292">
        <v>7.0029999999999995E-2</v>
      </c>
      <c r="D2060" s="341">
        <v>4.88</v>
      </c>
      <c r="E2060" s="341">
        <f t="shared" si="106"/>
        <v>4.9500299999999999</v>
      </c>
      <c r="F2060" s="401">
        <f t="shared" si="107"/>
        <v>10.309293527065023</v>
      </c>
      <c r="G2060" s="401">
        <f t="shared" si="108"/>
        <v>718.39714996540499</v>
      </c>
      <c r="H2060" s="401">
        <f t="shared" si="109"/>
        <v>728.70644349247004</v>
      </c>
    </row>
    <row r="2061" spans="1:8" x14ac:dyDescent="0.25">
      <c r="A2061" s="340" t="s">
        <v>15</v>
      </c>
      <c r="B2061" s="325">
        <v>265</v>
      </c>
      <c r="C2061" s="292">
        <v>0</v>
      </c>
      <c r="D2061" s="341">
        <v>3.47</v>
      </c>
      <c r="E2061" s="341">
        <f t="shared" si="106"/>
        <v>3.47</v>
      </c>
      <c r="F2061" s="401">
        <f t="shared" si="107"/>
        <v>0</v>
      </c>
      <c r="G2061" s="401">
        <f t="shared" si="108"/>
        <v>510.82748163523678</v>
      </c>
      <c r="H2061" s="401">
        <f t="shared" si="109"/>
        <v>510.82748163523678</v>
      </c>
    </row>
    <row r="2062" spans="1:8" x14ac:dyDescent="0.25">
      <c r="A2062" s="340" t="s">
        <v>15</v>
      </c>
      <c r="B2062" s="325">
        <v>267</v>
      </c>
      <c r="C2062" s="292">
        <v>11.18</v>
      </c>
      <c r="D2062" s="341">
        <v>9.89</v>
      </c>
      <c r="E2062" s="341">
        <f t="shared" si="106"/>
        <v>21.07</v>
      </c>
      <c r="F2062" s="401">
        <f t="shared" si="107"/>
        <v>1645.8360935682845</v>
      </c>
      <c r="G2062" s="401">
        <f t="shared" si="108"/>
        <v>1455.9319289257901</v>
      </c>
      <c r="H2062" s="401">
        <f t="shared" si="109"/>
        <v>3101.7680224940746</v>
      </c>
    </row>
    <row r="2063" spans="1:8" x14ac:dyDescent="0.25">
      <c r="A2063" s="340" t="s">
        <v>15</v>
      </c>
      <c r="B2063" s="325">
        <v>268</v>
      </c>
      <c r="C2063" s="292">
        <v>0</v>
      </c>
      <c r="D2063" s="341">
        <v>2.06</v>
      </c>
      <c r="E2063" s="341">
        <f t="shared" si="106"/>
        <v>2.06</v>
      </c>
      <c r="F2063" s="401">
        <f t="shared" si="107"/>
        <v>0</v>
      </c>
      <c r="G2063" s="401">
        <f t="shared" si="108"/>
        <v>303.25781330506851</v>
      </c>
      <c r="H2063" s="401">
        <f t="shared" si="109"/>
        <v>303.25781330506851</v>
      </c>
    </row>
    <row r="2064" spans="1:8" x14ac:dyDescent="0.25">
      <c r="A2064" s="340" t="s">
        <v>15</v>
      </c>
      <c r="B2064" s="325">
        <v>269</v>
      </c>
      <c r="C2064" s="292">
        <v>0</v>
      </c>
      <c r="D2064" s="341">
        <v>1.77</v>
      </c>
      <c r="E2064" s="341">
        <f t="shared" si="106"/>
        <v>1.77</v>
      </c>
      <c r="F2064" s="401">
        <f t="shared" si="107"/>
        <v>0</v>
      </c>
      <c r="G2064" s="401">
        <f t="shared" si="108"/>
        <v>260.56617939318994</v>
      </c>
      <c r="H2064" s="401">
        <f t="shared" si="109"/>
        <v>260.56617939318994</v>
      </c>
    </row>
    <row r="2065" spans="1:8" x14ac:dyDescent="0.25">
      <c r="A2065" s="340" t="s">
        <v>15</v>
      </c>
      <c r="B2065" s="325">
        <v>270</v>
      </c>
      <c r="C2065" s="292">
        <v>0</v>
      </c>
      <c r="D2065" s="341">
        <v>5.33</v>
      </c>
      <c r="E2065" s="341">
        <f t="shared" si="106"/>
        <v>5.33</v>
      </c>
      <c r="F2065" s="401">
        <f t="shared" si="107"/>
        <v>0</v>
      </c>
      <c r="G2065" s="401">
        <f t="shared" si="108"/>
        <v>784.64278879418214</v>
      </c>
      <c r="H2065" s="401">
        <f t="shared" si="109"/>
        <v>784.64278879418214</v>
      </c>
    </row>
    <row r="2066" spans="1:8" x14ac:dyDescent="0.25">
      <c r="A2066" s="340" t="s">
        <v>15</v>
      </c>
      <c r="B2066" s="325">
        <v>271</v>
      </c>
      <c r="C2066" s="292">
        <v>0</v>
      </c>
      <c r="D2066" s="341">
        <v>6.42</v>
      </c>
      <c r="E2066" s="341">
        <f t="shared" si="106"/>
        <v>6.42</v>
      </c>
      <c r="F2066" s="401">
        <f t="shared" si="107"/>
        <v>0</v>
      </c>
      <c r="G2066" s="401">
        <f t="shared" si="108"/>
        <v>945.10444729055337</v>
      </c>
      <c r="H2066" s="401">
        <f t="shared" si="109"/>
        <v>945.10444729055337</v>
      </c>
    </row>
    <row r="2067" spans="1:8" x14ac:dyDescent="0.25">
      <c r="A2067" s="340" t="s">
        <v>15</v>
      </c>
      <c r="B2067" s="325">
        <v>272</v>
      </c>
      <c r="C2067" s="292">
        <v>0.51832</v>
      </c>
      <c r="D2067" s="341">
        <v>7.12</v>
      </c>
      <c r="E2067" s="341">
        <f t="shared" si="106"/>
        <v>7.6383200000000002</v>
      </c>
      <c r="F2067" s="401">
        <f t="shared" si="107"/>
        <v>76.303198928292773</v>
      </c>
      <c r="G2067" s="401">
        <f t="shared" si="108"/>
        <v>1048.1532188019844</v>
      </c>
      <c r="H2067" s="401">
        <f t="shared" si="109"/>
        <v>1124.4564177302771</v>
      </c>
    </row>
    <row r="2068" spans="1:8" x14ac:dyDescent="0.25">
      <c r="A2068" s="340" t="s">
        <v>15</v>
      </c>
      <c r="B2068" s="325">
        <v>273</v>
      </c>
      <c r="C2068" s="292">
        <v>0</v>
      </c>
      <c r="D2068" s="341">
        <v>3.8</v>
      </c>
      <c r="E2068" s="341">
        <f t="shared" si="106"/>
        <v>3.8</v>
      </c>
      <c r="F2068" s="401">
        <f t="shared" si="107"/>
        <v>0</v>
      </c>
      <c r="G2068" s="401">
        <f t="shared" si="108"/>
        <v>559.40761677633998</v>
      </c>
      <c r="H2068" s="401">
        <f t="shared" si="109"/>
        <v>559.40761677633998</v>
      </c>
    </row>
    <row r="2069" spans="1:8" x14ac:dyDescent="0.25">
      <c r="A2069" s="340" t="s">
        <v>15</v>
      </c>
      <c r="B2069" s="325">
        <v>274</v>
      </c>
      <c r="C2069" s="292">
        <v>0.12162000000000001</v>
      </c>
      <c r="D2069" s="341">
        <v>2.97</v>
      </c>
      <c r="E2069" s="341">
        <f t="shared" si="106"/>
        <v>3.0916200000000003</v>
      </c>
      <c r="F2069" s="401">
        <f t="shared" si="107"/>
        <v>17.903987987457491</v>
      </c>
      <c r="G2069" s="401">
        <f t="shared" si="108"/>
        <v>437.22121626992896</v>
      </c>
      <c r="H2069" s="401">
        <f t="shared" si="109"/>
        <v>455.12520425738643</v>
      </c>
    </row>
    <row r="2070" spans="1:8" x14ac:dyDescent="0.25">
      <c r="A2070" s="340" t="s">
        <v>15</v>
      </c>
      <c r="B2070" s="325">
        <v>275</v>
      </c>
      <c r="C2070" s="292">
        <v>1.68</v>
      </c>
      <c r="D2070" s="341">
        <v>9.7799999999999994</v>
      </c>
      <c r="E2070" s="341">
        <f t="shared" si="106"/>
        <v>11.459999999999999</v>
      </c>
      <c r="F2070" s="401">
        <f t="shared" si="107"/>
        <v>247.31705162743452</v>
      </c>
      <c r="G2070" s="401">
        <f t="shared" si="108"/>
        <v>1439.7385505454224</v>
      </c>
      <c r="H2070" s="401">
        <f t="shared" si="109"/>
        <v>1687.0556021728567</v>
      </c>
    </row>
    <row r="2071" spans="1:8" x14ac:dyDescent="0.25">
      <c r="A2071" s="340" t="s">
        <v>15</v>
      </c>
      <c r="B2071" s="325">
        <v>276</v>
      </c>
      <c r="C2071" s="292">
        <v>0</v>
      </c>
      <c r="D2071" s="341">
        <v>5.14</v>
      </c>
      <c r="E2071" s="341">
        <f t="shared" si="106"/>
        <v>5.14</v>
      </c>
      <c r="F2071" s="401">
        <f t="shared" si="107"/>
        <v>0</v>
      </c>
      <c r="G2071" s="401">
        <f t="shared" si="108"/>
        <v>756.67240795536509</v>
      </c>
      <c r="H2071" s="401">
        <f t="shared" si="109"/>
        <v>756.67240795536509</v>
      </c>
    </row>
    <row r="2072" spans="1:8" x14ac:dyDescent="0.25">
      <c r="A2072" s="340" t="s">
        <v>15</v>
      </c>
      <c r="B2072" s="325">
        <v>277</v>
      </c>
      <c r="C2072" s="292">
        <v>0</v>
      </c>
      <c r="D2072" s="341">
        <v>8.85</v>
      </c>
      <c r="E2072" s="341">
        <f t="shared" si="106"/>
        <v>8.85</v>
      </c>
      <c r="F2072" s="401">
        <f t="shared" si="107"/>
        <v>0</v>
      </c>
      <c r="G2072" s="401">
        <f t="shared" si="108"/>
        <v>1302.8308969659497</v>
      </c>
      <c r="H2072" s="401">
        <f t="shared" si="109"/>
        <v>1302.8308969659497</v>
      </c>
    </row>
    <row r="2073" spans="1:8" x14ac:dyDescent="0.25">
      <c r="A2073" s="340" t="s">
        <v>15</v>
      </c>
      <c r="B2073" s="325">
        <v>278</v>
      </c>
      <c r="C2073" s="292">
        <v>0</v>
      </c>
      <c r="D2073" s="341">
        <v>10.029999999999999</v>
      </c>
      <c r="E2073" s="341">
        <f t="shared" si="106"/>
        <v>10.029999999999999</v>
      </c>
      <c r="F2073" s="401">
        <f t="shared" si="107"/>
        <v>0</v>
      </c>
      <c r="G2073" s="401">
        <f t="shared" si="108"/>
        <v>1476.5416832280764</v>
      </c>
      <c r="H2073" s="401">
        <f t="shared" si="109"/>
        <v>1476.5416832280764</v>
      </c>
    </row>
    <row r="2074" spans="1:8" x14ac:dyDescent="0.25">
      <c r="A2074" s="340" t="s">
        <v>15</v>
      </c>
      <c r="B2074" s="325">
        <v>279</v>
      </c>
      <c r="C2074" s="292">
        <v>0</v>
      </c>
      <c r="D2074" s="341">
        <v>8.2100000000000009</v>
      </c>
      <c r="E2074" s="341">
        <f t="shared" si="106"/>
        <v>8.2100000000000009</v>
      </c>
      <c r="F2074" s="401">
        <f t="shared" si="107"/>
        <v>0</v>
      </c>
      <c r="G2074" s="401">
        <f t="shared" si="108"/>
        <v>1208.6148772983559</v>
      </c>
      <c r="H2074" s="401">
        <f t="shared" si="109"/>
        <v>1208.6148772983559</v>
      </c>
    </row>
    <row r="2075" spans="1:8" x14ac:dyDescent="0.25">
      <c r="A2075" s="340" t="s">
        <v>15</v>
      </c>
      <c r="B2075" s="325">
        <v>280</v>
      </c>
      <c r="C2075" s="292">
        <v>0</v>
      </c>
      <c r="D2075" s="341">
        <v>3.55</v>
      </c>
      <c r="E2075" s="341">
        <f t="shared" si="106"/>
        <v>3.55</v>
      </c>
      <c r="F2075" s="401">
        <f t="shared" si="107"/>
        <v>0</v>
      </c>
      <c r="G2075" s="401">
        <f t="shared" si="108"/>
        <v>522.60448409368598</v>
      </c>
      <c r="H2075" s="401">
        <f t="shared" si="109"/>
        <v>522.60448409368598</v>
      </c>
    </row>
    <row r="2076" spans="1:8" x14ac:dyDescent="0.25">
      <c r="A2076" s="340" t="s">
        <v>15</v>
      </c>
      <c r="B2076" s="325">
        <v>316</v>
      </c>
      <c r="C2076" s="292">
        <v>0</v>
      </c>
      <c r="D2076" s="341">
        <v>8.9700000000000006</v>
      </c>
      <c r="E2076" s="341">
        <f t="shared" si="106"/>
        <v>8.9700000000000006</v>
      </c>
      <c r="F2076" s="401">
        <f t="shared" si="107"/>
        <v>0</v>
      </c>
      <c r="G2076" s="401">
        <f t="shared" si="108"/>
        <v>1320.4964006536236</v>
      </c>
      <c r="H2076" s="401">
        <f t="shared" si="109"/>
        <v>1320.4964006536236</v>
      </c>
    </row>
    <row r="2077" spans="1:8" x14ac:dyDescent="0.25">
      <c r="A2077" s="340" t="s">
        <v>15</v>
      </c>
      <c r="B2077" s="325">
        <v>317</v>
      </c>
      <c r="C2077" s="292">
        <v>0</v>
      </c>
      <c r="D2077" s="341">
        <v>3.07</v>
      </c>
      <c r="E2077" s="341">
        <f t="shared" si="106"/>
        <v>3.07</v>
      </c>
      <c r="F2077" s="401">
        <f t="shared" si="107"/>
        <v>0</v>
      </c>
      <c r="G2077" s="401">
        <f t="shared" si="108"/>
        <v>451.94246934299048</v>
      </c>
      <c r="H2077" s="401">
        <f t="shared" si="109"/>
        <v>451.94246934299048</v>
      </c>
    </row>
    <row r="2078" spans="1:8" x14ac:dyDescent="0.25">
      <c r="A2078" s="340" t="s">
        <v>15</v>
      </c>
      <c r="B2078" s="325">
        <v>318</v>
      </c>
      <c r="C2078" s="292">
        <v>0</v>
      </c>
      <c r="D2078" s="341">
        <v>2.72</v>
      </c>
      <c r="E2078" s="341">
        <f t="shared" si="106"/>
        <v>2.72</v>
      </c>
      <c r="F2078" s="401">
        <f t="shared" si="107"/>
        <v>0</v>
      </c>
      <c r="G2078" s="401">
        <f t="shared" si="108"/>
        <v>400.41808358727496</v>
      </c>
      <c r="H2078" s="401">
        <f t="shared" si="109"/>
        <v>400.41808358727496</v>
      </c>
    </row>
    <row r="2079" spans="1:8" x14ac:dyDescent="0.25">
      <c r="A2079" s="340" t="s">
        <v>15</v>
      </c>
      <c r="B2079" s="325">
        <v>319</v>
      </c>
      <c r="C2079" s="292">
        <v>0</v>
      </c>
      <c r="D2079" s="341">
        <v>18.86</v>
      </c>
      <c r="E2079" s="341">
        <f t="shared" si="106"/>
        <v>18.86</v>
      </c>
      <c r="F2079" s="401">
        <f t="shared" si="107"/>
        <v>0</v>
      </c>
      <c r="G2079" s="401">
        <f t="shared" si="108"/>
        <v>2776.4283295794139</v>
      </c>
      <c r="H2079" s="401">
        <f t="shared" si="109"/>
        <v>2776.4283295794139</v>
      </c>
    </row>
    <row r="2080" spans="1:8" x14ac:dyDescent="0.25">
      <c r="A2080" s="340" t="s">
        <v>15</v>
      </c>
      <c r="B2080" s="325">
        <v>320</v>
      </c>
      <c r="C2080" s="292">
        <v>0.34781000000000001</v>
      </c>
      <c r="D2080" s="341">
        <v>2.66</v>
      </c>
      <c r="E2080" s="341">
        <f t="shared" si="106"/>
        <v>3.0078100000000001</v>
      </c>
      <c r="F2080" s="401">
        <f t="shared" si="107"/>
        <v>51.201990313415472</v>
      </c>
      <c r="G2080" s="401">
        <f t="shared" si="108"/>
        <v>391.58533174343796</v>
      </c>
      <c r="H2080" s="401">
        <f t="shared" si="109"/>
        <v>442.7873220568535</v>
      </c>
    </row>
    <row r="2081" spans="1:8" x14ac:dyDescent="0.25">
      <c r="A2081" s="340" t="s">
        <v>15</v>
      </c>
      <c r="B2081" s="325">
        <v>321</v>
      </c>
      <c r="C2081" s="292">
        <v>8.6999999999999994E-2</v>
      </c>
      <c r="D2081" s="341">
        <v>9.8699999999999992</v>
      </c>
      <c r="E2081" s="341">
        <f t="shared" si="106"/>
        <v>9.956999999999999</v>
      </c>
      <c r="F2081" s="401">
        <f t="shared" si="107"/>
        <v>12.807490173563572</v>
      </c>
      <c r="G2081" s="401">
        <f t="shared" si="108"/>
        <v>1452.9876783111777</v>
      </c>
      <c r="H2081" s="401">
        <f t="shared" si="109"/>
        <v>1465.7951684847412</v>
      </c>
    </row>
    <row r="2082" spans="1:8" x14ac:dyDescent="0.25">
      <c r="A2082" s="340" t="s">
        <v>15</v>
      </c>
      <c r="B2082" s="325">
        <v>322</v>
      </c>
      <c r="C2082" s="292">
        <v>0.45407999999999998</v>
      </c>
      <c r="D2082" s="341">
        <v>6.41</v>
      </c>
      <c r="E2082" s="341">
        <f t="shared" si="106"/>
        <v>6.8640800000000004</v>
      </c>
      <c r="F2082" s="401">
        <f t="shared" si="107"/>
        <v>66.846265954158014</v>
      </c>
      <c r="G2082" s="401">
        <f t="shared" si="108"/>
        <v>943.63232198324715</v>
      </c>
      <c r="H2082" s="401">
        <f t="shared" si="109"/>
        <v>1010.4785879374052</v>
      </c>
    </row>
    <row r="2083" spans="1:8" x14ac:dyDescent="0.25">
      <c r="A2083" s="340" t="s">
        <v>15</v>
      </c>
      <c r="B2083" s="325">
        <v>323</v>
      </c>
      <c r="C2083" s="292">
        <v>0</v>
      </c>
      <c r="D2083" s="341">
        <v>6.81</v>
      </c>
      <c r="E2083" s="341">
        <f t="shared" si="106"/>
        <v>6.81</v>
      </c>
      <c r="F2083" s="401">
        <f t="shared" si="107"/>
        <v>0</v>
      </c>
      <c r="G2083" s="401">
        <f t="shared" si="108"/>
        <v>1002.5173342754935</v>
      </c>
      <c r="H2083" s="401">
        <f t="shared" si="109"/>
        <v>1002.5173342754935</v>
      </c>
    </row>
    <row r="2084" spans="1:8" x14ac:dyDescent="0.25">
      <c r="A2084" s="340" t="s">
        <v>15</v>
      </c>
      <c r="B2084" s="325">
        <v>324</v>
      </c>
      <c r="C2084" s="292">
        <v>0.88</v>
      </c>
      <c r="D2084" s="341">
        <v>1.9</v>
      </c>
      <c r="E2084" s="341">
        <f t="shared" si="106"/>
        <v>2.78</v>
      </c>
      <c r="F2084" s="401">
        <f t="shared" si="107"/>
        <v>129.54702704294189</v>
      </c>
      <c r="G2084" s="401">
        <f t="shared" si="108"/>
        <v>279.70380838816999</v>
      </c>
      <c r="H2084" s="401">
        <f t="shared" si="109"/>
        <v>409.25083543111185</v>
      </c>
    </row>
    <row r="2085" spans="1:8" x14ac:dyDescent="0.25">
      <c r="A2085" s="340" t="s">
        <v>15</v>
      </c>
      <c r="B2085" s="325">
        <v>325</v>
      </c>
      <c r="C2085" s="292">
        <v>0</v>
      </c>
      <c r="D2085" s="341">
        <v>5.09</v>
      </c>
      <c r="E2085" s="341">
        <f t="shared" si="106"/>
        <v>5.09</v>
      </c>
      <c r="F2085" s="401">
        <f t="shared" si="107"/>
        <v>0</v>
      </c>
      <c r="G2085" s="401">
        <f t="shared" si="108"/>
        <v>749.31178141883436</v>
      </c>
      <c r="H2085" s="401">
        <f t="shared" si="109"/>
        <v>749.31178141883436</v>
      </c>
    </row>
    <row r="2086" spans="1:8" x14ac:dyDescent="0.25">
      <c r="A2086" s="340" t="s">
        <v>15</v>
      </c>
      <c r="B2086" s="325">
        <v>326</v>
      </c>
      <c r="C2086" s="292">
        <v>0</v>
      </c>
      <c r="D2086" s="341">
        <v>4.95</v>
      </c>
      <c r="E2086" s="341">
        <f t="shared" si="106"/>
        <v>4.95</v>
      </c>
      <c r="F2086" s="401">
        <f t="shared" si="107"/>
        <v>0</v>
      </c>
      <c r="G2086" s="401">
        <f t="shared" si="108"/>
        <v>728.70202711654815</v>
      </c>
      <c r="H2086" s="401">
        <f t="shared" si="109"/>
        <v>728.70202711654815</v>
      </c>
    </row>
    <row r="2087" spans="1:8" x14ac:dyDescent="0.25">
      <c r="A2087" s="340" t="s">
        <v>15</v>
      </c>
      <c r="B2087" s="325">
        <v>327</v>
      </c>
      <c r="C2087" s="292">
        <v>0</v>
      </c>
      <c r="D2087" s="341">
        <v>2.23</v>
      </c>
      <c r="E2087" s="341">
        <f t="shared" si="106"/>
        <v>2.23</v>
      </c>
      <c r="F2087" s="401">
        <f t="shared" si="107"/>
        <v>0</v>
      </c>
      <c r="G2087" s="401">
        <f t="shared" si="108"/>
        <v>328.28394352927319</v>
      </c>
      <c r="H2087" s="401">
        <f t="shared" si="109"/>
        <v>328.28394352927319</v>
      </c>
    </row>
    <row r="2088" spans="1:8" x14ac:dyDescent="0.25">
      <c r="A2088" s="340" t="s">
        <v>15</v>
      </c>
      <c r="B2088" s="325">
        <v>327</v>
      </c>
      <c r="C2088" s="292">
        <v>0</v>
      </c>
      <c r="D2088" s="341">
        <v>0.95</v>
      </c>
      <c r="E2088" s="341">
        <f t="shared" si="106"/>
        <v>0.95</v>
      </c>
      <c r="F2088" s="401">
        <f t="shared" si="107"/>
        <v>0</v>
      </c>
      <c r="G2088" s="401">
        <f t="shared" si="108"/>
        <v>139.85190419408499</v>
      </c>
      <c r="H2088" s="401">
        <f t="shared" si="109"/>
        <v>139.85190419408499</v>
      </c>
    </row>
    <row r="2089" spans="1:8" x14ac:dyDescent="0.25">
      <c r="A2089" s="340" t="s">
        <v>15</v>
      </c>
      <c r="B2089" s="325">
        <v>329</v>
      </c>
      <c r="C2089" s="292">
        <v>0</v>
      </c>
      <c r="D2089" s="341">
        <v>5.52</v>
      </c>
      <c r="E2089" s="341">
        <f t="shared" si="106"/>
        <v>5.52</v>
      </c>
      <c r="F2089" s="401">
        <f t="shared" si="107"/>
        <v>0</v>
      </c>
      <c r="G2089" s="401">
        <f t="shared" si="108"/>
        <v>812.61316963299907</v>
      </c>
      <c r="H2089" s="401">
        <f t="shared" si="109"/>
        <v>812.61316963299907</v>
      </c>
    </row>
    <row r="2090" spans="1:8" x14ac:dyDescent="0.25">
      <c r="A2090" s="340" t="s">
        <v>15</v>
      </c>
      <c r="B2090" s="325">
        <v>330</v>
      </c>
      <c r="C2090" s="292">
        <v>0</v>
      </c>
      <c r="D2090" s="341">
        <v>1.1299999999999999</v>
      </c>
      <c r="E2090" s="341">
        <f t="shared" si="106"/>
        <v>1.1299999999999999</v>
      </c>
      <c r="F2090" s="401">
        <f t="shared" si="107"/>
        <v>0</v>
      </c>
      <c r="G2090" s="401">
        <f t="shared" si="108"/>
        <v>166.3501597255958</v>
      </c>
      <c r="H2090" s="401">
        <f t="shared" si="109"/>
        <v>166.3501597255958</v>
      </c>
    </row>
    <row r="2091" spans="1:8" x14ac:dyDescent="0.25">
      <c r="A2091" s="340" t="s">
        <v>15</v>
      </c>
      <c r="B2091" s="325">
        <v>331</v>
      </c>
      <c r="C2091" s="292">
        <v>0</v>
      </c>
      <c r="D2091" s="341">
        <v>2.12</v>
      </c>
      <c r="E2091" s="341">
        <f t="shared" ref="E2091:E2154" si="110">C2091+D2091</f>
        <v>2.12</v>
      </c>
      <c r="F2091" s="401">
        <f t="shared" si="107"/>
        <v>0</v>
      </c>
      <c r="G2091" s="401">
        <f t="shared" si="108"/>
        <v>312.09056514890545</v>
      </c>
      <c r="H2091" s="401">
        <f t="shared" si="109"/>
        <v>312.09056514890545</v>
      </c>
    </row>
    <row r="2092" spans="1:8" x14ac:dyDescent="0.25">
      <c r="A2092" s="340" t="s">
        <v>15</v>
      </c>
      <c r="B2092" s="325">
        <v>332</v>
      </c>
      <c r="C2092" s="292">
        <v>0</v>
      </c>
      <c r="D2092" s="341">
        <v>2.38</v>
      </c>
      <c r="E2092" s="341">
        <f t="shared" si="110"/>
        <v>2.38</v>
      </c>
      <c r="F2092" s="401">
        <f t="shared" ref="F2092:F2155" si="111">(C2092*10000)/67.929</f>
        <v>0</v>
      </c>
      <c r="G2092" s="401">
        <f t="shared" ref="G2092:G2155" si="112">(D2092*10000)/67.929</f>
        <v>350.36582313886555</v>
      </c>
      <c r="H2092" s="401">
        <f t="shared" si="109"/>
        <v>350.36582313886555</v>
      </c>
    </row>
    <row r="2093" spans="1:8" x14ac:dyDescent="0.25">
      <c r="A2093" s="340" t="s">
        <v>15</v>
      </c>
      <c r="B2093" s="325">
        <v>333</v>
      </c>
      <c r="C2093" s="292">
        <v>0</v>
      </c>
      <c r="D2093" s="341">
        <v>1.33</v>
      </c>
      <c r="E2093" s="341">
        <f t="shared" si="110"/>
        <v>1.33</v>
      </c>
      <c r="F2093" s="401">
        <f t="shared" si="111"/>
        <v>0</v>
      </c>
      <c r="G2093" s="401">
        <f t="shared" si="112"/>
        <v>195.79266587171898</v>
      </c>
      <c r="H2093" s="401">
        <f t="shared" si="109"/>
        <v>195.79266587171898</v>
      </c>
    </row>
    <row r="2094" spans="1:8" x14ac:dyDescent="0.25">
      <c r="A2094" s="340" t="s">
        <v>15</v>
      </c>
      <c r="B2094" s="325">
        <v>334</v>
      </c>
      <c r="C2094" s="292">
        <v>0</v>
      </c>
      <c r="D2094" s="341">
        <v>4.3099999999999996</v>
      </c>
      <c r="E2094" s="341">
        <f t="shared" si="110"/>
        <v>4.3099999999999996</v>
      </c>
      <c r="F2094" s="401">
        <f t="shared" si="111"/>
        <v>0</v>
      </c>
      <c r="G2094" s="401">
        <f t="shared" si="112"/>
        <v>634.48600744895396</v>
      </c>
      <c r="H2094" s="401">
        <f t="shared" si="109"/>
        <v>634.48600744895396</v>
      </c>
    </row>
    <row r="2095" spans="1:8" x14ac:dyDescent="0.25">
      <c r="A2095" s="340" t="s">
        <v>15</v>
      </c>
      <c r="B2095" s="325">
        <v>335</v>
      </c>
      <c r="C2095" s="292">
        <v>4.96</v>
      </c>
      <c r="D2095" s="341">
        <v>3.39</v>
      </c>
      <c r="E2095" s="341">
        <f t="shared" si="110"/>
        <v>8.35</v>
      </c>
      <c r="F2095" s="401">
        <f t="shared" si="111"/>
        <v>730.17415242385425</v>
      </c>
      <c r="G2095" s="401">
        <f t="shared" si="112"/>
        <v>499.05047917678752</v>
      </c>
      <c r="H2095" s="401">
        <f t="shared" si="109"/>
        <v>1229.2246316006417</v>
      </c>
    </row>
    <row r="2096" spans="1:8" x14ac:dyDescent="0.25">
      <c r="A2096" s="340" t="s">
        <v>15</v>
      </c>
      <c r="B2096" s="325">
        <v>336</v>
      </c>
      <c r="C2096" s="292">
        <v>0</v>
      </c>
      <c r="D2096" s="341">
        <v>5.7</v>
      </c>
      <c r="E2096" s="341">
        <f t="shared" si="110"/>
        <v>5.7</v>
      </c>
      <c r="F2096" s="401">
        <f t="shared" si="111"/>
        <v>0</v>
      </c>
      <c r="G2096" s="401">
        <f t="shared" si="112"/>
        <v>839.11142516451002</v>
      </c>
      <c r="H2096" s="401">
        <f t="shared" si="109"/>
        <v>839.11142516451002</v>
      </c>
    </row>
    <row r="2097" spans="1:8" x14ac:dyDescent="0.25">
      <c r="A2097" s="340" t="s">
        <v>15</v>
      </c>
      <c r="B2097" s="325">
        <v>337</v>
      </c>
      <c r="C2097" s="292">
        <v>0</v>
      </c>
      <c r="D2097" s="341">
        <v>6.74</v>
      </c>
      <c r="E2097" s="341">
        <f t="shared" si="110"/>
        <v>6.74</v>
      </c>
      <c r="F2097" s="401">
        <f t="shared" si="111"/>
        <v>0</v>
      </c>
      <c r="G2097" s="401">
        <f t="shared" si="112"/>
        <v>992.21245712435041</v>
      </c>
      <c r="H2097" s="401">
        <f t="shared" si="109"/>
        <v>992.21245712435041</v>
      </c>
    </row>
    <row r="2098" spans="1:8" x14ac:dyDescent="0.25">
      <c r="A2098" s="340" t="s">
        <v>15</v>
      </c>
      <c r="B2098" s="325">
        <v>338</v>
      </c>
      <c r="C2098" s="292">
        <v>0</v>
      </c>
      <c r="D2098" s="341">
        <v>6.94</v>
      </c>
      <c r="E2098" s="341">
        <f t="shared" si="110"/>
        <v>6.94</v>
      </c>
      <c r="F2098" s="401">
        <f t="shared" si="111"/>
        <v>0</v>
      </c>
      <c r="G2098" s="401">
        <f t="shared" si="112"/>
        <v>1021.6549632704736</v>
      </c>
      <c r="H2098" s="401">
        <f t="shared" si="109"/>
        <v>1021.6549632704736</v>
      </c>
    </row>
    <row r="2099" spans="1:8" x14ac:dyDescent="0.25">
      <c r="A2099" s="340" t="s">
        <v>15</v>
      </c>
      <c r="B2099" s="325">
        <v>339</v>
      </c>
      <c r="C2099" s="292">
        <v>0</v>
      </c>
      <c r="D2099" s="341">
        <v>3.89</v>
      </c>
      <c r="E2099" s="341">
        <f t="shared" si="110"/>
        <v>3.89</v>
      </c>
      <c r="F2099" s="401">
        <f t="shared" si="111"/>
        <v>0</v>
      </c>
      <c r="G2099" s="401">
        <f t="shared" si="112"/>
        <v>572.65674454209545</v>
      </c>
      <c r="H2099" s="401">
        <f t="shared" si="109"/>
        <v>572.65674454209545</v>
      </c>
    </row>
    <row r="2100" spans="1:8" x14ac:dyDescent="0.25">
      <c r="A2100" s="340" t="s">
        <v>15</v>
      </c>
      <c r="B2100" s="325">
        <v>340</v>
      </c>
      <c r="C2100" s="292">
        <v>0</v>
      </c>
      <c r="D2100" s="341">
        <v>3.07</v>
      </c>
      <c r="E2100" s="341">
        <f t="shared" si="110"/>
        <v>3.07</v>
      </c>
      <c r="F2100" s="401">
        <f t="shared" si="111"/>
        <v>0</v>
      </c>
      <c r="G2100" s="401">
        <f t="shared" si="112"/>
        <v>451.94246934299048</v>
      </c>
      <c r="H2100" s="401">
        <f t="shared" si="109"/>
        <v>451.94246934299048</v>
      </c>
    </row>
    <row r="2101" spans="1:8" x14ac:dyDescent="0.25">
      <c r="A2101" s="340" t="s">
        <v>15</v>
      </c>
      <c r="B2101" s="325">
        <v>341</v>
      </c>
      <c r="C2101" s="292">
        <v>0</v>
      </c>
      <c r="D2101" s="341">
        <v>4.83</v>
      </c>
      <c r="E2101" s="341">
        <f t="shared" si="110"/>
        <v>4.83</v>
      </c>
      <c r="F2101" s="401">
        <f t="shared" si="111"/>
        <v>0</v>
      </c>
      <c r="G2101" s="401">
        <f t="shared" si="112"/>
        <v>711.03652342887426</v>
      </c>
      <c r="H2101" s="401">
        <f t="shared" si="109"/>
        <v>711.03652342887426</v>
      </c>
    </row>
    <row r="2102" spans="1:8" x14ac:dyDescent="0.25">
      <c r="A2102" s="340" t="s">
        <v>15</v>
      </c>
      <c r="B2102" s="325">
        <v>342</v>
      </c>
      <c r="C2102" s="292">
        <v>0</v>
      </c>
      <c r="D2102" s="341">
        <v>2.23</v>
      </c>
      <c r="E2102" s="341">
        <f t="shared" si="110"/>
        <v>2.23</v>
      </c>
      <c r="F2102" s="401">
        <f t="shared" si="111"/>
        <v>0</v>
      </c>
      <c r="G2102" s="401">
        <f t="shared" si="112"/>
        <v>328.28394352927319</v>
      </c>
      <c r="H2102" s="401">
        <f t="shared" si="109"/>
        <v>328.28394352927319</v>
      </c>
    </row>
    <row r="2103" spans="1:8" x14ac:dyDescent="0.25">
      <c r="A2103" s="340" t="s">
        <v>15</v>
      </c>
      <c r="B2103" s="325">
        <v>343</v>
      </c>
      <c r="C2103" s="292">
        <v>57.64</v>
      </c>
      <c r="D2103" s="341">
        <v>6.03</v>
      </c>
      <c r="E2103" s="341">
        <f t="shared" si="110"/>
        <v>63.67</v>
      </c>
      <c r="F2103" s="401">
        <f t="shared" si="111"/>
        <v>8485.3302713126941</v>
      </c>
      <c r="G2103" s="401">
        <f t="shared" si="112"/>
        <v>887.69156030561317</v>
      </c>
      <c r="H2103" s="401">
        <f t="shared" si="109"/>
        <v>9373.0218316183073</v>
      </c>
    </row>
    <row r="2104" spans="1:8" x14ac:dyDescent="0.25">
      <c r="A2104" s="340" t="s">
        <v>15</v>
      </c>
      <c r="B2104" s="325">
        <v>344</v>
      </c>
      <c r="C2104" s="292">
        <v>10.53</v>
      </c>
      <c r="D2104" s="341">
        <v>9.98</v>
      </c>
      <c r="E2104" s="341">
        <f t="shared" si="110"/>
        <v>20.509999999999998</v>
      </c>
      <c r="F2104" s="401">
        <f t="shared" si="111"/>
        <v>1550.1479485933842</v>
      </c>
      <c r="G2104" s="401">
        <f t="shared" si="112"/>
        <v>1469.1810566915456</v>
      </c>
      <c r="H2104" s="401">
        <f t="shared" si="109"/>
        <v>3019.3290052849293</v>
      </c>
    </row>
    <row r="2105" spans="1:8" x14ac:dyDescent="0.25">
      <c r="A2105" s="340" t="s">
        <v>15</v>
      </c>
      <c r="B2105" s="325">
        <v>345</v>
      </c>
      <c r="C2105" s="292">
        <v>0</v>
      </c>
      <c r="D2105" s="341">
        <v>7.78</v>
      </c>
      <c r="E2105" s="341">
        <f t="shared" si="110"/>
        <v>7.78</v>
      </c>
      <c r="F2105" s="401">
        <f t="shared" si="111"/>
        <v>0</v>
      </c>
      <c r="G2105" s="401">
        <f t="shared" si="112"/>
        <v>1145.3134890841909</v>
      </c>
      <c r="H2105" s="401">
        <f t="shared" si="109"/>
        <v>1145.3134890841909</v>
      </c>
    </row>
    <row r="2106" spans="1:8" x14ac:dyDescent="0.25">
      <c r="A2106" s="340" t="s">
        <v>15</v>
      </c>
      <c r="B2106" s="325">
        <v>346</v>
      </c>
      <c r="C2106" s="292">
        <v>0</v>
      </c>
      <c r="D2106" s="341">
        <v>3.21</v>
      </c>
      <c r="E2106" s="341">
        <f t="shared" si="110"/>
        <v>3.21</v>
      </c>
      <c r="F2106" s="401">
        <f t="shared" si="111"/>
        <v>0</v>
      </c>
      <c r="G2106" s="401">
        <f t="shared" si="112"/>
        <v>472.55222364527668</v>
      </c>
      <c r="H2106" s="401">
        <f t="shared" si="109"/>
        <v>472.55222364527668</v>
      </c>
    </row>
    <row r="2107" spans="1:8" x14ac:dyDescent="0.25">
      <c r="A2107" s="340" t="s">
        <v>15</v>
      </c>
      <c r="B2107" s="325">
        <v>347</v>
      </c>
      <c r="C2107" s="292">
        <v>0</v>
      </c>
      <c r="D2107" s="341">
        <v>2.4900000000000002</v>
      </c>
      <c r="E2107" s="341">
        <f t="shared" si="110"/>
        <v>2.4900000000000002</v>
      </c>
      <c r="F2107" s="401">
        <f t="shared" si="111"/>
        <v>0</v>
      </c>
      <c r="G2107" s="401">
        <f t="shared" si="112"/>
        <v>366.55920151923334</v>
      </c>
      <c r="H2107" s="401">
        <f t="shared" si="109"/>
        <v>366.55920151923334</v>
      </c>
    </row>
    <row r="2108" spans="1:8" x14ac:dyDescent="0.25">
      <c r="A2108" s="340" t="s">
        <v>15</v>
      </c>
      <c r="B2108" s="325">
        <v>348</v>
      </c>
      <c r="C2108" s="292">
        <v>0</v>
      </c>
      <c r="D2108" s="341">
        <v>3.18</v>
      </c>
      <c r="E2108" s="341">
        <f t="shared" si="110"/>
        <v>3.18</v>
      </c>
      <c r="F2108" s="401">
        <f t="shared" si="111"/>
        <v>0</v>
      </c>
      <c r="G2108" s="401">
        <f t="shared" si="112"/>
        <v>468.13584772335821</v>
      </c>
      <c r="H2108" s="401">
        <f t="shared" si="109"/>
        <v>468.13584772335821</v>
      </c>
    </row>
    <row r="2109" spans="1:8" x14ac:dyDescent="0.25">
      <c r="A2109" s="340" t="s">
        <v>15</v>
      </c>
      <c r="B2109" s="325">
        <v>350</v>
      </c>
      <c r="C2109" s="292">
        <v>0</v>
      </c>
      <c r="D2109" s="341">
        <v>4.4800000000000004</v>
      </c>
      <c r="E2109" s="341">
        <f t="shared" si="110"/>
        <v>4.4800000000000004</v>
      </c>
      <c r="F2109" s="401">
        <f t="shared" si="111"/>
        <v>0</v>
      </c>
      <c r="G2109" s="401">
        <f t="shared" si="112"/>
        <v>659.5121376731588</v>
      </c>
      <c r="H2109" s="401">
        <f t="shared" si="109"/>
        <v>659.5121376731588</v>
      </c>
    </row>
    <row r="2110" spans="1:8" x14ac:dyDescent="0.25">
      <c r="A2110" s="340" t="s">
        <v>15</v>
      </c>
      <c r="B2110" s="325">
        <v>368</v>
      </c>
      <c r="C2110" s="292">
        <v>0.64</v>
      </c>
      <c r="D2110" s="341">
        <v>4.07</v>
      </c>
      <c r="E2110" s="341">
        <f t="shared" si="110"/>
        <v>4.71</v>
      </c>
      <c r="F2110" s="401">
        <f t="shared" si="111"/>
        <v>94.216019667594097</v>
      </c>
      <c r="G2110" s="401">
        <f t="shared" si="112"/>
        <v>599.15500007360629</v>
      </c>
      <c r="H2110" s="401">
        <f t="shared" si="109"/>
        <v>693.37101974120037</v>
      </c>
    </row>
    <row r="2111" spans="1:8" x14ac:dyDescent="0.25">
      <c r="A2111" s="340" t="s">
        <v>15</v>
      </c>
      <c r="B2111" s="325">
        <v>491</v>
      </c>
      <c r="C2111" s="292">
        <v>0</v>
      </c>
      <c r="D2111" s="341">
        <v>3.26</v>
      </c>
      <c r="E2111" s="341">
        <f t="shared" si="110"/>
        <v>3.26</v>
      </c>
      <c r="F2111" s="401">
        <f t="shared" si="111"/>
        <v>0</v>
      </c>
      <c r="G2111" s="401">
        <f t="shared" si="112"/>
        <v>479.91285018180741</v>
      </c>
      <c r="H2111" s="401">
        <f t="shared" si="109"/>
        <v>479.91285018180741</v>
      </c>
    </row>
    <row r="2112" spans="1:8" x14ac:dyDescent="0.25">
      <c r="A2112" s="340" t="s">
        <v>15</v>
      </c>
      <c r="B2112" s="325">
        <v>492</v>
      </c>
      <c r="C2112" s="292">
        <v>5.26</v>
      </c>
      <c r="D2112" s="341">
        <v>2.4700000000000002</v>
      </c>
      <c r="E2112" s="341">
        <f t="shared" si="110"/>
        <v>7.73</v>
      </c>
      <c r="F2112" s="401">
        <f t="shared" si="111"/>
        <v>774.33791164303898</v>
      </c>
      <c r="G2112" s="401">
        <f t="shared" si="112"/>
        <v>363.61495090462103</v>
      </c>
      <c r="H2112" s="401">
        <f t="shared" si="109"/>
        <v>1137.9528625476601</v>
      </c>
    </row>
    <row r="2113" spans="1:8" x14ac:dyDescent="0.25">
      <c r="A2113" s="340" t="s">
        <v>15</v>
      </c>
      <c r="B2113" s="325">
        <v>493</v>
      </c>
      <c r="C2113" s="292">
        <v>0</v>
      </c>
      <c r="D2113" s="341">
        <v>2.25</v>
      </c>
      <c r="E2113" s="341">
        <f t="shared" si="110"/>
        <v>2.25</v>
      </c>
      <c r="F2113" s="401">
        <f t="shared" si="111"/>
        <v>0</v>
      </c>
      <c r="G2113" s="401">
        <f t="shared" si="112"/>
        <v>331.2281941438855</v>
      </c>
      <c r="H2113" s="401">
        <f t="shared" si="109"/>
        <v>331.2281941438855</v>
      </c>
    </row>
    <row r="2114" spans="1:8" x14ac:dyDescent="0.25">
      <c r="A2114" s="340" t="s">
        <v>15</v>
      </c>
      <c r="B2114" s="325">
        <v>494</v>
      </c>
      <c r="C2114" s="292">
        <v>0</v>
      </c>
      <c r="D2114" s="341">
        <v>2.2000000000000002</v>
      </c>
      <c r="E2114" s="341">
        <f t="shared" si="110"/>
        <v>2.2000000000000002</v>
      </c>
      <c r="F2114" s="401">
        <f t="shared" si="111"/>
        <v>0</v>
      </c>
      <c r="G2114" s="401">
        <f t="shared" si="112"/>
        <v>323.86756760735472</v>
      </c>
      <c r="H2114" s="401">
        <f t="shared" si="109"/>
        <v>323.86756760735472</v>
      </c>
    </row>
    <row r="2115" spans="1:8" x14ac:dyDescent="0.25">
      <c r="A2115" s="340" t="s">
        <v>15</v>
      </c>
      <c r="B2115" s="325">
        <v>495</v>
      </c>
      <c r="C2115" s="292">
        <v>0</v>
      </c>
      <c r="D2115" s="341">
        <v>1.2</v>
      </c>
      <c r="E2115" s="341">
        <f t="shared" si="110"/>
        <v>1.2</v>
      </c>
      <c r="F2115" s="401">
        <f t="shared" si="111"/>
        <v>0</v>
      </c>
      <c r="G2115" s="401">
        <f t="shared" si="112"/>
        <v>176.65503687673893</v>
      </c>
      <c r="H2115" s="401">
        <f t="shared" si="109"/>
        <v>176.65503687673893</v>
      </c>
    </row>
    <row r="2116" spans="1:8" x14ac:dyDescent="0.25">
      <c r="A2116" s="340" t="s">
        <v>15</v>
      </c>
      <c r="B2116" s="325">
        <v>496</v>
      </c>
      <c r="C2116" s="292">
        <v>3.4290000000000001E-2</v>
      </c>
      <c r="D2116" s="341">
        <v>8.9499999999999993</v>
      </c>
      <c r="E2116" s="341">
        <f t="shared" si="110"/>
        <v>8.9842899999999997</v>
      </c>
      <c r="F2116" s="401">
        <f t="shared" si="111"/>
        <v>5.0479176787528157</v>
      </c>
      <c r="G2116" s="401">
        <f t="shared" si="112"/>
        <v>1317.5521500390114</v>
      </c>
      <c r="H2116" s="401">
        <f t="shared" ref="H2116:H2179" si="113">(E2116*10000)/67.929</f>
        <v>1322.600067717764</v>
      </c>
    </row>
    <row r="2117" spans="1:8" x14ac:dyDescent="0.25">
      <c r="A2117" s="340" t="s">
        <v>15</v>
      </c>
      <c r="B2117" s="325">
        <v>497</v>
      </c>
      <c r="C2117" s="292">
        <v>0</v>
      </c>
      <c r="D2117" s="341">
        <v>5.7</v>
      </c>
      <c r="E2117" s="341">
        <f t="shared" si="110"/>
        <v>5.7</v>
      </c>
      <c r="F2117" s="401">
        <f t="shared" si="111"/>
        <v>0</v>
      </c>
      <c r="G2117" s="401">
        <f t="shared" si="112"/>
        <v>839.11142516451002</v>
      </c>
      <c r="H2117" s="401">
        <f t="shared" si="113"/>
        <v>839.11142516451002</v>
      </c>
    </row>
    <row r="2118" spans="1:8" x14ac:dyDescent="0.25">
      <c r="A2118" s="340" t="s">
        <v>15</v>
      </c>
      <c r="B2118" s="325">
        <v>498</v>
      </c>
      <c r="C2118" s="292">
        <v>0</v>
      </c>
      <c r="D2118" s="341">
        <v>3.06</v>
      </c>
      <c r="E2118" s="341">
        <f t="shared" si="110"/>
        <v>3.06</v>
      </c>
      <c r="F2118" s="401">
        <f t="shared" si="111"/>
        <v>0</v>
      </c>
      <c r="G2118" s="401">
        <f t="shared" si="112"/>
        <v>450.47034403568432</v>
      </c>
      <c r="H2118" s="401">
        <f t="shared" si="113"/>
        <v>450.47034403568432</v>
      </c>
    </row>
    <row r="2119" spans="1:8" x14ac:dyDescent="0.25">
      <c r="A2119" s="340" t="s">
        <v>15</v>
      </c>
      <c r="B2119" s="325">
        <v>499</v>
      </c>
      <c r="C2119" s="292">
        <v>5.96</v>
      </c>
      <c r="D2119" s="341">
        <v>4.0599999999999996</v>
      </c>
      <c r="E2119" s="341">
        <f t="shared" si="110"/>
        <v>10.02</v>
      </c>
      <c r="F2119" s="401">
        <f t="shared" si="111"/>
        <v>877.38668315447012</v>
      </c>
      <c r="G2119" s="401">
        <f t="shared" si="112"/>
        <v>597.68287476629996</v>
      </c>
      <c r="H2119" s="401">
        <f t="shared" si="113"/>
        <v>1475.0695579207702</v>
      </c>
    </row>
    <row r="2120" spans="1:8" x14ac:dyDescent="0.25">
      <c r="A2120" s="340" t="s">
        <v>15</v>
      </c>
      <c r="B2120" s="325">
        <v>500</v>
      </c>
      <c r="C2120" s="292">
        <v>2.48</v>
      </c>
      <c r="D2120" s="341">
        <v>9.56</v>
      </c>
      <c r="E2120" s="341">
        <f t="shared" si="110"/>
        <v>12.040000000000001</v>
      </c>
      <c r="F2120" s="401">
        <f t="shared" si="111"/>
        <v>365.08707621192713</v>
      </c>
      <c r="G2120" s="401">
        <f t="shared" si="112"/>
        <v>1407.3517937846868</v>
      </c>
      <c r="H2120" s="401">
        <f t="shared" si="113"/>
        <v>1772.4388699966144</v>
      </c>
    </row>
    <row r="2121" spans="1:8" x14ac:dyDescent="0.25">
      <c r="A2121" s="340" t="s">
        <v>15</v>
      </c>
      <c r="B2121" s="325">
        <v>501</v>
      </c>
      <c r="C2121" s="292">
        <v>0</v>
      </c>
      <c r="D2121" s="341">
        <v>2.97</v>
      </c>
      <c r="E2121" s="341">
        <f t="shared" si="110"/>
        <v>2.97</v>
      </c>
      <c r="F2121" s="401">
        <f t="shared" si="111"/>
        <v>0</v>
      </c>
      <c r="G2121" s="401">
        <f t="shared" si="112"/>
        <v>437.22121626992896</v>
      </c>
      <c r="H2121" s="401">
        <f t="shared" si="113"/>
        <v>437.22121626992896</v>
      </c>
    </row>
    <row r="2122" spans="1:8" x14ac:dyDescent="0.25">
      <c r="A2122" s="340" t="s">
        <v>15</v>
      </c>
      <c r="B2122" s="325">
        <v>502</v>
      </c>
      <c r="C2122" s="292">
        <v>4.91</v>
      </c>
      <c r="D2122" s="341">
        <v>3.17</v>
      </c>
      <c r="E2122" s="341">
        <f t="shared" si="110"/>
        <v>8.08</v>
      </c>
      <c r="F2122" s="401">
        <f t="shared" si="111"/>
        <v>722.81352588732352</v>
      </c>
      <c r="G2122" s="401">
        <f t="shared" si="112"/>
        <v>466.66372241605205</v>
      </c>
      <c r="H2122" s="401">
        <f t="shared" si="113"/>
        <v>1189.4772483033755</v>
      </c>
    </row>
    <row r="2123" spans="1:8" x14ac:dyDescent="0.25">
      <c r="A2123" s="340" t="s">
        <v>15</v>
      </c>
      <c r="B2123" s="325">
        <v>503</v>
      </c>
      <c r="C2123" s="292">
        <v>0</v>
      </c>
      <c r="D2123" s="341">
        <v>5.55</v>
      </c>
      <c r="E2123" s="341">
        <f t="shared" si="110"/>
        <v>5.55</v>
      </c>
      <c r="F2123" s="401">
        <f t="shared" si="111"/>
        <v>0</v>
      </c>
      <c r="G2123" s="401">
        <f t="shared" si="112"/>
        <v>817.0295455549176</v>
      </c>
      <c r="H2123" s="401">
        <f t="shared" si="113"/>
        <v>817.0295455549176</v>
      </c>
    </row>
    <row r="2124" spans="1:8" x14ac:dyDescent="0.25">
      <c r="A2124" s="340" t="s">
        <v>15</v>
      </c>
      <c r="B2124" s="325">
        <v>504</v>
      </c>
      <c r="C2124" s="292">
        <v>0</v>
      </c>
      <c r="D2124" s="341">
        <v>2.81</v>
      </c>
      <c r="E2124" s="341">
        <f t="shared" si="110"/>
        <v>2.81</v>
      </c>
      <c r="F2124" s="401">
        <f t="shared" si="111"/>
        <v>0</v>
      </c>
      <c r="G2124" s="401">
        <f t="shared" si="112"/>
        <v>413.66721135303038</v>
      </c>
      <c r="H2124" s="401">
        <f t="shared" si="113"/>
        <v>413.66721135303038</v>
      </c>
    </row>
    <row r="2125" spans="1:8" x14ac:dyDescent="0.25">
      <c r="A2125" s="340" t="s">
        <v>15</v>
      </c>
      <c r="B2125" s="325">
        <v>505</v>
      </c>
      <c r="C2125" s="292">
        <v>0</v>
      </c>
      <c r="D2125" s="341">
        <v>2.99</v>
      </c>
      <c r="E2125" s="341">
        <f t="shared" si="110"/>
        <v>2.99</v>
      </c>
      <c r="F2125" s="401">
        <f t="shared" si="111"/>
        <v>0</v>
      </c>
      <c r="G2125" s="401">
        <f t="shared" si="112"/>
        <v>440.16546688454127</v>
      </c>
      <c r="H2125" s="401">
        <f t="shared" si="113"/>
        <v>440.16546688454127</v>
      </c>
    </row>
    <row r="2126" spans="1:8" x14ac:dyDescent="0.25">
      <c r="A2126" s="340" t="s">
        <v>15</v>
      </c>
      <c r="B2126" s="325">
        <v>506</v>
      </c>
      <c r="C2126" s="292">
        <v>3.35</v>
      </c>
      <c r="D2126" s="341">
        <v>1.47</v>
      </c>
      <c r="E2126" s="341">
        <f t="shared" si="110"/>
        <v>4.82</v>
      </c>
      <c r="F2126" s="401">
        <f t="shared" si="111"/>
        <v>493.16197794756289</v>
      </c>
      <c r="G2126" s="401">
        <f t="shared" si="112"/>
        <v>216.40242017400521</v>
      </c>
      <c r="H2126" s="401">
        <f t="shared" si="113"/>
        <v>709.56439812156805</v>
      </c>
    </row>
    <row r="2127" spans="1:8" x14ac:dyDescent="0.25">
      <c r="A2127" s="340" t="s">
        <v>15</v>
      </c>
      <c r="B2127" s="325">
        <v>507</v>
      </c>
      <c r="C2127" s="292">
        <v>0</v>
      </c>
      <c r="D2127" s="341">
        <v>11.17</v>
      </c>
      <c r="E2127" s="341">
        <f t="shared" si="110"/>
        <v>11.17</v>
      </c>
      <c r="F2127" s="401">
        <f t="shared" si="111"/>
        <v>0</v>
      </c>
      <c r="G2127" s="401">
        <f t="shared" si="112"/>
        <v>1644.3639682609783</v>
      </c>
      <c r="H2127" s="401">
        <f t="shared" si="113"/>
        <v>1644.3639682609783</v>
      </c>
    </row>
    <row r="2128" spans="1:8" x14ac:dyDescent="0.25">
      <c r="A2128" s="340" t="s">
        <v>15</v>
      </c>
      <c r="B2128" s="325">
        <v>508</v>
      </c>
      <c r="C2128" s="292">
        <v>0</v>
      </c>
      <c r="D2128" s="341">
        <v>5.67</v>
      </c>
      <c r="E2128" s="341">
        <f t="shared" si="110"/>
        <v>5.67</v>
      </c>
      <c r="F2128" s="401">
        <f t="shared" si="111"/>
        <v>0</v>
      </c>
      <c r="G2128" s="401">
        <f t="shared" si="112"/>
        <v>834.69504924259149</v>
      </c>
      <c r="H2128" s="401">
        <f t="shared" si="113"/>
        <v>834.69504924259149</v>
      </c>
    </row>
    <row r="2129" spans="1:8" x14ac:dyDescent="0.25">
      <c r="A2129" s="340" t="s">
        <v>15</v>
      </c>
      <c r="B2129" s="325">
        <v>509</v>
      </c>
      <c r="C2129" s="292">
        <v>0</v>
      </c>
      <c r="D2129" s="341">
        <v>6.35</v>
      </c>
      <c r="E2129" s="341">
        <f t="shared" si="110"/>
        <v>6.35</v>
      </c>
      <c r="F2129" s="401">
        <f t="shared" si="111"/>
        <v>0</v>
      </c>
      <c r="G2129" s="401">
        <f t="shared" si="112"/>
        <v>934.79957013941021</v>
      </c>
      <c r="H2129" s="401">
        <f t="shared" si="113"/>
        <v>934.79957013941021</v>
      </c>
    </row>
    <row r="2130" spans="1:8" x14ac:dyDescent="0.25">
      <c r="A2130" s="340" t="s">
        <v>15</v>
      </c>
      <c r="B2130" s="325">
        <v>510</v>
      </c>
      <c r="C2130" s="292">
        <v>0</v>
      </c>
      <c r="D2130" s="341">
        <v>4.71</v>
      </c>
      <c r="E2130" s="341">
        <f t="shared" si="110"/>
        <v>4.71</v>
      </c>
      <c r="F2130" s="401">
        <f t="shared" si="111"/>
        <v>0</v>
      </c>
      <c r="G2130" s="401">
        <f t="shared" si="112"/>
        <v>693.37101974120037</v>
      </c>
      <c r="H2130" s="401">
        <f t="shared" si="113"/>
        <v>693.37101974120037</v>
      </c>
    </row>
    <row r="2131" spans="1:8" x14ac:dyDescent="0.25">
      <c r="A2131" s="340" t="s">
        <v>15</v>
      </c>
      <c r="B2131" s="325">
        <v>511</v>
      </c>
      <c r="C2131" s="292">
        <v>2.325E-2</v>
      </c>
      <c r="D2131" s="341">
        <v>3.11</v>
      </c>
      <c r="E2131" s="341">
        <f t="shared" si="110"/>
        <v>3.1332499999999999</v>
      </c>
      <c r="F2131" s="401">
        <f t="shared" si="111"/>
        <v>3.4226913394868168</v>
      </c>
      <c r="G2131" s="401">
        <f t="shared" si="112"/>
        <v>457.83097057221511</v>
      </c>
      <c r="H2131" s="401">
        <f t="shared" si="113"/>
        <v>461.2536619117019</v>
      </c>
    </row>
    <row r="2132" spans="1:8" x14ac:dyDescent="0.25">
      <c r="A2132" s="340" t="s">
        <v>15</v>
      </c>
      <c r="B2132" s="325">
        <v>512</v>
      </c>
      <c r="C2132" s="292">
        <v>0</v>
      </c>
      <c r="D2132" s="341">
        <v>4.3099999999999996</v>
      </c>
      <c r="E2132" s="341">
        <f t="shared" si="110"/>
        <v>4.3099999999999996</v>
      </c>
      <c r="F2132" s="401">
        <f t="shared" si="111"/>
        <v>0</v>
      </c>
      <c r="G2132" s="401">
        <f t="shared" si="112"/>
        <v>634.48600744895396</v>
      </c>
      <c r="H2132" s="401">
        <f t="shared" si="113"/>
        <v>634.48600744895396</v>
      </c>
    </row>
    <row r="2133" spans="1:8" x14ac:dyDescent="0.25">
      <c r="A2133" s="340" t="s">
        <v>15</v>
      </c>
      <c r="B2133" s="325">
        <v>513</v>
      </c>
      <c r="C2133" s="292">
        <v>0</v>
      </c>
      <c r="D2133" s="341">
        <v>2.5099999999999998</v>
      </c>
      <c r="E2133" s="341">
        <f t="shared" si="110"/>
        <v>2.5099999999999998</v>
      </c>
      <c r="F2133" s="401">
        <f t="shared" si="111"/>
        <v>0</v>
      </c>
      <c r="G2133" s="401">
        <f t="shared" si="112"/>
        <v>369.50345213384554</v>
      </c>
      <c r="H2133" s="401">
        <f t="shared" si="113"/>
        <v>369.50345213384554</v>
      </c>
    </row>
    <row r="2134" spans="1:8" x14ac:dyDescent="0.25">
      <c r="A2134" s="340" t="s">
        <v>15</v>
      </c>
      <c r="B2134" s="325">
        <v>514</v>
      </c>
      <c r="C2134" s="292">
        <v>0</v>
      </c>
      <c r="D2134" s="341">
        <v>3.56</v>
      </c>
      <c r="E2134" s="341">
        <f t="shared" si="110"/>
        <v>3.56</v>
      </c>
      <c r="F2134" s="401">
        <f t="shared" si="111"/>
        <v>0</v>
      </c>
      <c r="G2134" s="401">
        <f t="shared" si="112"/>
        <v>524.0766094009922</v>
      </c>
      <c r="H2134" s="401">
        <f t="shared" si="113"/>
        <v>524.0766094009922</v>
      </c>
    </row>
    <row r="2135" spans="1:8" x14ac:dyDescent="0.25">
      <c r="A2135" s="340" t="s">
        <v>15</v>
      </c>
      <c r="B2135" s="325">
        <v>515</v>
      </c>
      <c r="C2135" s="292">
        <v>0.32</v>
      </c>
      <c r="D2135" s="341">
        <v>0.32</v>
      </c>
      <c r="E2135" s="341">
        <f t="shared" si="110"/>
        <v>0.64</v>
      </c>
      <c r="F2135" s="401">
        <f t="shared" si="111"/>
        <v>47.108009833797048</v>
      </c>
      <c r="G2135" s="401">
        <f t="shared" si="112"/>
        <v>47.108009833797048</v>
      </c>
      <c r="H2135" s="401">
        <f t="shared" si="113"/>
        <v>94.216019667594097</v>
      </c>
    </row>
    <row r="2136" spans="1:8" x14ac:dyDescent="0.25">
      <c r="A2136" s="340" t="s">
        <v>15</v>
      </c>
      <c r="B2136" s="325">
        <v>516</v>
      </c>
      <c r="C2136" s="292">
        <v>0</v>
      </c>
      <c r="D2136" s="341">
        <v>10.45</v>
      </c>
      <c r="E2136" s="341">
        <f t="shared" si="110"/>
        <v>10.45</v>
      </c>
      <c r="F2136" s="401">
        <f t="shared" si="111"/>
        <v>0</v>
      </c>
      <c r="G2136" s="401">
        <f t="shared" si="112"/>
        <v>1538.3709461349349</v>
      </c>
      <c r="H2136" s="401">
        <f t="shared" si="113"/>
        <v>1538.3709461349349</v>
      </c>
    </row>
    <row r="2137" spans="1:8" x14ac:dyDescent="0.25">
      <c r="A2137" s="340" t="s">
        <v>15</v>
      </c>
      <c r="B2137" s="325">
        <v>517</v>
      </c>
      <c r="C2137" s="292">
        <v>0</v>
      </c>
      <c r="D2137" s="341">
        <v>2.76</v>
      </c>
      <c r="E2137" s="341">
        <f t="shared" si="110"/>
        <v>2.76</v>
      </c>
      <c r="F2137" s="401">
        <f t="shared" si="111"/>
        <v>0</v>
      </c>
      <c r="G2137" s="401">
        <f t="shared" si="112"/>
        <v>406.30658481649954</v>
      </c>
      <c r="H2137" s="401">
        <f t="shared" si="113"/>
        <v>406.30658481649954</v>
      </c>
    </row>
    <row r="2138" spans="1:8" x14ac:dyDescent="0.25">
      <c r="A2138" s="340" t="s">
        <v>15</v>
      </c>
      <c r="B2138" s="325">
        <v>518</v>
      </c>
      <c r="C2138" s="292">
        <v>0</v>
      </c>
      <c r="D2138" s="341">
        <v>2.06</v>
      </c>
      <c r="E2138" s="341">
        <f t="shared" si="110"/>
        <v>2.06</v>
      </c>
      <c r="F2138" s="401">
        <f t="shared" si="111"/>
        <v>0</v>
      </c>
      <c r="G2138" s="401">
        <f t="shared" si="112"/>
        <v>303.25781330506851</v>
      </c>
      <c r="H2138" s="401">
        <f t="shared" si="113"/>
        <v>303.25781330506851</v>
      </c>
    </row>
    <row r="2139" spans="1:8" x14ac:dyDescent="0.25">
      <c r="A2139" s="340" t="s">
        <v>15</v>
      </c>
      <c r="B2139" s="325">
        <v>519</v>
      </c>
      <c r="C2139" s="292">
        <v>0</v>
      </c>
      <c r="D2139" s="341">
        <v>2.09</v>
      </c>
      <c r="E2139" s="341">
        <f t="shared" si="110"/>
        <v>2.09</v>
      </c>
      <c r="F2139" s="401">
        <f t="shared" si="111"/>
        <v>0</v>
      </c>
      <c r="G2139" s="401">
        <f t="shared" si="112"/>
        <v>307.67418922698698</v>
      </c>
      <c r="H2139" s="401">
        <f t="shared" si="113"/>
        <v>307.67418922698698</v>
      </c>
    </row>
    <row r="2140" spans="1:8" x14ac:dyDescent="0.25">
      <c r="A2140" s="340" t="s">
        <v>15</v>
      </c>
      <c r="B2140" s="325">
        <v>520</v>
      </c>
      <c r="C2140" s="292">
        <v>0</v>
      </c>
      <c r="D2140" s="341">
        <v>1.96</v>
      </c>
      <c r="E2140" s="341">
        <f t="shared" si="110"/>
        <v>1.96</v>
      </c>
      <c r="F2140" s="401">
        <f t="shared" si="111"/>
        <v>0</v>
      </c>
      <c r="G2140" s="401">
        <f t="shared" si="112"/>
        <v>288.53656023200693</v>
      </c>
      <c r="H2140" s="401">
        <f t="shared" si="113"/>
        <v>288.53656023200693</v>
      </c>
    </row>
    <row r="2141" spans="1:8" x14ac:dyDescent="0.25">
      <c r="A2141" s="340" t="s">
        <v>15</v>
      </c>
      <c r="B2141" s="325">
        <v>522</v>
      </c>
      <c r="C2141" s="292">
        <v>4.3499999999999996</v>
      </c>
      <c r="D2141" s="341">
        <v>8.73</v>
      </c>
      <c r="E2141" s="341">
        <f t="shared" si="110"/>
        <v>13.08</v>
      </c>
      <c r="F2141" s="401">
        <f t="shared" si="111"/>
        <v>640.3745086781787</v>
      </c>
      <c r="G2141" s="401">
        <f t="shared" si="112"/>
        <v>1285.1653932782758</v>
      </c>
      <c r="H2141" s="401">
        <f t="shared" si="113"/>
        <v>1925.5399019564545</v>
      </c>
    </row>
    <row r="2142" spans="1:8" x14ac:dyDescent="0.25">
      <c r="A2142" s="340" t="s">
        <v>15</v>
      </c>
      <c r="B2142" s="325">
        <v>523</v>
      </c>
      <c r="C2142" s="292">
        <v>0</v>
      </c>
      <c r="D2142" s="341">
        <v>3.03</v>
      </c>
      <c r="E2142" s="341">
        <f t="shared" si="110"/>
        <v>3.03</v>
      </c>
      <c r="F2142" s="401">
        <f t="shared" si="111"/>
        <v>0</v>
      </c>
      <c r="G2142" s="401">
        <f t="shared" si="112"/>
        <v>446.05396811376579</v>
      </c>
      <c r="H2142" s="401">
        <f t="shared" si="113"/>
        <v>446.05396811376579</v>
      </c>
    </row>
    <row r="2143" spans="1:8" x14ac:dyDescent="0.25">
      <c r="A2143" s="340" t="s">
        <v>15</v>
      </c>
      <c r="B2143" s="325">
        <v>525</v>
      </c>
      <c r="C2143" s="292">
        <v>0</v>
      </c>
      <c r="D2143" s="341">
        <v>3.88</v>
      </c>
      <c r="E2143" s="341">
        <f t="shared" si="110"/>
        <v>3.88</v>
      </c>
      <c r="F2143" s="401">
        <f t="shared" si="111"/>
        <v>0</v>
      </c>
      <c r="G2143" s="401">
        <f t="shared" si="112"/>
        <v>571.18461923478924</v>
      </c>
      <c r="H2143" s="401">
        <f t="shared" si="113"/>
        <v>571.18461923478924</v>
      </c>
    </row>
    <row r="2144" spans="1:8" x14ac:dyDescent="0.25">
      <c r="A2144" s="340" t="s">
        <v>15</v>
      </c>
      <c r="B2144" s="325">
        <v>561</v>
      </c>
      <c r="C2144" s="292">
        <v>0</v>
      </c>
      <c r="D2144" s="341">
        <v>3.11</v>
      </c>
      <c r="E2144" s="341">
        <f t="shared" si="110"/>
        <v>3.11</v>
      </c>
      <c r="F2144" s="401">
        <f t="shared" si="111"/>
        <v>0</v>
      </c>
      <c r="G2144" s="401">
        <f t="shared" si="112"/>
        <v>457.83097057221511</v>
      </c>
      <c r="H2144" s="401">
        <f t="shared" si="113"/>
        <v>457.83097057221511</v>
      </c>
    </row>
    <row r="2145" spans="1:8" x14ac:dyDescent="0.25">
      <c r="A2145" s="340" t="s">
        <v>15</v>
      </c>
      <c r="B2145" s="325">
        <v>562</v>
      </c>
      <c r="C2145" s="292">
        <v>0</v>
      </c>
      <c r="D2145" s="341">
        <v>5.0599999999999996</v>
      </c>
      <c r="E2145" s="341">
        <f t="shared" si="110"/>
        <v>5.0599999999999996</v>
      </c>
      <c r="F2145" s="401">
        <f t="shared" si="111"/>
        <v>0</v>
      </c>
      <c r="G2145" s="401">
        <f t="shared" si="112"/>
        <v>744.89540549691571</v>
      </c>
      <c r="H2145" s="401">
        <f t="shared" si="113"/>
        <v>744.89540549691571</v>
      </c>
    </row>
    <row r="2146" spans="1:8" x14ac:dyDescent="0.25">
      <c r="A2146" s="340" t="s">
        <v>15</v>
      </c>
      <c r="B2146" s="325">
        <v>563</v>
      </c>
      <c r="C2146" s="292">
        <v>0</v>
      </c>
      <c r="D2146" s="341">
        <v>3.1</v>
      </c>
      <c r="E2146" s="341">
        <f t="shared" si="110"/>
        <v>3.1</v>
      </c>
      <c r="F2146" s="401">
        <f t="shared" si="111"/>
        <v>0</v>
      </c>
      <c r="G2146" s="401">
        <f t="shared" si="112"/>
        <v>456.35884526490895</v>
      </c>
      <c r="H2146" s="401">
        <f t="shared" si="113"/>
        <v>456.35884526490895</v>
      </c>
    </row>
    <row r="2147" spans="1:8" x14ac:dyDescent="0.25">
      <c r="A2147" s="340" t="s">
        <v>15</v>
      </c>
      <c r="B2147" s="325">
        <v>564</v>
      </c>
      <c r="C2147" s="292">
        <v>0.35910999999999998</v>
      </c>
      <c r="D2147" s="341">
        <v>7.74</v>
      </c>
      <c r="E2147" s="341">
        <f t="shared" si="110"/>
        <v>8.0991099999999996</v>
      </c>
      <c r="F2147" s="401">
        <f t="shared" si="111"/>
        <v>52.86549191067143</v>
      </c>
      <c r="G2147" s="401">
        <f t="shared" si="112"/>
        <v>1139.4249878549663</v>
      </c>
      <c r="H2147" s="401">
        <f t="shared" si="113"/>
        <v>1192.2904797656374</v>
      </c>
    </row>
    <row r="2148" spans="1:8" x14ac:dyDescent="0.25">
      <c r="A2148" s="340" t="s">
        <v>15</v>
      </c>
      <c r="B2148" s="325">
        <v>565</v>
      </c>
      <c r="C2148" s="292">
        <v>0</v>
      </c>
      <c r="D2148" s="341">
        <v>4.62</v>
      </c>
      <c r="E2148" s="341">
        <f t="shared" si="110"/>
        <v>4.62</v>
      </c>
      <c r="F2148" s="401">
        <f t="shared" si="111"/>
        <v>0</v>
      </c>
      <c r="G2148" s="401">
        <f t="shared" si="112"/>
        <v>680.1218919754449</v>
      </c>
      <c r="H2148" s="401">
        <f t="shared" si="113"/>
        <v>680.1218919754449</v>
      </c>
    </row>
    <row r="2149" spans="1:8" x14ac:dyDescent="0.25">
      <c r="A2149" s="340" t="s">
        <v>15</v>
      </c>
      <c r="B2149" s="325">
        <v>566</v>
      </c>
      <c r="C2149" s="292">
        <v>0</v>
      </c>
      <c r="D2149" s="341">
        <v>8.2899999999999991</v>
      </c>
      <c r="E2149" s="341">
        <f t="shared" si="110"/>
        <v>8.2899999999999991</v>
      </c>
      <c r="F2149" s="401">
        <f t="shared" si="111"/>
        <v>0</v>
      </c>
      <c r="G2149" s="401">
        <f t="shared" si="112"/>
        <v>1220.3918797568047</v>
      </c>
      <c r="H2149" s="401">
        <f t="shared" si="113"/>
        <v>1220.3918797568047</v>
      </c>
    </row>
    <row r="2150" spans="1:8" x14ac:dyDescent="0.25">
      <c r="A2150" s="340" t="s">
        <v>15</v>
      </c>
      <c r="B2150" s="325">
        <v>567</v>
      </c>
      <c r="C2150" s="292">
        <v>0</v>
      </c>
      <c r="D2150" s="341">
        <v>2.5</v>
      </c>
      <c r="E2150" s="341">
        <f t="shared" si="110"/>
        <v>2.5</v>
      </c>
      <c r="F2150" s="401">
        <f t="shared" si="111"/>
        <v>0</v>
      </c>
      <c r="G2150" s="401">
        <f t="shared" si="112"/>
        <v>368.03132682653944</v>
      </c>
      <c r="H2150" s="401">
        <f t="shared" si="113"/>
        <v>368.03132682653944</v>
      </c>
    </row>
    <row r="2151" spans="1:8" x14ac:dyDescent="0.25">
      <c r="A2151" s="340" t="s">
        <v>15</v>
      </c>
      <c r="B2151" s="325">
        <v>568</v>
      </c>
      <c r="C2151" s="292">
        <v>0</v>
      </c>
      <c r="D2151" s="341">
        <v>6.16</v>
      </c>
      <c r="E2151" s="341">
        <f t="shared" si="110"/>
        <v>6.16</v>
      </c>
      <c r="F2151" s="401">
        <f t="shared" si="111"/>
        <v>0</v>
      </c>
      <c r="G2151" s="401">
        <f t="shared" si="112"/>
        <v>906.82918930059327</v>
      </c>
      <c r="H2151" s="401">
        <f t="shared" si="113"/>
        <v>906.82918930059327</v>
      </c>
    </row>
    <row r="2152" spans="1:8" x14ac:dyDescent="0.25">
      <c r="A2152" s="340" t="s">
        <v>15</v>
      </c>
      <c r="B2152" s="325">
        <v>570</v>
      </c>
      <c r="C2152" s="292">
        <v>0</v>
      </c>
      <c r="D2152" s="341">
        <v>13.43</v>
      </c>
      <c r="E2152" s="341">
        <f t="shared" si="110"/>
        <v>13.43</v>
      </c>
      <c r="F2152" s="401">
        <f t="shared" si="111"/>
        <v>0</v>
      </c>
      <c r="G2152" s="401">
        <f t="shared" si="112"/>
        <v>1977.06428771217</v>
      </c>
      <c r="H2152" s="401">
        <f t="shared" si="113"/>
        <v>1977.06428771217</v>
      </c>
    </row>
    <row r="2153" spans="1:8" x14ac:dyDescent="0.25">
      <c r="A2153" s="340" t="s">
        <v>15</v>
      </c>
      <c r="B2153" s="325">
        <v>571</v>
      </c>
      <c r="C2153" s="292">
        <v>0</v>
      </c>
      <c r="D2153" s="341">
        <v>1.3</v>
      </c>
      <c r="E2153" s="341">
        <f t="shared" si="110"/>
        <v>1.3</v>
      </c>
      <c r="F2153" s="401">
        <f t="shared" si="111"/>
        <v>0</v>
      </c>
      <c r="G2153" s="401">
        <f t="shared" si="112"/>
        <v>191.37628994980051</v>
      </c>
      <c r="H2153" s="401">
        <f t="shared" si="113"/>
        <v>191.37628994980051</v>
      </c>
    </row>
    <row r="2154" spans="1:8" x14ac:dyDescent="0.25">
      <c r="A2154" s="340" t="s">
        <v>15</v>
      </c>
      <c r="B2154" s="325">
        <v>572</v>
      </c>
      <c r="C2154" s="292">
        <v>0</v>
      </c>
      <c r="D2154" s="341">
        <v>4.84</v>
      </c>
      <c r="E2154" s="341">
        <f t="shared" si="110"/>
        <v>4.84</v>
      </c>
      <c r="F2154" s="401">
        <f t="shared" si="111"/>
        <v>0</v>
      </c>
      <c r="G2154" s="401">
        <f t="shared" si="112"/>
        <v>712.50864873618036</v>
      </c>
      <c r="H2154" s="401">
        <f t="shared" si="113"/>
        <v>712.50864873618036</v>
      </c>
    </row>
    <row r="2155" spans="1:8" x14ac:dyDescent="0.25">
      <c r="A2155" s="340" t="s">
        <v>15</v>
      </c>
      <c r="B2155" s="325">
        <v>573</v>
      </c>
      <c r="C2155" s="292">
        <v>9.9</v>
      </c>
      <c r="D2155" s="341">
        <v>8.2899999999999991</v>
      </c>
      <c r="E2155" s="341">
        <f t="shared" ref="E2155:E2218" si="114">C2155+D2155</f>
        <v>18.189999999999998</v>
      </c>
      <c r="F2155" s="401">
        <f t="shared" si="111"/>
        <v>1457.4040542330963</v>
      </c>
      <c r="G2155" s="401">
        <f t="shared" si="112"/>
        <v>1220.3918797568047</v>
      </c>
      <c r="H2155" s="401">
        <f t="shared" si="113"/>
        <v>2677.7959339899007</v>
      </c>
    </row>
    <row r="2156" spans="1:8" x14ac:dyDescent="0.25">
      <c r="A2156" s="340" t="s">
        <v>15</v>
      </c>
      <c r="B2156" s="325">
        <v>574</v>
      </c>
      <c r="C2156" s="292">
        <v>0</v>
      </c>
      <c r="D2156" s="341">
        <v>4.08</v>
      </c>
      <c r="E2156" s="341">
        <f t="shared" si="114"/>
        <v>4.08</v>
      </c>
      <c r="F2156" s="401">
        <f t="shared" ref="F2156:F2219" si="115">(C2156*10000)/67.929</f>
        <v>0</v>
      </c>
      <c r="G2156" s="401">
        <f t="shared" ref="G2156:G2219" si="116">(D2156*10000)/67.929</f>
        <v>600.62712538091239</v>
      </c>
      <c r="H2156" s="401">
        <f t="shared" si="113"/>
        <v>600.62712538091239</v>
      </c>
    </row>
    <row r="2157" spans="1:8" x14ac:dyDescent="0.25">
      <c r="A2157" s="340" t="s">
        <v>15</v>
      </c>
      <c r="B2157" s="325">
        <v>575</v>
      </c>
      <c r="C2157" s="292">
        <v>0</v>
      </c>
      <c r="D2157" s="341">
        <v>2.0499999999999998</v>
      </c>
      <c r="E2157" s="341">
        <f t="shared" si="114"/>
        <v>2.0499999999999998</v>
      </c>
      <c r="F2157" s="401">
        <f t="shared" si="115"/>
        <v>0</v>
      </c>
      <c r="G2157" s="401">
        <f t="shared" si="116"/>
        <v>301.78568799776235</v>
      </c>
      <c r="H2157" s="401">
        <f t="shared" si="113"/>
        <v>301.78568799776235</v>
      </c>
    </row>
    <row r="2158" spans="1:8" x14ac:dyDescent="0.25">
      <c r="A2158" s="340" t="s">
        <v>15</v>
      </c>
      <c r="B2158" s="325">
        <v>576</v>
      </c>
      <c r="C2158" s="292">
        <v>0</v>
      </c>
      <c r="D2158" s="341">
        <v>2.25</v>
      </c>
      <c r="E2158" s="341">
        <f t="shared" si="114"/>
        <v>2.25</v>
      </c>
      <c r="F2158" s="401">
        <f t="shared" si="115"/>
        <v>0</v>
      </c>
      <c r="G2158" s="401">
        <f t="shared" si="116"/>
        <v>331.2281941438855</v>
      </c>
      <c r="H2158" s="401">
        <f t="shared" si="113"/>
        <v>331.2281941438855</v>
      </c>
    </row>
    <row r="2159" spans="1:8" x14ac:dyDescent="0.25">
      <c r="A2159" s="340" t="s">
        <v>15</v>
      </c>
      <c r="B2159" s="325">
        <v>577</v>
      </c>
      <c r="C2159" s="292">
        <v>2.7</v>
      </c>
      <c r="D2159" s="341">
        <v>4.3</v>
      </c>
      <c r="E2159" s="341">
        <f t="shared" si="114"/>
        <v>7</v>
      </c>
      <c r="F2159" s="401">
        <f t="shared" si="115"/>
        <v>397.47383297266265</v>
      </c>
      <c r="G2159" s="401">
        <f t="shared" si="116"/>
        <v>633.01388214164785</v>
      </c>
      <c r="H2159" s="401">
        <f t="shared" si="113"/>
        <v>1030.4877151143105</v>
      </c>
    </row>
    <row r="2160" spans="1:8" x14ac:dyDescent="0.25">
      <c r="A2160" s="340" t="s">
        <v>15</v>
      </c>
      <c r="B2160" s="325">
        <v>578</v>
      </c>
      <c r="C2160" s="292">
        <v>0</v>
      </c>
      <c r="D2160" s="341">
        <v>6.18</v>
      </c>
      <c r="E2160" s="341">
        <f t="shared" si="114"/>
        <v>6.18</v>
      </c>
      <c r="F2160" s="401">
        <f t="shared" si="115"/>
        <v>0</v>
      </c>
      <c r="G2160" s="401">
        <f t="shared" si="116"/>
        <v>909.77343991520559</v>
      </c>
      <c r="H2160" s="401">
        <f t="shared" si="113"/>
        <v>909.77343991520559</v>
      </c>
    </row>
    <row r="2161" spans="1:8" x14ac:dyDescent="0.25">
      <c r="A2161" s="340" t="s">
        <v>15</v>
      </c>
      <c r="B2161" s="325">
        <v>579</v>
      </c>
      <c r="C2161" s="292">
        <v>4.3029999999999999E-2</v>
      </c>
      <c r="D2161" s="341">
        <v>9.6300000000000008</v>
      </c>
      <c r="E2161" s="341">
        <f t="shared" si="114"/>
        <v>9.6730300000000007</v>
      </c>
      <c r="F2161" s="401">
        <f t="shared" si="115"/>
        <v>6.3345551973383971</v>
      </c>
      <c r="G2161" s="401">
        <f t="shared" si="116"/>
        <v>1417.6566709358303</v>
      </c>
      <c r="H2161" s="401">
        <f t="shared" si="113"/>
        <v>1423.9912261331685</v>
      </c>
    </row>
    <row r="2162" spans="1:8" x14ac:dyDescent="0.25">
      <c r="A2162" s="340" t="s">
        <v>15</v>
      </c>
      <c r="B2162" s="325">
        <v>580</v>
      </c>
      <c r="C2162" s="292">
        <v>0</v>
      </c>
      <c r="D2162" s="341">
        <v>1.98</v>
      </c>
      <c r="E2162" s="341">
        <f t="shared" si="114"/>
        <v>1.98</v>
      </c>
      <c r="F2162" s="401">
        <f t="shared" si="115"/>
        <v>0</v>
      </c>
      <c r="G2162" s="401">
        <f t="shared" si="116"/>
        <v>291.48081084661925</v>
      </c>
      <c r="H2162" s="401">
        <f t="shared" si="113"/>
        <v>291.48081084661925</v>
      </c>
    </row>
    <row r="2163" spans="1:8" x14ac:dyDescent="0.25">
      <c r="A2163" s="340" t="s">
        <v>15</v>
      </c>
      <c r="B2163" s="325">
        <v>581</v>
      </c>
      <c r="C2163" s="292">
        <v>0</v>
      </c>
      <c r="D2163" s="341">
        <v>0.99</v>
      </c>
      <c r="E2163" s="341">
        <f t="shared" si="114"/>
        <v>0.99</v>
      </c>
      <c r="F2163" s="401">
        <f t="shared" si="115"/>
        <v>0</v>
      </c>
      <c r="G2163" s="401">
        <f t="shared" si="116"/>
        <v>145.74040542330962</v>
      </c>
      <c r="H2163" s="401">
        <f t="shared" si="113"/>
        <v>145.74040542330962</v>
      </c>
    </row>
    <row r="2164" spans="1:8" x14ac:dyDescent="0.25">
      <c r="A2164" s="340" t="s">
        <v>15</v>
      </c>
      <c r="B2164" s="325">
        <v>582</v>
      </c>
      <c r="C2164" s="292">
        <v>31.83</v>
      </c>
      <c r="D2164" s="341">
        <v>35.4</v>
      </c>
      <c r="E2164" s="341">
        <f t="shared" si="114"/>
        <v>67.22999999999999</v>
      </c>
      <c r="F2164" s="401">
        <f t="shared" si="115"/>
        <v>4685.7748531555008</v>
      </c>
      <c r="G2164" s="401">
        <f t="shared" si="116"/>
        <v>5211.3235878637988</v>
      </c>
      <c r="H2164" s="401">
        <f t="shared" si="113"/>
        <v>9897.0984410192978</v>
      </c>
    </row>
    <row r="2165" spans="1:8" x14ac:dyDescent="0.25">
      <c r="A2165" s="340" t="s">
        <v>15</v>
      </c>
      <c r="B2165" s="325">
        <v>583</v>
      </c>
      <c r="C2165" s="292">
        <v>0</v>
      </c>
      <c r="D2165" s="341">
        <v>3.24</v>
      </c>
      <c r="E2165" s="341">
        <f t="shared" si="114"/>
        <v>3.24</v>
      </c>
      <c r="F2165" s="401">
        <f t="shared" si="115"/>
        <v>0</v>
      </c>
      <c r="G2165" s="401">
        <f t="shared" si="116"/>
        <v>476.96859956719521</v>
      </c>
      <c r="H2165" s="401">
        <f t="shared" si="113"/>
        <v>476.96859956719521</v>
      </c>
    </row>
    <row r="2166" spans="1:8" x14ac:dyDescent="0.25">
      <c r="A2166" s="340" t="s">
        <v>15</v>
      </c>
      <c r="B2166" s="325">
        <v>584</v>
      </c>
      <c r="C2166" s="292">
        <v>0.67</v>
      </c>
      <c r="D2166" s="341">
        <v>1.91</v>
      </c>
      <c r="E2166" s="341">
        <f t="shared" si="114"/>
        <v>2.58</v>
      </c>
      <c r="F2166" s="401">
        <f t="shared" si="115"/>
        <v>98.632395589512569</v>
      </c>
      <c r="G2166" s="401">
        <f t="shared" si="116"/>
        <v>281.17593369547615</v>
      </c>
      <c r="H2166" s="401">
        <f t="shared" si="113"/>
        <v>379.8083292849887</v>
      </c>
    </row>
    <row r="2167" spans="1:8" x14ac:dyDescent="0.25">
      <c r="A2167" s="340" t="s">
        <v>15</v>
      </c>
      <c r="B2167" s="325">
        <v>585</v>
      </c>
      <c r="C2167" s="292">
        <v>0</v>
      </c>
      <c r="D2167" s="341">
        <v>2.14</v>
      </c>
      <c r="E2167" s="341">
        <f t="shared" si="114"/>
        <v>2.14</v>
      </c>
      <c r="F2167" s="401">
        <f t="shared" si="115"/>
        <v>0</v>
      </c>
      <c r="G2167" s="401">
        <f t="shared" si="116"/>
        <v>315.03481576351777</v>
      </c>
      <c r="H2167" s="401">
        <f t="shared" si="113"/>
        <v>315.03481576351777</v>
      </c>
    </row>
    <row r="2168" spans="1:8" x14ac:dyDescent="0.25">
      <c r="A2168" s="340" t="s">
        <v>15</v>
      </c>
      <c r="B2168" s="325">
        <v>586</v>
      </c>
      <c r="C2168" s="292">
        <v>0</v>
      </c>
      <c r="D2168" s="341">
        <v>1.07</v>
      </c>
      <c r="E2168" s="341">
        <f t="shared" si="114"/>
        <v>1.07</v>
      </c>
      <c r="F2168" s="401">
        <f t="shared" si="115"/>
        <v>0</v>
      </c>
      <c r="G2168" s="401">
        <f t="shared" si="116"/>
        <v>157.51740788175888</v>
      </c>
      <c r="H2168" s="401">
        <f t="shared" si="113"/>
        <v>157.51740788175888</v>
      </c>
    </row>
    <row r="2169" spans="1:8" x14ac:dyDescent="0.25">
      <c r="A2169" s="340" t="s">
        <v>15</v>
      </c>
      <c r="B2169" s="325">
        <v>587</v>
      </c>
      <c r="C2169" s="292">
        <v>0</v>
      </c>
      <c r="D2169" s="341">
        <v>6.81</v>
      </c>
      <c r="E2169" s="341">
        <f t="shared" si="114"/>
        <v>6.81</v>
      </c>
      <c r="F2169" s="401">
        <f t="shared" si="115"/>
        <v>0</v>
      </c>
      <c r="G2169" s="401">
        <f t="shared" si="116"/>
        <v>1002.5173342754935</v>
      </c>
      <c r="H2169" s="401">
        <f t="shared" si="113"/>
        <v>1002.5173342754935</v>
      </c>
    </row>
    <row r="2170" spans="1:8" x14ac:dyDescent="0.25">
      <c r="A2170" s="340" t="s">
        <v>15</v>
      </c>
      <c r="B2170" s="325">
        <v>589</v>
      </c>
      <c r="C2170" s="292">
        <v>5.09</v>
      </c>
      <c r="D2170" s="341">
        <v>4.5599999999999996</v>
      </c>
      <c r="E2170" s="341">
        <f t="shared" si="114"/>
        <v>9.6499999999999986</v>
      </c>
      <c r="F2170" s="401">
        <f t="shared" si="115"/>
        <v>749.31178141883436</v>
      </c>
      <c r="G2170" s="401">
        <f t="shared" si="116"/>
        <v>671.28914013160784</v>
      </c>
      <c r="H2170" s="401">
        <f t="shared" si="113"/>
        <v>1420.6009215504421</v>
      </c>
    </row>
    <row r="2171" spans="1:8" x14ac:dyDescent="0.25">
      <c r="A2171" s="340" t="s">
        <v>15</v>
      </c>
      <c r="B2171" s="325">
        <v>590</v>
      </c>
      <c r="C2171" s="292">
        <v>2.81</v>
      </c>
      <c r="D2171" s="341">
        <v>8.4700000000000006</v>
      </c>
      <c r="E2171" s="341">
        <f t="shared" si="114"/>
        <v>11.280000000000001</v>
      </c>
      <c r="F2171" s="401">
        <f t="shared" si="115"/>
        <v>413.66721135303038</v>
      </c>
      <c r="G2171" s="401">
        <f t="shared" si="116"/>
        <v>1246.8901352883156</v>
      </c>
      <c r="H2171" s="401">
        <f t="shared" si="113"/>
        <v>1660.5573466413464</v>
      </c>
    </row>
    <row r="2172" spans="1:8" x14ac:dyDescent="0.25">
      <c r="A2172" s="340" t="s">
        <v>15</v>
      </c>
      <c r="B2172" s="325">
        <v>591</v>
      </c>
      <c r="C2172" s="292">
        <v>0</v>
      </c>
      <c r="D2172" s="341">
        <v>2.97</v>
      </c>
      <c r="E2172" s="341">
        <f t="shared" si="114"/>
        <v>2.97</v>
      </c>
      <c r="F2172" s="401">
        <f t="shared" si="115"/>
        <v>0</v>
      </c>
      <c r="G2172" s="401">
        <f t="shared" si="116"/>
        <v>437.22121626992896</v>
      </c>
      <c r="H2172" s="401">
        <f t="shared" si="113"/>
        <v>437.22121626992896</v>
      </c>
    </row>
    <row r="2173" spans="1:8" x14ac:dyDescent="0.25">
      <c r="A2173" s="340" t="s">
        <v>15</v>
      </c>
      <c r="B2173" s="325">
        <v>592</v>
      </c>
      <c r="C2173" s="292">
        <v>0</v>
      </c>
      <c r="D2173" s="341">
        <v>4.97</v>
      </c>
      <c r="E2173" s="341">
        <f t="shared" si="114"/>
        <v>4.97</v>
      </c>
      <c r="F2173" s="401">
        <f t="shared" si="115"/>
        <v>0</v>
      </c>
      <c r="G2173" s="401">
        <f t="shared" si="116"/>
        <v>731.64627773116047</v>
      </c>
      <c r="H2173" s="401">
        <f t="shared" si="113"/>
        <v>731.64627773116047</v>
      </c>
    </row>
    <row r="2174" spans="1:8" x14ac:dyDescent="0.25">
      <c r="A2174" s="340" t="s">
        <v>15</v>
      </c>
      <c r="B2174" s="325">
        <v>593</v>
      </c>
      <c r="C2174" s="292">
        <v>0</v>
      </c>
      <c r="D2174" s="341">
        <v>6.89</v>
      </c>
      <c r="E2174" s="341">
        <f t="shared" si="114"/>
        <v>6.89</v>
      </c>
      <c r="F2174" s="401">
        <f t="shared" si="115"/>
        <v>0</v>
      </c>
      <c r="G2174" s="401">
        <f t="shared" si="116"/>
        <v>1014.2943367339427</v>
      </c>
      <c r="H2174" s="401">
        <f t="shared" si="113"/>
        <v>1014.2943367339427</v>
      </c>
    </row>
    <row r="2175" spans="1:8" x14ac:dyDescent="0.25">
      <c r="A2175" s="340" t="s">
        <v>15</v>
      </c>
      <c r="B2175" s="325">
        <v>594</v>
      </c>
      <c r="C2175" s="292">
        <v>0</v>
      </c>
      <c r="D2175" s="341">
        <v>4.53</v>
      </c>
      <c r="E2175" s="341">
        <f t="shared" si="114"/>
        <v>4.53</v>
      </c>
      <c r="F2175" s="401">
        <f t="shared" si="115"/>
        <v>0</v>
      </c>
      <c r="G2175" s="401">
        <f t="shared" si="116"/>
        <v>666.87276420968954</v>
      </c>
      <c r="H2175" s="401">
        <f t="shared" si="113"/>
        <v>666.87276420968954</v>
      </c>
    </row>
    <row r="2176" spans="1:8" x14ac:dyDescent="0.25">
      <c r="A2176" s="340" t="s">
        <v>15</v>
      </c>
      <c r="B2176" s="325">
        <v>595</v>
      </c>
      <c r="C2176" s="292">
        <v>0</v>
      </c>
      <c r="D2176" s="341">
        <v>5.81</v>
      </c>
      <c r="E2176" s="341">
        <f t="shared" si="114"/>
        <v>5.81</v>
      </c>
      <c r="F2176" s="401">
        <f t="shared" si="115"/>
        <v>0</v>
      </c>
      <c r="G2176" s="401">
        <f t="shared" si="116"/>
        <v>855.30480354487759</v>
      </c>
      <c r="H2176" s="401">
        <f t="shared" si="113"/>
        <v>855.30480354487759</v>
      </c>
    </row>
    <row r="2177" spans="1:8" x14ac:dyDescent="0.25">
      <c r="A2177" s="340" t="s">
        <v>15</v>
      </c>
      <c r="B2177" s="325">
        <v>599</v>
      </c>
      <c r="C2177" s="292">
        <v>0</v>
      </c>
      <c r="D2177" s="341">
        <v>1.23</v>
      </c>
      <c r="E2177" s="341">
        <f t="shared" si="114"/>
        <v>1.23</v>
      </c>
      <c r="F2177" s="401">
        <f t="shared" si="115"/>
        <v>0</v>
      </c>
      <c r="G2177" s="401">
        <f t="shared" si="116"/>
        <v>181.07141279865741</v>
      </c>
      <c r="H2177" s="401">
        <f t="shared" si="113"/>
        <v>181.07141279865741</v>
      </c>
    </row>
    <row r="2178" spans="1:8" x14ac:dyDescent="0.25">
      <c r="A2178" s="340" t="s">
        <v>15</v>
      </c>
      <c r="B2178" s="325">
        <v>631</v>
      </c>
      <c r="C2178" s="292">
        <v>0</v>
      </c>
      <c r="D2178" s="341">
        <v>2.56</v>
      </c>
      <c r="E2178" s="341">
        <f t="shared" si="114"/>
        <v>2.56</v>
      </c>
      <c r="F2178" s="401">
        <f t="shared" si="115"/>
        <v>0</v>
      </c>
      <c r="G2178" s="401">
        <f t="shared" si="116"/>
        <v>376.86407867037639</v>
      </c>
      <c r="H2178" s="401">
        <f t="shared" si="113"/>
        <v>376.86407867037639</v>
      </c>
    </row>
    <row r="2179" spans="1:8" x14ac:dyDescent="0.25">
      <c r="A2179" s="340" t="s">
        <v>15</v>
      </c>
      <c r="B2179" s="325">
        <v>632</v>
      </c>
      <c r="C2179" s="292">
        <v>0</v>
      </c>
      <c r="D2179" s="341">
        <v>7.36</v>
      </c>
      <c r="E2179" s="341">
        <f t="shared" si="114"/>
        <v>7.36</v>
      </c>
      <c r="F2179" s="401">
        <f t="shared" si="115"/>
        <v>0</v>
      </c>
      <c r="G2179" s="401">
        <f t="shared" si="116"/>
        <v>1083.4842261773322</v>
      </c>
      <c r="H2179" s="401">
        <f t="shared" si="113"/>
        <v>1083.4842261773322</v>
      </c>
    </row>
    <row r="2180" spans="1:8" x14ac:dyDescent="0.25">
      <c r="A2180" s="340" t="s">
        <v>15</v>
      </c>
      <c r="B2180" s="325">
        <v>633</v>
      </c>
      <c r="C2180" s="292">
        <v>0</v>
      </c>
      <c r="D2180" s="341">
        <v>3.15</v>
      </c>
      <c r="E2180" s="341">
        <f t="shared" si="114"/>
        <v>3.15</v>
      </c>
      <c r="F2180" s="401">
        <f t="shared" si="115"/>
        <v>0</v>
      </c>
      <c r="G2180" s="401">
        <f t="shared" si="116"/>
        <v>463.71947180143974</v>
      </c>
      <c r="H2180" s="401">
        <f t="shared" ref="H2180:H2243" si="117">(E2180*10000)/67.929</f>
        <v>463.71947180143974</v>
      </c>
    </row>
    <row r="2181" spans="1:8" x14ac:dyDescent="0.25">
      <c r="A2181" s="340" t="s">
        <v>15</v>
      </c>
      <c r="B2181" s="325">
        <v>634</v>
      </c>
      <c r="C2181" s="292">
        <v>9.19</v>
      </c>
      <c r="D2181" s="341">
        <v>9.61</v>
      </c>
      <c r="E2181" s="341">
        <f t="shared" si="114"/>
        <v>18.799999999999997</v>
      </c>
      <c r="F2181" s="401">
        <f t="shared" si="115"/>
        <v>1352.8831574143592</v>
      </c>
      <c r="G2181" s="401">
        <f t="shared" si="116"/>
        <v>1414.7124203212177</v>
      </c>
      <c r="H2181" s="401">
        <f t="shared" si="117"/>
        <v>2767.5955777355762</v>
      </c>
    </row>
    <row r="2182" spans="1:8" x14ac:dyDescent="0.25">
      <c r="A2182" s="340" t="s">
        <v>15</v>
      </c>
      <c r="B2182" s="325">
        <v>635</v>
      </c>
      <c r="C2182" s="292">
        <v>0</v>
      </c>
      <c r="D2182" s="341">
        <v>1.53</v>
      </c>
      <c r="E2182" s="341">
        <f t="shared" si="114"/>
        <v>1.53</v>
      </c>
      <c r="F2182" s="401">
        <f t="shared" si="115"/>
        <v>0</v>
      </c>
      <c r="G2182" s="401">
        <f t="shared" si="116"/>
        <v>225.23517201784216</v>
      </c>
      <c r="H2182" s="401">
        <f t="shared" si="117"/>
        <v>225.23517201784216</v>
      </c>
    </row>
    <row r="2183" spans="1:8" x14ac:dyDescent="0.25">
      <c r="A2183" s="340" t="s">
        <v>15</v>
      </c>
      <c r="B2183" s="325">
        <v>636</v>
      </c>
      <c r="C2183" s="292">
        <v>0</v>
      </c>
      <c r="D2183" s="341">
        <v>3.1</v>
      </c>
      <c r="E2183" s="341">
        <f t="shared" si="114"/>
        <v>3.1</v>
      </c>
      <c r="F2183" s="401">
        <f t="shared" si="115"/>
        <v>0</v>
      </c>
      <c r="G2183" s="401">
        <f t="shared" si="116"/>
        <v>456.35884526490895</v>
      </c>
      <c r="H2183" s="401">
        <f t="shared" si="117"/>
        <v>456.35884526490895</v>
      </c>
    </row>
    <row r="2184" spans="1:8" x14ac:dyDescent="0.25">
      <c r="A2184" s="340" t="s">
        <v>15</v>
      </c>
      <c r="B2184" s="325">
        <v>637</v>
      </c>
      <c r="C2184" s="292">
        <v>0</v>
      </c>
      <c r="D2184" s="341">
        <v>4.75</v>
      </c>
      <c r="E2184" s="341">
        <f t="shared" si="114"/>
        <v>4.75</v>
      </c>
      <c r="F2184" s="401">
        <f t="shared" si="115"/>
        <v>0</v>
      </c>
      <c r="G2184" s="401">
        <f t="shared" si="116"/>
        <v>699.259520970425</v>
      </c>
      <c r="H2184" s="401">
        <f t="shared" si="117"/>
        <v>699.259520970425</v>
      </c>
    </row>
    <row r="2185" spans="1:8" x14ac:dyDescent="0.25">
      <c r="A2185" s="340" t="s">
        <v>15</v>
      </c>
      <c r="B2185" s="325">
        <v>639</v>
      </c>
      <c r="C2185" s="292">
        <v>0</v>
      </c>
      <c r="D2185" s="341">
        <v>1.38</v>
      </c>
      <c r="E2185" s="341">
        <f t="shared" si="114"/>
        <v>1.38</v>
      </c>
      <c r="F2185" s="401">
        <f t="shared" si="115"/>
        <v>0</v>
      </c>
      <c r="G2185" s="401">
        <f t="shared" si="116"/>
        <v>203.15329240824977</v>
      </c>
      <c r="H2185" s="401">
        <f t="shared" si="117"/>
        <v>203.15329240824977</v>
      </c>
    </row>
    <row r="2186" spans="1:8" x14ac:dyDescent="0.25">
      <c r="A2186" s="340" t="s">
        <v>15</v>
      </c>
      <c r="B2186" s="325">
        <v>640</v>
      </c>
      <c r="C2186" s="292">
        <v>0</v>
      </c>
      <c r="D2186" s="341">
        <v>4.59</v>
      </c>
      <c r="E2186" s="341">
        <f t="shared" si="114"/>
        <v>4.59</v>
      </c>
      <c r="F2186" s="401">
        <f t="shared" si="115"/>
        <v>0</v>
      </c>
      <c r="G2186" s="401">
        <f t="shared" si="116"/>
        <v>675.70551605352648</v>
      </c>
      <c r="H2186" s="401">
        <f t="shared" si="117"/>
        <v>675.70551605352648</v>
      </c>
    </row>
    <row r="2187" spans="1:8" x14ac:dyDescent="0.25">
      <c r="A2187" s="340" t="s">
        <v>15</v>
      </c>
      <c r="B2187" s="325">
        <v>641</v>
      </c>
      <c r="C2187" s="292">
        <v>0</v>
      </c>
      <c r="D2187" s="341">
        <v>3.69</v>
      </c>
      <c r="E2187" s="341">
        <f t="shared" si="114"/>
        <v>3.69</v>
      </c>
      <c r="F2187" s="401">
        <f t="shared" si="115"/>
        <v>0</v>
      </c>
      <c r="G2187" s="401">
        <f t="shared" si="116"/>
        <v>543.2142383959723</v>
      </c>
      <c r="H2187" s="401">
        <f t="shared" si="117"/>
        <v>543.2142383959723</v>
      </c>
    </row>
    <row r="2188" spans="1:8" x14ac:dyDescent="0.25">
      <c r="A2188" s="340" t="s">
        <v>15</v>
      </c>
      <c r="B2188" s="325">
        <v>642</v>
      </c>
      <c r="C2188" s="292">
        <v>12.96</v>
      </c>
      <c r="D2188" s="341">
        <v>5.95</v>
      </c>
      <c r="E2188" s="341">
        <f t="shared" si="114"/>
        <v>18.91</v>
      </c>
      <c r="F2188" s="401">
        <f t="shared" si="115"/>
        <v>1907.8743982687809</v>
      </c>
      <c r="G2188" s="401">
        <f t="shared" si="116"/>
        <v>875.91455784716391</v>
      </c>
      <c r="H2188" s="401">
        <f t="shared" si="117"/>
        <v>2783.7889561159445</v>
      </c>
    </row>
    <row r="2189" spans="1:8" x14ac:dyDescent="0.25">
      <c r="A2189" s="340" t="s">
        <v>15</v>
      </c>
      <c r="B2189" s="325">
        <v>643</v>
      </c>
      <c r="C2189" s="292">
        <v>0</v>
      </c>
      <c r="D2189" s="341">
        <v>1.8</v>
      </c>
      <c r="E2189" s="341">
        <f t="shared" si="114"/>
        <v>1.8</v>
      </c>
      <c r="F2189" s="401">
        <f t="shared" si="115"/>
        <v>0</v>
      </c>
      <c r="G2189" s="401">
        <f t="shared" si="116"/>
        <v>264.98255531510841</v>
      </c>
      <c r="H2189" s="401">
        <f t="shared" si="117"/>
        <v>264.98255531510841</v>
      </c>
    </row>
    <row r="2190" spans="1:8" x14ac:dyDescent="0.25">
      <c r="A2190" s="340" t="s">
        <v>15</v>
      </c>
      <c r="B2190" s="325">
        <v>644</v>
      </c>
      <c r="C2190" s="292">
        <v>0</v>
      </c>
      <c r="D2190" s="341">
        <v>2.42</v>
      </c>
      <c r="E2190" s="341">
        <f t="shared" si="114"/>
        <v>2.42</v>
      </c>
      <c r="F2190" s="401">
        <f t="shared" si="115"/>
        <v>0</v>
      </c>
      <c r="G2190" s="401">
        <f t="shared" si="116"/>
        <v>356.25432436809018</v>
      </c>
      <c r="H2190" s="401">
        <f t="shared" si="117"/>
        <v>356.25432436809018</v>
      </c>
    </row>
    <row r="2191" spans="1:8" x14ac:dyDescent="0.25">
      <c r="A2191" s="340" t="s">
        <v>15</v>
      </c>
      <c r="B2191" s="325">
        <v>645</v>
      </c>
      <c r="C2191" s="292">
        <v>0</v>
      </c>
      <c r="D2191" s="341">
        <v>3.28</v>
      </c>
      <c r="E2191" s="341">
        <f t="shared" si="114"/>
        <v>3.28</v>
      </c>
      <c r="F2191" s="401">
        <f t="shared" si="115"/>
        <v>0</v>
      </c>
      <c r="G2191" s="401">
        <f t="shared" si="116"/>
        <v>482.85710079641979</v>
      </c>
      <c r="H2191" s="401">
        <f t="shared" si="117"/>
        <v>482.85710079641979</v>
      </c>
    </row>
    <row r="2192" spans="1:8" x14ac:dyDescent="0.25">
      <c r="A2192" s="340" t="s">
        <v>15</v>
      </c>
      <c r="B2192" s="325">
        <v>646</v>
      </c>
      <c r="C2192" s="292">
        <v>3.82</v>
      </c>
      <c r="D2192" s="341">
        <v>11.86</v>
      </c>
      <c r="E2192" s="341">
        <f t="shared" si="114"/>
        <v>15.68</v>
      </c>
      <c r="F2192" s="401">
        <f t="shared" si="115"/>
        <v>562.35186739095229</v>
      </c>
      <c r="G2192" s="401">
        <f t="shared" si="116"/>
        <v>1745.9406144651032</v>
      </c>
      <c r="H2192" s="401">
        <f t="shared" si="117"/>
        <v>2308.2924818560555</v>
      </c>
    </row>
    <row r="2193" spans="1:8" x14ac:dyDescent="0.25">
      <c r="A2193" s="340" t="s">
        <v>15</v>
      </c>
      <c r="B2193" s="325">
        <v>647</v>
      </c>
      <c r="C2193" s="292">
        <v>0</v>
      </c>
      <c r="D2193" s="341">
        <v>4.3499999999999996</v>
      </c>
      <c r="E2193" s="341">
        <f t="shared" si="114"/>
        <v>4.3499999999999996</v>
      </c>
      <c r="F2193" s="401">
        <f t="shared" si="115"/>
        <v>0</v>
      </c>
      <c r="G2193" s="401">
        <f t="shared" si="116"/>
        <v>640.3745086781787</v>
      </c>
      <c r="H2193" s="401">
        <f t="shared" si="117"/>
        <v>640.3745086781787</v>
      </c>
    </row>
    <row r="2194" spans="1:8" x14ac:dyDescent="0.25">
      <c r="A2194" s="340" t="s">
        <v>15</v>
      </c>
      <c r="B2194" s="325">
        <v>648</v>
      </c>
      <c r="C2194" s="292">
        <v>0</v>
      </c>
      <c r="D2194" s="341">
        <v>7.61</v>
      </c>
      <c r="E2194" s="341">
        <f t="shared" si="114"/>
        <v>7.61</v>
      </c>
      <c r="F2194" s="401">
        <f t="shared" si="115"/>
        <v>0</v>
      </c>
      <c r="G2194" s="401">
        <f t="shared" si="116"/>
        <v>1120.2873588599862</v>
      </c>
      <c r="H2194" s="401">
        <f t="shared" si="117"/>
        <v>1120.2873588599862</v>
      </c>
    </row>
    <row r="2195" spans="1:8" x14ac:dyDescent="0.25">
      <c r="A2195" s="340" t="s">
        <v>15</v>
      </c>
      <c r="B2195" s="325">
        <v>650</v>
      </c>
      <c r="C2195" s="292">
        <v>0</v>
      </c>
      <c r="D2195" s="341">
        <v>2.67</v>
      </c>
      <c r="E2195" s="341">
        <f t="shared" si="114"/>
        <v>2.67</v>
      </c>
      <c r="F2195" s="401">
        <f t="shared" si="115"/>
        <v>0</v>
      </c>
      <c r="G2195" s="401">
        <f t="shared" si="116"/>
        <v>393.05745705074412</v>
      </c>
      <c r="H2195" s="401">
        <f t="shared" si="117"/>
        <v>393.05745705074412</v>
      </c>
    </row>
    <row r="2196" spans="1:8" x14ac:dyDescent="0.25">
      <c r="A2196" s="340" t="s">
        <v>15</v>
      </c>
      <c r="B2196" s="325">
        <v>651</v>
      </c>
      <c r="C2196" s="292">
        <v>9.6600000000000005E-2</v>
      </c>
      <c r="D2196" s="341">
        <v>5.33</v>
      </c>
      <c r="E2196" s="341">
        <f t="shared" si="114"/>
        <v>5.4265999999999996</v>
      </c>
      <c r="F2196" s="401">
        <f t="shared" si="115"/>
        <v>14.220730468577484</v>
      </c>
      <c r="G2196" s="401">
        <f t="shared" si="116"/>
        <v>784.64278879418214</v>
      </c>
      <c r="H2196" s="401">
        <f t="shared" si="117"/>
        <v>798.86351926275961</v>
      </c>
    </row>
    <row r="2197" spans="1:8" x14ac:dyDescent="0.25">
      <c r="A2197" s="340" t="s">
        <v>15</v>
      </c>
      <c r="B2197" s="325">
        <v>652</v>
      </c>
      <c r="C2197" s="292">
        <v>11.75</v>
      </c>
      <c r="D2197" s="341">
        <v>6.73</v>
      </c>
      <c r="E2197" s="341">
        <f t="shared" si="114"/>
        <v>18.48</v>
      </c>
      <c r="F2197" s="401">
        <f t="shared" si="115"/>
        <v>1729.7472360847355</v>
      </c>
      <c r="G2197" s="401">
        <f t="shared" si="116"/>
        <v>990.74033181704419</v>
      </c>
      <c r="H2197" s="401">
        <f t="shared" si="117"/>
        <v>2720.4875679017796</v>
      </c>
    </row>
    <row r="2198" spans="1:8" x14ac:dyDescent="0.25">
      <c r="A2198" s="340" t="s">
        <v>15</v>
      </c>
      <c r="B2198" s="325">
        <v>653</v>
      </c>
      <c r="C2198" s="292">
        <v>0</v>
      </c>
      <c r="D2198" s="341">
        <v>1.57</v>
      </c>
      <c r="E2198" s="341">
        <f t="shared" si="114"/>
        <v>1.57</v>
      </c>
      <c r="F2198" s="401">
        <f t="shared" si="115"/>
        <v>0</v>
      </c>
      <c r="G2198" s="401">
        <f t="shared" si="116"/>
        <v>231.12367324706679</v>
      </c>
      <c r="H2198" s="401">
        <f t="shared" si="117"/>
        <v>231.12367324706679</v>
      </c>
    </row>
    <row r="2199" spans="1:8" x14ac:dyDescent="0.25">
      <c r="A2199" s="340" t="s">
        <v>15</v>
      </c>
      <c r="B2199" s="325">
        <v>654</v>
      </c>
      <c r="C2199" s="292">
        <v>0</v>
      </c>
      <c r="D2199" s="341">
        <v>12.31</v>
      </c>
      <c r="E2199" s="341">
        <f t="shared" si="114"/>
        <v>12.31</v>
      </c>
      <c r="F2199" s="401">
        <f t="shared" si="115"/>
        <v>0</v>
      </c>
      <c r="G2199" s="401">
        <f t="shared" si="116"/>
        <v>1812.1862532938803</v>
      </c>
      <c r="H2199" s="401">
        <f t="shared" si="117"/>
        <v>1812.1862532938803</v>
      </c>
    </row>
    <row r="2200" spans="1:8" x14ac:dyDescent="0.25">
      <c r="A2200" s="340" t="s">
        <v>15</v>
      </c>
      <c r="B2200" s="325">
        <v>655</v>
      </c>
      <c r="C2200" s="292">
        <v>0</v>
      </c>
      <c r="D2200" s="341">
        <v>4.33</v>
      </c>
      <c r="E2200" s="341">
        <f t="shared" si="114"/>
        <v>4.33</v>
      </c>
      <c r="F2200" s="401">
        <f t="shared" si="115"/>
        <v>0</v>
      </c>
      <c r="G2200" s="401">
        <f t="shared" si="116"/>
        <v>637.43025806356638</v>
      </c>
      <c r="H2200" s="401">
        <f t="shared" si="117"/>
        <v>637.43025806356638</v>
      </c>
    </row>
    <row r="2201" spans="1:8" x14ac:dyDescent="0.25">
      <c r="A2201" s="340" t="s">
        <v>15</v>
      </c>
      <c r="B2201" s="325">
        <v>656</v>
      </c>
      <c r="C2201" s="292">
        <v>0.4632</v>
      </c>
      <c r="D2201" s="341">
        <v>10.33</v>
      </c>
      <c r="E2201" s="341">
        <f t="shared" si="114"/>
        <v>10.793200000000001</v>
      </c>
      <c r="F2201" s="401">
        <f t="shared" si="115"/>
        <v>68.188844234421225</v>
      </c>
      <c r="G2201" s="401">
        <f t="shared" si="116"/>
        <v>1520.705442447261</v>
      </c>
      <c r="H2201" s="401">
        <f t="shared" si="117"/>
        <v>1588.8942866816824</v>
      </c>
    </row>
    <row r="2202" spans="1:8" x14ac:dyDescent="0.25">
      <c r="A2202" s="340" t="s">
        <v>15</v>
      </c>
      <c r="B2202" s="325">
        <v>657</v>
      </c>
      <c r="C2202" s="292">
        <v>0</v>
      </c>
      <c r="D2202" s="341">
        <v>3.01</v>
      </c>
      <c r="E2202" s="341">
        <f t="shared" si="114"/>
        <v>3.01</v>
      </c>
      <c r="F2202" s="401">
        <f t="shared" si="115"/>
        <v>0</v>
      </c>
      <c r="G2202" s="401">
        <f t="shared" si="116"/>
        <v>443.10971749915348</v>
      </c>
      <c r="H2202" s="401">
        <f t="shared" si="117"/>
        <v>443.10971749915348</v>
      </c>
    </row>
    <row r="2203" spans="1:8" x14ac:dyDescent="0.25">
      <c r="A2203" s="340" t="s">
        <v>15</v>
      </c>
      <c r="B2203" s="325">
        <v>658</v>
      </c>
      <c r="C2203" s="292">
        <v>2.2599999999999998</v>
      </c>
      <c r="D2203" s="341">
        <v>1.65</v>
      </c>
      <c r="E2203" s="341">
        <f t="shared" si="114"/>
        <v>3.9099999999999997</v>
      </c>
      <c r="F2203" s="401">
        <f t="shared" si="115"/>
        <v>332.7003194511916</v>
      </c>
      <c r="G2203" s="401">
        <f t="shared" si="116"/>
        <v>242.90067570551605</v>
      </c>
      <c r="H2203" s="401">
        <f t="shared" si="117"/>
        <v>575.60099515670777</v>
      </c>
    </row>
    <row r="2204" spans="1:8" x14ac:dyDescent="0.25">
      <c r="A2204" s="340" t="s">
        <v>15</v>
      </c>
      <c r="B2204" s="325">
        <v>659</v>
      </c>
      <c r="C2204" s="292">
        <v>0</v>
      </c>
      <c r="D2204" s="341">
        <v>16.02</v>
      </c>
      <c r="E2204" s="341">
        <f t="shared" si="114"/>
        <v>16.02</v>
      </c>
      <c r="F2204" s="401">
        <f t="shared" si="115"/>
        <v>0</v>
      </c>
      <c r="G2204" s="401">
        <f t="shared" si="116"/>
        <v>2358.3447423044649</v>
      </c>
      <c r="H2204" s="401">
        <f t="shared" si="117"/>
        <v>2358.3447423044649</v>
      </c>
    </row>
    <row r="2205" spans="1:8" x14ac:dyDescent="0.25">
      <c r="A2205" s="340" t="s">
        <v>15</v>
      </c>
      <c r="B2205" s="325">
        <v>660</v>
      </c>
      <c r="C2205" s="292">
        <v>0</v>
      </c>
      <c r="D2205" s="341">
        <v>5.96</v>
      </c>
      <c r="E2205" s="341">
        <f t="shared" si="114"/>
        <v>5.96</v>
      </c>
      <c r="F2205" s="401">
        <f t="shared" si="115"/>
        <v>0</v>
      </c>
      <c r="G2205" s="401">
        <f t="shared" si="116"/>
        <v>877.38668315447012</v>
      </c>
      <c r="H2205" s="401">
        <f t="shared" si="117"/>
        <v>877.38668315447012</v>
      </c>
    </row>
    <row r="2206" spans="1:8" x14ac:dyDescent="0.25">
      <c r="A2206" s="340" t="s">
        <v>15</v>
      </c>
      <c r="B2206" s="325">
        <v>661</v>
      </c>
      <c r="C2206" s="292">
        <v>0</v>
      </c>
      <c r="D2206" s="341">
        <v>2.06</v>
      </c>
      <c r="E2206" s="341">
        <f t="shared" si="114"/>
        <v>2.06</v>
      </c>
      <c r="F2206" s="401">
        <f t="shared" si="115"/>
        <v>0</v>
      </c>
      <c r="G2206" s="401">
        <f t="shared" si="116"/>
        <v>303.25781330506851</v>
      </c>
      <c r="H2206" s="401">
        <f t="shared" si="117"/>
        <v>303.25781330506851</v>
      </c>
    </row>
    <row r="2207" spans="1:8" x14ac:dyDescent="0.25">
      <c r="A2207" s="340" t="s">
        <v>15</v>
      </c>
      <c r="B2207" s="325">
        <v>662</v>
      </c>
      <c r="C2207" s="292">
        <v>0</v>
      </c>
      <c r="D2207" s="341">
        <v>1.33</v>
      </c>
      <c r="E2207" s="341">
        <f t="shared" si="114"/>
        <v>1.33</v>
      </c>
      <c r="F2207" s="401">
        <f t="shared" si="115"/>
        <v>0</v>
      </c>
      <c r="G2207" s="401">
        <f t="shared" si="116"/>
        <v>195.79266587171898</v>
      </c>
      <c r="H2207" s="401">
        <f t="shared" si="117"/>
        <v>195.79266587171898</v>
      </c>
    </row>
    <row r="2208" spans="1:8" x14ac:dyDescent="0.25">
      <c r="A2208" s="340" t="s">
        <v>15</v>
      </c>
      <c r="B2208" s="325">
        <v>663</v>
      </c>
      <c r="C2208" s="292">
        <v>0.47065000000000001</v>
      </c>
      <c r="D2208" s="341">
        <v>8.2899999999999991</v>
      </c>
      <c r="E2208" s="341">
        <f t="shared" si="114"/>
        <v>8.7606499999999983</v>
      </c>
      <c r="F2208" s="401">
        <f t="shared" si="115"/>
        <v>69.285577588364319</v>
      </c>
      <c r="G2208" s="401">
        <f t="shared" si="116"/>
        <v>1220.3918797568047</v>
      </c>
      <c r="H2208" s="401">
        <f t="shared" si="117"/>
        <v>1289.6774573451689</v>
      </c>
    </row>
    <row r="2209" spans="1:8" x14ac:dyDescent="0.25">
      <c r="A2209" s="340" t="s">
        <v>15</v>
      </c>
      <c r="B2209" s="325">
        <v>664</v>
      </c>
      <c r="C2209" s="292">
        <v>0</v>
      </c>
      <c r="D2209" s="341">
        <v>2.42</v>
      </c>
      <c r="E2209" s="341">
        <f t="shared" si="114"/>
        <v>2.42</v>
      </c>
      <c r="F2209" s="401">
        <f t="shared" si="115"/>
        <v>0</v>
      </c>
      <c r="G2209" s="401">
        <f t="shared" si="116"/>
        <v>356.25432436809018</v>
      </c>
      <c r="H2209" s="401">
        <f t="shared" si="117"/>
        <v>356.25432436809018</v>
      </c>
    </row>
    <row r="2210" spans="1:8" x14ac:dyDescent="0.25">
      <c r="A2210" s="340" t="s">
        <v>15</v>
      </c>
      <c r="B2210" s="325">
        <v>665</v>
      </c>
      <c r="C2210" s="292">
        <v>0</v>
      </c>
      <c r="D2210" s="341">
        <v>3.83</v>
      </c>
      <c r="E2210" s="341">
        <f t="shared" si="114"/>
        <v>3.83</v>
      </c>
      <c r="F2210" s="401">
        <f t="shared" si="115"/>
        <v>0</v>
      </c>
      <c r="G2210" s="401">
        <f t="shared" si="116"/>
        <v>563.82399269825851</v>
      </c>
      <c r="H2210" s="401">
        <f t="shared" si="117"/>
        <v>563.82399269825851</v>
      </c>
    </row>
    <row r="2211" spans="1:8" x14ac:dyDescent="0.25">
      <c r="A2211" s="340" t="s">
        <v>15</v>
      </c>
      <c r="B2211" s="325">
        <v>730</v>
      </c>
      <c r="C2211" s="292">
        <v>0.21</v>
      </c>
      <c r="D2211" s="341">
        <v>4.83</v>
      </c>
      <c r="E2211" s="341">
        <f t="shared" si="114"/>
        <v>5.04</v>
      </c>
      <c r="F2211" s="401">
        <f t="shared" si="115"/>
        <v>30.914631453429315</v>
      </c>
      <c r="G2211" s="401">
        <f t="shared" si="116"/>
        <v>711.03652342887426</v>
      </c>
      <c r="H2211" s="401">
        <f t="shared" si="117"/>
        <v>741.95115488230351</v>
      </c>
    </row>
    <row r="2212" spans="1:8" x14ac:dyDescent="0.25">
      <c r="A2212" s="340" t="s">
        <v>15</v>
      </c>
      <c r="B2212" s="325">
        <v>736</v>
      </c>
      <c r="C2212" s="292">
        <v>0</v>
      </c>
      <c r="D2212" s="341">
        <v>8.19</v>
      </c>
      <c r="E2212" s="341">
        <f t="shared" si="114"/>
        <v>8.19</v>
      </c>
      <c r="F2212" s="401">
        <f t="shared" si="115"/>
        <v>0</v>
      </c>
      <c r="G2212" s="401">
        <f t="shared" si="116"/>
        <v>1205.6706266837432</v>
      </c>
      <c r="H2212" s="401">
        <f t="shared" si="117"/>
        <v>1205.6706266837432</v>
      </c>
    </row>
    <row r="2213" spans="1:8" x14ac:dyDescent="0.25">
      <c r="A2213" s="340" t="s">
        <v>15</v>
      </c>
      <c r="B2213" s="325">
        <v>737</v>
      </c>
      <c r="C2213" s="292">
        <v>0</v>
      </c>
      <c r="D2213" s="341">
        <v>3.85</v>
      </c>
      <c r="E2213" s="341">
        <f t="shared" si="114"/>
        <v>3.85</v>
      </c>
      <c r="F2213" s="401">
        <f t="shared" si="115"/>
        <v>0</v>
      </c>
      <c r="G2213" s="401">
        <f t="shared" si="116"/>
        <v>566.76824331287082</v>
      </c>
      <c r="H2213" s="401">
        <f t="shared" si="117"/>
        <v>566.76824331287082</v>
      </c>
    </row>
    <row r="2214" spans="1:8" x14ac:dyDescent="0.25">
      <c r="A2214" s="340" t="s">
        <v>15</v>
      </c>
      <c r="B2214" s="325">
        <v>739</v>
      </c>
      <c r="C2214" s="292">
        <v>2.5299999999999998</v>
      </c>
      <c r="D2214" s="341">
        <v>2.82</v>
      </c>
      <c r="E2214" s="341">
        <f t="shared" si="114"/>
        <v>5.35</v>
      </c>
      <c r="F2214" s="401">
        <f t="shared" si="115"/>
        <v>372.44770274845786</v>
      </c>
      <c r="G2214" s="401">
        <f t="shared" si="116"/>
        <v>415.13933666033654</v>
      </c>
      <c r="H2214" s="401">
        <f t="shared" si="117"/>
        <v>787.58703940879445</v>
      </c>
    </row>
    <row r="2215" spans="1:8" x14ac:dyDescent="0.25">
      <c r="A2215" s="340" t="s">
        <v>15</v>
      </c>
      <c r="B2215" s="325">
        <v>740</v>
      </c>
      <c r="C2215" s="292">
        <v>0</v>
      </c>
      <c r="D2215" s="341">
        <v>3.38</v>
      </c>
      <c r="E2215" s="341">
        <f t="shared" si="114"/>
        <v>3.38</v>
      </c>
      <c r="F2215" s="401">
        <f t="shared" si="115"/>
        <v>0</v>
      </c>
      <c r="G2215" s="401">
        <f t="shared" si="116"/>
        <v>497.57835386948136</v>
      </c>
      <c r="H2215" s="401">
        <f t="shared" si="117"/>
        <v>497.57835386948136</v>
      </c>
    </row>
    <row r="2216" spans="1:8" x14ac:dyDescent="0.25">
      <c r="A2216" s="340" t="s">
        <v>15</v>
      </c>
      <c r="B2216" s="325">
        <v>741</v>
      </c>
      <c r="C2216" s="292">
        <v>0</v>
      </c>
      <c r="D2216" s="341">
        <v>6.85</v>
      </c>
      <c r="E2216" s="341">
        <f t="shared" si="114"/>
        <v>6.85</v>
      </c>
      <c r="F2216" s="401">
        <f t="shared" si="115"/>
        <v>0</v>
      </c>
      <c r="G2216" s="401">
        <f t="shared" si="116"/>
        <v>1008.4058355047181</v>
      </c>
      <c r="H2216" s="401">
        <f t="shared" si="117"/>
        <v>1008.4058355047181</v>
      </c>
    </row>
    <row r="2217" spans="1:8" x14ac:dyDescent="0.25">
      <c r="A2217" s="340" t="s">
        <v>15</v>
      </c>
      <c r="B2217" s="325">
        <v>743</v>
      </c>
      <c r="C2217" s="292">
        <v>0</v>
      </c>
      <c r="D2217" s="341">
        <v>3.54</v>
      </c>
      <c r="E2217" s="341">
        <f t="shared" si="114"/>
        <v>3.54</v>
      </c>
      <c r="F2217" s="401">
        <f t="shared" si="115"/>
        <v>0</v>
      </c>
      <c r="G2217" s="401">
        <f t="shared" si="116"/>
        <v>521.13235878637988</v>
      </c>
      <c r="H2217" s="401">
        <f t="shared" si="117"/>
        <v>521.13235878637988</v>
      </c>
    </row>
    <row r="2218" spans="1:8" x14ac:dyDescent="0.25">
      <c r="A2218" s="340" t="s">
        <v>15</v>
      </c>
      <c r="B2218" s="325">
        <v>744</v>
      </c>
      <c r="C2218" s="292">
        <v>0</v>
      </c>
      <c r="D2218" s="341">
        <v>5.65</v>
      </c>
      <c r="E2218" s="341">
        <f t="shared" si="114"/>
        <v>5.65</v>
      </c>
      <c r="F2218" s="401">
        <f t="shared" si="115"/>
        <v>0</v>
      </c>
      <c r="G2218" s="401">
        <f t="shared" si="116"/>
        <v>831.75079862797918</v>
      </c>
      <c r="H2218" s="401">
        <f t="shared" si="117"/>
        <v>831.75079862797918</v>
      </c>
    </row>
    <row r="2219" spans="1:8" x14ac:dyDescent="0.25">
      <c r="A2219" s="340" t="s">
        <v>15</v>
      </c>
      <c r="B2219" s="325">
        <v>745</v>
      </c>
      <c r="C2219" s="292">
        <v>0</v>
      </c>
      <c r="D2219" s="341">
        <v>3.07</v>
      </c>
      <c r="E2219" s="341">
        <f t="shared" ref="E2219:E2282" si="118">C2219+D2219</f>
        <v>3.07</v>
      </c>
      <c r="F2219" s="401">
        <f t="shared" si="115"/>
        <v>0</v>
      </c>
      <c r="G2219" s="401">
        <f t="shared" si="116"/>
        <v>451.94246934299048</v>
      </c>
      <c r="H2219" s="401">
        <f t="shared" si="117"/>
        <v>451.94246934299048</v>
      </c>
    </row>
    <row r="2220" spans="1:8" x14ac:dyDescent="0.25">
      <c r="A2220" s="340" t="s">
        <v>15</v>
      </c>
      <c r="B2220" s="325">
        <v>746</v>
      </c>
      <c r="C2220" s="292">
        <v>0</v>
      </c>
      <c r="D2220" s="341">
        <v>3.32</v>
      </c>
      <c r="E2220" s="341">
        <f t="shared" si="118"/>
        <v>3.32</v>
      </c>
      <c r="F2220" s="401">
        <f t="shared" ref="F2220:F2283" si="119">(C2220*10000)/67.929</f>
        <v>0</v>
      </c>
      <c r="G2220" s="401">
        <f t="shared" ref="G2220:G2283" si="120">(D2220*10000)/67.929</f>
        <v>488.74560202564442</v>
      </c>
      <c r="H2220" s="401">
        <f t="shared" si="117"/>
        <v>488.74560202564442</v>
      </c>
    </row>
    <row r="2221" spans="1:8" x14ac:dyDescent="0.25">
      <c r="A2221" s="340" t="s">
        <v>15</v>
      </c>
      <c r="B2221" s="325">
        <v>747</v>
      </c>
      <c r="C2221" s="292">
        <v>3.77</v>
      </c>
      <c r="D2221" s="341">
        <v>7.82</v>
      </c>
      <c r="E2221" s="341">
        <f t="shared" si="118"/>
        <v>11.59</v>
      </c>
      <c r="F2221" s="401">
        <f t="shared" si="119"/>
        <v>554.99124085442156</v>
      </c>
      <c r="G2221" s="401">
        <f t="shared" si="120"/>
        <v>1151.2019903134155</v>
      </c>
      <c r="H2221" s="401">
        <f t="shared" si="117"/>
        <v>1706.193231167837</v>
      </c>
    </row>
    <row r="2222" spans="1:8" x14ac:dyDescent="0.25">
      <c r="A2222" s="340" t="s">
        <v>15</v>
      </c>
      <c r="B2222" s="325">
        <v>747</v>
      </c>
      <c r="C2222" s="292">
        <v>6.29</v>
      </c>
      <c r="D2222" s="341">
        <v>4.99</v>
      </c>
      <c r="E2222" s="341">
        <f t="shared" si="118"/>
        <v>11.280000000000001</v>
      </c>
      <c r="F2222" s="401">
        <f t="shared" si="119"/>
        <v>925.96681829557326</v>
      </c>
      <c r="G2222" s="401">
        <f t="shared" si="120"/>
        <v>734.59052834577278</v>
      </c>
      <c r="H2222" s="401">
        <f t="shared" si="117"/>
        <v>1660.5573466413464</v>
      </c>
    </row>
    <row r="2223" spans="1:8" x14ac:dyDescent="0.25">
      <c r="A2223" s="340" t="s">
        <v>15</v>
      </c>
      <c r="B2223" s="325">
        <v>749</v>
      </c>
      <c r="C2223" s="292">
        <v>0</v>
      </c>
      <c r="D2223" s="341">
        <v>11.43</v>
      </c>
      <c r="E2223" s="341">
        <f t="shared" si="118"/>
        <v>11.43</v>
      </c>
      <c r="F2223" s="401">
        <f t="shared" si="119"/>
        <v>0</v>
      </c>
      <c r="G2223" s="401">
        <f t="shared" si="120"/>
        <v>1682.6392262509385</v>
      </c>
      <c r="H2223" s="401">
        <f t="shared" si="117"/>
        <v>1682.6392262509385</v>
      </c>
    </row>
    <row r="2224" spans="1:8" x14ac:dyDescent="0.25">
      <c r="A2224" s="340" t="s">
        <v>15</v>
      </c>
      <c r="B2224" s="325">
        <v>750</v>
      </c>
      <c r="C2224" s="292">
        <v>0</v>
      </c>
      <c r="D2224" s="341">
        <v>1.35</v>
      </c>
      <c r="E2224" s="341">
        <f t="shared" si="118"/>
        <v>1.35</v>
      </c>
      <c r="F2224" s="401">
        <f t="shared" si="119"/>
        <v>0</v>
      </c>
      <c r="G2224" s="401">
        <f t="shared" si="120"/>
        <v>198.73691648633132</v>
      </c>
      <c r="H2224" s="401">
        <f t="shared" si="117"/>
        <v>198.73691648633132</v>
      </c>
    </row>
    <row r="2225" spans="1:8" x14ac:dyDescent="0.25">
      <c r="A2225" s="340" t="s">
        <v>15</v>
      </c>
      <c r="B2225" s="325">
        <v>751</v>
      </c>
      <c r="C2225" s="292">
        <v>0</v>
      </c>
      <c r="D2225" s="341">
        <v>6.12</v>
      </c>
      <c r="E2225" s="341">
        <f t="shared" si="118"/>
        <v>6.12</v>
      </c>
      <c r="F2225" s="401">
        <f t="shared" si="119"/>
        <v>0</v>
      </c>
      <c r="G2225" s="401">
        <f t="shared" si="120"/>
        <v>900.94068807136864</v>
      </c>
      <c r="H2225" s="401">
        <f t="shared" si="117"/>
        <v>900.94068807136864</v>
      </c>
    </row>
    <row r="2226" spans="1:8" x14ac:dyDescent="0.25">
      <c r="A2226" s="340" t="s">
        <v>15</v>
      </c>
      <c r="B2226" s="325">
        <v>752</v>
      </c>
      <c r="C2226" s="292">
        <v>0</v>
      </c>
      <c r="D2226" s="341">
        <v>5.74</v>
      </c>
      <c r="E2226" s="341">
        <f t="shared" si="118"/>
        <v>5.74</v>
      </c>
      <c r="F2226" s="401">
        <f t="shared" si="119"/>
        <v>0</v>
      </c>
      <c r="G2226" s="401">
        <f t="shared" si="120"/>
        <v>844.99992639373465</v>
      </c>
      <c r="H2226" s="401">
        <f t="shared" si="117"/>
        <v>844.99992639373465</v>
      </c>
    </row>
    <row r="2227" spans="1:8" x14ac:dyDescent="0.25">
      <c r="A2227" s="340" t="s">
        <v>15</v>
      </c>
      <c r="B2227" s="325">
        <v>753</v>
      </c>
      <c r="C2227" s="292">
        <v>0</v>
      </c>
      <c r="D2227" s="341">
        <v>4.4400000000000004</v>
      </c>
      <c r="E2227" s="341">
        <f t="shared" si="118"/>
        <v>4.4400000000000004</v>
      </c>
      <c r="F2227" s="401">
        <f t="shared" si="119"/>
        <v>0</v>
      </c>
      <c r="G2227" s="401">
        <f t="shared" si="120"/>
        <v>653.62363644393417</v>
      </c>
      <c r="H2227" s="401">
        <f t="shared" si="117"/>
        <v>653.62363644393417</v>
      </c>
    </row>
    <row r="2228" spans="1:8" x14ac:dyDescent="0.25">
      <c r="A2228" s="340" t="s">
        <v>15</v>
      </c>
      <c r="B2228" s="325">
        <v>754</v>
      </c>
      <c r="C2228" s="292">
        <v>0.17410999999999999</v>
      </c>
      <c r="D2228" s="341">
        <v>4.25</v>
      </c>
      <c r="E2228" s="341">
        <f t="shared" si="118"/>
        <v>4.4241099999999998</v>
      </c>
      <c r="F2228" s="401">
        <f t="shared" si="119"/>
        <v>25.631173725507512</v>
      </c>
      <c r="G2228" s="401">
        <f t="shared" si="120"/>
        <v>625.65325560511712</v>
      </c>
      <c r="H2228" s="401">
        <f t="shared" si="117"/>
        <v>651.28442933062456</v>
      </c>
    </row>
    <row r="2229" spans="1:8" x14ac:dyDescent="0.25">
      <c r="A2229" s="340" t="s">
        <v>15</v>
      </c>
      <c r="B2229" s="325">
        <v>755</v>
      </c>
      <c r="C2229" s="292">
        <v>0</v>
      </c>
      <c r="D2229" s="341">
        <v>3.25</v>
      </c>
      <c r="E2229" s="341">
        <f t="shared" si="118"/>
        <v>3.25</v>
      </c>
      <c r="F2229" s="401">
        <f t="shared" si="119"/>
        <v>0</v>
      </c>
      <c r="G2229" s="401">
        <f t="shared" si="120"/>
        <v>478.44072487450131</v>
      </c>
      <c r="H2229" s="401">
        <f t="shared" si="117"/>
        <v>478.44072487450131</v>
      </c>
    </row>
    <row r="2230" spans="1:8" x14ac:dyDescent="0.25">
      <c r="A2230" s="340" t="s">
        <v>15</v>
      </c>
      <c r="B2230" s="325">
        <v>756</v>
      </c>
      <c r="C2230" s="292">
        <v>0</v>
      </c>
      <c r="D2230" s="341">
        <v>1.46</v>
      </c>
      <c r="E2230" s="341">
        <f t="shared" si="118"/>
        <v>1.46</v>
      </c>
      <c r="F2230" s="401">
        <f t="shared" si="119"/>
        <v>0</v>
      </c>
      <c r="G2230" s="401">
        <f t="shared" si="120"/>
        <v>214.93029486669906</v>
      </c>
      <c r="H2230" s="401">
        <f t="shared" si="117"/>
        <v>214.93029486669906</v>
      </c>
    </row>
    <row r="2231" spans="1:8" x14ac:dyDescent="0.25">
      <c r="A2231" s="340" t="s">
        <v>15</v>
      </c>
      <c r="B2231" s="325">
        <v>757</v>
      </c>
      <c r="C2231" s="292">
        <v>0</v>
      </c>
      <c r="D2231" s="341">
        <v>1.33</v>
      </c>
      <c r="E2231" s="341">
        <f t="shared" si="118"/>
        <v>1.33</v>
      </c>
      <c r="F2231" s="401">
        <f t="shared" si="119"/>
        <v>0</v>
      </c>
      <c r="G2231" s="401">
        <f t="shared" si="120"/>
        <v>195.79266587171898</v>
      </c>
      <c r="H2231" s="401">
        <f t="shared" si="117"/>
        <v>195.79266587171898</v>
      </c>
    </row>
    <row r="2232" spans="1:8" x14ac:dyDescent="0.25">
      <c r="A2232" s="340" t="s">
        <v>15</v>
      </c>
      <c r="B2232" s="325">
        <v>758</v>
      </c>
      <c r="C2232" s="292">
        <v>0</v>
      </c>
      <c r="D2232" s="341">
        <v>15.59</v>
      </c>
      <c r="E2232" s="341">
        <f t="shared" si="118"/>
        <v>15.59</v>
      </c>
      <c r="F2232" s="401">
        <f t="shared" si="119"/>
        <v>0</v>
      </c>
      <c r="G2232" s="401">
        <f t="shared" si="120"/>
        <v>2295.0433540903</v>
      </c>
      <c r="H2232" s="401">
        <f t="shared" si="117"/>
        <v>2295.0433540903</v>
      </c>
    </row>
    <row r="2233" spans="1:8" x14ac:dyDescent="0.25">
      <c r="A2233" s="340" t="s">
        <v>15</v>
      </c>
      <c r="B2233" s="325">
        <v>759</v>
      </c>
      <c r="C2233" s="292">
        <v>0</v>
      </c>
      <c r="D2233" s="341">
        <v>2.0099999999999998</v>
      </c>
      <c r="E2233" s="341">
        <f t="shared" si="118"/>
        <v>2.0099999999999998</v>
      </c>
      <c r="F2233" s="401">
        <f t="shared" si="119"/>
        <v>0</v>
      </c>
      <c r="G2233" s="401">
        <f t="shared" si="120"/>
        <v>295.89718676853767</v>
      </c>
      <c r="H2233" s="401">
        <f t="shared" si="117"/>
        <v>295.89718676853767</v>
      </c>
    </row>
    <row r="2234" spans="1:8" x14ac:dyDescent="0.25">
      <c r="A2234" s="340" t="s">
        <v>15</v>
      </c>
      <c r="B2234" s="325">
        <v>760</v>
      </c>
      <c r="C2234" s="292">
        <v>0</v>
      </c>
      <c r="D2234" s="341">
        <v>3.7</v>
      </c>
      <c r="E2234" s="341">
        <f t="shared" si="118"/>
        <v>3.7</v>
      </c>
      <c r="F2234" s="401">
        <f t="shared" si="119"/>
        <v>0</v>
      </c>
      <c r="G2234" s="401">
        <f t="shared" si="120"/>
        <v>544.6863637032784</v>
      </c>
      <c r="H2234" s="401">
        <f t="shared" si="117"/>
        <v>544.6863637032784</v>
      </c>
    </row>
    <row r="2235" spans="1:8" x14ac:dyDescent="0.25">
      <c r="A2235" s="340" t="s">
        <v>15</v>
      </c>
      <c r="B2235" s="325">
        <v>761</v>
      </c>
      <c r="C2235" s="292">
        <v>0</v>
      </c>
      <c r="D2235" s="341">
        <v>6.18</v>
      </c>
      <c r="E2235" s="341">
        <f t="shared" si="118"/>
        <v>6.18</v>
      </c>
      <c r="F2235" s="401">
        <f t="shared" si="119"/>
        <v>0</v>
      </c>
      <c r="G2235" s="401">
        <f t="shared" si="120"/>
        <v>909.77343991520559</v>
      </c>
      <c r="H2235" s="401">
        <f t="shared" si="117"/>
        <v>909.77343991520559</v>
      </c>
    </row>
    <row r="2236" spans="1:8" x14ac:dyDescent="0.25">
      <c r="A2236" s="340" t="s">
        <v>15</v>
      </c>
      <c r="B2236" s="325">
        <v>762</v>
      </c>
      <c r="C2236" s="292">
        <v>0</v>
      </c>
      <c r="D2236" s="341">
        <v>9.7100000000000009</v>
      </c>
      <c r="E2236" s="341">
        <f t="shared" si="118"/>
        <v>9.7100000000000009</v>
      </c>
      <c r="F2236" s="401">
        <f t="shared" si="119"/>
        <v>0</v>
      </c>
      <c r="G2236" s="401">
        <f t="shared" si="120"/>
        <v>1429.4336733942796</v>
      </c>
      <c r="H2236" s="401">
        <f t="shared" si="117"/>
        <v>1429.4336733942796</v>
      </c>
    </row>
    <row r="2237" spans="1:8" x14ac:dyDescent="0.25">
      <c r="A2237" s="340" t="s">
        <v>15</v>
      </c>
      <c r="B2237" s="325">
        <v>763</v>
      </c>
      <c r="C2237" s="292">
        <v>0</v>
      </c>
      <c r="D2237" s="341">
        <v>3.41</v>
      </c>
      <c r="E2237" s="341">
        <f t="shared" si="118"/>
        <v>3.41</v>
      </c>
      <c r="F2237" s="401">
        <f t="shared" si="119"/>
        <v>0</v>
      </c>
      <c r="G2237" s="401">
        <f t="shared" si="120"/>
        <v>501.99472979139983</v>
      </c>
      <c r="H2237" s="401">
        <f t="shared" si="117"/>
        <v>501.99472979139983</v>
      </c>
    </row>
    <row r="2238" spans="1:8" x14ac:dyDescent="0.25">
      <c r="A2238" s="340" t="s">
        <v>15</v>
      </c>
      <c r="B2238" s="325">
        <v>764</v>
      </c>
      <c r="C2238" s="292">
        <v>0</v>
      </c>
      <c r="D2238" s="341">
        <v>2.4700000000000002</v>
      </c>
      <c r="E2238" s="341">
        <f t="shared" si="118"/>
        <v>2.4700000000000002</v>
      </c>
      <c r="F2238" s="401">
        <f t="shared" si="119"/>
        <v>0</v>
      </c>
      <c r="G2238" s="401">
        <f t="shared" si="120"/>
        <v>363.61495090462103</v>
      </c>
      <c r="H2238" s="401">
        <f t="shared" si="117"/>
        <v>363.61495090462103</v>
      </c>
    </row>
    <row r="2239" spans="1:8" x14ac:dyDescent="0.25">
      <c r="A2239" s="340" t="s">
        <v>15</v>
      </c>
      <c r="B2239" s="325">
        <v>765</v>
      </c>
      <c r="C2239" s="292">
        <v>1.51</v>
      </c>
      <c r="D2239" s="341">
        <v>7.65</v>
      </c>
      <c r="E2239" s="341">
        <f t="shared" si="118"/>
        <v>9.16</v>
      </c>
      <c r="F2239" s="401">
        <f t="shared" si="119"/>
        <v>222.29092140322985</v>
      </c>
      <c r="G2239" s="401">
        <f t="shared" si="120"/>
        <v>1126.1758600892108</v>
      </c>
      <c r="H2239" s="401">
        <f t="shared" si="117"/>
        <v>1348.4667814924405</v>
      </c>
    </row>
    <row r="2240" spans="1:8" x14ac:dyDescent="0.25">
      <c r="A2240" s="340" t="s">
        <v>15</v>
      </c>
      <c r="B2240" s="325">
        <v>766</v>
      </c>
      <c r="C2240" s="292">
        <v>0</v>
      </c>
      <c r="D2240" s="341">
        <v>5.39</v>
      </c>
      <c r="E2240" s="341">
        <f t="shared" si="118"/>
        <v>5.39</v>
      </c>
      <c r="F2240" s="401">
        <f t="shared" si="119"/>
        <v>0</v>
      </c>
      <c r="G2240" s="401">
        <f t="shared" si="120"/>
        <v>793.47554063801908</v>
      </c>
      <c r="H2240" s="401">
        <f t="shared" si="117"/>
        <v>793.47554063801908</v>
      </c>
    </row>
    <row r="2241" spans="1:8" x14ac:dyDescent="0.25">
      <c r="A2241" s="340" t="s">
        <v>15</v>
      </c>
      <c r="B2241" s="325">
        <v>767</v>
      </c>
      <c r="C2241" s="292">
        <v>0</v>
      </c>
      <c r="D2241" s="341">
        <v>4.57</v>
      </c>
      <c r="E2241" s="341">
        <f t="shared" si="118"/>
        <v>4.57</v>
      </c>
      <c r="F2241" s="401">
        <f t="shared" si="119"/>
        <v>0</v>
      </c>
      <c r="G2241" s="401">
        <f t="shared" si="120"/>
        <v>672.76126543891417</v>
      </c>
      <c r="H2241" s="401">
        <f t="shared" si="117"/>
        <v>672.76126543891417</v>
      </c>
    </row>
    <row r="2242" spans="1:8" x14ac:dyDescent="0.25">
      <c r="A2242" s="340" t="s">
        <v>15</v>
      </c>
      <c r="B2242" s="325">
        <v>768</v>
      </c>
      <c r="C2242" s="292">
        <v>0</v>
      </c>
      <c r="D2242" s="341">
        <v>5.29</v>
      </c>
      <c r="E2242" s="341">
        <f t="shared" si="118"/>
        <v>5.29</v>
      </c>
      <c r="F2242" s="401">
        <f t="shared" si="119"/>
        <v>0</v>
      </c>
      <c r="G2242" s="401">
        <f t="shared" si="120"/>
        <v>778.75428756495751</v>
      </c>
      <c r="H2242" s="401">
        <f t="shared" si="117"/>
        <v>778.75428756495751</v>
      </c>
    </row>
    <row r="2243" spans="1:8" x14ac:dyDescent="0.25">
      <c r="A2243" s="340" t="s">
        <v>15</v>
      </c>
      <c r="B2243" s="325">
        <v>769</v>
      </c>
      <c r="C2243" s="292">
        <v>0</v>
      </c>
      <c r="D2243" s="341">
        <v>7.54</v>
      </c>
      <c r="E2243" s="341">
        <f t="shared" si="118"/>
        <v>7.54</v>
      </c>
      <c r="F2243" s="401">
        <f t="shared" si="119"/>
        <v>0</v>
      </c>
      <c r="G2243" s="401">
        <f t="shared" si="120"/>
        <v>1109.9824817088431</v>
      </c>
      <c r="H2243" s="401">
        <f t="shared" si="117"/>
        <v>1109.9824817088431</v>
      </c>
    </row>
    <row r="2244" spans="1:8" x14ac:dyDescent="0.25">
      <c r="A2244" s="340" t="s">
        <v>15</v>
      </c>
      <c r="B2244" s="325">
        <v>770</v>
      </c>
      <c r="C2244" s="292">
        <v>0</v>
      </c>
      <c r="D2244" s="341">
        <v>2.41</v>
      </c>
      <c r="E2244" s="341">
        <f t="shared" si="118"/>
        <v>2.41</v>
      </c>
      <c r="F2244" s="401">
        <f t="shared" si="119"/>
        <v>0</v>
      </c>
      <c r="G2244" s="401">
        <f t="shared" si="120"/>
        <v>354.78219906078402</v>
      </c>
      <c r="H2244" s="401">
        <f t="shared" ref="H2244:H2307" si="121">(E2244*10000)/67.929</f>
        <v>354.78219906078402</v>
      </c>
    </row>
    <row r="2245" spans="1:8" x14ac:dyDescent="0.25">
      <c r="A2245" s="405">
        <v>40547</v>
      </c>
      <c r="B2245" s="325">
        <v>247</v>
      </c>
      <c r="C2245" s="292">
        <v>1.69</v>
      </c>
      <c r="D2245" s="341">
        <v>4.68</v>
      </c>
      <c r="E2245" s="341">
        <f t="shared" si="118"/>
        <v>6.3699999999999992</v>
      </c>
      <c r="F2245" s="401">
        <f t="shared" si="119"/>
        <v>248.78917693474068</v>
      </c>
      <c r="G2245" s="401">
        <f t="shared" si="120"/>
        <v>688.95464381928184</v>
      </c>
      <c r="H2245" s="401">
        <f t="shared" si="121"/>
        <v>937.74382075402241</v>
      </c>
    </row>
    <row r="2246" spans="1:8" x14ac:dyDescent="0.25">
      <c r="A2246" s="405">
        <v>40547</v>
      </c>
      <c r="B2246" s="325">
        <v>248</v>
      </c>
      <c r="C2246" s="292">
        <v>0.78</v>
      </c>
      <c r="D2246" s="341">
        <v>6.29</v>
      </c>
      <c r="E2246" s="341">
        <f t="shared" si="118"/>
        <v>7.07</v>
      </c>
      <c r="F2246" s="401">
        <f t="shared" si="119"/>
        <v>114.82577396988032</v>
      </c>
      <c r="G2246" s="401">
        <f t="shared" si="120"/>
        <v>925.96681829557326</v>
      </c>
      <c r="H2246" s="401">
        <f t="shared" si="121"/>
        <v>1040.7925922654535</v>
      </c>
    </row>
    <row r="2247" spans="1:8" x14ac:dyDescent="0.25">
      <c r="A2247" s="405">
        <v>40547</v>
      </c>
      <c r="B2247" s="325">
        <v>250</v>
      </c>
      <c r="C2247" s="292">
        <v>0.52</v>
      </c>
      <c r="D2247" s="341">
        <v>3.99</v>
      </c>
      <c r="E2247" s="341">
        <f t="shared" si="118"/>
        <v>4.51</v>
      </c>
      <c r="F2247" s="401">
        <f t="shared" si="119"/>
        <v>76.550515979920206</v>
      </c>
      <c r="G2247" s="401">
        <f t="shared" si="120"/>
        <v>587.37799761515703</v>
      </c>
      <c r="H2247" s="401">
        <f t="shared" si="121"/>
        <v>663.92851359507722</v>
      </c>
    </row>
    <row r="2248" spans="1:8" x14ac:dyDescent="0.25">
      <c r="A2248" s="405">
        <v>40547</v>
      </c>
      <c r="B2248" s="325">
        <v>252</v>
      </c>
      <c r="C2248" s="292">
        <v>0.63</v>
      </c>
      <c r="D2248" s="341">
        <v>2</v>
      </c>
      <c r="E2248" s="341">
        <f t="shared" si="118"/>
        <v>2.63</v>
      </c>
      <c r="F2248" s="401">
        <f t="shared" si="119"/>
        <v>92.743894360287939</v>
      </c>
      <c r="G2248" s="401">
        <f t="shared" si="120"/>
        <v>294.42506146123156</v>
      </c>
      <c r="H2248" s="401">
        <f t="shared" si="121"/>
        <v>387.16895582151949</v>
      </c>
    </row>
    <row r="2249" spans="1:8" x14ac:dyDescent="0.25">
      <c r="A2249" s="405">
        <v>40547</v>
      </c>
      <c r="B2249" s="325">
        <v>257</v>
      </c>
      <c r="C2249" s="292">
        <v>0.75</v>
      </c>
      <c r="D2249" s="341">
        <v>2.4700000000000002</v>
      </c>
      <c r="E2249" s="341">
        <f t="shared" si="118"/>
        <v>3.22</v>
      </c>
      <c r="F2249" s="401">
        <f t="shared" si="119"/>
        <v>110.40939804796184</v>
      </c>
      <c r="G2249" s="401">
        <f t="shared" si="120"/>
        <v>363.61495090462103</v>
      </c>
      <c r="H2249" s="401">
        <f t="shared" si="121"/>
        <v>474.0243489525829</v>
      </c>
    </row>
    <row r="2250" spans="1:8" x14ac:dyDescent="0.25">
      <c r="A2250" s="405">
        <v>40547</v>
      </c>
      <c r="B2250" s="325">
        <v>272</v>
      </c>
      <c r="C2250" s="292">
        <v>1.17</v>
      </c>
      <c r="D2250" s="341">
        <v>2.59</v>
      </c>
      <c r="E2250" s="341">
        <f t="shared" si="118"/>
        <v>3.76</v>
      </c>
      <c r="F2250" s="401">
        <f t="shared" si="119"/>
        <v>172.23866095482046</v>
      </c>
      <c r="G2250" s="401">
        <f t="shared" si="120"/>
        <v>381.28045459229486</v>
      </c>
      <c r="H2250" s="401">
        <f t="shared" si="121"/>
        <v>553.51911554711535</v>
      </c>
    </row>
    <row r="2251" spans="1:8" x14ac:dyDescent="0.25">
      <c r="A2251" s="405">
        <v>40547</v>
      </c>
      <c r="B2251" s="325">
        <v>273</v>
      </c>
      <c r="C2251" s="292">
        <v>0.52</v>
      </c>
      <c r="D2251" s="341">
        <v>4.17</v>
      </c>
      <c r="E2251" s="341">
        <f t="shared" si="118"/>
        <v>4.6899999999999995</v>
      </c>
      <c r="F2251" s="401">
        <f t="shared" si="119"/>
        <v>76.550515979920206</v>
      </c>
      <c r="G2251" s="401">
        <f t="shared" si="120"/>
        <v>613.87625314666786</v>
      </c>
      <c r="H2251" s="401">
        <f t="shared" si="121"/>
        <v>690.42676912658794</v>
      </c>
    </row>
    <row r="2252" spans="1:8" x14ac:dyDescent="0.25">
      <c r="A2252" s="405">
        <v>40547</v>
      </c>
      <c r="B2252" s="325">
        <v>317</v>
      </c>
      <c r="C2252" s="292">
        <v>0.83</v>
      </c>
      <c r="D2252" s="341">
        <v>3.53</v>
      </c>
      <c r="E2252" s="341">
        <f t="shared" si="118"/>
        <v>4.3599999999999994</v>
      </c>
      <c r="F2252" s="401">
        <f t="shared" si="119"/>
        <v>122.1864005064111</v>
      </c>
      <c r="G2252" s="401">
        <f t="shared" si="120"/>
        <v>519.66023347907367</v>
      </c>
      <c r="H2252" s="401">
        <f t="shared" si="121"/>
        <v>641.84663398548469</v>
      </c>
    </row>
    <row r="2253" spans="1:8" x14ac:dyDescent="0.25">
      <c r="A2253" s="405">
        <v>40547</v>
      </c>
      <c r="B2253" s="325">
        <v>319</v>
      </c>
      <c r="C2253" s="292">
        <v>0.36</v>
      </c>
      <c r="D2253" s="341" t="s">
        <v>14</v>
      </c>
      <c r="E2253" s="341" t="s">
        <v>14</v>
      </c>
      <c r="F2253" s="401">
        <f t="shared" si="119"/>
        <v>52.996511063021686</v>
      </c>
      <c r="G2253" s="401" t="s">
        <v>14</v>
      </c>
      <c r="H2253" s="401" t="s">
        <v>14</v>
      </c>
    </row>
    <row r="2254" spans="1:8" x14ac:dyDescent="0.25">
      <c r="A2254" s="405">
        <v>40547</v>
      </c>
      <c r="B2254" s="325">
        <v>321</v>
      </c>
      <c r="C2254" s="292">
        <v>0.37</v>
      </c>
      <c r="D2254" s="341">
        <v>3.59</v>
      </c>
      <c r="E2254" s="341">
        <f t="shared" si="118"/>
        <v>3.96</v>
      </c>
      <c r="F2254" s="401">
        <f t="shared" si="119"/>
        <v>54.468636370327843</v>
      </c>
      <c r="G2254" s="401">
        <f t="shared" si="120"/>
        <v>528.49298532291073</v>
      </c>
      <c r="H2254" s="401">
        <f t="shared" si="121"/>
        <v>582.9616216932385</v>
      </c>
    </row>
    <row r="2255" spans="1:8" x14ac:dyDescent="0.25">
      <c r="A2255" s="405">
        <v>40547</v>
      </c>
      <c r="B2255" s="325">
        <v>323</v>
      </c>
      <c r="C2255" s="292">
        <v>0.2</v>
      </c>
      <c r="D2255" s="341">
        <v>3.63</v>
      </c>
      <c r="E2255" s="341">
        <f t="shared" si="118"/>
        <v>3.83</v>
      </c>
      <c r="F2255" s="401">
        <f t="shared" si="119"/>
        <v>29.442506146123158</v>
      </c>
      <c r="G2255" s="401">
        <f t="shared" si="120"/>
        <v>534.38148655213536</v>
      </c>
      <c r="H2255" s="401">
        <f t="shared" si="121"/>
        <v>563.82399269825851</v>
      </c>
    </row>
    <row r="2256" spans="1:8" x14ac:dyDescent="0.25">
      <c r="A2256" s="405">
        <v>40547</v>
      </c>
      <c r="B2256" s="325">
        <v>325</v>
      </c>
      <c r="C2256" s="292">
        <v>0.73</v>
      </c>
      <c r="D2256" s="341">
        <v>3.55</v>
      </c>
      <c r="E2256" s="341">
        <f t="shared" si="118"/>
        <v>4.2799999999999994</v>
      </c>
      <c r="F2256" s="401">
        <f t="shared" si="119"/>
        <v>107.46514743334953</v>
      </c>
      <c r="G2256" s="401">
        <f t="shared" si="120"/>
        <v>522.60448409368598</v>
      </c>
      <c r="H2256" s="401">
        <f t="shared" si="121"/>
        <v>630.06963152703543</v>
      </c>
    </row>
    <row r="2257" spans="1:8" x14ac:dyDescent="0.25">
      <c r="A2257" s="405">
        <v>40547</v>
      </c>
      <c r="B2257" s="325">
        <v>335</v>
      </c>
      <c r="C2257" s="292">
        <v>0.64</v>
      </c>
      <c r="D2257" s="341">
        <v>4.55</v>
      </c>
      <c r="E2257" s="341">
        <f t="shared" si="118"/>
        <v>5.1899999999999995</v>
      </c>
      <c r="F2257" s="401">
        <f t="shared" si="119"/>
        <v>94.216019667594097</v>
      </c>
      <c r="G2257" s="401">
        <f t="shared" si="120"/>
        <v>669.81701482430185</v>
      </c>
      <c r="H2257" s="401">
        <f t="shared" si="121"/>
        <v>764.03303449189582</v>
      </c>
    </row>
    <row r="2258" spans="1:8" x14ac:dyDescent="0.25">
      <c r="A2258" s="405">
        <v>40547</v>
      </c>
      <c r="B2258" s="325">
        <v>347</v>
      </c>
      <c r="C2258" s="406">
        <v>0</v>
      </c>
      <c r="D2258" s="341">
        <v>3.58</v>
      </c>
      <c r="E2258" s="341">
        <f t="shared" si="118"/>
        <v>3.58</v>
      </c>
      <c r="F2258" s="401">
        <f t="shared" si="119"/>
        <v>0</v>
      </c>
      <c r="G2258" s="401">
        <f t="shared" si="120"/>
        <v>527.02086001560451</v>
      </c>
      <c r="H2258" s="401">
        <f t="shared" si="121"/>
        <v>527.02086001560451</v>
      </c>
    </row>
    <row r="2259" spans="1:8" x14ac:dyDescent="0.25">
      <c r="A2259" s="405">
        <v>40547</v>
      </c>
      <c r="B2259" s="325">
        <v>347</v>
      </c>
      <c r="C2259" s="292">
        <v>0.59</v>
      </c>
      <c r="D2259" s="341">
        <v>1.57</v>
      </c>
      <c r="E2259" s="341">
        <f t="shared" si="118"/>
        <v>2.16</v>
      </c>
      <c r="F2259" s="401">
        <f t="shared" si="119"/>
        <v>86.855393131063309</v>
      </c>
      <c r="G2259" s="401">
        <f t="shared" si="120"/>
        <v>231.12367324706679</v>
      </c>
      <c r="H2259" s="401">
        <f t="shared" si="121"/>
        <v>317.97906637813009</v>
      </c>
    </row>
    <row r="2260" spans="1:8" x14ac:dyDescent="0.25">
      <c r="A2260" s="405">
        <v>40547</v>
      </c>
      <c r="B2260" s="325">
        <v>562</v>
      </c>
      <c r="C2260" s="292">
        <v>0.73</v>
      </c>
      <c r="D2260" s="341">
        <v>1.56</v>
      </c>
      <c r="E2260" s="341">
        <f t="shared" si="118"/>
        <v>2.29</v>
      </c>
      <c r="F2260" s="401">
        <f t="shared" si="119"/>
        <v>107.46514743334953</v>
      </c>
      <c r="G2260" s="401">
        <f t="shared" si="120"/>
        <v>229.65154793976063</v>
      </c>
      <c r="H2260" s="401">
        <f t="shared" si="121"/>
        <v>337.11669537311013</v>
      </c>
    </row>
    <row r="2261" spans="1:8" x14ac:dyDescent="0.25">
      <c r="A2261" s="405">
        <v>40547</v>
      </c>
      <c r="B2261" s="325">
        <v>570</v>
      </c>
      <c r="C2261" s="292">
        <v>0.66</v>
      </c>
      <c r="D2261" s="341">
        <v>1.92</v>
      </c>
      <c r="E2261" s="341">
        <f t="shared" si="118"/>
        <v>2.58</v>
      </c>
      <c r="F2261" s="401">
        <f t="shared" si="119"/>
        <v>97.160270282206412</v>
      </c>
      <c r="G2261" s="401">
        <f t="shared" si="120"/>
        <v>282.6480590027823</v>
      </c>
      <c r="H2261" s="401">
        <f t="shared" si="121"/>
        <v>379.8083292849887</v>
      </c>
    </row>
    <row r="2262" spans="1:8" x14ac:dyDescent="0.25">
      <c r="A2262" s="405">
        <v>40547</v>
      </c>
      <c r="B2262" s="325">
        <v>571</v>
      </c>
      <c r="C2262" s="292">
        <v>0.28999999999999998</v>
      </c>
      <c r="D2262" s="341">
        <v>0.7</v>
      </c>
      <c r="E2262" s="341">
        <f t="shared" si="118"/>
        <v>0.99</v>
      </c>
      <c r="F2262" s="401">
        <f t="shared" si="119"/>
        <v>42.691633911878576</v>
      </c>
      <c r="G2262" s="401">
        <f t="shared" si="120"/>
        <v>103.04877151143106</v>
      </c>
      <c r="H2262" s="401">
        <f t="shared" si="121"/>
        <v>145.74040542330962</v>
      </c>
    </row>
    <row r="2263" spans="1:8" x14ac:dyDescent="0.25">
      <c r="A2263" s="405">
        <v>40547</v>
      </c>
      <c r="B2263" s="325">
        <v>572</v>
      </c>
      <c r="C2263" s="292">
        <v>0.38</v>
      </c>
      <c r="D2263" s="341">
        <v>3.31</v>
      </c>
      <c r="E2263" s="341">
        <f t="shared" si="118"/>
        <v>3.69</v>
      </c>
      <c r="F2263" s="401">
        <f t="shared" si="119"/>
        <v>55.940761677634001</v>
      </c>
      <c r="G2263" s="401">
        <f t="shared" si="120"/>
        <v>487.27347671833826</v>
      </c>
      <c r="H2263" s="401">
        <f t="shared" si="121"/>
        <v>543.2142383959723</v>
      </c>
    </row>
    <row r="2264" spans="1:8" x14ac:dyDescent="0.25">
      <c r="A2264" s="405">
        <v>40547</v>
      </c>
      <c r="B2264" s="325">
        <v>574</v>
      </c>
      <c r="C2264" s="292">
        <v>0.53</v>
      </c>
      <c r="D2264" s="341">
        <v>2.35</v>
      </c>
      <c r="E2264" s="341">
        <f t="shared" si="118"/>
        <v>2.88</v>
      </c>
      <c r="F2264" s="401">
        <f t="shared" si="119"/>
        <v>78.022641287226364</v>
      </c>
      <c r="G2264" s="401">
        <f t="shared" si="120"/>
        <v>345.94944721694708</v>
      </c>
      <c r="H2264" s="401">
        <f t="shared" si="121"/>
        <v>423.97208850417348</v>
      </c>
    </row>
    <row r="2265" spans="1:8" x14ac:dyDescent="0.25">
      <c r="A2265" s="405">
        <v>40547</v>
      </c>
      <c r="B2265" s="325">
        <v>577</v>
      </c>
      <c r="C2265" s="292">
        <v>0.81</v>
      </c>
      <c r="D2265" s="341">
        <v>2.88</v>
      </c>
      <c r="E2265" s="341">
        <f t="shared" si="118"/>
        <v>3.69</v>
      </c>
      <c r="F2265" s="401">
        <f t="shared" si="119"/>
        <v>119.2421498917988</v>
      </c>
      <c r="G2265" s="401">
        <f t="shared" si="120"/>
        <v>423.97208850417348</v>
      </c>
      <c r="H2265" s="401">
        <f t="shared" si="121"/>
        <v>543.2142383959723</v>
      </c>
    </row>
    <row r="2266" spans="1:8" x14ac:dyDescent="0.25">
      <c r="A2266" s="405">
        <v>40547</v>
      </c>
      <c r="B2266" s="325">
        <v>587</v>
      </c>
      <c r="C2266" s="292">
        <v>0.27</v>
      </c>
      <c r="D2266" s="341">
        <v>4.01</v>
      </c>
      <c r="E2266" s="341">
        <f t="shared" si="118"/>
        <v>4.2799999999999994</v>
      </c>
      <c r="F2266" s="401">
        <f t="shared" si="119"/>
        <v>39.747383297266261</v>
      </c>
      <c r="G2266" s="401">
        <f t="shared" si="120"/>
        <v>590.32224822976934</v>
      </c>
      <c r="H2266" s="401">
        <f t="shared" si="121"/>
        <v>630.06963152703543</v>
      </c>
    </row>
    <row r="2267" spans="1:8" x14ac:dyDescent="0.25">
      <c r="A2267" s="405">
        <v>40640</v>
      </c>
      <c r="B2267" s="325">
        <v>2</v>
      </c>
      <c r="C2267" s="292">
        <v>6.19</v>
      </c>
      <c r="D2267" s="341">
        <v>5.69</v>
      </c>
      <c r="E2267" s="341">
        <f t="shared" si="118"/>
        <v>11.88</v>
      </c>
      <c r="F2267" s="401">
        <f t="shared" si="119"/>
        <v>911.2455652225118</v>
      </c>
      <c r="G2267" s="401">
        <f t="shared" si="120"/>
        <v>837.63929985720392</v>
      </c>
      <c r="H2267" s="401">
        <f t="shared" si="121"/>
        <v>1748.8848650797158</v>
      </c>
    </row>
    <row r="2268" spans="1:8" x14ac:dyDescent="0.25">
      <c r="A2268" s="405">
        <v>40640</v>
      </c>
      <c r="B2268" s="325">
        <v>12</v>
      </c>
      <c r="C2268" s="292">
        <v>2.4700000000000002</v>
      </c>
      <c r="D2268" s="341">
        <v>3.48</v>
      </c>
      <c r="E2268" s="341">
        <f t="shared" si="118"/>
        <v>5.95</v>
      </c>
      <c r="F2268" s="401">
        <f t="shared" si="119"/>
        <v>363.61495090462103</v>
      </c>
      <c r="G2268" s="401">
        <f t="shared" si="120"/>
        <v>512.29960694254294</v>
      </c>
      <c r="H2268" s="401">
        <f t="shared" si="121"/>
        <v>875.91455784716391</v>
      </c>
    </row>
    <row r="2269" spans="1:8" x14ac:dyDescent="0.25">
      <c r="A2269" s="405">
        <v>40640</v>
      </c>
      <c r="B2269" s="325">
        <v>22</v>
      </c>
      <c r="C2269" s="292">
        <v>1.41</v>
      </c>
      <c r="D2269" s="341">
        <v>1.25</v>
      </c>
      <c r="E2269" s="341">
        <f t="shared" si="118"/>
        <v>2.66</v>
      </c>
      <c r="F2269" s="401">
        <f t="shared" si="119"/>
        <v>207.56966833016827</v>
      </c>
      <c r="G2269" s="401">
        <f t="shared" si="120"/>
        <v>184.01566341326972</v>
      </c>
      <c r="H2269" s="401">
        <f t="shared" si="121"/>
        <v>391.58533174343796</v>
      </c>
    </row>
    <row r="2270" spans="1:8" x14ac:dyDescent="0.25">
      <c r="A2270" s="405">
        <v>40640</v>
      </c>
      <c r="B2270" s="325">
        <v>25</v>
      </c>
      <c r="C2270" s="292">
        <v>4.8499999999999996</v>
      </c>
      <c r="D2270" s="341">
        <v>4.01</v>
      </c>
      <c r="E2270" s="341">
        <f t="shared" si="118"/>
        <v>8.86</v>
      </c>
      <c r="F2270" s="401">
        <f t="shared" si="119"/>
        <v>713.98077404348658</v>
      </c>
      <c r="G2270" s="401">
        <f t="shared" si="120"/>
        <v>590.32224822976934</v>
      </c>
      <c r="H2270" s="401">
        <f t="shared" si="121"/>
        <v>1304.3030222732559</v>
      </c>
    </row>
    <row r="2271" spans="1:8" x14ac:dyDescent="0.25">
      <c r="A2271" s="405">
        <v>40640</v>
      </c>
      <c r="B2271" s="325">
        <v>28</v>
      </c>
      <c r="C2271" s="292">
        <v>2.65</v>
      </c>
      <c r="D2271" s="341">
        <v>4.8600000000000003</v>
      </c>
      <c r="E2271" s="341">
        <f t="shared" si="118"/>
        <v>7.51</v>
      </c>
      <c r="F2271" s="401">
        <f t="shared" si="119"/>
        <v>390.1132064361318</v>
      </c>
      <c r="G2271" s="401">
        <f t="shared" si="120"/>
        <v>715.45289935079268</v>
      </c>
      <c r="H2271" s="401">
        <f t="shared" si="121"/>
        <v>1105.5661057869245</v>
      </c>
    </row>
    <row r="2272" spans="1:8" x14ac:dyDescent="0.25">
      <c r="A2272" s="405">
        <v>40640</v>
      </c>
      <c r="B2272" s="325">
        <v>31</v>
      </c>
      <c r="C2272" s="292">
        <v>4.13</v>
      </c>
      <c r="D2272" s="341">
        <v>7.08</v>
      </c>
      <c r="E2272" s="341">
        <f t="shared" si="118"/>
        <v>11.21</v>
      </c>
      <c r="F2272" s="401">
        <f t="shared" si="119"/>
        <v>607.98775191744323</v>
      </c>
      <c r="G2272" s="401">
        <f t="shared" si="120"/>
        <v>1042.2647175727598</v>
      </c>
      <c r="H2272" s="401">
        <f t="shared" si="121"/>
        <v>1650.2524694902031</v>
      </c>
    </row>
    <row r="2273" spans="1:8" x14ac:dyDescent="0.25">
      <c r="A2273" s="405">
        <v>40640</v>
      </c>
      <c r="B2273" s="325">
        <v>32</v>
      </c>
      <c r="C2273" s="292">
        <v>4.57</v>
      </c>
      <c r="D2273" s="341">
        <v>11.07</v>
      </c>
      <c r="E2273" s="341">
        <f t="shared" si="118"/>
        <v>15.64</v>
      </c>
      <c r="F2273" s="401">
        <f t="shared" si="119"/>
        <v>672.76126543891417</v>
      </c>
      <c r="G2273" s="401">
        <f t="shared" si="120"/>
        <v>1629.6427151879168</v>
      </c>
      <c r="H2273" s="401">
        <f t="shared" si="121"/>
        <v>2302.4039806268311</v>
      </c>
    </row>
    <row r="2274" spans="1:8" x14ac:dyDescent="0.25">
      <c r="A2274" s="405">
        <v>40640</v>
      </c>
      <c r="B2274" s="325">
        <v>108</v>
      </c>
      <c r="C2274" s="292">
        <v>5.37</v>
      </c>
      <c r="D2274" s="341">
        <v>2.98</v>
      </c>
      <c r="E2274" s="341">
        <f t="shared" si="118"/>
        <v>8.35</v>
      </c>
      <c r="F2274" s="401">
        <f t="shared" si="119"/>
        <v>790.53129002340677</v>
      </c>
      <c r="G2274" s="401">
        <f t="shared" si="120"/>
        <v>438.69334157723506</v>
      </c>
      <c r="H2274" s="401">
        <f t="shared" si="121"/>
        <v>1229.2246316006417</v>
      </c>
    </row>
    <row r="2275" spans="1:8" x14ac:dyDescent="0.25">
      <c r="A2275" s="405">
        <v>40640</v>
      </c>
      <c r="B2275" s="325">
        <v>119</v>
      </c>
      <c r="C2275" s="292">
        <v>1.28</v>
      </c>
      <c r="D2275" s="341">
        <v>4.4400000000000004</v>
      </c>
      <c r="E2275" s="341">
        <f t="shared" si="118"/>
        <v>5.7200000000000006</v>
      </c>
      <c r="F2275" s="401">
        <f t="shared" si="119"/>
        <v>188.43203933518819</v>
      </c>
      <c r="G2275" s="401">
        <f t="shared" si="120"/>
        <v>653.62363644393417</v>
      </c>
      <c r="H2275" s="401">
        <f t="shared" si="121"/>
        <v>842.05567577912245</v>
      </c>
    </row>
    <row r="2276" spans="1:8" x14ac:dyDescent="0.25">
      <c r="A2276" s="405">
        <v>40640</v>
      </c>
      <c r="B2276" s="325">
        <v>123</v>
      </c>
      <c r="C2276" s="292">
        <v>5.6</v>
      </c>
      <c r="D2276" s="341">
        <v>5.22</v>
      </c>
      <c r="E2276" s="341">
        <f t="shared" si="118"/>
        <v>10.82</v>
      </c>
      <c r="F2276" s="401">
        <f t="shared" si="119"/>
        <v>824.39017209144845</v>
      </c>
      <c r="G2276" s="401">
        <f t="shared" si="120"/>
        <v>768.44941041381435</v>
      </c>
      <c r="H2276" s="401">
        <f t="shared" si="121"/>
        <v>1592.8395825052628</v>
      </c>
    </row>
    <row r="2277" spans="1:8" x14ac:dyDescent="0.25">
      <c r="A2277" s="405">
        <v>40640</v>
      </c>
      <c r="B2277" s="325">
        <v>124</v>
      </c>
      <c r="C2277" s="292">
        <v>5.69</v>
      </c>
      <c r="D2277" s="341">
        <v>10.119999999999999</v>
      </c>
      <c r="E2277" s="341">
        <f t="shared" si="118"/>
        <v>15.809999999999999</v>
      </c>
      <c r="F2277" s="401">
        <f t="shared" si="119"/>
        <v>837.63929985720392</v>
      </c>
      <c r="G2277" s="401">
        <f t="shared" si="120"/>
        <v>1489.7908109938314</v>
      </c>
      <c r="H2277" s="401">
        <f t="shared" si="121"/>
        <v>2327.4301108510354</v>
      </c>
    </row>
    <row r="2278" spans="1:8" x14ac:dyDescent="0.25">
      <c r="A2278" s="405">
        <v>40640</v>
      </c>
      <c r="B2278" s="325">
        <v>132</v>
      </c>
      <c r="C2278" s="292">
        <v>1.89</v>
      </c>
      <c r="D2278" s="341">
        <v>7.16</v>
      </c>
      <c r="E2278" s="341">
        <f t="shared" si="118"/>
        <v>9.0500000000000007</v>
      </c>
      <c r="F2278" s="401">
        <f t="shared" si="119"/>
        <v>278.23168308086383</v>
      </c>
      <c r="G2278" s="401">
        <f t="shared" si="120"/>
        <v>1054.041720031209</v>
      </c>
      <c r="H2278" s="401">
        <f t="shared" si="121"/>
        <v>1332.2734031120729</v>
      </c>
    </row>
    <row r="2279" spans="1:8" x14ac:dyDescent="0.25">
      <c r="A2279" s="405">
        <v>40640</v>
      </c>
      <c r="B2279" s="325">
        <v>133</v>
      </c>
      <c r="C2279" s="292">
        <v>3.49</v>
      </c>
      <c r="D2279" s="341">
        <v>8.39</v>
      </c>
      <c r="E2279" s="341">
        <f t="shared" si="118"/>
        <v>11.88</v>
      </c>
      <c r="F2279" s="401">
        <f t="shared" si="119"/>
        <v>513.77173224984904</v>
      </c>
      <c r="G2279" s="401">
        <f t="shared" si="120"/>
        <v>1235.1131328298663</v>
      </c>
      <c r="H2279" s="401">
        <f t="shared" si="121"/>
        <v>1748.8848650797158</v>
      </c>
    </row>
    <row r="2280" spans="1:8" x14ac:dyDescent="0.25">
      <c r="A2280" s="405">
        <v>40640</v>
      </c>
      <c r="B2280" s="325">
        <v>134</v>
      </c>
      <c r="C2280" s="292">
        <v>1.62</v>
      </c>
      <c r="D2280" s="341">
        <v>14.09</v>
      </c>
      <c r="E2280" s="341">
        <f t="shared" si="118"/>
        <v>15.71</v>
      </c>
      <c r="F2280" s="401">
        <f t="shared" si="119"/>
        <v>238.48429978359761</v>
      </c>
      <c r="G2280" s="401">
        <f t="shared" si="120"/>
        <v>2074.2245579943765</v>
      </c>
      <c r="H2280" s="401">
        <f t="shared" si="121"/>
        <v>2312.7088577779741</v>
      </c>
    </row>
    <row r="2281" spans="1:8" x14ac:dyDescent="0.25">
      <c r="A2281" s="405">
        <v>40640</v>
      </c>
      <c r="B2281" s="325">
        <v>223</v>
      </c>
      <c r="C2281" s="292">
        <v>1.1599999999999999</v>
      </c>
      <c r="D2281" s="341">
        <v>12.14</v>
      </c>
      <c r="E2281" s="341">
        <f t="shared" si="118"/>
        <v>13.3</v>
      </c>
      <c r="F2281" s="401">
        <f t="shared" si="119"/>
        <v>170.7665356475143</v>
      </c>
      <c r="G2281" s="401">
        <f t="shared" si="120"/>
        <v>1787.1601230696756</v>
      </c>
      <c r="H2281" s="401">
        <f t="shared" si="121"/>
        <v>1957.9266587171899</v>
      </c>
    </row>
    <row r="2282" spans="1:8" x14ac:dyDescent="0.25">
      <c r="A2282" s="405">
        <v>40640</v>
      </c>
      <c r="B2282" s="325">
        <v>224</v>
      </c>
      <c r="C2282" s="292">
        <v>2.11</v>
      </c>
      <c r="D2282" s="341">
        <v>8.48</v>
      </c>
      <c r="E2282" s="341">
        <f t="shared" si="118"/>
        <v>10.59</v>
      </c>
      <c r="F2282" s="401">
        <f t="shared" si="119"/>
        <v>310.6184398415993</v>
      </c>
      <c r="G2282" s="401">
        <f t="shared" si="120"/>
        <v>1248.3622605956218</v>
      </c>
      <c r="H2282" s="401">
        <f t="shared" si="121"/>
        <v>1558.9807004372212</v>
      </c>
    </row>
    <row r="2283" spans="1:8" x14ac:dyDescent="0.25">
      <c r="A2283" s="405">
        <v>40640</v>
      </c>
      <c r="B2283" s="325">
        <v>227</v>
      </c>
      <c r="C2283" s="292">
        <v>0.8</v>
      </c>
      <c r="D2283" s="341">
        <v>6.5</v>
      </c>
      <c r="E2283" s="341">
        <f t="shared" ref="E2283:E2346" si="122">C2283+D2283</f>
        <v>7.3</v>
      </c>
      <c r="F2283" s="401">
        <f t="shared" si="119"/>
        <v>117.77002458449263</v>
      </c>
      <c r="G2283" s="401">
        <f t="shared" si="120"/>
        <v>956.88144974900263</v>
      </c>
      <c r="H2283" s="401">
        <f t="shared" si="121"/>
        <v>1074.6514743334953</v>
      </c>
    </row>
    <row r="2284" spans="1:8" x14ac:dyDescent="0.25">
      <c r="A2284" s="405">
        <v>40640</v>
      </c>
      <c r="B2284" s="325">
        <v>229</v>
      </c>
      <c r="C2284" s="292">
        <v>0.42</v>
      </c>
      <c r="D2284" s="341">
        <v>6.26</v>
      </c>
      <c r="E2284" s="341">
        <f t="shared" si="122"/>
        <v>6.68</v>
      </c>
      <c r="F2284" s="401">
        <f t="shared" ref="F2284:F2347" si="123">(C2284*10000)/67.929</f>
        <v>61.829262906858631</v>
      </c>
      <c r="G2284" s="401">
        <f t="shared" ref="G2284:G2347" si="124">(D2284*10000)/67.929</f>
        <v>921.55044237365485</v>
      </c>
      <c r="H2284" s="401">
        <f t="shared" si="121"/>
        <v>983.37970528051346</v>
      </c>
    </row>
    <row r="2285" spans="1:8" x14ac:dyDescent="0.25">
      <c r="A2285" s="405">
        <v>40640</v>
      </c>
      <c r="B2285" s="325">
        <v>232</v>
      </c>
      <c r="C2285" s="292">
        <v>1.43</v>
      </c>
      <c r="D2285" s="341">
        <v>6.6</v>
      </c>
      <c r="E2285" s="341">
        <f t="shared" si="122"/>
        <v>8.0299999999999994</v>
      </c>
      <c r="F2285" s="401">
        <f t="shared" si="123"/>
        <v>210.51391894478058</v>
      </c>
      <c r="G2285" s="401">
        <f t="shared" si="124"/>
        <v>971.6027028220642</v>
      </c>
      <c r="H2285" s="401">
        <f t="shared" si="121"/>
        <v>1182.1166217668447</v>
      </c>
    </row>
    <row r="2286" spans="1:8" x14ac:dyDescent="0.25">
      <c r="A2286" s="405">
        <v>40640</v>
      </c>
      <c r="B2286" s="325">
        <v>244</v>
      </c>
      <c r="C2286" s="292">
        <v>2.82</v>
      </c>
      <c r="D2286" s="341">
        <v>11.24</v>
      </c>
      <c r="E2286" s="341">
        <f t="shared" si="122"/>
        <v>14.06</v>
      </c>
      <c r="F2286" s="401">
        <f t="shared" si="123"/>
        <v>415.13933666033654</v>
      </c>
      <c r="G2286" s="401">
        <f t="shared" si="124"/>
        <v>1654.6688454121215</v>
      </c>
      <c r="H2286" s="401">
        <f t="shared" si="121"/>
        <v>2069.8081820724578</v>
      </c>
    </row>
    <row r="2287" spans="1:8" x14ac:dyDescent="0.25">
      <c r="A2287" s="405">
        <v>40640</v>
      </c>
      <c r="B2287" s="325">
        <v>245</v>
      </c>
      <c r="C2287" s="292">
        <v>3.23</v>
      </c>
      <c r="D2287" s="341">
        <v>9.24</v>
      </c>
      <c r="E2287" s="341">
        <f t="shared" si="122"/>
        <v>12.47</v>
      </c>
      <c r="F2287" s="401">
        <f t="shared" si="123"/>
        <v>475.496474259889</v>
      </c>
      <c r="G2287" s="401">
        <f t="shared" si="124"/>
        <v>1360.2437839508898</v>
      </c>
      <c r="H2287" s="401">
        <f t="shared" si="121"/>
        <v>1835.7402582107788</v>
      </c>
    </row>
    <row r="2288" spans="1:8" x14ac:dyDescent="0.25">
      <c r="A2288" s="405">
        <v>40640</v>
      </c>
      <c r="B2288" s="325">
        <v>247</v>
      </c>
      <c r="C2288" s="292">
        <v>2.92</v>
      </c>
      <c r="D2288" s="341">
        <v>3.5</v>
      </c>
      <c r="E2288" s="341">
        <f t="shared" si="122"/>
        <v>6.42</v>
      </c>
      <c r="F2288" s="401">
        <f t="shared" si="123"/>
        <v>429.86058973339811</v>
      </c>
      <c r="G2288" s="401">
        <f t="shared" si="124"/>
        <v>515.24385755715525</v>
      </c>
      <c r="H2288" s="401">
        <f t="shared" si="121"/>
        <v>945.10444729055337</v>
      </c>
    </row>
    <row r="2289" spans="1:8" x14ac:dyDescent="0.25">
      <c r="A2289" s="405">
        <v>40640</v>
      </c>
      <c r="B2289" s="325">
        <v>248</v>
      </c>
      <c r="C2289" s="292">
        <v>0.67</v>
      </c>
      <c r="D2289" s="341">
        <v>3.85</v>
      </c>
      <c r="E2289" s="341">
        <f t="shared" si="122"/>
        <v>4.5200000000000005</v>
      </c>
      <c r="F2289" s="401">
        <f t="shared" si="123"/>
        <v>98.632395589512569</v>
      </c>
      <c r="G2289" s="401">
        <f t="shared" si="124"/>
        <v>566.76824331287082</v>
      </c>
      <c r="H2289" s="401">
        <f t="shared" si="121"/>
        <v>665.40063890238343</v>
      </c>
    </row>
    <row r="2290" spans="1:8" x14ac:dyDescent="0.25">
      <c r="A2290" s="405">
        <v>40640</v>
      </c>
      <c r="B2290" s="325">
        <v>250</v>
      </c>
      <c r="C2290" s="292">
        <v>3.82</v>
      </c>
      <c r="D2290" s="341">
        <v>7.71</v>
      </c>
      <c r="E2290" s="341">
        <f t="shared" si="122"/>
        <v>11.53</v>
      </c>
      <c r="F2290" s="401">
        <f t="shared" si="123"/>
        <v>562.35186739095229</v>
      </c>
      <c r="G2290" s="401">
        <f t="shared" si="124"/>
        <v>1135.0086119330476</v>
      </c>
      <c r="H2290" s="401">
        <f t="shared" si="121"/>
        <v>1697.3604793239999</v>
      </c>
    </row>
    <row r="2291" spans="1:8" x14ac:dyDescent="0.25">
      <c r="A2291" s="405">
        <v>40640</v>
      </c>
      <c r="B2291" s="325">
        <v>252</v>
      </c>
      <c r="C2291" s="292">
        <v>4.25</v>
      </c>
      <c r="D2291" s="341">
        <v>5.53</v>
      </c>
      <c r="E2291" s="341">
        <f t="shared" si="122"/>
        <v>9.7800000000000011</v>
      </c>
      <c r="F2291" s="401">
        <f t="shared" si="123"/>
        <v>625.65325560511712</v>
      </c>
      <c r="G2291" s="401">
        <f t="shared" si="124"/>
        <v>814.08529494030529</v>
      </c>
      <c r="H2291" s="401">
        <f t="shared" si="121"/>
        <v>1439.7385505454226</v>
      </c>
    </row>
    <row r="2292" spans="1:8" x14ac:dyDescent="0.25">
      <c r="A2292" s="405">
        <v>40640</v>
      </c>
      <c r="B2292" s="325">
        <v>257</v>
      </c>
      <c r="C2292" s="292">
        <v>3.59</v>
      </c>
      <c r="D2292" s="341">
        <v>3.54</v>
      </c>
      <c r="E2292" s="341">
        <f t="shared" si="122"/>
        <v>7.13</v>
      </c>
      <c r="F2292" s="401">
        <f t="shared" si="123"/>
        <v>528.49298532291073</v>
      </c>
      <c r="G2292" s="401">
        <f t="shared" si="124"/>
        <v>521.13235878637988</v>
      </c>
      <c r="H2292" s="401">
        <f t="shared" si="121"/>
        <v>1049.6253441092906</v>
      </c>
    </row>
    <row r="2293" spans="1:8" x14ac:dyDescent="0.25">
      <c r="A2293" s="405">
        <v>40640</v>
      </c>
      <c r="B2293" s="325">
        <v>272</v>
      </c>
      <c r="C2293" s="292">
        <v>3.23</v>
      </c>
      <c r="D2293" s="341">
        <v>3.54</v>
      </c>
      <c r="E2293" s="341">
        <f t="shared" si="122"/>
        <v>6.77</v>
      </c>
      <c r="F2293" s="401">
        <f t="shared" si="123"/>
        <v>475.496474259889</v>
      </c>
      <c r="G2293" s="401">
        <f t="shared" si="124"/>
        <v>521.13235878637988</v>
      </c>
      <c r="H2293" s="401">
        <f t="shared" si="121"/>
        <v>996.62883304626882</v>
      </c>
    </row>
    <row r="2294" spans="1:8" x14ac:dyDescent="0.25">
      <c r="A2294" s="405">
        <v>40640</v>
      </c>
      <c r="B2294" s="325">
        <v>273</v>
      </c>
      <c r="C2294" s="292">
        <v>2.73</v>
      </c>
      <c r="D2294" s="341">
        <v>2.57</v>
      </c>
      <c r="E2294" s="341">
        <f t="shared" si="122"/>
        <v>5.3</v>
      </c>
      <c r="F2294" s="401">
        <f t="shared" si="123"/>
        <v>401.89020889458112</v>
      </c>
      <c r="G2294" s="401">
        <f t="shared" si="124"/>
        <v>378.33620397768254</v>
      </c>
      <c r="H2294" s="401">
        <f t="shared" si="121"/>
        <v>780.22641287226361</v>
      </c>
    </row>
    <row r="2295" spans="1:8" x14ac:dyDescent="0.25">
      <c r="A2295" s="405">
        <v>40640</v>
      </c>
      <c r="B2295" s="325">
        <v>281</v>
      </c>
      <c r="C2295" s="292">
        <v>2.86</v>
      </c>
      <c r="D2295" s="341">
        <v>5.89</v>
      </c>
      <c r="E2295" s="341">
        <f t="shared" si="122"/>
        <v>8.75</v>
      </c>
      <c r="F2295" s="401">
        <f t="shared" si="123"/>
        <v>421.02783788956117</v>
      </c>
      <c r="G2295" s="401">
        <f t="shared" si="124"/>
        <v>867.08180600332696</v>
      </c>
      <c r="H2295" s="401">
        <f t="shared" si="121"/>
        <v>1288.109643892888</v>
      </c>
    </row>
    <row r="2296" spans="1:8" x14ac:dyDescent="0.25">
      <c r="A2296" s="405">
        <v>40640</v>
      </c>
      <c r="B2296" s="325">
        <v>283</v>
      </c>
      <c r="C2296" s="292">
        <v>1.81</v>
      </c>
      <c r="D2296" s="341">
        <v>4.93</v>
      </c>
      <c r="E2296" s="341">
        <f t="shared" si="122"/>
        <v>6.74</v>
      </c>
      <c r="F2296" s="401">
        <f t="shared" si="123"/>
        <v>266.45468062241457</v>
      </c>
      <c r="G2296" s="401">
        <f t="shared" si="124"/>
        <v>725.75777650193584</v>
      </c>
      <c r="H2296" s="401">
        <f t="shared" si="121"/>
        <v>992.21245712435041</v>
      </c>
    </row>
    <row r="2297" spans="1:8" x14ac:dyDescent="0.25">
      <c r="A2297" s="405">
        <v>40640</v>
      </c>
      <c r="B2297" s="325">
        <v>286</v>
      </c>
      <c r="C2297" s="292">
        <v>7.25</v>
      </c>
      <c r="D2297" s="341">
        <v>3.63</v>
      </c>
      <c r="E2297" s="341">
        <f t="shared" si="122"/>
        <v>10.879999999999999</v>
      </c>
      <c r="F2297" s="401">
        <f t="shared" si="123"/>
        <v>1067.2908477969645</v>
      </c>
      <c r="G2297" s="401">
        <f t="shared" si="124"/>
        <v>534.38148655213536</v>
      </c>
      <c r="H2297" s="401">
        <f t="shared" si="121"/>
        <v>1601.6723343490996</v>
      </c>
    </row>
    <row r="2298" spans="1:8" x14ac:dyDescent="0.25">
      <c r="A2298" s="405">
        <v>40640</v>
      </c>
      <c r="B2298" s="325">
        <v>291</v>
      </c>
      <c r="C2298" s="292">
        <v>3.49</v>
      </c>
      <c r="D2298" s="341">
        <v>2.85</v>
      </c>
      <c r="E2298" s="341">
        <f t="shared" si="122"/>
        <v>6.34</v>
      </c>
      <c r="F2298" s="401">
        <f t="shared" si="123"/>
        <v>513.77173224984904</v>
      </c>
      <c r="G2298" s="401">
        <f t="shared" si="124"/>
        <v>419.55571258225501</v>
      </c>
      <c r="H2298" s="401">
        <f t="shared" si="121"/>
        <v>933.32744483210411</v>
      </c>
    </row>
    <row r="2299" spans="1:8" x14ac:dyDescent="0.25">
      <c r="A2299" s="405">
        <v>40640</v>
      </c>
      <c r="B2299" s="325">
        <v>300</v>
      </c>
      <c r="C2299" s="292">
        <v>2.2400000000000002</v>
      </c>
      <c r="D2299" s="341">
        <v>2.23</v>
      </c>
      <c r="E2299" s="341">
        <f t="shared" si="122"/>
        <v>4.4700000000000006</v>
      </c>
      <c r="F2299" s="401">
        <f t="shared" si="123"/>
        <v>329.7560688365794</v>
      </c>
      <c r="G2299" s="401">
        <f t="shared" si="124"/>
        <v>328.28394352927319</v>
      </c>
      <c r="H2299" s="401">
        <f t="shared" si="121"/>
        <v>658.0400123658527</v>
      </c>
    </row>
    <row r="2300" spans="1:8" x14ac:dyDescent="0.25">
      <c r="A2300" s="405">
        <v>40640</v>
      </c>
      <c r="B2300" s="325">
        <v>313</v>
      </c>
      <c r="C2300" s="292">
        <v>0.83</v>
      </c>
      <c r="D2300" s="341">
        <v>2.74</v>
      </c>
      <c r="E2300" s="341">
        <f t="shared" si="122"/>
        <v>3.5700000000000003</v>
      </c>
      <c r="F2300" s="401">
        <f t="shared" si="123"/>
        <v>122.1864005064111</v>
      </c>
      <c r="G2300" s="401">
        <f t="shared" si="124"/>
        <v>403.36233420188728</v>
      </c>
      <c r="H2300" s="401">
        <f t="shared" si="121"/>
        <v>525.5487347082983</v>
      </c>
    </row>
    <row r="2301" spans="1:8" x14ac:dyDescent="0.25">
      <c r="A2301" s="405">
        <v>40640</v>
      </c>
      <c r="B2301" s="325">
        <v>314</v>
      </c>
      <c r="C2301" s="292">
        <v>3.25</v>
      </c>
      <c r="D2301" s="341">
        <v>1.93</v>
      </c>
      <c r="E2301" s="341">
        <f t="shared" si="122"/>
        <v>5.18</v>
      </c>
      <c r="F2301" s="401">
        <f t="shared" si="123"/>
        <v>478.44072487450131</v>
      </c>
      <c r="G2301" s="401">
        <f t="shared" si="124"/>
        <v>284.12018431008846</v>
      </c>
      <c r="H2301" s="401">
        <f t="shared" si="121"/>
        <v>762.56090918458972</v>
      </c>
    </row>
    <row r="2302" spans="1:8" x14ac:dyDescent="0.25">
      <c r="A2302" s="405">
        <v>40640</v>
      </c>
      <c r="B2302" s="325">
        <v>317</v>
      </c>
      <c r="C2302" s="292">
        <v>12.58</v>
      </c>
      <c r="D2302" s="341">
        <v>2.5099999999999998</v>
      </c>
      <c r="E2302" s="341">
        <f t="shared" si="122"/>
        <v>15.09</v>
      </c>
      <c r="F2302" s="401">
        <f t="shared" si="123"/>
        <v>1851.9336365911465</v>
      </c>
      <c r="G2302" s="401">
        <f t="shared" si="124"/>
        <v>369.50345213384554</v>
      </c>
      <c r="H2302" s="401">
        <f t="shared" si="121"/>
        <v>2221.437088724992</v>
      </c>
    </row>
    <row r="2303" spans="1:8" x14ac:dyDescent="0.25">
      <c r="A2303" s="405">
        <v>40640</v>
      </c>
      <c r="B2303" s="325">
        <v>319</v>
      </c>
      <c r="C2303" s="292">
        <v>2.27</v>
      </c>
      <c r="D2303" s="341">
        <v>0.78</v>
      </c>
      <c r="E2303" s="341">
        <f t="shared" si="122"/>
        <v>3.05</v>
      </c>
      <c r="F2303" s="401">
        <f t="shared" si="123"/>
        <v>334.17244475849782</v>
      </c>
      <c r="G2303" s="401">
        <f t="shared" si="124"/>
        <v>114.82577396988032</v>
      </c>
      <c r="H2303" s="401">
        <f t="shared" si="121"/>
        <v>448.99821872837816</v>
      </c>
    </row>
    <row r="2304" spans="1:8" x14ac:dyDescent="0.25">
      <c r="A2304" s="405">
        <v>40640</v>
      </c>
      <c r="B2304" s="325">
        <v>321</v>
      </c>
      <c r="C2304" s="292">
        <v>5.7</v>
      </c>
      <c r="D2304" s="341">
        <v>0.69</v>
      </c>
      <c r="E2304" s="341">
        <f t="shared" si="122"/>
        <v>6.3900000000000006</v>
      </c>
      <c r="F2304" s="401">
        <f t="shared" si="123"/>
        <v>839.11142516451002</v>
      </c>
      <c r="G2304" s="401">
        <f t="shared" si="124"/>
        <v>101.57664620412488</v>
      </c>
      <c r="H2304" s="401">
        <f t="shared" si="121"/>
        <v>940.68807136863495</v>
      </c>
    </row>
    <row r="2305" spans="1:8" x14ac:dyDescent="0.25">
      <c r="A2305" s="405">
        <v>40640</v>
      </c>
      <c r="B2305" s="325">
        <v>323</v>
      </c>
      <c r="C2305" s="292">
        <v>3.53</v>
      </c>
      <c r="D2305" s="341">
        <v>1.04</v>
      </c>
      <c r="E2305" s="341">
        <f t="shared" si="122"/>
        <v>4.57</v>
      </c>
      <c r="F2305" s="401">
        <f t="shared" si="123"/>
        <v>519.66023347907367</v>
      </c>
      <c r="G2305" s="401">
        <f t="shared" si="124"/>
        <v>153.10103195984041</v>
      </c>
      <c r="H2305" s="401">
        <f t="shared" si="121"/>
        <v>672.76126543891417</v>
      </c>
    </row>
    <row r="2306" spans="1:8" x14ac:dyDescent="0.25">
      <c r="A2306" s="405">
        <v>40640</v>
      </c>
      <c r="B2306" s="325">
        <v>325</v>
      </c>
      <c r="C2306" s="292">
        <v>0.98</v>
      </c>
      <c r="D2306" s="341">
        <v>1.69</v>
      </c>
      <c r="E2306" s="341">
        <f t="shared" si="122"/>
        <v>2.67</v>
      </c>
      <c r="F2306" s="401">
        <f t="shared" si="123"/>
        <v>144.26828011600347</v>
      </c>
      <c r="G2306" s="401">
        <f t="shared" si="124"/>
        <v>248.78917693474068</v>
      </c>
      <c r="H2306" s="401">
        <f t="shared" si="121"/>
        <v>393.05745705074412</v>
      </c>
    </row>
    <row r="2307" spans="1:8" x14ac:dyDescent="0.25">
      <c r="A2307" s="405">
        <v>40640</v>
      </c>
      <c r="B2307" s="325">
        <v>335</v>
      </c>
      <c r="C2307" s="292">
        <v>3.89</v>
      </c>
      <c r="D2307" s="341">
        <v>1.66</v>
      </c>
      <c r="E2307" s="341">
        <f t="shared" si="122"/>
        <v>5.55</v>
      </c>
      <c r="F2307" s="401">
        <f t="shared" si="123"/>
        <v>572.65674454209545</v>
      </c>
      <c r="G2307" s="401">
        <f t="shared" si="124"/>
        <v>244.37280101282221</v>
      </c>
      <c r="H2307" s="401">
        <f t="shared" si="121"/>
        <v>817.0295455549176</v>
      </c>
    </row>
    <row r="2308" spans="1:8" x14ac:dyDescent="0.25">
      <c r="A2308" s="405">
        <v>40640</v>
      </c>
      <c r="B2308" s="325">
        <v>347</v>
      </c>
      <c r="C2308" s="292">
        <v>1.91</v>
      </c>
      <c r="D2308" s="341">
        <v>1.48</v>
      </c>
      <c r="E2308" s="341">
        <f t="shared" si="122"/>
        <v>3.3899999999999997</v>
      </c>
      <c r="F2308" s="401">
        <f t="shared" si="123"/>
        <v>281.17593369547615</v>
      </c>
      <c r="G2308" s="401">
        <f t="shared" si="124"/>
        <v>217.87454548131137</v>
      </c>
      <c r="H2308" s="401">
        <f t="shared" ref="H2308:H2371" si="125">(E2308*10000)/67.929</f>
        <v>499.05047917678752</v>
      </c>
    </row>
    <row r="2309" spans="1:8" x14ac:dyDescent="0.25">
      <c r="A2309" s="405">
        <v>40640</v>
      </c>
      <c r="B2309" s="325">
        <v>351</v>
      </c>
      <c r="C2309" s="292">
        <v>7.81</v>
      </c>
      <c r="D2309" s="341">
        <v>4.6399999999999997</v>
      </c>
      <c r="E2309" s="341">
        <f t="shared" si="122"/>
        <v>12.45</v>
      </c>
      <c r="F2309" s="401">
        <f t="shared" si="123"/>
        <v>1149.7298650061093</v>
      </c>
      <c r="G2309" s="401">
        <f t="shared" si="124"/>
        <v>683.06614259005721</v>
      </c>
      <c r="H2309" s="401">
        <f t="shared" si="125"/>
        <v>1832.7960075961664</v>
      </c>
    </row>
    <row r="2310" spans="1:8" x14ac:dyDescent="0.25">
      <c r="A2310" s="405">
        <v>40640</v>
      </c>
      <c r="B2310" s="325">
        <v>353</v>
      </c>
      <c r="C2310" s="292">
        <v>4.82</v>
      </c>
      <c r="D2310" s="341">
        <v>3.28</v>
      </c>
      <c r="E2310" s="341">
        <f t="shared" si="122"/>
        <v>8.1</v>
      </c>
      <c r="F2310" s="401">
        <f t="shared" si="123"/>
        <v>709.56439812156805</v>
      </c>
      <c r="G2310" s="401">
        <f t="shared" si="124"/>
        <v>482.85710079641979</v>
      </c>
      <c r="H2310" s="401">
        <f t="shared" si="125"/>
        <v>1192.4214989179879</v>
      </c>
    </row>
    <row r="2311" spans="1:8" x14ac:dyDescent="0.25">
      <c r="A2311" s="405">
        <v>40640</v>
      </c>
      <c r="B2311" s="325">
        <v>364</v>
      </c>
      <c r="C2311" s="292">
        <v>0.21</v>
      </c>
      <c r="D2311" s="341">
        <v>7.18</v>
      </c>
      <c r="E2311" s="341">
        <f t="shared" si="122"/>
        <v>7.39</v>
      </c>
      <c r="F2311" s="401">
        <f t="shared" si="123"/>
        <v>30.914631453429315</v>
      </c>
      <c r="G2311" s="401">
        <f t="shared" si="124"/>
        <v>1056.9859706458215</v>
      </c>
      <c r="H2311" s="401">
        <f t="shared" si="125"/>
        <v>1087.9006020992506</v>
      </c>
    </row>
    <row r="2312" spans="1:8" x14ac:dyDescent="0.25">
      <c r="A2312" s="405">
        <v>40640</v>
      </c>
      <c r="B2312" s="325">
        <v>365</v>
      </c>
      <c r="C2312" s="292">
        <v>0.38</v>
      </c>
      <c r="D2312" s="341">
        <v>4.2300000000000004</v>
      </c>
      <c r="E2312" s="341">
        <f t="shared" si="122"/>
        <v>4.6100000000000003</v>
      </c>
      <c r="F2312" s="401">
        <f t="shared" si="123"/>
        <v>55.940761677634001</v>
      </c>
      <c r="G2312" s="401">
        <f t="shared" si="124"/>
        <v>622.70900499050492</v>
      </c>
      <c r="H2312" s="401">
        <f t="shared" si="125"/>
        <v>678.6497666681388</v>
      </c>
    </row>
    <row r="2313" spans="1:8" x14ac:dyDescent="0.25">
      <c r="A2313" s="405">
        <v>40640</v>
      </c>
      <c r="B2313" s="325">
        <v>369</v>
      </c>
      <c r="C2313" s="292">
        <v>4.8499999999999996</v>
      </c>
      <c r="D2313" s="341">
        <v>3.64</v>
      </c>
      <c r="E2313" s="341">
        <f t="shared" si="122"/>
        <v>8.49</v>
      </c>
      <c r="F2313" s="401">
        <f t="shared" si="123"/>
        <v>713.98077404348658</v>
      </c>
      <c r="G2313" s="401">
        <f t="shared" si="124"/>
        <v>535.85361185944146</v>
      </c>
      <c r="H2313" s="401">
        <f t="shared" si="125"/>
        <v>1249.834385902928</v>
      </c>
    </row>
    <row r="2314" spans="1:8" x14ac:dyDescent="0.25">
      <c r="A2314" s="405">
        <v>40640</v>
      </c>
      <c r="B2314" s="325">
        <v>374</v>
      </c>
      <c r="C2314" s="292">
        <v>4.72</v>
      </c>
      <c r="D2314" s="341">
        <v>8.65</v>
      </c>
      <c r="E2314" s="341">
        <f t="shared" si="122"/>
        <v>13.370000000000001</v>
      </c>
      <c r="F2314" s="401">
        <f t="shared" si="123"/>
        <v>694.84314504850647</v>
      </c>
      <c r="G2314" s="401">
        <f t="shared" si="124"/>
        <v>1273.3883908198266</v>
      </c>
      <c r="H2314" s="401">
        <f t="shared" si="125"/>
        <v>1968.2315358683331</v>
      </c>
    </row>
    <row r="2315" spans="1:8" x14ac:dyDescent="0.25">
      <c r="A2315" s="405">
        <v>40640</v>
      </c>
      <c r="B2315" s="325">
        <v>379</v>
      </c>
      <c r="C2315" s="292">
        <v>0.43</v>
      </c>
      <c r="D2315" s="341">
        <v>8.59</v>
      </c>
      <c r="E2315" s="341">
        <f t="shared" si="122"/>
        <v>9.02</v>
      </c>
      <c r="F2315" s="401">
        <f t="shared" si="123"/>
        <v>63.301388214164788</v>
      </c>
      <c r="G2315" s="401">
        <f t="shared" si="124"/>
        <v>1264.5556389759895</v>
      </c>
      <c r="H2315" s="401">
        <f t="shared" si="125"/>
        <v>1327.8570271901544</v>
      </c>
    </row>
    <row r="2316" spans="1:8" x14ac:dyDescent="0.25">
      <c r="A2316" s="405">
        <v>40640</v>
      </c>
      <c r="B2316" s="325">
        <v>392</v>
      </c>
      <c r="C2316" s="292">
        <v>1.99</v>
      </c>
      <c r="D2316" s="341">
        <v>3.82</v>
      </c>
      <c r="E2316" s="341">
        <f t="shared" si="122"/>
        <v>5.81</v>
      </c>
      <c r="F2316" s="401">
        <f t="shared" si="123"/>
        <v>292.95293615392541</v>
      </c>
      <c r="G2316" s="401">
        <f t="shared" si="124"/>
        <v>562.35186739095229</v>
      </c>
      <c r="H2316" s="401">
        <f t="shared" si="125"/>
        <v>855.30480354487759</v>
      </c>
    </row>
    <row r="2317" spans="1:8" x14ac:dyDescent="0.25">
      <c r="A2317" s="405">
        <v>40640</v>
      </c>
      <c r="B2317" s="325">
        <v>398</v>
      </c>
      <c r="C2317" s="292">
        <v>0.82</v>
      </c>
      <c r="D2317" s="341">
        <v>2.34</v>
      </c>
      <c r="E2317" s="341">
        <f t="shared" si="122"/>
        <v>3.1599999999999997</v>
      </c>
      <c r="F2317" s="401">
        <f t="shared" si="123"/>
        <v>120.71427519910495</v>
      </c>
      <c r="G2317" s="401">
        <f t="shared" si="124"/>
        <v>344.47732190964092</v>
      </c>
      <c r="H2317" s="401">
        <f t="shared" si="125"/>
        <v>465.19159710874584</v>
      </c>
    </row>
    <row r="2318" spans="1:8" x14ac:dyDescent="0.25">
      <c r="A2318" s="405">
        <v>40640</v>
      </c>
      <c r="B2318" s="325">
        <v>405</v>
      </c>
      <c r="C2318" s="292">
        <v>2.46</v>
      </c>
      <c r="D2318" s="341">
        <v>3.96</v>
      </c>
      <c r="E2318" s="341">
        <f t="shared" si="122"/>
        <v>6.42</v>
      </c>
      <c r="F2318" s="401">
        <f t="shared" si="123"/>
        <v>362.14282559731481</v>
      </c>
      <c r="G2318" s="401">
        <f t="shared" si="124"/>
        <v>582.9616216932385</v>
      </c>
      <c r="H2318" s="401">
        <f t="shared" si="125"/>
        <v>945.10444729055337</v>
      </c>
    </row>
    <row r="2319" spans="1:8" x14ac:dyDescent="0.25">
      <c r="A2319" s="405">
        <v>40640</v>
      </c>
      <c r="B2319" s="325">
        <v>409</v>
      </c>
      <c r="C2319" s="292">
        <v>1.95</v>
      </c>
      <c r="D2319" s="341">
        <v>3.38</v>
      </c>
      <c r="E2319" s="341">
        <f t="shared" si="122"/>
        <v>5.33</v>
      </c>
      <c r="F2319" s="401">
        <f t="shared" si="123"/>
        <v>287.06443492470078</v>
      </c>
      <c r="G2319" s="401">
        <f t="shared" si="124"/>
        <v>497.57835386948136</v>
      </c>
      <c r="H2319" s="401">
        <f t="shared" si="125"/>
        <v>784.64278879418214</v>
      </c>
    </row>
    <row r="2320" spans="1:8" x14ac:dyDescent="0.25">
      <c r="A2320" s="405">
        <v>40640</v>
      </c>
      <c r="B2320" s="325">
        <v>411</v>
      </c>
      <c r="C2320" s="292">
        <v>2.57</v>
      </c>
      <c r="D2320" s="341">
        <v>2.11</v>
      </c>
      <c r="E2320" s="341">
        <f t="shared" si="122"/>
        <v>4.68</v>
      </c>
      <c r="F2320" s="401">
        <f t="shared" si="123"/>
        <v>378.33620397768254</v>
      </c>
      <c r="G2320" s="401">
        <f t="shared" si="124"/>
        <v>310.6184398415993</v>
      </c>
      <c r="H2320" s="401">
        <f t="shared" si="125"/>
        <v>688.95464381928184</v>
      </c>
    </row>
    <row r="2321" spans="1:8" x14ac:dyDescent="0.25">
      <c r="A2321" s="405">
        <v>40640</v>
      </c>
      <c r="B2321" s="325">
        <v>415</v>
      </c>
      <c r="C2321" s="292">
        <v>2.46</v>
      </c>
      <c r="D2321" s="341">
        <v>2.87</v>
      </c>
      <c r="E2321" s="341">
        <f t="shared" si="122"/>
        <v>5.33</v>
      </c>
      <c r="F2321" s="401">
        <f t="shared" si="123"/>
        <v>362.14282559731481</v>
      </c>
      <c r="G2321" s="401">
        <f t="shared" si="124"/>
        <v>422.49996319686733</v>
      </c>
      <c r="H2321" s="401">
        <f t="shared" si="125"/>
        <v>784.64278879418214</v>
      </c>
    </row>
    <row r="2322" spans="1:8" x14ac:dyDescent="0.25">
      <c r="A2322" s="405">
        <v>40640</v>
      </c>
      <c r="B2322" s="325">
        <v>419</v>
      </c>
      <c r="C2322" s="292">
        <v>1.44</v>
      </c>
      <c r="D2322" s="341">
        <v>3.02</v>
      </c>
      <c r="E2322" s="341">
        <f t="shared" si="122"/>
        <v>4.46</v>
      </c>
      <c r="F2322" s="401">
        <f t="shared" si="123"/>
        <v>211.98604425208674</v>
      </c>
      <c r="G2322" s="401">
        <f t="shared" si="124"/>
        <v>444.58184280645969</v>
      </c>
      <c r="H2322" s="401">
        <f t="shared" si="125"/>
        <v>656.56788705854638</v>
      </c>
    </row>
    <row r="2323" spans="1:8" x14ac:dyDescent="0.25">
      <c r="A2323" s="405">
        <v>40640</v>
      </c>
      <c r="B2323" s="325">
        <v>427</v>
      </c>
      <c r="C2323" s="292">
        <v>0.57999999999999996</v>
      </c>
      <c r="D2323" s="341">
        <v>4.58</v>
      </c>
      <c r="E2323" s="341">
        <f t="shared" si="122"/>
        <v>5.16</v>
      </c>
      <c r="F2323" s="401">
        <f t="shared" si="123"/>
        <v>85.383267823757151</v>
      </c>
      <c r="G2323" s="401">
        <f t="shared" si="124"/>
        <v>674.23339074622027</v>
      </c>
      <c r="H2323" s="401">
        <f t="shared" si="125"/>
        <v>759.6166585699774</v>
      </c>
    </row>
    <row r="2324" spans="1:8" x14ac:dyDescent="0.25">
      <c r="A2324" s="405">
        <v>40640</v>
      </c>
      <c r="B2324" s="325">
        <v>433</v>
      </c>
      <c r="C2324" s="292">
        <v>0.86</v>
      </c>
      <c r="D2324" s="341">
        <v>3.37</v>
      </c>
      <c r="E2324" s="341">
        <f t="shared" si="122"/>
        <v>4.2300000000000004</v>
      </c>
      <c r="F2324" s="401">
        <f t="shared" si="123"/>
        <v>126.60277642832958</v>
      </c>
      <c r="G2324" s="401">
        <f t="shared" si="124"/>
        <v>496.1062285621752</v>
      </c>
      <c r="H2324" s="401">
        <f t="shared" si="125"/>
        <v>622.70900499050492</v>
      </c>
    </row>
    <row r="2325" spans="1:8" x14ac:dyDescent="0.25">
      <c r="A2325" s="405">
        <v>40640</v>
      </c>
      <c r="B2325" s="325">
        <v>437</v>
      </c>
      <c r="C2325" s="292">
        <v>0.45</v>
      </c>
      <c r="D2325" s="341">
        <v>1.72</v>
      </c>
      <c r="E2325" s="341">
        <f t="shared" si="122"/>
        <v>2.17</v>
      </c>
      <c r="F2325" s="401">
        <f t="shared" si="123"/>
        <v>66.245638828777103</v>
      </c>
      <c r="G2325" s="401">
        <f t="shared" si="124"/>
        <v>253.20555285665915</v>
      </c>
      <c r="H2325" s="401">
        <f t="shared" si="125"/>
        <v>319.45119168543624</v>
      </c>
    </row>
    <row r="2326" spans="1:8" x14ac:dyDescent="0.25">
      <c r="A2326" s="405">
        <v>40640</v>
      </c>
      <c r="B2326" s="325">
        <v>441</v>
      </c>
      <c r="C2326" s="292">
        <v>2.31</v>
      </c>
      <c r="D2326" s="341">
        <v>2.19</v>
      </c>
      <c r="E2326" s="341">
        <f t="shared" si="122"/>
        <v>4.5</v>
      </c>
      <c r="F2326" s="401">
        <f t="shared" si="123"/>
        <v>340.06094598772245</v>
      </c>
      <c r="G2326" s="401">
        <f t="shared" si="124"/>
        <v>322.39544230004856</v>
      </c>
      <c r="H2326" s="401">
        <f t="shared" si="125"/>
        <v>662.45638828777101</v>
      </c>
    </row>
    <row r="2327" spans="1:8" x14ac:dyDescent="0.25">
      <c r="A2327" s="405">
        <v>40640</v>
      </c>
      <c r="B2327" s="325">
        <v>444</v>
      </c>
      <c r="C2327" s="292">
        <v>1.1499999999999999</v>
      </c>
      <c r="D2327" s="341">
        <v>1.55</v>
      </c>
      <c r="E2327" s="341">
        <f t="shared" si="122"/>
        <v>2.7</v>
      </c>
      <c r="F2327" s="401">
        <f t="shared" si="123"/>
        <v>169.29441034020815</v>
      </c>
      <c r="G2327" s="401">
        <f t="shared" si="124"/>
        <v>228.17942263245448</v>
      </c>
      <c r="H2327" s="401">
        <f t="shared" si="125"/>
        <v>397.47383297266265</v>
      </c>
    </row>
    <row r="2328" spans="1:8" x14ac:dyDescent="0.25">
      <c r="A2328" s="405">
        <v>40640</v>
      </c>
      <c r="B2328" s="325">
        <v>452</v>
      </c>
      <c r="C2328" s="292">
        <v>1.56</v>
      </c>
      <c r="D2328" s="341">
        <v>3.29</v>
      </c>
      <c r="E2328" s="341">
        <f t="shared" si="122"/>
        <v>4.8499999999999996</v>
      </c>
      <c r="F2328" s="401">
        <f t="shared" si="123"/>
        <v>229.65154793976063</v>
      </c>
      <c r="G2328" s="401">
        <f t="shared" si="124"/>
        <v>484.32922610372594</v>
      </c>
      <c r="H2328" s="401">
        <f t="shared" si="125"/>
        <v>713.98077404348658</v>
      </c>
    </row>
    <row r="2329" spans="1:8" x14ac:dyDescent="0.25">
      <c r="A2329" s="405">
        <v>40640</v>
      </c>
      <c r="B2329" s="325">
        <v>453</v>
      </c>
      <c r="C2329" s="292">
        <v>1.07</v>
      </c>
      <c r="D2329" s="341">
        <v>1.57</v>
      </c>
      <c r="E2329" s="341">
        <f t="shared" si="122"/>
        <v>2.64</v>
      </c>
      <c r="F2329" s="401">
        <f t="shared" si="123"/>
        <v>157.51740788175888</v>
      </c>
      <c r="G2329" s="401">
        <f t="shared" si="124"/>
        <v>231.12367324706679</v>
      </c>
      <c r="H2329" s="401">
        <f t="shared" si="125"/>
        <v>388.64108112882565</v>
      </c>
    </row>
    <row r="2330" spans="1:8" x14ac:dyDescent="0.25">
      <c r="A2330" s="405">
        <v>40640</v>
      </c>
      <c r="B2330" s="325">
        <v>461</v>
      </c>
      <c r="C2330" s="292">
        <v>2.54</v>
      </c>
      <c r="D2330" s="341">
        <v>3.62</v>
      </c>
      <c r="E2330" s="341">
        <f t="shared" si="122"/>
        <v>6.16</v>
      </c>
      <c r="F2330" s="401">
        <f t="shared" si="123"/>
        <v>373.91982805576407</v>
      </c>
      <c r="G2330" s="401">
        <f t="shared" si="124"/>
        <v>532.90936124482914</v>
      </c>
      <c r="H2330" s="401">
        <f t="shared" si="125"/>
        <v>906.82918930059327</v>
      </c>
    </row>
    <row r="2331" spans="1:8" x14ac:dyDescent="0.25">
      <c r="A2331" s="405">
        <v>40640</v>
      </c>
      <c r="B2331" s="325">
        <v>469</v>
      </c>
      <c r="C2331" s="292">
        <v>3.12</v>
      </c>
      <c r="D2331" s="341">
        <v>2.02</v>
      </c>
      <c r="E2331" s="341">
        <f t="shared" si="122"/>
        <v>5.1400000000000006</v>
      </c>
      <c r="F2331" s="401">
        <f t="shared" si="123"/>
        <v>459.30309587952127</v>
      </c>
      <c r="G2331" s="401">
        <f t="shared" si="124"/>
        <v>297.36931207584388</v>
      </c>
      <c r="H2331" s="401">
        <f t="shared" si="125"/>
        <v>756.6724079553652</v>
      </c>
    </row>
    <row r="2332" spans="1:8" x14ac:dyDescent="0.25">
      <c r="A2332" s="405">
        <v>40640</v>
      </c>
      <c r="B2332" s="325">
        <v>470</v>
      </c>
      <c r="C2332" s="292">
        <v>4.58</v>
      </c>
      <c r="D2332" s="341">
        <v>8.59</v>
      </c>
      <c r="E2332" s="341">
        <f t="shared" si="122"/>
        <v>13.17</v>
      </c>
      <c r="F2332" s="401">
        <f t="shared" si="123"/>
        <v>674.23339074622027</v>
      </c>
      <c r="G2332" s="401">
        <f t="shared" si="124"/>
        <v>1264.5556389759895</v>
      </c>
      <c r="H2332" s="401">
        <f t="shared" si="125"/>
        <v>1938.78902972221</v>
      </c>
    </row>
    <row r="2333" spans="1:8" x14ac:dyDescent="0.25">
      <c r="A2333" s="405">
        <v>40640</v>
      </c>
      <c r="B2333" s="325">
        <v>475</v>
      </c>
      <c r="C2333" s="292">
        <v>1</v>
      </c>
      <c r="D2333" s="341">
        <v>3.48</v>
      </c>
      <c r="E2333" s="341">
        <f t="shared" si="122"/>
        <v>4.4800000000000004</v>
      </c>
      <c r="F2333" s="401">
        <f t="shared" si="123"/>
        <v>147.21253073061578</v>
      </c>
      <c r="G2333" s="401">
        <f t="shared" si="124"/>
        <v>512.29960694254294</v>
      </c>
      <c r="H2333" s="401">
        <f t="shared" si="125"/>
        <v>659.5121376731588</v>
      </c>
    </row>
    <row r="2334" spans="1:8" x14ac:dyDescent="0.25">
      <c r="A2334" s="405">
        <v>40640</v>
      </c>
      <c r="B2334" s="325">
        <v>476</v>
      </c>
      <c r="C2334" s="292">
        <v>3.3</v>
      </c>
      <c r="D2334" s="341">
        <v>4.17</v>
      </c>
      <c r="E2334" s="341">
        <f t="shared" si="122"/>
        <v>7.47</v>
      </c>
      <c r="F2334" s="401">
        <f t="shared" si="123"/>
        <v>485.8013514110321</v>
      </c>
      <c r="G2334" s="401">
        <f t="shared" si="124"/>
        <v>613.87625314666786</v>
      </c>
      <c r="H2334" s="401">
        <f t="shared" si="125"/>
        <v>1099.6776045576999</v>
      </c>
    </row>
    <row r="2335" spans="1:8" x14ac:dyDescent="0.25">
      <c r="A2335" s="405">
        <v>40640</v>
      </c>
      <c r="B2335" s="325">
        <v>478</v>
      </c>
      <c r="C2335" s="292">
        <v>5.31</v>
      </c>
      <c r="D2335" s="341">
        <v>3.64</v>
      </c>
      <c r="E2335" s="341">
        <f t="shared" si="122"/>
        <v>8.9499999999999993</v>
      </c>
      <c r="F2335" s="401">
        <f t="shared" si="123"/>
        <v>781.69853817956971</v>
      </c>
      <c r="G2335" s="401">
        <f t="shared" si="124"/>
        <v>535.85361185944146</v>
      </c>
      <c r="H2335" s="401">
        <f t="shared" si="125"/>
        <v>1317.5521500390114</v>
      </c>
    </row>
    <row r="2336" spans="1:8" x14ac:dyDescent="0.25">
      <c r="A2336" s="405">
        <v>40640</v>
      </c>
      <c r="B2336" s="325">
        <v>481</v>
      </c>
      <c r="C2336" s="292">
        <v>2.76</v>
      </c>
      <c r="D2336" s="341">
        <v>1.59</v>
      </c>
      <c r="E2336" s="341">
        <f t="shared" si="122"/>
        <v>4.3499999999999996</v>
      </c>
      <c r="F2336" s="401">
        <f t="shared" si="123"/>
        <v>406.30658481649954</v>
      </c>
      <c r="G2336" s="401">
        <f t="shared" si="124"/>
        <v>234.06792386167911</v>
      </c>
      <c r="H2336" s="401">
        <f t="shared" si="125"/>
        <v>640.3745086781787</v>
      </c>
    </row>
    <row r="2337" spans="1:8" x14ac:dyDescent="0.25">
      <c r="A2337" s="405">
        <v>40640</v>
      </c>
      <c r="B2337" s="325">
        <v>529</v>
      </c>
      <c r="C2337" s="292">
        <v>1.1399999999999999</v>
      </c>
      <c r="D2337" s="341">
        <v>5.21</v>
      </c>
      <c r="E2337" s="341">
        <f t="shared" si="122"/>
        <v>6.35</v>
      </c>
      <c r="F2337" s="401">
        <f t="shared" si="123"/>
        <v>167.82228503290196</v>
      </c>
      <c r="G2337" s="401">
        <f t="shared" si="124"/>
        <v>766.97728510650825</v>
      </c>
      <c r="H2337" s="401">
        <f t="shared" si="125"/>
        <v>934.79957013941021</v>
      </c>
    </row>
    <row r="2338" spans="1:8" x14ac:dyDescent="0.25">
      <c r="A2338" s="405">
        <v>40640</v>
      </c>
      <c r="B2338" s="325">
        <v>537</v>
      </c>
      <c r="C2338" s="292">
        <v>0.41</v>
      </c>
      <c r="D2338" s="341">
        <v>3.52</v>
      </c>
      <c r="E2338" s="341">
        <f t="shared" si="122"/>
        <v>3.93</v>
      </c>
      <c r="F2338" s="401">
        <f t="shared" si="123"/>
        <v>60.357137599552473</v>
      </c>
      <c r="G2338" s="401">
        <f t="shared" si="124"/>
        <v>518.18810817176757</v>
      </c>
      <c r="H2338" s="401">
        <f t="shared" si="125"/>
        <v>578.54524577132008</v>
      </c>
    </row>
    <row r="2339" spans="1:8" x14ac:dyDescent="0.25">
      <c r="A2339" s="405">
        <v>40640</v>
      </c>
      <c r="B2339" s="325">
        <v>539</v>
      </c>
      <c r="C2339" s="292">
        <v>1.65</v>
      </c>
      <c r="D2339" s="341">
        <v>5.52</v>
      </c>
      <c r="E2339" s="341">
        <f t="shared" si="122"/>
        <v>7.17</v>
      </c>
      <c r="F2339" s="401">
        <f t="shared" si="123"/>
        <v>242.90067570551605</v>
      </c>
      <c r="G2339" s="401">
        <f t="shared" si="124"/>
        <v>812.61316963299907</v>
      </c>
      <c r="H2339" s="401">
        <f t="shared" si="125"/>
        <v>1055.5138453385152</v>
      </c>
    </row>
    <row r="2340" spans="1:8" x14ac:dyDescent="0.25">
      <c r="A2340" s="405">
        <v>40640</v>
      </c>
      <c r="B2340" s="325">
        <v>541</v>
      </c>
      <c r="C2340" s="292">
        <v>3.27</v>
      </c>
      <c r="D2340" s="341">
        <v>9.6</v>
      </c>
      <c r="E2340" s="341">
        <f t="shared" si="122"/>
        <v>12.87</v>
      </c>
      <c r="F2340" s="401">
        <f t="shared" si="123"/>
        <v>481.38497548911363</v>
      </c>
      <c r="G2340" s="401">
        <f t="shared" si="124"/>
        <v>1413.2402950139115</v>
      </c>
      <c r="H2340" s="401">
        <f t="shared" si="125"/>
        <v>1894.6252705030249</v>
      </c>
    </row>
    <row r="2341" spans="1:8" x14ac:dyDescent="0.25">
      <c r="A2341" s="405">
        <v>40640</v>
      </c>
      <c r="B2341" s="325">
        <v>546</v>
      </c>
      <c r="C2341" s="292">
        <v>0.48</v>
      </c>
      <c r="D2341" s="341">
        <v>3.91</v>
      </c>
      <c r="E2341" s="341">
        <f t="shared" si="122"/>
        <v>4.3900000000000006</v>
      </c>
      <c r="F2341" s="401">
        <f t="shared" si="123"/>
        <v>70.662014750695576</v>
      </c>
      <c r="G2341" s="401">
        <f t="shared" si="124"/>
        <v>575.60099515670777</v>
      </c>
      <c r="H2341" s="401">
        <f t="shared" si="125"/>
        <v>646.26300990740344</v>
      </c>
    </row>
    <row r="2342" spans="1:8" x14ac:dyDescent="0.25">
      <c r="A2342" s="405">
        <v>40640</v>
      </c>
      <c r="B2342" s="325">
        <v>549</v>
      </c>
      <c r="C2342" s="292">
        <v>1.63</v>
      </c>
      <c r="D2342" s="341">
        <v>5.38</v>
      </c>
      <c r="E2342" s="341">
        <f t="shared" si="122"/>
        <v>7.01</v>
      </c>
      <c r="F2342" s="401">
        <f t="shared" si="123"/>
        <v>239.95642509090371</v>
      </c>
      <c r="G2342" s="401">
        <f t="shared" si="124"/>
        <v>792.00341533071298</v>
      </c>
      <c r="H2342" s="401">
        <f t="shared" si="125"/>
        <v>1031.9598404216167</v>
      </c>
    </row>
    <row r="2343" spans="1:8" x14ac:dyDescent="0.25">
      <c r="A2343" s="405">
        <v>40640</v>
      </c>
      <c r="B2343" s="325">
        <v>560</v>
      </c>
      <c r="C2343" s="292">
        <v>8.2100000000000009</v>
      </c>
      <c r="D2343" s="341">
        <v>3.98</v>
      </c>
      <c r="E2343" s="341">
        <f t="shared" si="122"/>
        <v>12.190000000000001</v>
      </c>
      <c r="F2343" s="401">
        <f t="shared" si="123"/>
        <v>1208.6148772983559</v>
      </c>
      <c r="G2343" s="401">
        <f t="shared" si="124"/>
        <v>585.90587230785081</v>
      </c>
      <c r="H2343" s="401">
        <f t="shared" si="125"/>
        <v>1794.5207496062067</v>
      </c>
    </row>
    <row r="2344" spans="1:8" x14ac:dyDescent="0.25">
      <c r="A2344" s="405">
        <v>40640</v>
      </c>
      <c r="B2344" s="325">
        <v>562</v>
      </c>
      <c r="C2344" s="292">
        <v>1.78</v>
      </c>
      <c r="D2344" s="341">
        <v>1.88</v>
      </c>
      <c r="E2344" s="341">
        <f t="shared" si="122"/>
        <v>3.66</v>
      </c>
      <c r="F2344" s="401">
        <f t="shared" si="123"/>
        <v>262.0383047004961</v>
      </c>
      <c r="G2344" s="401">
        <f t="shared" si="124"/>
        <v>276.75955777355767</v>
      </c>
      <c r="H2344" s="401">
        <f t="shared" si="125"/>
        <v>538.79786247405377</v>
      </c>
    </row>
    <row r="2345" spans="1:8" x14ac:dyDescent="0.25">
      <c r="A2345" s="405">
        <v>40640</v>
      </c>
      <c r="B2345" s="325">
        <v>570</v>
      </c>
      <c r="C2345" s="292">
        <v>2.2200000000000002</v>
      </c>
      <c r="D2345" s="341">
        <v>1.74</v>
      </c>
      <c r="E2345" s="341">
        <f t="shared" si="122"/>
        <v>3.96</v>
      </c>
      <c r="F2345" s="401">
        <f t="shared" si="123"/>
        <v>326.81181822196709</v>
      </c>
      <c r="G2345" s="401">
        <f t="shared" si="124"/>
        <v>256.14980347127147</v>
      </c>
      <c r="H2345" s="401">
        <f t="shared" si="125"/>
        <v>582.9616216932385</v>
      </c>
    </row>
    <row r="2346" spans="1:8" x14ac:dyDescent="0.25">
      <c r="A2346" s="405">
        <v>40640</v>
      </c>
      <c r="B2346" s="325">
        <v>571</v>
      </c>
      <c r="C2346" s="292">
        <v>1.49</v>
      </c>
      <c r="D2346" s="341">
        <v>0.24</v>
      </c>
      <c r="E2346" s="341">
        <f t="shared" si="122"/>
        <v>1.73</v>
      </c>
      <c r="F2346" s="401">
        <f t="shared" si="123"/>
        <v>219.34667078861753</v>
      </c>
      <c r="G2346" s="401">
        <f t="shared" si="124"/>
        <v>35.331007375347788</v>
      </c>
      <c r="H2346" s="401">
        <f t="shared" si="125"/>
        <v>254.67767816396531</v>
      </c>
    </row>
    <row r="2347" spans="1:8" x14ac:dyDescent="0.25">
      <c r="A2347" s="405">
        <v>40640</v>
      </c>
      <c r="B2347" s="325">
        <v>572</v>
      </c>
      <c r="C2347" s="292">
        <v>0.98</v>
      </c>
      <c r="D2347" s="341">
        <v>0.83</v>
      </c>
      <c r="E2347" s="341">
        <f t="shared" ref="E2347:E2410" si="126">C2347+D2347</f>
        <v>1.81</v>
      </c>
      <c r="F2347" s="401">
        <f t="shared" si="123"/>
        <v>144.26828011600347</v>
      </c>
      <c r="G2347" s="401">
        <f t="shared" si="124"/>
        <v>122.1864005064111</v>
      </c>
      <c r="H2347" s="401">
        <f t="shared" si="125"/>
        <v>266.45468062241457</v>
      </c>
    </row>
    <row r="2348" spans="1:8" x14ac:dyDescent="0.25">
      <c r="A2348" s="405">
        <v>40640</v>
      </c>
      <c r="B2348" s="325">
        <v>574</v>
      </c>
      <c r="C2348" s="292">
        <v>3.55</v>
      </c>
      <c r="D2348" s="341">
        <v>1.76</v>
      </c>
      <c r="E2348" s="341">
        <f t="shared" si="126"/>
        <v>5.31</v>
      </c>
      <c r="F2348" s="401">
        <f t="shared" ref="F2348:F2411" si="127">(C2348*10000)/67.929</f>
        <v>522.60448409368598</v>
      </c>
      <c r="G2348" s="401">
        <f t="shared" ref="G2348:G2411" si="128">(D2348*10000)/67.929</f>
        <v>259.09405408588378</v>
      </c>
      <c r="H2348" s="401">
        <f t="shared" si="125"/>
        <v>781.69853817956971</v>
      </c>
    </row>
    <row r="2349" spans="1:8" x14ac:dyDescent="0.25">
      <c r="A2349" s="405">
        <v>40640</v>
      </c>
      <c r="B2349" s="325">
        <v>577</v>
      </c>
      <c r="C2349" s="292">
        <v>5.72</v>
      </c>
      <c r="D2349" s="341">
        <v>0.71</v>
      </c>
      <c r="E2349" s="341">
        <f t="shared" si="126"/>
        <v>6.43</v>
      </c>
      <c r="F2349" s="401">
        <f t="shared" si="127"/>
        <v>842.05567577912234</v>
      </c>
      <c r="G2349" s="401">
        <f t="shared" si="128"/>
        <v>104.52089681873721</v>
      </c>
      <c r="H2349" s="401">
        <f t="shared" si="125"/>
        <v>946.57657259785947</v>
      </c>
    </row>
    <row r="2350" spans="1:8" x14ac:dyDescent="0.25">
      <c r="A2350" s="405">
        <v>40640</v>
      </c>
      <c r="B2350" s="325">
        <v>587</v>
      </c>
      <c r="C2350" s="292">
        <v>4.9800000000000004</v>
      </c>
      <c r="D2350" s="341">
        <v>1.21</v>
      </c>
      <c r="E2350" s="341">
        <f t="shared" si="126"/>
        <v>6.19</v>
      </c>
      <c r="F2350" s="401">
        <f t="shared" si="127"/>
        <v>733.11840303846668</v>
      </c>
      <c r="G2350" s="401">
        <f t="shared" si="128"/>
        <v>178.12716218404509</v>
      </c>
      <c r="H2350" s="401">
        <f t="shared" si="125"/>
        <v>911.2455652225118</v>
      </c>
    </row>
    <row r="2351" spans="1:8" x14ac:dyDescent="0.25">
      <c r="A2351" s="405">
        <v>40718</v>
      </c>
      <c r="B2351" s="325">
        <v>2</v>
      </c>
      <c r="C2351" s="292">
        <v>0</v>
      </c>
      <c r="D2351" s="341">
        <v>3.64</v>
      </c>
      <c r="E2351" s="341">
        <f t="shared" si="126"/>
        <v>3.64</v>
      </c>
      <c r="F2351" s="401">
        <f t="shared" si="127"/>
        <v>0</v>
      </c>
      <c r="G2351" s="401">
        <f t="shared" si="128"/>
        <v>535.85361185944146</v>
      </c>
      <c r="H2351" s="401">
        <f t="shared" si="125"/>
        <v>535.85361185944146</v>
      </c>
    </row>
    <row r="2352" spans="1:8" x14ac:dyDescent="0.25">
      <c r="A2352" s="405">
        <v>40718</v>
      </c>
      <c r="B2352" s="325">
        <v>12</v>
      </c>
      <c r="C2352" s="292">
        <v>0</v>
      </c>
      <c r="D2352" s="341">
        <v>2.95</v>
      </c>
      <c r="E2352" s="341">
        <f t="shared" si="126"/>
        <v>2.95</v>
      </c>
      <c r="F2352" s="401">
        <f t="shared" si="127"/>
        <v>0</v>
      </c>
      <c r="G2352" s="401">
        <f t="shared" si="128"/>
        <v>434.27696565531659</v>
      </c>
      <c r="H2352" s="401">
        <f t="shared" si="125"/>
        <v>434.27696565531659</v>
      </c>
    </row>
    <row r="2353" spans="1:8" x14ac:dyDescent="0.25">
      <c r="A2353" s="405">
        <v>40718</v>
      </c>
      <c r="B2353" s="325">
        <v>22</v>
      </c>
      <c r="C2353" s="292">
        <v>0</v>
      </c>
      <c r="D2353" s="341">
        <v>3.11</v>
      </c>
      <c r="E2353" s="341">
        <f t="shared" si="126"/>
        <v>3.11</v>
      </c>
      <c r="F2353" s="401">
        <f t="shared" si="127"/>
        <v>0</v>
      </c>
      <c r="G2353" s="401">
        <f t="shared" si="128"/>
        <v>457.83097057221511</v>
      </c>
      <c r="H2353" s="401">
        <f t="shared" si="125"/>
        <v>457.83097057221511</v>
      </c>
    </row>
    <row r="2354" spans="1:8" x14ac:dyDescent="0.25">
      <c r="A2354" s="405">
        <v>40718</v>
      </c>
      <c r="B2354" s="325">
        <v>25</v>
      </c>
      <c r="C2354" s="292">
        <v>0</v>
      </c>
      <c r="D2354" s="341">
        <v>5.42</v>
      </c>
      <c r="E2354" s="341">
        <f t="shared" si="126"/>
        <v>5.42</v>
      </c>
      <c r="F2354" s="401">
        <f t="shared" si="127"/>
        <v>0</v>
      </c>
      <c r="G2354" s="401">
        <f t="shared" si="128"/>
        <v>797.89191655993761</v>
      </c>
      <c r="H2354" s="401">
        <f t="shared" si="125"/>
        <v>797.89191655993761</v>
      </c>
    </row>
    <row r="2355" spans="1:8" x14ac:dyDescent="0.25">
      <c r="A2355" s="405">
        <v>40718</v>
      </c>
      <c r="B2355" s="325">
        <v>28</v>
      </c>
      <c r="C2355" s="292">
        <v>0</v>
      </c>
      <c r="D2355" s="341">
        <v>5.4</v>
      </c>
      <c r="E2355" s="341">
        <f t="shared" si="126"/>
        <v>5.4</v>
      </c>
      <c r="F2355" s="401">
        <f t="shared" si="127"/>
        <v>0</v>
      </c>
      <c r="G2355" s="401">
        <f t="shared" si="128"/>
        <v>794.9476659453253</v>
      </c>
      <c r="H2355" s="401">
        <f t="shared" si="125"/>
        <v>794.9476659453253</v>
      </c>
    </row>
    <row r="2356" spans="1:8" x14ac:dyDescent="0.25">
      <c r="A2356" s="405">
        <v>40718</v>
      </c>
      <c r="B2356" s="325">
        <v>31</v>
      </c>
      <c r="C2356" s="292">
        <v>0</v>
      </c>
      <c r="D2356" s="341">
        <v>2.29</v>
      </c>
      <c r="E2356" s="341">
        <f t="shared" si="126"/>
        <v>2.29</v>
      </c>
      <c r="F2356" s="401">
        <f t="shared" si="127"/>
        <v>0</v>
      </c>
      <c r="G2356" s="401">
        <f t="shared" si="128"/>
        <v>337.11669537311013</v>
      </c>
      <c r="H2356" s="401">
        <f t="shared" si="125"/>
        <v>337.11669537311013</v>
      </c>
    </row>
    <row r="2357" spans="1:8" x14ac:dyDescent="0.25">
      <c r="A2357" s="405">
        <v>40718</v>
      </c>
      <c r="B2357" s="325">
        <v>32</v>
      </c>
      <c r="C2357" s="292">
        <v>0</v>
      </c>
      <c r="D2357" s="341">
        <v>10.84</v>
      </c>
      <c r="E2357" s="341">
        <f t="shared" si="126"/>
        <v>10.84</v>
      </c>
      <c r="F2357" s="401">
        <f t="shared" si="127"/>
        <v>0</v>
      </c>
      <c r="G2357" s="401">
        <f t="shared" si="128"/>
        <v>1595.7838331198752</v>
      </c>
      <c r="H2357" s="401">
        <f t="shared" si="125"/>
        <v>1595.7838331198752</v>
      </c>
    </row>
    <row r="2358" spans="1:8" x14ac:dyDescent="0.25">
      <c r="A2358" s="405">
        <v>40718</v>
      </c>
      <c r="B2358" s="325">
        <v>108</v>
      </c>
      <c r="C2358" s="292">
        <v>0</v>
      </c>
      <c r="D2358" s="341">
        <v>3.72</v>
      </c>
      <c r="E2358" s="341">
        <f t="shared" si="126"/>
        <v>3.72</v>
      </c>
      <c r="F2358" s="401">
        <f t="shared" si="127"/>
        <v>0</v>
      </c>
      <c r="G2358" s="401">
        <f t="shared" si="128"/>
        <v>547.63061431789072</v>
      </c>
      <c r="H2358" s="401">
        <f t="shared" si="125"/>
        <v>547.63061431789072</v>
      </c>
    </row>
    <row r="2359" spans="1:8" x14ac:dyDescent="0.25">
      <c r="A2359" s="405">
        <v>40718</v>
      </c>
      <c r="B2359" s="325">
        <v>119</v>
      </c>
      <c r="C2359" s="292">
        <v>0</v>
      </c>
      <c r="D2359" s="341">
        <v>4.13</v>
      </c>
      <c r="E2359" s="341">
        <f t="shared" si="126"/>
        <v>4.13</v>
      </c>
      <c r="F2359" s="401">
        <f t="shared" si="127"/>
        <v>0</v>
      </c>
      <c r="G2359" s="401">
        <f t="shared" si="128"/>
        <v>607.98775191744323</v>
      </c>
      <c r="H2359" s="401">
        <f t="shared" si="125"/>
        <v>607.98775191744323</v>
      </c>
    </row>
    <row r="2360" spans="1:8" x14ac:dyDescent="0.25">
      <c r="A2360" s="405">
        <v>40718</v>
      </c>
      <c r="B2360" s="325">
        <v>123</v>
      </c>
      <c r="C2360" s="292">
        <v>0</v>
      </c>
      <c r="D2360" s="341">
        <v>6.61</v>
      </c>
      <c r="E2360" s="341">
        <f t="shared" si="126"/>
        <v>6.61</v>
      </c>
      <c r="F2360" s="401">
        <f t="shared" si="127"/>
        <v>0</v>
      </c>
      <c r="G2360" s="401">
        <f t="shared" si="128"/>
        <v>973.0748281293703</v>
      </c>
      <c r="H2360" s="401">
        <f t="shared" si="125"/>
        <v>973.0748281293703</v>
      </c>
    </row>
    <row r="2361" spans="1:8" x14ac:dyDescent="0.25">
      <c r="A2361" s="405">
        <v>40718</v>
      </c>
      <c r="B2361" s="325">
        <v>124</v>
      </c>
      <c r="C2361" s="292">
        <v>0</v>
      </c>
      <c r="D2361" s="341">
        <v>3.43</v>
      </c>
      <c r="E2361" s="341">
        <f t="shared" si="126"/>
        <v>3.43</v>
      </c>
      <c r="F2361" s="401">
        <f t="shared" si="127"/>
        <v>0</v>
      </c>
      <c r="G2361" s="401">
        <f t="shared" si="128"/>
        <v>504.93898040601215</v>
      </c>
      <c r="H2361" s="401">
        <f t="shared" si="125"/>
        <v>504.93898040601215</v>
      </c>
    </row>
    <row r="2362" spans="1:8" x14ac:dyDescent="0.25">
      <c r="A2362" s="405">
        <v>40718</v>
      </c>
      <c r="B2362" s="325">
        <v>132</v>
      </c>
      <c r="C2362" s="292">
        <v>0</v>
      </c>
      <c r="D2362" s="341">
        <v>3.41</v>
      </c>
      <c r="E2362" s="341">
        <f t="shared" si="126"/>
        <v>3.41</v>
      </c>
      <c r="F2362" s="401">
        <f t="shared" si="127"/>
        <v>0</v>
      </c>
      <c r="G2362" s="401">
        <f t="shared" si="128"/>
        <v>501.99472979139983</v>
      </c>
      <c r="H2362" s="401">
        <f t="shared" si="125"/>
        <v>501.99472979139983</v>
      </c>
    </row>
    <row r="2363" spans="1:8" x14ac:dyDescent="0.25">
      <c r="A2363" s="405">
        <v>40718</v>
      </c>
      <c r="B2363" s="325">
        <v>133</v>
      </c>
      <c r="C2363" s="292">
        <v>0</v>
      </c>
      <c r="D2363" s="341">
        <v>4.88</v>
      </c>
      <c r="E2363" s="341">
        <f t="shared" si="126"/>
        <v>4.88</v>
      </c>
      <c r="F2363" s="401">
        <f t="shared" si="127"/>
        <v>0</v>
      </c>
      <c r="G2363" s="401">
        <f t="shared" si="128"/>
        <v>718.39714996540499</v>
      </c>
      <c r="H2363" s="401">
        <f t="shared" si="125"/>
        <v>718.39714996540499</v>
      </c>
    </row>
    <row r="2364" spans="1:8" x14ac:dyDescent="0.25">
      <c r="A2364" s="405">
        <v>40718</v>
      </c>
      <c r="B2364" s="325">
        <v>134</v>
      </c>
      <c r="C2364" s="292">
        <v>0</v>
      </c>
      <c r="D2364" s="341">
        <v>11.16</v>
      </c>
      <c r="E2364" s="341">
        <f t="shared" si="126"/>
        <v>11.16</v>
      </c>
      <c r="F2364" s="401">
        <f t="shared" si="127"/>
        <v>0</v>
      </c>
      <c r="G2364" s="401">
        <f t="shared" si="128"/>
        <v>1642.8918429536723</v>
      </c>
      <c r="H2364" s="401">
        <f t="shared" si="125"/>
        <v>1642.8918429536723</v>
      </c>
    </row>
    <row r="2365" spans="1:8" x14ac:dyDescent="0.25">
      <c r="A2365" s="405">
        <v>40718</v>
      </c>
      <c r="B2365" s="325">
        <v>223</v>
      </c>
      <c r="C2365" s="292">
        <v>0</v>
      </c>
      <c r="D2365" s="341">
        <v>7.58</v>
      </c>
      <c r="E2365" s="341">
        <f t="shared" si="126"/>
        <v>7.58</v>
      </c>
      <c r="F2365" s="401">
        <f t="shared" si="127"/>
        <v>0</v>
      </c>
      <c r="G2365" s="401">
        <f t="shared" si="128"/>
        <v>1115.8709829380678</v>
      </c>
      <c r="H2365" s="401">
        <f t="shared" si="125"/>
        <v>1115.8709829380678</v>
      </c>
    </row>
    <row r="2366" spans="1:8" x14ac:dyDescent="0.25">
      <c r="A2366" s="405">
        <v>40718</v>
      </c>
      <c r="B2366" s="325">
        <v>224</v>
      </c>
      <c r="C2366" s="292">
        <v>0</v>
      </c>
      <c r="D2366" s="341">
        <v>7.64</v>
      </c>
      <c r="E2366" s="341">
        <f t="shared" si="126"/>
        <v>7.64</v>
      </c>
      <c r="F2366" s="401">
        <f t="shared" si="127"/>
        <v>0</v>
      </c>
      <c r="G2366" s="401">
        <f t="shared" si="128"/>
        <v>1124.7037347819046</v>
      </c>
      <c r="H2366" s="401">
        <f t="shared" si="125"/>
        <v>1124.7037347819046</v>
      </c>
    </row>
    <row r="2367" spans="1:8" x14ac:dyDescent="0.25">
      <c r="A2367" s="405">
        <v>40718</v>
      </c>
      <c r="B2367" s="325">
        <v>227</v>
      </c>
      <c r="C2367" s="292">
        <v>0</v>
      </c>
      <c r="D2367" s="341">
        <v>7.72</v>
      </c>
      <c r="E2367" s="341">
        <f t="shared" si="126"/>
        <v>7.72</v>
      </c>
      <c r="F2367" s="401">
        <f t="shared" si="127"/>
        <v>0</v>
      </c>
      <c r="G2367" s="401">
        <f t="shared" si="128"/>
        <v>1136.4807372403538</v>
      </c>
      <c r="H2367" s="401">
        <f t="shared" si="125"/>
        <v>1136.4807372403538</v>
      </c>
    </row>
    <row r="2368" spans="1:8" x14ac:dyDescent="0.25">
      <c r="A2368" s="405">
        <v>40718</v>
      </c>
      <c r="B2368" s="325">
        <v>229</v>
      </c>
      <c r="C2368" s="292">
        <v>0</v>
      </c>
      <c r="D2368" s="341">
        <v>7.58</v>
      </c>
      <c r="E2368" s="341">
        <f t="shared" si="126"/>
        <v>7.58</v>
      </c>
      <c r="F2368" s="401">
        <f t="shared" si="127"/>
        <v>0</v>
      </c>
      <c r="G2368" s="401">
        <f t="shared" si="128"/>
        <v>1115.8709829380678</v>
      </c>
      <c r="H2368" s="401">
        <f t="shared" si="125"/>
        <v>1115.8709829380678</v>
      </c>
    </row>
    <row r="2369" spans="1:8" x14ac:dyDescent="0.25">
      <c r="A2369" s="405">
        <v>40718</v>
      </c>
      <c r="B2369" s="325">
        <v>232</v>
      </c>
      <c r="C2369" s="292">
        <v>0</v>
      </c>
      <c r="D2369" s="341">
        <v>2.61</v>
      </c>
      <c r="E2369" s="341">
        <f t="shared" si="126"/>
        <v>2.61</v>
      </c>
      <c r="F2369" s="401">
        <f t="shared" si="127"/>
        <v>0</v>
      </c>
      <c r="G2369" s="401">
        <f t="shared" si="128"/>
        <v>384.22470520690717</v>
      </c>
      <c r="H2369" s="401">
        <f t="shared" si="125"/>
        <v>384.22470520690717</v>
      </c>
    </row>
    <row r="2370" spans="1:8" x14ac:dyDescent="0.25">
      <c r="A2370" s="405">
        <v>40718</v>
      </c>
      <c r="B2370" s="325">
        <v>244</v>
      </c>
      <c r="C2370" s="292">
        <v>0</v>
      </c>
      <c r="D2370" s="341">
        <v>7.1</v>
      </c>
      <c r="E2370" s="341">
        <f t="shared" si="126"/>
        <v>7.1</v>
      </c>
      <c r="F2370" s="401">
        <f t="shared" si="127"/>
        <v>0</v>
      </c>
      <c r="G2370" s="401">
        <f t="shared" si="128"/>
        <v>1045.208968187372</v>
      </c>
      <c r="H2370" s="401">
        <f t="shared" si="125"/>
        <v>1045.208968187372</v>
      </c>
    </row>
    <row r="2371" spans="1:8" x14ac:dyDescent="0.25">
      <c r="A2371" s="405">
        <v>40718</v>
      </c>
      <c r="B2371" s="325">
        <v>245</v>
      </c>
      <c r="C2371" s="292">
        <v>0</v>
      </c>
      <c r="D2371" s="341">
        <v>4.53</v>
      </c>
      <c r="E2371" s="341">
        <f t="shared" si="126"/>
        <v>4.53</v>
      </c>
      <c r="F2371" s="401">
        <f t="shared" si="127"/>
        <v>0</v>
      </c>
      <c r="G2371" s="401">
        <f t="shared" si="128"/>
        <v>666.87276420968954</v>
      </c>
      <c r="H2371" s="401">
        <f t="shared" si="125"/>
        <v>666.87276420968954</v>
      </c>
    </row>
    <row r="2372" spans="1:8" x14ac:dyDescent="0.25">
      <c r="A2372" s="405">
        <v>40718</v>
      </c>
      <c r="B2372" s="325">
        <v>247</v>
      </c>
      <c r="C2372" s="292">
        <v>0</v>
      </c>
      <c r="D2372" s="341">
        <v>2.23</v>
      </c>
      <c r="E2372" s="341">
        <f t="shared" si="126"/>
        <v>2.23</v>
      </c>
      <c r="F2372" s="401">
        <f t="shared" si="127"/>
        <v>0</v>
      </c>
      <c r="G2372" s="401">
        <f t="shared" si="128"/>
        <v>328.28394352927319</v>
      </c>
      <c r="H2372" s="401">
        <f t="shared" ref="H2372:H2435" si="129">(E2372*10000)/67.929</f>
        <v>328.28394352927319</v>
      </c>
    </row>
    <row r="2373" spans="1:8" x14ac:dyDescent="0.25">
      <c r="A2373" s="405">
        <v>40718</v>
      </c>
      <c r="B2373" s="325">
        <v>248</v>
      </c>
      <c r="C2373" s="292">
        <v>0</v>
      </c>
      <c r="D2373" s="341">
        <v>4.5199999999999996</v>
      </c>
      <c r="E2373" s="341">
        <f t="shared" si="126"/>
        <v>4.5199999999999996</v>
      </c>
      <c r="F2373" s="401">
        <f t="shared" si="127"/>
        <v>0</v>
      </c>
      <c r="G2373" s="401">
        <f t="shared" si="128"/>
        <v>665.40063890238321</v>
      </c>
      <c r="H2373" s="401">
        <f t="shared" si="129"/>
        <v>665.40063890238321</v>
      </c>
    </row>
    <row r="2374" spans="1:8" x14ac:dyDescent="0.25">
      <c r="A2374" s="405">
        <v>40718</v>
      </c>
      <c r="B2374" s="325">
        <v>250</v>
      </c>
      <c r="C2374" s="292">
        <v>0</v>
      </c>
      <c r="D2374" s="341">
        <v>2.9</v>
      </c>
      <c r="E2374" s="341">
        <f t="shared" si="126"/>
        <v>2.9</v>
      </c>
      <c r="F2374" s="401">
        <f t="shared" si="127"/>
        <v>0</v>
      </c>
      <c r="G2374" s="401">
        <f t="shared" si="128"/>
        <v>426.9163391187858</v>
      </c>
      <c r="H2374" s="401">
        <f t="shared" si="129"/>
        <v>426.9163391187858</v>
      </c>
    </row>
    <row r="2375" spans="1:8" x14ac:dyDescent="0.25">
      <c r="A2375" s="405">
        <v>40718</v>
      </c>
      <c r="B2375" s="325">
        <v>252</v>
      </c>
      <c r="C2375" s="292">
        <v>0</v>
      </c>
      <c r="D2375" s="341">
        <v>6.57</v>
      </c>
      <c r="E2375" s="341">
        <f t="shared" si="126"/>
        <v>6.57</v>
      </c>
      <c r="F2375" s="401">
        <f t="shared" si="127"/>
        <v>0</v>
      </c>
      <c r="G2375" s="401">
        <f t="shared" si="128"/>
        <v>967.18632690014567</v>
      </c>
      <c r="H2375" s="401">
        <f t="shared" si="129"/>
        <v>967.18632690014567</v>
      </c>
    </row>
    <row r="2376" spans="1:8" x14ac:dyDescent="0.25">
      <c r="A2376" s="405">
        <v>40718</v>
      </c>
      <c r="B2376" s="325">
        <v>257</v>
      </c>
      <c r="C2376" s="292">
        <v>0</v>
      </c>
      <c r="D2376" s="341">
        <v>6.05</v>
      </c>
      <c r="E2376" s="341">
        <f t="shared" si="126"/>
        <v>6.05</v>
      </c>
      <c r="F2376" s="401">
        <f t="shared" si="127"/>
        <v>0</v>
      </c>
      <c r="G2376" s="401">
        <f t="shared" si="128"/>
        <v>890.63581092022548</v>
      </c>
      <c r="H2376" s="401">
        <f t="shared" si="129"/>
        <v>890.63581092022548</v>
      </c>
    </row>
    <row r="2377" spans="1:8" x14ac:dyDescent="0.25">
      <c r="A2377" s="405">
        <v>40718</v>
      </c>
      <c r="B2377" s="325">
        <v>272</v>
      </c>
      <c r="C2377" s="292">
        <v>0.31</v>
      </c>
      <c r="D2377" s="341">
        <v>1.24</v>
      </c>
      <c r="E2377" s="341">
        <f t="shared" si="126"/>
        <v>1.55</v>
      </c>
      <c r="F2377" s="401">
        <f t="shared" si="127"/>
        <v>45.635884526490891</v>
      </c>
      <c r="G2377" s="401">
        <f t="shared" si="128"/>
        <v>182.54353810596356</v>
      </c>
      <c r="H2377" s="401">
        <f t="shared" si="129"/>
        <v>228.17942263245448</v>
      </c>
    </row>
    <row r="2378" spans="1:8" x14ac:dyDescent="0.25">
      <c r="A2378" s="405">
        <v>40718</v>
      </c>
      <c r="B2378" s="325">
        <v>273</v>
      </c>
      <c r="C2378" s="406">
        <v>0</v>
      </c>
      <c r="D2378" s="341">
        <v>1.2</v>
      </c>
      <c r="E2378" s="341">
        <f t="shared" si="126"/>
        <v>1.2</v>
      </c>
      <c r="F2378" s="401">
        <f t="shared" si="127"/>
        <v>0</v>
      </c>
      <c r="G2378" s="401">
        <f t="shared" si="128"/>
        <v>176.65503687673893</v>
      </c>
      <c r="H2378" s="401">
        <f t="shared" si="129"/>
        <v>176.65503687673893</v>
      </c>
    </row>
    <row r="2379" spans="1:8" x14ac:dyDescent="0.25">
      <c r="A2379" s="405">
        <v>40718</v>
      </c>
      <c r="B2379" s="325">
        <v>281</v>
      </c>
      <c r="C2379" s="406">
        <v>0</v>
      </c>
      <c r="D2379" s="341">
        <v>5.09</v>
      </c>
      <c r="E2379" s="341">
        <f t="shared" si="126"/>
        <v>5.09</v>
      </c>
      <c r="F2379" s="401">
        <f t="shared" si="127"/>
        <v>0</v>
      </c>
      <c r="G2379" s="401">
        <f t="shared" si="128"/>
        <v>749.31178141883436</v>
      </c>
      <c r="H2379" s="401">
        <f t="shared" si="129"/>
        <v>749.31178141883436</v>
      </c>
    </row>
    <row r="2380" spans="1:8" x14ac:dyDescent="0.25">
      <c r="A2380" s="405">
        <v>40718</v>
      </c>
      <c r="B2380" s="325">
        <v>283</v>
      </c>
      <c r="C2380" s="406">
        <v>0</v>
      </c>
      <c r="D2380" s="341">
        <v>3.43</v>
      </c>
      <c r="E2380" s="341">
        <f t="shared" si="126"/>
        <v>3.43</v>
      </c>
      <c r="F2380" s="401">
        <f t="shared" si="127"/>
        <v>0</v>
      </c>
      <c r="G2380" s="401">
        <f t="shared" si="128"/>
        <v>504.93898040601215</v>
      </c>
      <c r="H2380" s="401">
        <f t="shared" si="129"/>
        <v>504.93898040601215</v>
      </c>
    </row>
    <row r="2381" spans="1:8" x14ac:dyDescent="0.25">
      <c r="A2381" s="405">
        <v>40718</v>
      </c>
      <c r="B2381" s="325">
        <v>286</v>
      </c>
      <c r="C2381" s="292">
        <v>8.49</v>
      </c>
      <c r="D2381" s="341">
        <v>5.29</v>
      </c>
      <c r="E2381" s="341">
        <f t="shared" si="126"/>
        <v>13.780000000000001</v>
      </c>
      <c r="F2381" s="401">
        <f t="shared" si="127"/>
        <v>1249.834385902928</v>
      </c>
      <c r="G2381" s="401">
        <f t="shared" si="128"/>
        <v>778.75428756495751</v>
      </c>
      <c r="H2381" s="401">
        <f t="shared" si="129"/>
        <v>2028.5886734678854</v>
      </c>
    </row>
    <row r="2382" spans="1:8" x14ac:dyDescent="0.25">
      <c r="A2382" s="405">
        <v>40718</v>
      </c>
      <c r="B2382" s="325">
        <v>291</v>
      </c>
      <c r="C2382" s="292">
        <v>1.31</v>
      </c>
      <c r="D2382" s="341">
        <v>7.25</v>
      </c>
      <c r="E2382" s="341">
        <f t="shared" si="126"/>
        <v>8.56</v>
      </c>
      <c r="F2382" s="401">
        <f t="shared" si="127"/>
        <v>192.84841525710667</v>
      </c>
      <c r="G2382" s="401">
        <f t="shared" si="128"/>
        <v>1067.2908477969645</v>
      </c>
      <c r="H2382" s="401">
        <f t="shared" si="129"/>
        <v>1260.1392630540711</v>
      </c>
    </row>
    <row r="2383" spans="1:8" x14ac:dyDescent="0.25">
      <c r="A2383" s="405">
        <v>40718</v>
      </c>
      <c r="B2383" s="325">
        <v>300</v>
      </c>
      <c r="C2383" s="292">
        <v>1.53</v>
      </c>
      <c r="D2383" s="341">
        <v>10.26</v>
      </c>
      <c r="E2383" s="341">
        <f t="shared" si="126"/>
        <v>11.79</v>
      </c>
      <c r="F2383" s="401">
        <f t="shared" si="127"/>
        <v>225.23517201784216</v>
      </c>
      <c r="G2383" s="401">
        <f t="shared" si="128"/>
        <v>1510.400565296118</v>
      </c>
      <c r="H2383" s="401">
        <f t="shared" si="129"/>
        <v>1735.6357373139599</v>
      </c>
    </row>
    <row r="2384" spans="1:8" x14ac:dyDescent="0.25">
      <c r="A2384" s="405">
        <v>40718</v>
      </c>
      <c r="B2384" s="325">
        <v>313</v>
      </c>
      <c r="C2384" s="292">
        <v>0.54</v>
      </c>
      <c r="D2384" s="341">
        <v>5.76</v>
      </c>
      <c r="E2384" s="341">
        <f t="shared" si="126"/>
        <v>6.3</v>
      </c>
      <c r="F2384" s="401">
        <f t="shared" si="127"/>
        <v>79.494766594532521</v>
      </c>
      <c r="G2384" s="401">
        <f t="shared" si="128"/>
        <v>847.94417700834697</v>
      </c>
      <c r="H2384" s="401">
        <f t="shared" si="129"/>
        <v>927.43894360287948</v>
      </c>
    </row>
    <row r="2385" spans="1:8" x14ac:dyDescent="0.25">
      <c r="A2385" s="405">
        <v>40718</v>
      </c>
      <c r="B2385" s="325">
        <v>314</v>
      </c>
      <c r="C2385" s="406">
        <v>0</v>
      </c>
      <c r="D2385" s="341">
        <v>8.65</v>
      </c>
      <c r="E2385" s="341">
        <f t="shared" si="126"/>
        <v>8.65</v>
      </c>
      <c r="F2385" s="401">
        <f t="shared" si="127"/>
        <v>0</v>
      </c>
      <c r="G2385" s="401">
        <f t="shared" si="128"/>
        <v>1273.3883908198266</v>
      </c>
      <c r="H2385" s="401">
        <f t="shared" si="129"/>
        <v>1273.3883908198266</v>
      </c>
    </row>
    <row r="2386" spans="1:8" x14ac:dyDescent="0.25">
      <c r="A2386" s="405">
        <v>40718</v>
      </c>
      <c r="B2386" s="325">
        <v>317</v>
      </c>
      <c r="C2386" s="406">
        <v>0</v>
      </c>
      <c r="D2386" s="341">
        <v>9.18</v>
      </c>
      <c r="E2386" s="341">
        <f t="shared" si="126"/>
        <v>9.18</v>
      </c>
      <c r="F2386" s="401">
        <f t="shared" si="127"/>
        <v>0</v>
      </c>
      <c r="G2386" s="401">
        <f t="shared" si="128"/>
        <v>1351.411032107053</v>
      </c>
      <c r="H2386" s="401">
        <f t="shared" si="129"/>
        <v>1351.411032107053</v>
      </c>
    </row>
    <row r="2387" spans="1:8" x14ac:dyDescent="0.25">
      <c r="A2387" s="405">
        <v>40718</v>
      </c>
      <c r="B2387" s="325">
        <v>319</v>
      </c>
      <c r="C2387" s="406">
        <v>0</v>
      </c>
      <c r="D2387" s="341">
        <v>19.39</v>
      </c>
      <c r="E2387" s="341">
        <f t="shared" si="126"/>
        <v>19.39</v>
      </c>
      <c r="F2387" s="401">
        <f t="shared" si="127"/>
        <v>0</v>
      </c>
      <c r="G2387" s="401">
        <f t="shared" si="128"/>
        <v>2854.4509708666401</v>
      </c>
      <c r="H2387" s="401">
        <f t="shared" si="129"/>
        <v>2854.4509708666401</v>
      </c>
    </row>
    <row r="2388" spans="1:8" x14ac:dyDescent="0.25">
      <c r="A2388" s="405">
        <v>40718</v>
      </c>
      <c r="B2388" s="325">
        <v>321</v>
      </c>
      <c r="C2388" s="406">
        <v>0</v>
      </c>
      <c r="D2388" s="341">
        <v>29.54</v>
      </c>
      <c r="E2388" s="341">
        <f t="shared" si="126"/>
        <v>29.54</v>
      </c>
      <c r="F2388" s="401">
        <f t="shared" si="127"/>
        <v>0</v>
      </c>
      <c r="G2388" s="401">
        <f t="shared" si="128"/>
        <v>4348.6581577823899</v>
      </c>
      <c r="H2388" s="401">
        <f t="shared" si="129"/>
        <v>4348.6581577823899</v>
      </c>
    </row>
    <row r="2389" spans="1:8" x14ac:dyDescent="0.25">
      <c r="A2389" s="405">
        <v>40718</v>
      </c>
      <c r="B2389" s="325">
        <v>323</v>
      </c>
      <c r="C2389" s="406">
        <v>0</v>
      </c>
      <c r="D2389" s="341">
        <v>12.79</v>
      </c>
      <c r="E2389" s="341">
        <f t="shared" si="126"/>
        <v>12.79</v>
      </c>
      <c r="F2389" s="401">
        <f t="shared" si="127"/>
        <v>0</v>
      </c>
      <c r="G2389" s="401">
        <f t="shared" si="128"/>
        <v>1882.8482680445757</v>
      </c>
      <c r="H2389" s="401">
        <f t="shared" si="129"/>
        <v>1882.8482680445757</v>
      </c>
    </row>
    <row r="2390" spans="1:8" x14ac:dyDescent="0.25">
      <c r="A2390" s="405">
        <v>40718</v>
      </c>
      <c r="B2390" s="325">
        <v>325</v>
      </c>
      <c r="C2390" s="406">
        <v>0</v>
      </c>
      <c r="D2390" s="341">
        <v>16.5</v>
      </c>
      <c r="E2390" s="341">
        <f t="shared" si="126"/>
        <v>16.5</v>
      </c>
      <c r="F2390" s="401">
        <f t="shared" si="127"/>
        <v>0</v>
      </c>
      <c r="G2390" s="401">
        <f t="shared" si="128"/>
        <v>2429.0067570551605</v>
      </c>
      <c r="H2390" s="401">
        <f t="shared" si="129"/>
        <v>2429.0067570551605</v>
      </c>
    </row>
    <row r="2391" spans="1:8" x14ac:dyDescent="0.25">
      <c r="A2391" s="405">
        <v>40718</v>
      </c>
      <c r="B2391" s="325">
        <v>335</v>
      </c>
      <c r="C2391" s="292">
        <v>1.0900000000000001</v>
      </c>
      <c r="D2391" s="341">
        <v>11.14</v>
      </c>
      <c r="E2391" s="341">
        <f t="shared" si="126"/>
        <v>12.23</v>
      </c>
      <c r="F2391" s="401">
        <f t="shared" si="127"/>
        <v>160.4616584963712</v>
      </c>
      <c r="G2391" s="401">
        <f t="shared" si="128"/>
        <v>1639.9475923390598</v>
      </c>
      <c r="H2391" s="401">
        <f t="shared" si="129"/>
        <v>1800.4092508354311</v>
      </c>
    </row>
    <row r="2392" spans="1:8" x14ac:dyDescent="0.25">
      <c r="A2392" s="405">
        <v>40718</v>
      </c>
      <c r="B2392" s="325">
        <v>347</v>
      </c>
      <c r="C2392" s="406">
        <v>0</v>
      </c>
      <c r="D2392" s="341">
        <v>13.34</v>
      </c>
      <c r="E2392" s="341">
        <f t="shared" si="126"/>
        <v>13.34</v>
      </c>
      <c r="F2392" s="401">
        <f t="shared" si="127"/>
        <v>0</v>
      </c>
      <c r="G2392" s="401">
        <f t="shared" si="128"/>
        <v>1963.8151599464145</v>
      </c>
      <c r="H2392" s="401">
        <f t="shared" si="129"/>
        <v>1963.8151599464145</v>
      </c>
    </row>
    <row r="2393" spans="1:8" x14ac:dyDescent="0.25">
      <c r="A2393" s="405">
        <v>40718</v>
      </c>
      <c r="B2393" s="325">
        <v>351</v>
      </c>
      <c r="C2393" s="292">
        <v>0.55000000000000004</v>
      </c>
      <c r="D2393" s="341">
        <v>7.11</v>
      </c>
      <c r="E2393" s="341">
        <f t="shared" si="126"/>
        <v>7.66</v>
      </c>
      <c r="F2393" s="401">
        <f t="shared" si="127"/>
        <v>80.966891901838679</v>
      </c>
      <c r="G2393" s="401">
        <f t="shared" si="128"/>
        <v>1046.6810934946782</v>
      </c>
      <c r="H2393" s="401">
        <f t="shared" si="129"/>
        <v>1127.647985396517</v>
      </c>
    </row>
    <row r="2394" spans="1:8" x14ac:dyDescent="0.25">
      <c r="A2394" s="405">
        <v>40718</v>
      </c>
      <c r="B2394" s="325">
        <v>353</v>
      </c>
      <c r="C2394" s="292">
        <v>0.91</v>
      </c>
      <c r="D2394" s="341">
        <v>20.47</v>
      </c>
      <c r="E2394" s="341">
        <f t="shared" si="126"/>
        <v>21.38</v>
      </c>
      <c r="F2394" s="401">
        <f t="shared" si="127"/>
        <v>133.96340296486036</v>
      </c>
      <c r="G2394" s="401">
        <f t="shared" si="128"/>
        <v>3013.4405040557053</v>
      </c>
      <c r="H2394" s="401">
        <f t="shared" si="129"/>
        <v>3147.4039070205654</v>
      </c>
    </row>
    <row r="2395" spans="1:8" x14ac:dyDescent="0.25">
      <c r="A2395" s="405">
        <v>40718</v>
      </c>
      <c r="B2395" s="325">
        <v>364</v>
      </c>
      <c r="C2395" s="292">
        <v>0.36</v>
      </c>
      <c r="D2395" s="341">
        <v>5.99</v>
      </c>
      <c r="E2395" s="341">
        <f t="shared" si="126"/>
        <v>6.3500000000000005</v>
      </c>
      <c r="F2395" s="401">
        <f t="shared" si="127"/>
        <v>52.996511063021686</v>
      </c>
      <c r="G2395" s="401">
        <f t="shared" si="128"/>
        <v>881.80305907638854</v>
      </c>
      <c r="H2395" s="401">
        <f t="shared" si="129"/>
        <v>934.79957013941032</v>
      </c>
    </row>
    <row r="2396" spans="1:8" x14ac:dyDescent="0.25">
      <c r="A2396" s="405">
        <v>40718</v>
      </c>
      <c r="B2396" s="325">
        <v>365</v>
      </c>
      <c r="C2396" s="406">
        <v>0</v>
      </c>
      <c r="D2396" s="341">
        <v>6.61</v>
      </c>
      <c r="E2396" s="341">
        <f t="shared" si="126"/>
        <v>6.61</v>
      </c>
      <c r="F2396" s="401">
        <f t="shared" si="127"/>
        <v>0</v>
      </c>
      <c r="G2396" s="401">
        <f t="shared" si="128"/>
        <v>973.0748281293703</v>
      </c>
      <c r="H2396" s="401">
        <f t="shared" si="129"/>
        <v>973.0748281293703</v>
      </c>
    </row>
    <row r="2397" spans="1:8" x14ac:dyDescent="0.25">
      <c r="A2397" s="405">
        <v>40718</v>
      </c>
      <c r="B2397" s="325">
        <v>369</v>
      </c>
      <c r="C2397" s="292">
        <v>0.12</v>
      </c>
      <c r="D2397" s="341">
        <v>8.2200000000000006</v>
      </c>
      <c r="E2397" s="341">
        <f t="shared" si="126"/>
        <v>8.34</v>
      </c>
      <c r="F2397" s="401">
        <f t="shared" si="127"/>
        <v>17.665503687673894</v>
      </c>
      <c r="G2397" s="401">
        <f t="shared" si="128"/>
        <v>1210.0870026056618</v>
      </c>
      <c r="H2397" s="401">
        <f t="shared" si="129"/>
        <v>1227.7525062933357</v>
      </c>
    </row>
    <row r="2398" spans="1:8" x14ac:dyDescent="0.25">
      <c r="A2398" s="405">
        <v>40718</v>
      </c>
      <c r="B2398" s="325">
        <v>374</v>
      </c>
      <c r="C2398" s="406">
        <v>0</v>
      </c>
      <c r="D2398" s="341">
        <v>12.95</v>
      </c>
      <c r="E2398" s="341">
        <f t="shared" si="126"/>
        <v>12.95</v>
      </c>
      <c r="F2398" s="401">
        <f t="shared" si="127"/>
        <v>0</v>
      </c>
      <c r="G2398" s="401">
        <f t="shared" si="128"/>
        <v>1906.4022729614744</v>
      </c>
      <c r="H2398" s="401">
        <f t="shared" si="129"/>
        <v>1906.4022729614744</v>
      </c>
    </row>
    <row r="2399" spans="1:8" x14ac:dyDescent="0.25">
      <c r="A2399" s="405">
        <v>40718</v>
      </c>
      <c r="B2399" s="325">
        <v>379</v>
      </c>
      <c r="C2399" s="292">
        <v>0.57999999999999996</v>
      </c>
      <c r="D2399" s="341">
        <v>18.100000000000001</v>
      </c>
      <c r="E2399" s="341">
        <f t="shared" si="126"/>
        <v>18.68</v>
      </c>
      <c r="F2399" s="401">
        <f t="shared" si="127"/>
        <v>85.383267823757151</v>
      </c>
      <c r="G2399" s="401">
        <f t="shared" si="128"/>
        <v>2664.5468062241457</v>
      </c>
      <c r="H2399" s="401">
        <f t="shared" si="129"/>
        <v>2749.930074047903</v>
      </c>
    </row>
    <row r="2400" spans="1:8" x14ac:dyDescent="0.25">
      <c r="A2400" s="405">
        <v>40718</v>
      </c>
      <c r="B2400" s="325">
        <v>392</v>
      </c>
      <c r="C2400" s="292">
        <v>0.82</v>
      </c>
      <c r="D2400" s="341">
        <v>12.98</v>
      </c>
      <c r="E2400" s="341">
        <f t="shared" si="126"/>
        <v>13.8</v>
      </c>
      <c r="F2400" s="401">
        <f t="shared" si="127"/>
        <v>120.71427519910495</v>
      </c>
      <c r="G2400" s="401">
        <f t="shared" si="128"/>
        <v>1910.8186488833928</v>
      </c>
      <c r="H2400" s="401">
        <f t="shared" si="129"/>
        <v>2031.5329240824979</v>
      </c>
    </row>
    <row r="2401" spans="1:8" x14ac:dyDescent="0.25">
      <c r="A2401" s="405">
        <v>40718</v>
      </c>
      <c r="B2401" s="325">
        <v>398</v>
      </c>
      <c r="C2401" s="406">
        <v>0</v>
      </c>
      <c r="D2401" s="341">
        <v>8.26</v>
      </c>
      <c r="E2401" s="341">
        <f t="shared" si="126"/>
        <v>8.26</v>
      </c>
      <c r="F2401" s="401">
        <f t="shared" si="127"/>
        <v>0</v>
      </c>
      <c r="G2401" s="401">
        <f t="shared" si="128"/>
        <v>1215.9755038348865</v>
      </c>
      <c r="H2401" s="401">
        <f t="shared" si="129"/>
        <v>1215.9755038348865</v>
      </c>
    </row>
    <row r="2402" spans="1:8" x14ac:dyDescent="0.25">
      <c r="A2402" s="405">
        <v>40718</v>
      </c>
      <c r="B2402" s="325">
        <v>405</v>
      </c>
      <c r="C2402" s="292">
        <v>1.44</v>
      </c>
      <c r="D2402" s="341">
        <v>10.34</v>
      </c>
      <c r="E2402" s="341">
        <f t="shared" si="126"/>
        <v>11.78</v>
      </c>
      <c r="F2402" s="401">
        <f t="shared" si="127"/>
        <v>211.98604425208674</v>
      </c>
      <c r="G2402" s="401">
        <f t="shared" si="128"/>
        <v>1522.1775677545672</v>
      </c>
      <c r="H2402" s="401">
        <f t="shared" si="129"/>
        <v>1734.1636120066539</v>
      </c>
    </row>
    <row r="2403" spans="1:8" x14ac:dyDescent="0.25">
      <c r="A2403" s="405">
        <v>40718</v>
      </c>
      <c r="B2403" s="325">
        <v>409</v>
      </c>
      <c r="C2403" s="292">
        <v>1.53</v>
      </c>
      <c r="D2403" s="341">
        <v>10.33</v>
      </c>
      <c r="E2403" s="341">
        <f t="shared" si="126"/>
        <v>11.86</v>
      </c>
      <c r="F2403" s="401">
        <f t="shared" si="127"/>
        <v>225.23517201784216</v>
      </c>
      <c r="G2403" s="401">
        <f t="shared" si="128"/>
        <v>1520.705442447261</v>
      </c>
      <c r="H2403" s="401">
        <f t="shared" si="129"/>
        <v>1745.9406144651032</v>
      </c>
    </row>
    <row r="2404" spans="1:8" x14ac:dyDescent="0.25">
      <c r="A2404" s="405">
        <v>40718</v>
      </c>
      <c r="B2404" s="325">
        <v>411</v>
      </c>
      <c r="C2404" s="406">
        <v>0</v>
      </c>
      <c r="D2404" s="341">
        <v>15.11</v>
      </c>
      <c r="E2404" s="341">
        <f t="shared" si="126"/>
        <v>15.11</v>
      </c>
      <c r="F2404" s="401">
        <f t="shared" si="127"/>
        <v>0</v>
      </c>
      <c r="G2404" s="401">
        <f t="shared" si="128"/>
        <v>2224.3813393396044</v>
      </c>
      <c r="H2404" s="401">
        <f t="shared" si="129"/>
        <v>2224.3813393396044</v>
      </c>
    </row>
    <row r="2405" spans="1:8" x14ac:dyDescent="0.25">
      <c r="A2405" s="405">
        <v>40718</v>
      </c>
      <c r="B2405" s="325">
        <v>415</v>
      </c>
      <c r="C2405" s="292">
        <v>0.34</v>
      </c>
      <c r="D2405" s="341">
        <v>7.91</v>
      </c>
      <c r="E2405" s="341">
        <f t="shared" si="126"/>
        <v>8.25</v>
      </c>
      <c r="F2405" s="401">
        <f t="shared" si="127"/>
        <v>50.05226044840937</v>
      </c>
      <c r="G2405" s="401">
        <f t="shared" si="128"/>
        <v>1164.4511180791708</v>
      </c>
      <c r="H2405" s="401">
        <f t="shared" si="129"/>
        <v>1214.5033785275803</v>
      </c>
    </row>
    <row r="2406" spans="1:8" x14ac:dyDescent="0.25">
      <c r="A2406" s="405">
        <v>40718</v>
      </c>
      <c r="B2406" s="325">
        <v>419</v>
      </c>
      <c r="C2406" s="406">
        <v>0</v>
      </c>
      <c r="D2406" s="341">
        <v>10.68</v>
      </c>
      <c r="E2406" s="341">
        <f t="shared" si="126"/>
        <v>10.68</v>
      </c>
      <c r="F2406" s="401">
        <f t="shared" si="127"/>
        <v>0</v>
      </c>
      <c r="G2406" s="401">
        <f t="shared" si="128"/>
        <v>1572.2298282029765</v>
      </c>
      <c r="H2406" s="401">
        <f t="shared" si="129"/>
        <v>1572.2298282029765</v>
      </c>
    </row>
    <row r="2407" spans="1:8" x14ac:dyDescent="0.25">
      <c r="A2407" s="405">
        <v>40718</v>
      </c>
      <c r="B2407" s="325">
        <v>427</v>
      </c>
      <c r="C2407" s="406">
        <v>0</v>
      </c>
      <c r="D2407" s="341">
        <v>8.18</v>
      </c>
      <c r="E2407" s="341">
        <f t="shared" si="126"/>
        <v>8.18</v>
      </c>
      <c r="F2407" s="401">
        <f t="shared" si="127"/>
        <v>0</v>
      </c>
      <c r="G2407" s="401">
        <f t="shared" si="128"/>
        <v>1204.1985013764372</v>
      </c>
      <c r="H2407" s="401">
        <f t="shared" si="129"/>
        <v>1204.1985013764372</v>
      </c>
    </row>
    <row r="2408" spans="1:8" x14ac:dyDescent="0.25">
      <c r="A2408" s="405">
        <v>40718</v>
      </c>
      <c r="B2408" s="325">
        <v>433</v>
      </c>
      <c r="C2408" s="406">
        <v>0</v>
      </c>
      <c r="D2408" s="341">
        <v>9.56</v>
      </c>
      <c r="E2408" s="341">
        <f t="shared" si="126"/>
        <v>9.56</v>
      </c>
      <c r="F2408" s="401">
        <f t="shared" si="127"/>
        <v>0</v>
      </c>
      <c r="G2408" s="401">
        <f t="shared" si="128"/>
        <v>1407.3517937846868</v>
      </c>
      <c r="H2408" s="401">
        <f t="shared" si="129"/>
        <v>1407.3517937846868</v>
      </c>
    </row>
    <row r="2409" spans="1:8" x14ac:dyDescent="0.25">
      <c r="A2409" s="405">
        <v>40718</v>
      </c>
      <c r="B2409" s="325">
        <v>437</v>
      </c>
      <c r="C2409" s="406">
        <v>0</v>
      </c>
      <c r="D2409" s="341">
        <v>6.68</v>
      </c>
      <c r="E2409" s="341">
        <f t="shared" si="126"/>
        <v>6.68</v>
      </c>
      <c r="F2409" s="401">
        <f t="shared" si="127"/>
        <v>0</v>
      </c>
      <c r="G2409" s="401">
        <f t="shared" si="128"/>
        <v>983.37970528051346</v>
      </c>
      <c r="H2409" s="401">
        <f t="shared" si="129"/>
        <v>983.37970528051346</v>
      </c>
    </row>
    <row r="2410" spans="1:8" x14ac:dyDescent="0.25">
      <c r="A2410" s="405">
        <v>40718</v>
      </c>
      <c r="B2410" s="325">
        <v>441</v>
      </c>
      <c r="C2410" s="406">
        <v>0</v>
      </c>
      <c r="D2410" s="341">
        <v>9.86</v>
      </c>
      <c r="E2410" s="341">
        <f t="shared" si="126"/>
        <v>9.86</v>
      </c>
      <c r="F2410" s="401">
        <f t="shared" si="127"/>
        <v>0</v>
      </c>
      <c r="G2410" s="401">
        <f t="shared" si="128"/>
        <v>1451.5155530038717</v>
      </c>
      <c r="H2410" s="401">
        <f t="shared" si="129"/>
        <v>1451.5155530038717</v>
      </c>
    </row>
    <row r="2411" spans="1:8" x14ac:dyDescent="0.25">
      <c r="A2411" s="405">
        <v>40718</v>
      </c>
      <c r="B2411" s="325">
        <v>444</v>
      </c>
      <c r="C2411" s="292">
        <v>0.13</v>
      </c>
      <c r="D2411" s="341">
        <v>1.81</v>
      </c>
      <c r="E2411" s="341">
        <f t="shared" ref="E2411:E2466" si="130">C2411+D2411</f>
        <v>1.94</v>
      </c>
      <c r="F2411" s="401">
        <f t="shared" si="127"/>
        <v>19.137628994980052</v>
      </c>
      <c r="G2411" s="401">
        <f t="shared" si="128"/>
        <v>266.45468062241457</v>
      </c>
      <c r="H2411" s="401">
        <f t="shared" si="129"/>
        <v>285.59230961739462</v>
      </c>
    </row>
    <row r="2412" spans="1:8" x14ac:dyDescent="0.25">
      <c r="A2412" s="405">
        <v>40718</v>
      </c>
      <c r="B2412" s="325">
        <v>452</v>
      </c>
      <c r="C2412" s="292">
        <v>1.04</v>
      </c>
      <c r="D2412" s="341">
        <v>3.57</v>
      </c>
      <c r="E2412" s="341">
        <f t="shared" si="130"/>
        <v>4.6099999999999994</v>
      </c>
      <c r="F2412" s="401">
        <f t="shared" ref="F2412:F2475" si="131">(C2412*10000)/67.929</f>
        <v>153.10103195984041</v>
      </c>
      <c r="G2412" s="401">
        <f t="shared" ref="G2412:G2475" si="132">(D2412*10000)/67.929</f>
        <v>525.5487347082983</v>
      </c>
      <c r="H2412" s="401">
        <f t="shared" si="129"/>
        <v>678.64976666813868</v>
      </c>
    </row>
    <row r="2413" spans="1:8" x14ac:dyDescent="0.25">
      <c r="A2413" s="405">
        <v>40718</v>
      </c>
      <c r="B2413" s="325">
        <v>453</v>
      </c>
      <c r="C2413" s="292">
        <v>3.08</v>
      </c>
      <c r="D2413" s="341">
        <v>20.329999999999998</v>
      </c>
      <c r="E2413" s="341">
        <f t="shared" si="130"/>
        <v>23.409999999999997</v>
      </c>
      <c r="F2413" s="401">
        <f t="shared" si="131"/>
        <v>453.41459465029664</v>
      </c>
      <c r="G2413" s="401">
        <f t="shared" si="132"/>
        <v>2992.8307497534183</v>
      </c>
      <c r="H2413" s="401">
        <f t="shared" si="129"/>
        <v>3446.2453444037151</v>
      </c>
    </row>
    <row r="2414" spans="1:8" x14ac:dyDescent="0.25">
      <c r="A2414" s="405">
        <v>40718</v>
      </c>
      <c r="B2414" s="325">
        <v>461</v>
      </c>
      <c r="C2414" s="406">
        <v>0</v>
      </c>
      <c r="D2414" s="341">
        <v>12.09</v>
      </c>
      <c r="E2414" s="341">
        <f t="shared" si="130"/>
        <v>12.09</v>
      </c>
      <c r="F2414" s="401">
        <f t="shared" si="131"/>
        <v>0</v>
      </c>
      <c r="G2414" s="401">
        <f t="shared" si="132"/>
        <v>1779.7994965331447</v>
      </c>
      <c r="H2414" s="401">
        <f t="shared" si="129"/>
        <v>1779.7994965331447</v>
      </c>
    </row>
    <row r="2415" spans="1:8" x14ac:dyDescent="0.25">
      <c r="A2415" s="405">
        <v>40718</v>
      </c>
      <c r="B2415" s="325">
        <v>469</v>
      </c>
      <c r="C2415" s="292">
        <v>7.54</v>
      </c>
      <c r="D2415" s="341">
        <v>9.27</v>
      </c>
      <c r="E2415" s="341">
        <f t="shared" si="130"/>
        <v>16.809999999999999</v>
      </c>
      <c r="F2415" s="401">
        <f t="shared" si="131"/>
        <v>1109.9824817088431</v>
      </c>
      <c r="G2415" s="401">
        <f t="shared" si="132"/>
        <v>1364.6601598728084</v>
      </c>
      <c r="H2415" s="401">
        <f t="shared" si="129"/>
        <v>2474.6426415816513</v>
      </c>
    </row>
    <row r="2416" spans="1:8" x14ac:dyDescent="0.25">
      <c r="A2416" s="405">
        <v>40718</v>
      </c>
      <c r="B2416" s="325">
        <v>470</v>
      </c>
      <c r="C2416" s="292">
        <v>0.2</v>
      </c>
      <c r="D2416" s="341">
        <v>6.96</v>
      </c>
      <c r="E2416" s="341">
        <f t="shared" si="130"/>
        <v>7.16</v>
      </c>
      <c r="F2416" s="401">
        <f t="shared" si="131"/>
        <v>29.442506146123158</v>
      </c>
      <c r="G2416" s="401">
        <f t="shared" si="132"/>
        <v>1024.5992138850859</v>
      </c>
      <c r="H2416" s="401">
        <f t="shared" si="129"/>
        <v>1054.041720031209</v>
      </c>
    </row>
    <row r="2417" spans="1:8" x14ac:dyDescent="0.25">
      <c r="A2417" s="405">
        <v>40718</v>
      </c>
      <c r="B2417" s="325">
        <v>475</v>
      </c>
      <c r="C2417" s="292">
        <v>0.16</v>
      </c>
      <c r="D2417" s="341">
        <v>2.52</v>
      </c>
      <c r="E2417" s="341">
        <f t="shared" si="130"/>
        <v>2.68</v>
      </c>
      <c r="F2417" s="401">
        <f t="shared" si="131"/>
        <v>23.554004916898524</v>
      </c>
      <c r="G2417" s="401">
        <f t="shared" si="132"/>
        <v>370.97557744115176</v>
      </c>
      <c r="H2417" s="401">
        <f t="shared" si="129"/>
        <v>394.52958235805028</v>
      </c>
    </row>
    <row r="2418" spans="1:8" x14ac:dyDescent="0.25">
      <c r="A2418" s="405">
        <v>40718</v>
      </c>
      <c r="B2418" s="325">
        <v>476</v>
      </c>
      <c r="C2418" s="292">
        <v>0.78</v>
      </c>
      <c r="D2418" s="341">
        <v>11.08</v>
      </c>
      <c r="E2418" s="341">
        <f t="shared" si="130"/>
        <v>11.86</v>
      </c>
      <c r="F2418" s="401">
        <f t="shared" si="131"/>
        <v>114.82577396988032</v>
      </c>
      <c r="G2418" s="401">
        <f t="shared" si="132"/>
        <v>1631.114840495223</v>
      </c>
      <c r="H2418" s="401">
        <f t="shared" si="129"/>
        <v>1745.9406144651032</v>
      </c>
    </row>
    <row r="2419" spans="1:8" x14ac:dyDescent="0.25">
      <c r="A2419" s="405">
        <v>40718</v>
      </c>
      <c r="B2419" s="325">
        <v>478</v>
      </c>
      <c r="C2419" s="406">
        <v>0</v>
      </c>
      <c r="D2419" s="341">
        <v>6.61</v>
      </c>
      <c r="E2419" s="341">
        <f t="shared" si="130"/>
        <v>6.61</v>
      </c>
      <c r="F2419" s="401">
        <f t="shared" si="131"/>
        <v>0</v>
      </c>
      <c r="G2419" s="401">
        <f t="shared" si="132"/>
        <v>973.0748281293703</v>
      </c>
      <c r="H2419" s="401">
        <f t="shared" si="129"/>
        <v>973.0748281293703</v>
      </c>
    </row>
    <row r="2420" spans="1:8" x14ac:dyDescent="0.25">
      <c r="A2420" s="405">
        <v>40718</v>
      </c>
      <c r="B2420" s="325">
        <v>481</v>
      </c>
      <c r="C2420" s="292">
        <v>0.85</v>
      </c>
      <c r="D2420" s="341">
        <v>5.04</v>
      </c>
      <c r="E2420" s="341">
        <f t="shared" si="130"/>
        <v>5.89</v>
      </c>
      <c r="F2420" s="401">
        <f t="shared" si="131"/>
        <v>125.13065112102342</v>
      </c>
      <c r="G2420" s="401">
        <f t="shared" si="132"/>
        <v>741.95115488230351</v>
      </c>
      <c r="H2420" s="401">
        <f t="shared" si="129"/>
        <v>867.08180600332696</v>
      </c>
    </row>
    <row r="2421" spans="1:8" x14ac:dyDescent="0.25">
      <c r="A2421" s="405">
        <v>40718</v>
      </c>
      <c r="B2421" s="325">
        <v>529</v>
      </c>
      <c r="C2421" s="406">
        <v>0</v>
      </c>
      <c r="D2421" s="341">
        <v>6.14</v>
      </c>
      <c r="E2421" s="341">
        <f t="shared" si="130"/>
        <v>6.14</v>
      </c>
      <c r="F2421" s="401">
        <f t="shared" si="131"/>
        <v>0</v>
      </c>
      <c r="G2421" s="401">
        <f t="shared" si="132"/>
        <v>903.88493868598096</v>
      </c>
      <c r="H2421" s="401">
        <f t="shared" si="129"/>
        <v>903.88493868598096</v>
      </c>
    </row>
    <row r="2422" spans="1:8" x14ac:dyDescent="0.25">
      <c r="A2422" s="405">
        <v>40718</v>
      </c>
      <c r="B2422" s="325">
        <v>529</v>
      </c>
      <c r="C2422" s="292">
        <v>0.25</v>
      </c>
      <c r="D2422" s="341">
        <v>5.72</v>
      </c>
      <c r="E2422" s="341">
        <f t="shared" si="130"/>
        <v>5.97</v>
      </c>
      <c r="F2422" s="401">
        <f t="shared" si="131"/>
        <v>36.803132682653946</v>
      </c>
      <c r="G2422" s="401">
        <f t="shared" si="132"/>
        <v>842.05567577912234</v>
      </c>
      <c r="H2422" s="401">
        <f t="shared" si="129"/>
        <v>878.85880846177622</v>
      </c>
    </row>
    <row r="2423" spans="1:8" x14ac:dyDescent="0.25">
      <c r="A2423" s="405">
        <v>40718</v>
      </c>
      <c r="B2423" s="325">
        <v>537</v>
      </c>
      <c r="C2423" s="292">
        <v>0.54</v>
      </c>
      <c r="D2423" s="341">
        <v>0.99</v>
      </c>
      <c r="E2423" s="341">
        <f t="shared" si="130"/>
        <v>1.53</v>
      </c>
      <c r="F2423" s="401">
        <f t="shared" si="131"/>
        <v>79.494766594532521</v>
      </c>
      <c r="G2423" s="401">
        <f t="shared" si="132"/>
        <v>145.74040542330962</v>
      </c>
      <c r="H2423" s="401">
        <f t="shared" si="129"/>
        <v>225.23517201784216</v>
      </c>
    </row>
    <row r="2424" spans="1:8" x14ac:dyDescent="0.25">
      <c r="A2424" s="405">
        <v>40718</v>
      </c>
      <c r="B2424" s="325">
        <v>539</v>
      </c>
      <c r="C2424" s="406">
        <v>0</v>
      </c>
      <c r="D2424" s="341">
        <v>22.96</v>
      </c>
      <c r="E2424" s="341">
        <f t="shared" si="130"/>
        <v>22.96</v>
      </c>
      <c r="F2424" s="401">
        <f t="shared" si="131"/>
        <v>0</v>
      </c>
      <c r="G2424" s="401">
        <f t="shared" si="132"/>
        <v>3379.9997055749386</v>
      </c>
      <c r="H2424" s="401">
        <f t="shared" si="129"/>
        <v>3379.9997055749386</v>
      </c>
    </row>
    <row r="2425" spans="1:8" x14ac:dyDescent="0.25">
      <c r="A2425" s="405">
        <v>40718</v>
      </c>
      <c r="B2425" s="325">
        <v>541</v>
      </c>
      <c r="C2425" s="292">
        <v>2.7</v>
      </c>
      <c r="D2425" s="341">
        <v>16.989999999999998</v>
      </c>
      <c r="E2425" s="341">
        <f t="shared" si="130"/>
        <v>19.689999999999998</v>
      </c>
      <c r="F2425" s="401">
        <f t="shared" si="131"/>
        <v>397.47383297266265</v>
      </c>
      <c r="G2425" s="401">
        <f t="shared" si="132"/>
        <v>2501.1408971131618</v>
      </c>
      <c r="H2425" s="401">
        <f t="shared" si="129"/>
        <v>2898.6147300858242</v>
      </c>
    </row>
    <row r="2426" spans="1:8" x14ac:dyDescent="0.25">
      <c r="A2426" s="405">
        <v>40718</v>
      </c>
      <c r="B2426" s="325">
        <v>546</v>
      </c>
      <c r="C2426" s="292">
        <v>0.25</v>
      </c>
      <c r="D2426" s="341">
        <v>7.53</v>
      </c>
      <c r="E2426" s="341">
        <f t="shared" si="130"/>
        <v>7.78</v>
      </c>
      <c r="F2426" s="401">
        <f t="shared" si="131"/>
        <v>36.803132682653946</v>
      </c>
      <c r="G2426" s="401">
        <f t="shared" si="132"/>
        <v>1108.5103564015369</v>
      </c>
      <c r="H2426" s="401">
        <f t="shared" si="129"/>
        <v>1145.3134890841909</v>
      </c>
    </row>
    <row r="2427" spans="1:8" x14ac:dyDescent="0.25">
      <c r="A2427" s="405">
        <v>40718</v>
      </c>
      <c r="B2427" s="325">
        <v>549</v>
      </c>
      <c r="C2427" s="292">
        <v>1.1299999999999999</v>
      </c>
      <c r="D2427" s="341">
        <v>3.08</v>
      </c>
      <c r="E2427" s="341">
        <f t="shared" si="130"/>
        <v>4.21</v>
      </c>
      <c r="F2427" s="401">
        <f t="shared" si="131"/>
        <v>166.3501597255958</v>
      </c>
      <c r="G2427" s="401">
        <f t="shared" si="132"/>
        <v>453.41459465029664</v>
      </c>
      <c r="H2427" s="401">
        <f t="shared" si="129"/>
        <v>619.76475437589249</v>
      </c>
    </row>
    <row r="2428" spans="1:8" x14ac:dyDescent="0.25">
      <c r="A2428" s="405">
        <v>40718</v>
      </c>
      <c r="B2428" s="325">
        <v>560</v>
      </c>
      <c r="C2428" s="292">
        <v>3.8</v>
      </c>
      <c r="D2428" s="341">
        <v>7.71</v>
      </c>
      <c r="E2428" s="341">
        <f t="shared" si="130"/>
        <v>11.51</v>
      </c>
      <c r="F2428" s="401">
        <f t="shared" si="131"/>
        <v>559.40761677633998</v>
      </c>
      <c r="G2428" s="401">
        <f t="shared" si="132"/>
        <v>1135.0086119330476</v>
      </c>
      <c r="H2428" s="401">
        <f t="shared" si="129"/>
        <v>1694.4162287093877</v>
      </c>
    </row>
    <row r="2429" spans="1:8" x14ac:dyDescent="0.25">
      <c r="A2429" s="405">
        <v>40718</v>
      </c>
      <c r="B2429" s="325">
        <v>562</v>
      </c>
      <c r="C2429" s="406">
        <v>0</v>
      </c>
      <c r="D2429" s="341">
        <v>14.62</v>
      </c>
      <c r="E2429" s="341">
        <f t="shared" si="130"/>
        <v>14.62</v>
      </c>
      <c r="F2429" s="401">
        <f t="shared" si="131"/>
        <v>0</v>
      </c>
      <c r="G2429" s="401">
        <f t="shared" si="132"/>
        <v>2152.2471992816027</v>
      </c>
      <c r="H2429" s="401">
        <f t="shared" si="129"/>
        <v>2152.2471992816027</v>
      </c>
    </row>
    <row r="2430" spans="1:8" x14ac:dyDescent="0.25">
      <c r="A2430" s="405">
        <v>40718</v>
      </c>
      <c r="B2430" s="325">
        <v>570</v>
      </c>
      <c r="C2430" s="406">
        <v>0</v>
      </c>
      <c r="D2430" s="341">
        <v>11.18</v>
      </c>
      <c r="E2430" s="341">
        <f t="shared" si="130"/>
        <v>11.18</v>
      </c>
      <c r="F2430" s="401">
        <f t="shared" si="131"/>
        <v>0</v>
      </c>
      <c r="G2430" s="401">
        <f t="shared" si="132"/>
        <v>1645.8360935682845</v>
      </c>
      <c r="H2430" s="401">
        <f t="shared" si="129"/>
        <v>1645.8360935682845</v>
      </c>
    </row>
    <row r="2431" spans="1:8" x14ac:dyDescent="0.25">
      <c r="A2431" s="405">
        <v>40718</v>
      </c>
      <c r="B2431" s="325">
        <v>571</v>
      </c>
      <c r="C2431" s="292">
        <v>1.1499999999999999</v>
      </c>
      <c r="D2431" s="341">
        <v>7.53</v>
      </c>
      <c r="E2431" s="341">
        <f t="shared" si="130"/>
        <v>8.68</v>
      </c>
      <c r="F2431" s="401">
        <f t="shared" si="131"/>
        <v>169.29441034020815</v>
      </c>
      <c r="G2431" s="401">
        <f t="shared" si="132"/>
        <v>1108.5103564015369</v>
      </c>
      <c r="H2431" s="401">
        <f t="shared" si="129"/>
        <v>1277.804766741745</v>
      </c>
    </row>
    <row r="2432" spans="1:8" x14ac:dyDescent="0.25">
      <c r="A2432" s="405">
        <v>40718</v>
      </c>
      <c r="B2432" s="325">
        <v>572</v>
      </c>
      <c r="C2432" s="292">
        <v>0.02</v>
      </c>
      <c r="D2432" s="341">
        <v>19</v>
      </c>
      <c r="E2432" s="341">
        <f t="shared" si="130"/>
        <v>19.02</v>
      </c>
      <c r="F2432" s="401">
        <f t="shared" si="131"/>
        <v>2.9442506146123155</v>
      </c>
      <c r="G2432" s="401">
        <f t="shared" si="132"/>
        <v>2797.0380838817</v>
      </c>
      <c r="H2432" s="401">
        <f t="shared" si="129"/>
        <v>2799.9823344963124</v>
      </c>
    </row>
    <row r="2433" spans="1:8" x14ac:dyDescent="0.25">
      <c r="A2433" s="405">
        <v>40718</v>
      </c>
      <c r="B2433" s="325">
        <v>574</v>
      </c>
      <c r="C2433" s="406">
        <v>0</v>
      </c>
      <c r="D2433" s="341">
        <v>11.28</v>
      </c>
      <c r="E2433" s="341">
        <f t="shared" si="130"/>
        <v>11.28</v>
      </c>
      <c r="F2433" s="401">
        <f t="shared" si="131"/>
        <v>0</v>
      </c>
      <c r="G2433" s="401">
        <f t="shared" si="132"/>
        <v>1660.5573466413462</v>
      </c>
      <c r="H2433" s="401">
        <f t="shared" si="129"/>
        <v>1660.5573466413462</v>
      </c>
    </row>
    <row r="2434" spans="1:8" x14ac:dyDescent="0.25">
      <c r="A2434" s="405">
        <v>40718</v>
      </c>
      <c r="B2434" s="325">
        <v>577</v>
      </c>
      <c r="C2434" s="292">
        <v>7.93</v>
      </c>
      <c r="D2434" s="341">
        <v>4.51</v>
      </c>
      <c r="E2434" s="341">
        <f t="shared" si="130"/>
        <v>12.44</v>
      </c>
      <c r="F2434" s="401">
        <f t="shared" si="131"/>
        <v>1167.3953686937832</v>
      </c>
      <c r="G2434" s="401">
        <f t="shared" si="132"/>
        <v>663.92851359507722</v>
      </c>
      <c r="H2434" s="401">
        <f t="shared" si="129"/>
        <v>1831.3238822888604</v>
      </c>
    </row>
    <row r="2435" spans="1:8" x14ac:dyDescent="0.25">
      <c r="A2435" s="405">
        <v>40718</v>
      </c>
      <c r="B2435" s="325">
        <v>587</v>
      </c>
      <c r="C2435" s="292">
        <v>0.83</v>
      </c>
      <c r="D2435" s="341">
        <v>7.51</v>
      </c>
      <c r="E2435" s="341">
        <f t="shared" si="130"/>
        <v>8.34</v>
      </c>
      <c r="F2435" s="401">
        <f t="shared" si="131"/>
        <v>122.1864005064111</v>
      </c>
      <c r="G2435" s="401">
        <f t="shared" si="132"/>
        <v>1105.5661057869245</v>
      </c>
      <c r="H2435" s="401">
        <f t="shared" si="129"/>
        <v>1227.7525062933357</v>
      </c>
    </row>
    <row r="2436" spans="1:8" x14ac:dyDescent="0.25">
      <c r="A2436" s="405">
        <v>40918</v>
      </c>
      <c r="B2436" s="324">
        <v>2</v>
      </c>
      <c r="C2436" s="292">
        <v>0.73</v>
      </c>
      <c r="D2436" s="341">
        <v>3.87</v>
      </c>
      <c r="E2436" s="341">
        <f t="shared" si="130"/>
        <v>4.5999999999999996</v>
      </c>
      <c r="F2436" s="401">
        <f t="shared" si="131"/>
        <v>107.46514743334953</v>
      </c>
      <c r="G2436" s="401">
        <f t="shared" si="132"/>
        <v>569.71249392748314</v>
      </c>
      <c r="H2436" s="401">
        <f t="shared" ref="H2436:H2499" si="133">(E2436*10000)/67.929</f>
        <v>677.17764136083258</v>
      </c>
    </row>
    <row r="2437" spans="1:8" x14ac:dyDescent="0.25">
      <c r="A2437" s="405">
        <v>40918</v>
      </c>
      <c r="B2437" s="324">
        <v>12</v>
      </c>
      <c r="C2437" s="292">
        <v>0.13</v>
      </c>
      <c r="D2437" s="341">
        <v>6.44</v>
      </c>
      <c r="E2437" s="341">
        <f t="shared" si="130"/>
        <v>6.57</v>
      </c>
      <c r="F2437" s="401">
        <f t="shared" si="131"/>
        <v>19.137628994980052</v>
      </c>
      <c r="G2437" s="401">
        <f t="shared" si="132"/>
        <v>948.0486979051658</v>
      </c>
      <c r="H2437" s="401">
        <f t="shared" si="133"/>
        <v>967.18632690014567</v>
      </c>
    </row>
    <row r="2438" spans="1:8" x14ac:dyDescent="0.25">
      <c r="A2438" s="405">
        <v>40918</v>
      </c>
      <c r="B2438" s="324">
        <v>22</v>
      </c>
      <c r="C2438" s="292">
        <v>0.16</v>
      </c>
      <c r="D2438" s="341">
        <v>6.89</v>
      </c>
      <c r="E2438" s="341">
        <f t="shared" si="130"/>
        <v>7.05</v>
      </c>
      <c r="F2438" s="401">
        <f t="shared" si="131"/>
        <v>23.554004916898524</v>
      </c>
      <c r="G2438" s="401">
        <f t="shared" si="132"/>
        <v>1014.2943367339427</v>
      </c>
      <c r="H2438" s="401">
        <f t="shared" si="133"/>
        <v>1037.8483416508413</v>
      </c>
    </row>
    <row r="2439" spans="1:8" x14ac:dyDescent="0.25">
      <c r="A2439" s="405">
        <v>40918</v>
      </c>
      <c r="B2439" s="324">
        <v>25</v>
      </c>
      <c r="C2439" s="292">
        <v>0.42</v>
      </c>
      <c r="D2439" s="341">
        <v>3.99</v>
      </c>
      <c r="E2439" s="341">
        <f t="shared" si="130"/>
        <v>4.41</v>
      </c>
      <c r="F2439" s="401">
        <f t="shared" si="131"/>
        <v>61.829262906858631</v>
      </c>
      <c r="G2439" s="401">
        <f t="shared" si="132"/>
        <v>587.37799761515703</v>
      </c>
      <c r="H2439" s="401">
        <f t="shared" si="133"/>
        <v>649.20726052201564</v>
      </c>
    </row>
    <row r="2440" spans="1:8" x14ac:dyDescent="0.25">
      <c r="A2440" s="405">
        <v>40918</v>
      </c>
      <c r="B2440" s="324">
        <v>28</v>
      </c>
      <c r="C2440" s="292">
        <v>0.83</v>
      </c>
      <c r="D2440" s="341">
        <v>17.22</v>
      </c>
      <c r="E2440" s="341">
        <f t="shared" si="130"/>
        <v>18.049999999999997</v>
      </c>
      <c r="F2440" s="401">
        <f t="shared" si="131"/>
        <v>122.1864005064111</v>
      </c>
      <c r="G2440" s="401">
        <f t="shared" si="132"/>
        <v>2534.9997791812038</v>
      </c>
      <c r="H2440" s="401">
        <f t="shared" si="133"/>
        <v>2657.1861796876146</v>
      </c>
    </row>
    <row r="2441" spans="1:8" x14ac:dyDescent="0.25">
      <c r="A2441" s="405">
        <v>40918</v>
      </c>
      <c r="B2441" s="324">
        <v>31</v>
      </c>
      <c r="C2441" s="292">
        <v>0.32</v>
      </c>
      <c r="D2441" s="341">
        <v>7.33</v>
      </c>
      <c r="E2441" s="341">
        <f t="shared" si="130"/>
        <v>7.65</v>
      </c>
      <c r="F2441" s="401">
        <f t="shared" si="131"/>
        <v>47.108009833797048</v>
      </c>
      <c r="G2441" s="401">
        <f t="shared" si="132"/>
        <v>1079.0678502554138</v>
      </c>
      <c r="H2441" s="401">
        <f t="shared" si="133"/>
        <v>1126.1758600892108</v>
      </c>
    </row>
    <row r="2442" spans="1:8" x14ac:dyDescent="0.25">
      <c r="A2442" s="405">
        <v>40918</v>
      </c>
      <c r="B2442" s="324">
        <v>32</v>
      </c>
      <c r="C2442" s="292">
        <v>0.64</v>
      </c>
      <c r="D2442" s="341">
        <v>7.57</v>
      </c>
      <c r="E2442" s="341">
        <f t="shared" si="130"/>
        <v>8.2100000000000009</v>
      </c>
      <c r="F2442" s="401">
        <f t="shared" si="131"/>
        <v>94.216019667594097</v>
      </c>
      <c r="G2442" s="401">
        <f t="shared" si="132"/>
        <v>1114.3988576307615</v>
      </c>
      <c r="H2442" s="401">
        <f t="shared" si="133"/>
        <v>1208.6148772983559</v>
      </c>
    </row>
    <row r="2443" spans="1:8" x14ac:dyDescent="0.25">
      <c r="A2443" s="405">
        <v>40918</v>
      </c>
      <c r="B2443" s="324">
        <v>108</v>
      </c>
      <c r="C2443" s="292">
        <v>0.41</v>
      </c>
      <c r="D2443" s="341">
        <v>4.5599999999999996</v>
      </c>
      <c r="E2443" s="341">
        <f t="shared" si="130"/>
        <v>4.97</v>
      </c>
      <c r="F2443" s="401">
        <f t="shared" si="131"/>
        <v>60.357137599552473</v>
      </c>
      <c r="G2443" s="401">
        <f t="shared" si="132"/>
        <v>671.28914013160784</v>
      </c>
      <c r="H2443" s="401">
        <f t="shared" si="133"/>
        <v>731.64627773116047</v>
      </c>
    </row>
    <row r="2444" spans="1:8" x14ac:dyDescent="0.25">
      <c r="A2444" s="405">
        <v>40918</v>
      </c>
      <c r="B2444" s="324">
        <v>119</v>
      </c>
      <c r="C2444" s="292">
        <v>0.34</v>
      </c>
      <c r="D2444" s="341">
        <v>7.61</v>
      </c>
      <c r="E2444" s="341">
        <f t="shared" si="130"/>
        <v>7.95</v>
      </c>
      <c r="F2444" s="401">
        <f t="shared" si="131"/>
        <v>50.05226044840937</v>
      </c>
      <c r="G2444" s="401">
        <f t="shared" si="132"/>
        <v>1120.2873588599862</v>
      </c>
      <c r="H2444" s="401">
        <f t="shared" si="133"/>
        <v>1170.3396193083954</v>
      </c>
    </row>
    <row r="2445" spans="1:8" x14ac:dyDescent="0.25">
      <c r="A2445" s="405">
        <v>40918</v>
      </c>
      <c r="B2445" s="324">
        <v>123</v>
      </c>
      <c r="C2445" s="292">
        <v>0.26</v>
      </c>
      <c r="D2445" s="341">
        <v>8.02</v>
      </c>
      <c r="E2445" s="341">
        <f t="shared" si="130"/>
        <v>8.2799999999999994</v>
      </c>
      <c r="F2445" s="401">
        <f t="shared" si="131"/>
        <v>38.275257989960103</v>
      </c>
      <c r="G2445" s="401">
        <f t="shared" si="132"/>
        <v>1180.6444964595387</v>
      </c>
      <c r="H2445" s="401">
        <f t="shared" si="133"/>
        <v>1218.9197544494987</v>
      </c>
    </row>
    <row r="2446" spans="1:8" x14ac:dyDescent="0.25">
      <c r="A2446" s="405">
        <v>40918</v>
      </c>
      <c r="B2446" s="324">
        <v>124</v>
      </c>
      <c r="C2446" s="292">
        <v>1.62</v>
      </c>
      <c r="D2446" s="341">
        <v>8.7899999999999991</v>
      </c>
      <c r="E2446" s="341">
        <f t="shared" si="130"/>
        <v>10.41</v>
      </c>
      <c r="F2446" s="401">
        <f t="shared" si="131"/>
        <v>238.48429978359761</v>
      </c>
      <c r="G2446" s="401">
        <f t="shared" si="132"/>
        <v>1293.9981451221126</v>
      </c>
      <c r="H2446" s="401">
        <f t="shared" si="133"/>
        <v>1532.4824449057103</v>
      </c>
    </row>
    <row r="2447" spans="1:8" x14ac:dyDescent="0.25">
      <c r="A2447" s="405">
        <v>40918</v>
      </c>
      <c r="B2447" s="324">
        <v>132</v>
      </c>
      <c r="C2447" s="292">
        <v>1.6</v>
      </c>
      <c r="D2447" s="341">
        <f>5.74</f>
        <v>5.74</v>
      </c>
      <c r="E2447" s="341">
        <f t="shared" si="130"/>
        <v>7.34</v>
      </c>
      <c r="F2447" s="401">
        <f t="shared" si="131"/>
        <v>235.54004916898526</v>
      </c>
      <c r="G2447" s="401">
        <f t="shared" si="132"/>
        <v>844.99992639373465</v>
      </c>
      <c r="H2447" s="401">
        <f t="shared" si="133"/>
        <v>1080.53997556272</v>
      </c>
    </row>
    <row r="2448" spans="1:8" x14ac:dyDescent="0.25">
      <c r="A2448" s="405">
        <v>40918</v>
      </c>
      <c r="B2448" s="324">
        <v>133</v>
      </c>
      <c r="C2448" s="292">
        <v>0.43</v>
      </c>
      <c r="D2448" s="341">
        <v>6.18</v>
      </c>
      <c r="E2448" s="341">
        <f t="shared" si="130"/>
        <v>6.6099999999999994</v>
      </c>
      <c r="F2448" s="401">
        <f t="shared" si="131"/>
        <v>63.301388214164788</v>
      </c>
      <c r="G2448" s="401">
        <f t="shared" si="132"/>
        <v>909.77343991520559</v>
      </c>
      <c r="H2448" s="401">
        <f t="shared" si="133"/>
        <v>973.0748281293703</v>
      </c>
    </row>
    <row r="2449" spans="1:8" x14ac:dyDescent="0.25">
      <c r="A2449" s="405">
        <v>40918</v>
      </c>
      <c r="B2449" s="324">
        <v>134</v>
      </c>
      <c r="C2449" s="292">
        <v>0.34</v>
      </c>
      <c r="D2449" s="341">
        <v>4.5</v>
      </c>
      <c r="E2449" s="341">
        <f t="shared" si="130"/>
        <v>4.84</v>
      </c>
      <c r="F2449" s="401">
        <f t="shared" si="131"/>
        <v>50.05226044840937</v>
      </c>
      <c r="G2449" s="401">
        <f t="shared" si="132"/>
        <v>662.45638828777101</v>
      </c>
      <c r="H2449" s="401">
        <f t="shared" si="133"/>
        <v>712.50864873618036</v>
      </c>
    </row>
    <row r="2450" spans="1:8" x14ac:dyDescent="0.25">
      <c r="A2450" s="405">
        <v>40918</v>
      </c>
      <c r="B2450" s="324">
        <v>223</v>
      </c>
      <c r="C2450" s="293">
        <v>1.84E-2</v>
      </c>
      <c r="D2450" s="341">
        <v>8.24</v>
      </c>
      <c r="E2450" s="341">
        <f t="shared" si="130"/>
        <v>8.2584</v>
      </c>
      <c r="F2450" s="401">
        <f t="shared" si="131"/>
        <v>2.7087105654433303</v>
      </c>
      <c r="G2450" s="401">
        <f t="shared" si="132"/>
        <v>1213.031253220274</v>
      </c>
      <c r="H2450" s="401">
        <f t="shared" si="133"/>
        <v>1215.7399637857175</v>
      </c>
    </row>
    <row r="2451" spans="1:8" x14ac:dyDescent="0.25">
      <c r="A2451" s="405">
        <v>40918</v>
      </c>
      <c r="B2451" s="324">
        <v>224</v>
      </c>
      <c r="C2451" s="292">
        <v>0.13</v>
      </c>
      <c r="D2451" s="341">
        <v>5.97</v>
      </c>
      <c r="E2451" s="341">
        <f t="shared" si="130"/>
        <v>6.1</v>
      </c>
      <c r="F2451" s="401">
        <f t="shared" si="131"/>
        <v>19.137628994980052</v>
      </c>
      <c r="G2451" s="401">
        <f t="shared" si="132"/>
        <v>878.85880846177622</v>
      </c>
      <c r="H2451" s="401">
        <f t="shared" si="133"/>
        <v>897.99643745675633</v>
      </c>
    </row>
    <row r="2452" spans="1:8" x14ac:dyDescent="0.25">
      <c r="A2452" s="405">
        <v>40918</v>
      </c>
      <c r="B2452" s="324">
        <v>227</v>
      </c>
      <c r="C2452" s="292">
        <v>0.96</v>
      </c>
      <c r="D2452" s="341">
        <v>2.89</v>
      </c>
      <c r="E2452" s="341">
        <f t="shared" si="130"/>
        <v>3.85</v>
      </c>
      <c r="F2452" s="401">
        <f t="shared" si="131"/>
        <v>141.32402950139115</v>
      </c>
      <c r="G2452" s="401">
        <f t="shared" si="132"/>
        <v>425.44421381147964</v>
      </c>
      <c r="H2452" s="401">
        <f t="shared" si="133"/>
        <v>566.76824331287082</v>
      </c>
    </row>
    <row r="2453" spans="1:8" x14ac:dyDescent="0.25">
      <c r="A2453" s="405">
        <v>40918</v>
      </c>
      <c r="B2453" s="324">
        <v>229</v>
      </c>
      <c r="C2453" s="292">
        <v>1.17E-3</v>
      </c>
      <c r="D2453" s="341">
        <v>14.47</v>
      </c>
      <c r="E2453" s="341">
        <f t="shared" si="130"/>
        <v>14.471170000000001</v>
      </c>
      <c r="F2453" s="401">
        <f t="shared" si="131"/>
        <v>0.17223866095482049</v>
      </c>
      <c r="G2453" s="401">
        <f t="shared" si="132"/>
        <v>2130.1653196720104</v>
      </c>
      <c r="H2453" s="401">
        <f t="shared" si="133"/>
        <v>2130.3375583329653</v>
      </c>
    </row>
    <row r="2454" spans="1:8" x14ac:dyDescent="0.25">
      <c r="A2454" s="405">
        <v>40918</v>
      </c>
      <c r="B2454" s="324">
        <v>232</v>
      </c>
      <c r="C2454" s="292">
        <v>0.39</v>
      </c>
      <c r="D2454" s="341">
        <v>1.48</v>
      </c>
      <c r="E2454" s="341">
        <f t="shared" si="130"/>
        <v>1.87</v>
      </c>
      <c r="F2454" s="401">
        <f t="shared" si="131"/>
        <v>57.412886984940158</v>
      </c>
      <c r="G2454" s="401">
        <f t="shared" si="132"/>
        <v>217.87454548131137</v>
      </c>
      <c r="H2454" s="401">
        <f t="shared" si="133"/>
        <v>275.28743246625152</v>
      </c>
    </row>
    <row r="2455" spans="1:8" x14ac:dyDescent="0.25">
      <c r="A2455" s="405">
        <v>40918</v>
      </c>
      <c r="B2455" s="324">
        <v>244</v>
      </c>
      <c r="C2455" s="292">
        <v>0.12</v>
      </c>
      <c r="D2455" s="341">
        <v>4.2699999999999996</v>
      </c>
      <c r="E2455" s="341">
        <f t="shared" si="130"/>
        <v>4.3899999999999997</v>
      </c>
      <c r="F2455" s="401">
        <f t="shared" si="131"/>
        <v>17.665503687673894</v>
      </c>
      <c r="G2455" s="401">
        <f t="shared" si="132"/>
        <v>628.59750621972933</v>
      </c>
      <c r="H2455" s="401">
        <f t="shared" si="133"/>
        <v>646.26300990740333</v>
      </c>
    </row>
    <row r="2456" spans="1:8" x14ac:dyDescent="0.25">
      <c r="A2456" s="405">
        <v>40918</v>
      </c>
      <c r="B2456" s="324">
        <v>245</v>
      </c>
      <c r="C2456" s="292">
        <v>1.22</v>
      </c>
      <c r="D2456" s="341">
        <v>7.54</v>
      </c>
      <c r="E2456" s="341">
        <f t="shared" si="130"/>
        <v>8.76</v>
      </c>
      <c r="F2456" s="401">
        <f t="shared" si="131"/>
        <v>179.59928749135125</v>
      </c>
      <c r="G2456" s="401">
        <f t="shared" si="132"/>
        <v>1109.9824817088431</v>
      </c>
      <c r="H2456" s="401">
        <f t="shared" si="133"/>
        <v>1289.5817692001942</v>
      </c>
    </row>
    <row r="2457" spans="1:8" x14ac:dyDescent="0.25">
      <c r="A2457" s="405">
        <v>40918</v>
      </c>
      <c r="B2457" s="324">
        <v>247</v>
      </c>
      <c r="C2457" s="292">
        <v>0.93</v>
      </c>
      <c r="D2457" s="341">
        <v>11.7</v>
      </c>
      <c r="E2457" s="341">
        <f t="shared" si="130"/>
        <v>12.629999999999999</v>
      </c>
      <c r="F2457" s="401">
        <f t="shared" si="131"/>
        <v>136.90765357947268</v>
      </c>
      <c r="G2457" s="401">
        <f t="shared" si="132"/>
        <v>1722.3866095482047</v>
      </c>
      <c r="H2457" s="401">
        <f t="shared" si="133"/>
        <v>1859.2942631276771</v>
      </c>
    </row>
    <row r="2458" spans="1:8" x14ac:dyDescent="0.25">
      <c r="A2458" s="405">
        <v>40918</v>
      </c>
      <c r="B2458" s="324">
        <v>248</v>
      </c>
      <c r="C2458" s="292">
        <v>0.41399999999999998</v>
      </c>
      <c r="D2458" s="341">
        <v>3.62</v>
      </c>
      <c r="E2458" s="341">
        <f t="shared" si="130"/>
        <v>4.0339999999999998</v>
      </c>
      <c r="F2458" s="401">
        <f t="shared" si="131"/>
        <v>60.945987722474932</v>
      </c>
      <c r="G2458" s="401">
        <f t="shared" si="132"/>
        <v>532.90936124482914</v>
      </c>
      <c r="H2458" s="401">
        <f t="shared" si="133"/>
        <v>593.85534896730405</v>
      </c>
    </row>
    <row r="2459" spans="1:8" x14ac:dyDescent="0.25">
      <c r="A2459" s="405">
        <v>40918</v>
      </c>
      <c r="B2459" s="324">
        <v>250</v>
      </c>
      <c r="C2459" s="292">
        <v>0.46</v>
      </c>
      <c r="D2459" s="341">
        <v>4.04</v>
      </c>
      <c r="E2459" s="341">
        <f t="shared" si="130"/>
        <v>4.5</v>
      </c>
      <c r="F2459" s="401">
        <f t="shared" si="131"/>
        <v>67.717764136083261</v>
      </c>
      <c r="G2459" s="401">
        <f t="shared" si="132"/>
        <v>594.73862415168776</v>
      </c>
      <c r="H2459" s="401">
        <f t="shared" si="133"/>
        <v>662.45638828777101</v>
      </c>
    </row>
    <row r="2460" spans="1:8" x14ac:dyDescent="0.25">
      <c r="A2460" s="405">
        <v>40918</v>
      </c>
      <c r="B2460" s="324">
        <v>252</v>
      </c>
      <c r="C2460" s="292">
        <v>1.24</v>
      </c>
      <c r="D2460" s="341">
        <v>4.1900000000000004</v>
      </c>
      <c r="E2460" s="341">
        <f t="shared" si="130"/>
        <v>5.4300000000000006</v>
      </c>
      <c r="F2460" s="401">
        <f t="shared" si="131"/>
        <v>182.54353810596356</v>
      </c>
      <c r="G2460" s="401">
        <f t="shared" si="132"/>
        <v>616.82050376128029</v>
      </c>
      <c r="H2460" s="401">
        <f t="shared" si="133"/>
        <v>799.36404186724383</v>
      </c>
    </row>
    <row r="2461" spans="1:8" x14ac:dyDescent="0.25">
      <c r="A2461" s="405">
        <v>40918</v>
      </c>
      <c r="B2461" s="324">
        <v>257</v>
      </c>
      <c r="C2461" s="292">
        <v>0.46</v>
      </c>
      <c r="D2461" s="341">
        <v>7.25</v>
      </c>
      <c r="E2461" s="341">
        <f t="shared" si="130"/>
        <v>7.71</v>
      </c>
      <c r="F2461" s="401">
        <f t="shared" si="131"/>
        <v>67.717764136083261</v>
      </c>
      <c r="G2461" s="401">
        <f t="shared" si="132"/>
        <v>1067.2908477969645</v>
      </c>
      <c r="H2461" s="401">
        <f t="shared" si="133"/>
        <v>1135.0086119330476</v>
      </c>
    </row>
    <row r="2462" spans="1:8" x14ac:dyDescent="0.25">
      <c r="A2462" s="405">
        <v>40918</v>
      </c>
      <c r="B2462" s="324">
        <v>272</v>
      </c>
      <c r="C2462" s="292">
        <v>0.57999999999999996</v>
      </c>
      <c r="D2462" s="341">
        <v>1.2</v>
      </c>
      <c r="E2462" s="341">
        <f t="shared" si="130"/>
        <v>1.7799999999999998</v>
      </c>
      <c r="F2462" s="401">
        <f t="shared" si="131"/>
        <v>85.383267823757151</v>
      </c>
      <c r="G2462" s="401">
        <f t="shared" si="132"/>
        <v>176.65503687673893</v>
      </c>
      <c r="H2462" s="401">
        <f t="shared" si="133"/>
        <v>262.03830470049604</v>
      </c>
    </row>
    <row r="2463" spans="1:8" x14ac:dyDescent="0.25">
      <c r="A2463" s="405">
        <v>40918</v>
      </c>
      <c r="B2463" s="324">
        <v>273</v>
      </c>
      <c r="C2463" s="292">
        <v>0.6</v>
      </c>
      <c r="D2463" s="341">
        <v>1.9410000000000001</v>
      </c>
      <c r="E2463" s="341">
        <f t="shared" si="130"/>
        <v>2.5409999999999999</v>
      </c>
      <c r="F2463" s="401">
        <f t="shared" si="131"/>
        <v>88.327518438369466</v>
      </c>
      <c r="G2463" s="401">
        <f t="shared" si="132"/>
        <v>285.73952214812522</v>
      </c>
      <c r="H2463" s="401">
        <f t="shared" si="133"/>
        <v>374.06704058649473</v>
      </c>
    </row>
    <row r="2464" spans="1:8" x14ac:dyDescent="0.25">
      <c r="A2464" s="405">
        <v>40918</v>
      </c>
      <c r="B2464" s="324">
        <v>281</v>
      </c>
      <c r="C2464" s="292">
        <v>1.6</v>
      </c>
      <c r="D2464" s="341">
        <v>5.83</v>
      </c>
      <c r="E2464" s="341">
        <f t="shared" si="130"/>
        <v>7.43</v>
      </c>
      <c r="F2464" s="401">
        <f t="shared" si="131"/>
        <v>235.54004916898526</v>
      </c>
      <c r="G2464" s="401">
        <f t="shared" si="132"/>
        <v>858.24905415949002</v>
      </c>
      <c r="H2464" s="401">
        <f t="shared" si="133"/>
        <v>1093.7891033284752</v>
      </c>
    </row>
    <row r="2465" spans="1:8" x14ac:dyDescent="0.25">
      <c r="A2465" s="405">
        <v>40918</v>
      </c>
      <c r="B2465" s="324">
        <v>283</v>
      </c>
      <c r="C2465" s="292">
        <v>1</v>
      </c>
      <c r="D2465" s="341">
        <v>2.06</v>
      </c>
      <c r="E2465" s="341">
        <f t="shared" si="130"/>
        <v>3.06</v>
      </c>
      <c r="F2465" s="401">
        <f t="shared" si="131"/>
        <v>147.21253073061578</v>
      </c>
      <c r="G2465" s="401">
        <f t="shared" si="132"/>
        <v>303.25781330506851</v>
      </c>
      <c r="H2465" s="401">
        <f t="shared" si="133"/>
        <v>450.47034403568432</v>
      </c>
    </row>
    <row r="2466" spans="1:8" x14ac:dyDescent="0.25">
      <c r="A2466" s="405">
        <v>40918</v>
      </c>
      <c r="B2466" s="324">
        <v>286</v>
      </c>
      <c r="C2466" s="292">
        <v>1.65</v>
      </c>
      <c r="D2466" s="341">
        <v>3.74</v>
      </c>
      <c r="E2466" s="341">
        <f t="shared" si="130"/>
        <v>5.3900000000000006</v>
      </c>
      <c r="F2466" s="401">
        <f t="shared" si="131"/>
        <v>242.90067570551605</v>
      </c>
      <c r="G2466" s="401">
        <f t="shared" si="132"/>
        <v>550.57486493250303</v>
      </c>
      <c r="H2466" s="401">
        <f t="shared" si="133"/>
        <v>793.4755406380192</v>
      </c>
    </row>
    <row r="2467" spans="1:8" x14ac:dyDescent="0.25">
      <c r="A2467" s="407">
        <v>40918</v>
      </c>
      <c r="B2467" s="382">
        <v>291</v>
      </c>
      <c r="C2467" s="408"/>
      <c r="D2467" s="402"/>
      <c r="E2467" s="402"/>
      <c r="F2467" s="401">
        <f t="shared" si="131"/>
        <v>0</v>
      </c>
      <c r="G2467" s="401">
        <f t="shared" si="132"/>
        <v>0</v>
      </c>
      <c r="H2467" s="401">
        <f t="shared" si="133"/>
        <v>0</v>
      </c>
    </row>
    <row r="2468" spans="1:8" x14ac:dyDescent="0.25">
      <c r="A2468" s="405">
        <v>40918</v>
      </c>
      <c r="B2468" s="324">
        <v>300</v>
      </c>
      <c r="C2468" s="292">
        <v>0.39</v>
      </c>
      <c r="D2468" s="341">
        <v>4.54</v>
      </c>
      <c r="E2468" s="341">
        <f t="shared" ref="E2468:E2480" si="134">C2468+D2468</f>
        <v>4.93</v>
      </c>
      <c r="F2468" s="401">
        <f t="shared" si="131"/>
        <v>57.412886984940158</v>
      </c>
      <c r="G2468" s="401">
        <f t="shared" si="132"/>
        <v>668.34488951699564</v>
      </c>
      <c r="H2468" s="401">
        <f t="shared" si="133"/>
        <v>725.75777650193584</v>
      </c>
    </row>
    <row r="2469" spans="1:8" x14ac:dyDescent="0.25">
      <c r="A2469" s="405">
        <v>40918</v>
      </c>
      <c r="B2469" s="324">
        <v>313</v>
      </c>
      <c r="C2469" s="292">
        <v>0.44</v>
      </c>
      <c r="D2469" s="341">
        <v>1.44</v>
      </c>
      <c r="E2469" s="341">
        <f t="shared" si="134"/>
        <v>1.88</v>
      </c>
      <c r="F2469" s="401">
        <f t="shared" si="131"/>
        <v>64.773513521470946</v>
      </c>
      <c r="G2469" s="401">
        <f t="shared" si="132"/>
        <v>211.98604425208674</v>
      </c>
      <c r="H2469" s="401">
        <f t="shared" si="133"/>
        <v>276.75955777355767</v>
      </c>
    </row>
    <row r="2470" spans="1:8" x14ac:dyDescent="0.25">
      <c r="A2470" s="405">
        <v>40918</v>
      </c>
      <c r="B2470" s="324">
        <v>314</v>
      </c>
      <c r="C2470" s="292">
        <v>0.36</v>
      </c>
      <c r="D2470" s="341">
        <v>3.67</v>
      </c>
      <c r="E2470" s="341">
        <f t="shared" si="134"/>
        <v>4.03</v>
      </c>
      <c r="F2470" s="401">
        <f t="shared" si="131"/>
        <v>52.996511063021686</v>
      </c>
      <c r="G2470" s="401">
        <f t="shared" si="132"/>
        <v>540.26998778135999</v>
      </c>
      <c r="H2470" s="401">
        <f t="shared" si="133"/>
        <v>593.26649884438166</v>
      </c>
    </row>
    <row r="2471" spans="1:8" x14ac:dyDescent="0.25">
      <c r="A2471" s="405">
        <v>40918</v>
      </c>
      <c r="B2471" s="324">
        <v>317</v>
      </c>
      <c r="C2471" s="292">
        <v>1.3</v>
      </c>
      <c r="D2471" s="341">
        <v>6.08</v>
      </c>
      <c r="E2471" s="341">
        <f t="shared" si="134"/>
        <v>7.38</v>
      </c>
      <c r="F2471" s="401">
        <f t="shared" si="131"/>
        <v>191.37628994980051</v>
      </c>
      <c r="G2471" s="401">
        <f t="shared" si="132"/>
        <v>895.05218684214401</v>
      </c>
      <c r="H2471" s="401">
        <f t="shared" si="133"/>
        <v>1086.4284767919446</v>
      </c>
    </row>
    <row r="2472" spans="1:8" x14ac:dyDescent="0.25">
      <c r="A2472" s="405">
        <v>40918</v>
      </c>
      <c r="B2472" s="324">
        <v>319</v>
      </c>
      <c r="C2472" s="292">
        <v>0.1</v>
      </c>
      <c r="D2472" s="341">
        <v>4.5</v>
      </c>
      <c r="E2472" s="341">
        <f t="shared" si="134"/>
        <v>4.5999999999999996</v>
      </c>
      <c r="F2472" s="401">
        <f t="shared" si="131"/>
        <v>14.721253073061579</v>
      </c>
      <c r="G2472" s="401">
        <f t="shared" si="132"/>
        <v>662.45638828777101</v>
      </c>
      <c r="H2472" s="401">
        <f t="shared" si="133"/>
        <v>677.17764136083258</v>
      </c>
    </row>
    <row r="2473" spans="1:8" x14ac:dyDescent="0.25">
      <c r="A2473" s="405">
        <v>40918</v>
      </c>
      <c r="B2473" s="324">
        <v>321</v>
      </c>
      <c r="C2473" s="292">
        <v>0.48</v>
      </c>
      <c r="D2473" s="341">
        <v>6.41</v>
      </c>
      <c r="E2473" s="341">
        <f t="shared" si="134"/>
        <v>6.8900000000000006</v>
      </c>
      <c r="F2473" s="401">
        <f t="shared" si="131"/>
        <v>70.662014750695576</v>
      </c>
      <c r="G2473" s="401">
        <f t="shared" si="132"/>
        <v>943.63232198324715</v>
      </c>
      <c r="H2473" s="401">
        <f t="shared" si="133"/>
        <v>1014.2943367339427</v>
      </c>
    </row>
    <row r="2474" spans="1:8" x14ac:dyDescent="0.25">
      <c r="A2474" s="405">
        <v>40918</v>
      </c>
      <c r="B2474" s="324">
        <v>323</v>
      </c>
      <c r="C2474" s="292">
        <v>0.9</v>
      </c>
      <c r="D2474" s="341">
        <v>5.4</v>
      </c>
      <c r="E2474" s="341">
        <f t="shared" si="134"/>
        <v>6.3000000000000007</v>
      </c>
      <c r="F2474" s="401">
        <f t="shared" si="131"/>
        <v>132.49127765755421</v>
      </c>
      <c r="G2474" s="401">
        <f t="shared" si="132"/>
        <v>794.9476659453253</v>
      </c>
      <c r="H2474" s="401">
        <f t="shared" si="133"/>
        <v>927.43894360287959</v>
      </c>
    </row>
    <row r="2475" spans="1:8" x14ac:dyDescent="0.25">
      <c r="A2475" s="405">
        <v>40918</v>
      </c>
      <c r="B2475" s="324">
        <v>325</v>
      </c>
      <c r="C2475" s="292">
        <v>0.88</v>
      </c>
      <c r="D2475" s="341">
        <v>3.54</v>
      </c>
      <c r="E2475" s="341">
        <f t="shared" si="134"/>
        <v>4.42</v>
      </c>
      <c r="F2475" s="401">
        <f t="shared" si="131"/>
        <v>129.54702704294189</v>
      </c>
      <c r="G2475" s="401">
        <f t="shared" si="132"/>
        <v>521.13235878637988</v>
      </c>
      <c r="H2475" s="401">
        <f t="shared" si="133"/>
        <v>650.67938582932175</v>
      </c>
    </row>
    <row r="2476" spans="1:8" x14ac:dyDescent="0.25">
      <c r="A2476" s="405">
        <v>40918</v>
      </c>
      <c r="B2476" s="324">
        <v>335</v>
      </c>
      <c r="C2476" s="292">
        <v>0.94</v>
      </c>
      <c r="D2476" s="341">
        <v>2.87</v>
      </c>
      <c r="E2476" s="341">
        <f t="shared" si="134"/>
        <v>3.81</v>
      </c>
      <c r="F2476" s="401">
        <f t="shared" ref="F2476:F2539" si="135">(C2476*10000)/67.929</f>
        <v>138.37977888677884</v>
      </c>
      <c r="G2476" s="401">
        <f t="shared" ref="G2476:G2539" si="136">(D2476*10000)/67.929</f>
        <v>422.49996319686733</v>
      </c>
      <c r="H2476" s="401">
        <f t="shared" si="133"/>
        <v>560.87974208364619</v>
      </c>
    </row>
    <row r="2477" spans="1:8" x14ac:dyDescent="0.25">
      <c r="A2477" s="405">
        <v>40918</v>
      </c>
      <c r="B2477" s="324">
        <v>347</v>
      </c>
      <c r="C2477" s="292">
        <v>0.22</v>
      </c>
      <c r="D2477" s="341">
        <v>3.65</v>
      </c>
      <c r="E2477" s="341">
        <f t="shared" si="134"/>
        <v>3.87</v>
      </c>
      <c r="F2477" s="401">
        <f t="shared" si="135"/>
        <v>32.386756760735473</v>
      </c>
      <c r="G2477" s="401">
        <f t="shared" si="136"/>
        <v>537.32573716674767</v>
      </c>
      <c r="H2477" s="401">
        <f t="shared" si="133"/>
        <v>569.71249392748314</v>
      </c>
    </row>
    <row r="2478" spans="1:8" x14ac:dyDescent="0.25">
      <c r="A2478" s="405">
        <v>40918</v>
      </c>
      <c r="B2478" s="324">
        <v>351</v>
      </c>
      <c r="C2478" s="292">
        <v>0.48</v>
      </c>
      <c r="D2478" s="341">
        <v>6.68</v>
      </c>
      <c r="E2478" s="341">
        <f t="shared" si="134"/>
        <v>7.16</v>
      </c>
      <c r="F2478" s="401">
        <f t="shared" si="135"/>
        <v>70.662014750695576</v>
      </c>
      <c r="G2478" s="401">
        <f t="shared" si="136"/>
        <v>983.37970528051346</v>
      </c>
      <c r="H2478" s="401">
        <f t="shared" si="133"/>
        <v>1054.041720031209</v>
      </c>
    </row>
    <row r="2479" spans="1:8" x14ac:dyDescent="0.25">
      <c r="A2479" s="405">
        <v>40918</v>
      </c>
      <c r="B2479" s="324">
        <v>353</v>
      </c>
      <c r="C2479" s="292">
        <v>1.0900000000000001</v>
      </c>
      <c r="D2479" s="341">
        <v>9.7100000000000009</v>
      </c>
      <c r="E2479" s="341">
        <f t="shared" si="134"/>
        <v>10.8</v>
      </c>
      <c r="F2479" s="401">
        <f t="shared" si="135"/>
        <v>160.4616584963712</v>
      </c>
      <c r="G2479" s="401">
        <f t="shared" si="136"/>
        <v>1429.4336733942796</v>
      </c>
      <c r="H2479" s="401">
        <f t="shared" si="133"/>
        <v>1589.8953318906506</v>
      </c>
    </row>
    <row r="2480" spans="1:8" x14ac:dyDescent="0.25">
      <c r="A2480" s="405">
        <v>40918</v>
      </c>
      <c r="B2480" s="324">
        <v>364</v>
      </c>
      <c r="C2480" s="293">
        <v>1.54E-2</v>
      </c>
      <c r="D2480" s="341">
        <v>6.32</v>
      </c>
      <c r="E2480" s="341">
        <f t="shared" si="134"/>
        <v>6.3353999999999999</v>
      </c>
      <c r="F2480" s="401">
        <f t="shared" si="135"/>
        <v>2.2670729732514832</v>
      </c>
      <c r="G2480" s="401">
        <f t="shared" si="136"/>
        <v>930.38319421749179</v>
      </c>
      <c r="H2480" s="401">
        <f t="shared" si="133"/>
        <v>932.65026719074319</v>
      </c>
    </row>
    <row r="2481" spans="1:8" x14ac:dyDescent="0.25">
      <c r="A2481" s="405">
        <v>40918</v>
      </c>
      <c r="B2481" s="324">
        <v>365</v>
      </c>
      <c r="C2481" s="292">
        <v>0</v>
      </c>
      <c r="D2481" s="341">
        <v>3.57</v>
      </c>
      <c r="E2481" s="341"/>
      <c r="F2481" s="401">
        <f t="shared" si="135"/>
        <v>0</v>
      </c>
      <c r="G2481" s="401">
        <f t="shared" si="136"/>
        <v>525.5487347082983</v>
      </c>
      <c r="H2481" s="401">
        <f t="shared" si="133"/>
        <v>0</v>
      </c>
    </row>
    <row r="2482" spans="1:8" x14ac:dyDescent="0.25">
      <c r="A2482" s="405">
        <v>40918</v>
      </c>
      <c r="B2482" s="324">
        <v>369</v>
      </c>
      <c r="C2482" s="292">
        <v>1.65</v>
      </c>
      <c r="D2482" s="341">
        <v>12.37</v>
      </c>
      <c r="E2482" s="341">
        <f>C2482+D2482</f>
        <v>14.02</v>
      </c>
      <c r="F2482" s="401">
        <f t="shared" si="135"/>
        <v>242.90067570551605</v>
      </c>
      <c r="G2482" s="401">
        <f t="shared" si="136"/>
        <v>1821.0190051377172</v>
      </c>
      <c r="H2482" s="401">
        <f t="shared" si="133"/>
        <v>2063.9196808432334</v>
      </c>
    </row>
    <row r="2483" spans="1:8" x14ac:dyDescent="0.25">
      <c r="A2483" s="405">
        <v>40918</v>
      </c>
      <c r="B2483" s="324">
        <v>374</v>
      </c>
      <c r="C2483" s="292">
        <v>0.45</v>
      </c>
      <c r="D2483" s="341">
        <v>6.41</v>
      </c>
      <c r="E2483" s="341">
        <f>C2483+D2483</f>
        <v>6.86</v>
      </c>
      <c r="F2483" s="401">
        <f t="shared" si="135"/>
        <v>66.245638828777103</v>
      </c>
      <c r="G2483" s="401">
        <f t="shared" si="136"/>
        <v>943.63232198324715</v>
      </c>
      <c r="H2483" s="401">
        <f t="shared" si="133"/>
        <v>1009.8779608120243</v>
      </c>
    </row>
    <row r="2484" spans="1:8" x14ac:dyDescent="0.25">
      <c r="A2484" s="405">
        <v>40918</v>
      </c>
      <c r="B2484" s="324">
        <v>379</v>
      </c>
      <c r="C2484" s="292">
        <v>0</v>
      </c>
      <c r="D2484" s="341">
        <v>9.93</v>
      </c>
      <c r="E2484" s="341"/>
      <c r="F2484" s="401">
        <f t="shared" si="135"/>
        <v>0</v>
      </c>
      <c r="G2484" s="401">
        <f t="shared" si="136"/>
        <v>1461.8204301550147</v>
      </c>
      <c r="H2484" s="401">
        <f t="shared" si="133"/>
        <v>0</v>
      </c>
    </row>
    <row r="2485" spans="1:8" x14ac:dyDescent="0.25">
      <c r="A2485" s="405">
        <v>40918</v>
      </c>
      <c r="B2485" s="324">
        <v>392</v>
      </c>
      <c r="C2485" s="292">
        <v>0.32</v>
      </c>
      <c r="D2485" s="341">
        <v>6.53</v>
      </c>
      <c r="E2485" s="341">
        <f t="shared" ref="E2485:E2516" si="137">C2485+D2485</f>
        <v>6.8500000000000005</v>
      </c>
      <c r="F2485" s="401">
        <f t="shared" si="135"/>
        <v>47.108009833797048</v>
      </c>
      <c r="G2485" s="401">
        <f t="shared" si="136"/>
        <v>961.29782567092104</v>
      </c>
      <c r="H2485" s="401">
        <f t="shared" si="133"/>
        <v>1008.4058355047181</v>
      </c>
    </row>
    <row r="2486" spans="1:8" x14ac:dyDescent="0.25">
      <c r="A2486" s="405">
        <v>40918</v>
      </c>
      <c r="B2486" s="324">
        <v>398</v>
      </c>
      <c r="C2486" s="292">
        <v>0.16</v>
      </c>
      <c r="D2486" s="341">
        <v>5.35</v>
      </c>
      <c r="E2486" s="341">
        <f t="shared" si="137"/>
        <v>5.51</v>
      </c>
      <c r="F2486" s="401">
        <f t="shared" si="135"/>
        <v>23.554004916898524</v>
      </c>
      <c r="G2486" s="401">
        <f t="shared" si="136"/>
        <v>787.58703940879445</v>
      </c>
      <c r="H2486" s="401">
        <f t="shared" si="133"/>
        <v>811.14104432569297</v>
      </c>
    </row>
    <row r="2487" spans="1:8" x14ac:dyDescent="0.25">
      <c r="A2487" s="405">
        <v>40918</v>
      </c>
      <c r="B2487" s="324">
        <v>405</v>
      </c>
      <c r="C2487" s="292">
        <v>0.53</v>
      </c>
      <c r="D2487" s="341">
        <v>4.33</v>
      </c>
      <c r="E2487" s="341">
        <f t="shared" si="137"/>
        <v>4.8600000000000003</v>
      </c>
      <c r="F2487" s="401">
        <f t="shared" si="135"/>
        <v>78.022641287226364</v>
      </c>
      <c r="G2487" s="401">
        <f t="shared" si="136"/>
        <v>637.43025806356638</v>
      </c>
      <c r="H2487" s="401">
        <f t="shared" si="133"/>
        <v>715.45289935079268</v>
      </c>
    </row>
    <row r="2488" spans="1:8" x14ac:dyDescent="0.25">
      <c r="A2488" s="405">
        <v>40918</v>
      </c>
      <c r="B2488" s="324">
        <v>409</v>
      </c>
      <c r="C2488" s="292">
        <v>0.34</v>
      </c>
      <c r="D2488" s="341">
        <v>4.9400000000000004</v>
      </c>
      <c r="E2488" s="341">
        <f t="shared" si="137"/>
        <v>5.28</v>
      </c>
      <c r="F2488" s="401">
        <f t="shared" si="135"/>
        <v>50.05226044840937</v>
      </c>
      <c r="G2488" s="401">
        <f t="shared" si="136"/>
        <v>727.22990180924205</v>
      </c>
      <c r="H2488" s="401">
        <f t="shared" si="133"/>
        <v>777.28216225765129</v>
      </c>
    </row>
    <row r="2489" spans="1:8" x14ac:dyDescent="0.25">
      <c r="A2489" s="405">
        <v>40918</v>
      </c>
      <c r="B2489" s="324">
        <v>411</v>
      </c>
      <c r="C2489" s="292">
        <v>1</v>
      </c>
      <c r="D2489" s="341">
        <v>4.5</v>
      </c>
      <c r="E2489" s="341">
        <f t="shared" si="137"/>
        <v>5.5</v>
      </c>
      <c r="F2489" s="401">
        <f t="shared" si="135"/>
        <v>147.21253073061578</v>
      </c>
      <c r="G2489" s="401">
        <f t="shared" si="136"/>
        <v>662.45638828777101</v>
      </c>
      <c r="H2489" s="401">
        <f t="shared" si="133"/>
        <v>809.66891901838687</v>
      </c>
    </row>
    <row r="2490" spans="1:8" x14ac:dyDescent="0.25">
      <c r="A2490" s="405">
        <v>40918</v>
      </c>
      <c r="B2490" s="324">
        <v>415</v>
      </c>
      <c r="C2490" s="292">
        <v>0.87</v>
      </c>
      <c r="D2490" s="341">
        <v>6.63</v>
      </c>
      <c r="E2490" s="341">
        <f t="shared" si="137"/>
        <v>7.5</v>
      </c>
      <c r="F2490" s="401">
        <f t="shared" si="135"/>
        <v>128.07490173563573</v>
      </c>
      <c r="G2490" s="401">
        <f t="shared" si="136"/>
        <v>976.01907874398262</v>
      </c>
      <c r="H2490" s="401">
        <f t="shared" si="133"/>
        <v>1104.0939804796185</v>
      </c>
    </row>
    <row r="2491" spans="1:8" x14ac:dyDescent="0.25">
      <c r="A2491" s="405">
        <v>40918</v>
      </c>
      <c r="B2491" s="324">
        <v>419</v>
      </c>
      <c r="C2491" s="292">
        <v>0.28999999999999998</v>
      </c>
      <c r="D2491" s="341">
        <v>6</v>
      </c>
      <c r="E2491" s="341">
        <f t="shared" si="137"/>
        <v>6.29</v>
      </c>
      <c r="F2491" s="401">
        <f t="shared" si="135"/>
        <v>42.691633911878576</v>
      </c>
      <c r="G2491" s="401">
        <f t="shared" si="136"/>
        <v>883.27518438369475</v>
      </c>
      <c r="H2491" s="401">
        <f t="shared" si="133"/>
        <v>925.96681829557326</v>
      </c>
    </row>
    <row r="2492" spans="1:8" x14ac:dyDescent="0.25">
      <c r="A2492" s="405">
        <v>40918</v>
      </c>
      <c r="B2492" s="324">
        <v>427</v>
      </c>
      <c r="C2492" s="292">
        <v>0.78</v>
      </c>
      <c r="D2492" s="341">
        <v>3.03</v>
      </c>
      <c r="E2492" s="341">
        <f t="shared" si="137"/>
        <v>3.8099999999999996</v>
      </c>
      <c r="F2492" s="401">
        <f t="shared" si="135"/>
        <v>114.82577396988032</v>
      </c>
      <c r="G2492" s="401">
        <f t="shared" si="136"/>
        <v>446.05396811376579</v>
      </c>
      <c r="H2492" s="401">
        <f t="shared" si="133"/>
        <v>560.87974208364608</v>
      </c>
    </row>
    <row r="2493" spans="1:8" x14ac:dyDescent="0.25">
      <c r="A2493" s="405">
        <v>40918</v>
      </c>
      <c r="B2493" s="324">
        <v>433</v>
      </c>
      <c r="C2493" s="292">
        <v>0.44</v>
      </c>
      <c r="D2493" s="341">
        <v>5.63</v>
      </c>
      <c r="E2493" s="341">
        <f t="shared" si="137"/>
        <v>6.07</v>
      </c>
      <c r="F2493" s="401">
        <f t="shared" si="135"/>
        <v>64.773513521470946</v>
      </c>
      <c r="G2493" s="401">
        <f t="shared" si="136"/>
        <v>828.80654801336686</v>
      </c>
      <c r="H2493" s="401">
        <f t="shared" si="133"/>
        <v>893.5800615348378</v>
      </c>
    </row>
    <row r="2494" spans="1:8" x14ac:dyDescent="0.25">
      <c r="A2494" s="405">
        <v>40918</v>
      </c>
      <c r="B2494" s="324">
        <v>437</v>
      </c>
      <c r="C2494" s="292">
        <v>0.96</v>
      </c>
      <c r="D2494" s="341">
        <v>2.35</v>
      </c>
      <c r="E2494" s="341">
        <f t="shared" si="137"/>
        <v>3.31</v>
      </c>
      <c r="F2494" s="401">
        <f t="shared" si="135"/>
        <v>141.32402950139115</v>
      </c>
      <c r="G2494" s="401">
        <f t="shared" si="136"/>
        <v>345.94944721694708</v>
      </c>
      <c r="H2494" s="401">
        <f t="shared" si="133"/>
        <v>487.27347671833826</v>
      </c>
    </row>
    <row r="2495" spans="1:8" x14ac:dyDescent="0.25">
      <c r="A2495" s="405">
        <v>40918</v>
      </c>
      <c r="B2495" s="324">
        <v>441</v>
      </c>
      <c r="C2495" s="292">
        <v>0.35</v>
      </c>
      <c r="D2495" s="341">
        <v>6.54</v>
      </c>
      <c r="E2495" s="341">
        <f t="shared" si="137"/>
        <v>6.89</v>
      </c>
      <c r="F2495" s="401">
        <f t="shared" si="135"/>
        <v>51.524385755715528</v>
      </c>
      <c r="G2495" s="401">
        <f t="shared" si="136"/>
        <v>962.76995097822726</v>
      </c>
      <c r="H2495" s="401">
        <f t="shared" si="133"/>
        <v>1014.2943367339427</v>
      </c>
    </row>
    <row r="2496" spans="1:8" x14ac:dyDescent="0.25">
      <c r="A2496" s="405">
        <v>40918</v>
      </c>
      <c r="B2496" s="324">
        <v>444</v>
      </c>
      <c r="C2496" s="292">
        <v>0.72</v>
      </c>
      <c r="D2496" s="341">
        <v>3.24</v>
      </c>
      <c r="E2496" s="341">
        <f t="shared" si="137"/>
        <v>3.96</v>
      </c>
      <c r="F2496" s="401">
        <f t="shared" si="135"/>
        <v>105.99302212604337</v>
      </c>
      <c r="G2496" s="401">
        <f t="shared" si="136"/>
        <v>476.96859956719521</v>
      </c>
      <c r="H2496" s="401">
        <f t="shared" si="133"/>
        <v>582.9616216932385</v>
      </c>
    </row>
    <row r="2497" spans="1:8" x14ac:dyDescent="0.25">
      <c r="A2497" s="405">
        <v>40918</v>
      </c>
      <c r="B2497" s="324">
        <v>452</v>
      </c>
      <c r="C2497" s="292">
        <v>0.69</v>
      </c>
      <c r="D2497" s="341">
        <v>5.91</v>
      </c>
      <c r="E2497" s="341">
        <f t="shared" si="137"/>
        <v>6.6</v>
      </c>
      <c r="F2497" s="401">
        <f t="shared" si="135"/>
        <v>101.57664620412488</v>
      </c>
      <c r="G2497" s="401">
        <f t="shared" si="136"/>
        <v>870.02605661793928</v>
      </c>
      <c r="H2497" s="401">
        <f t="shared" si="133"/>
        <v>971.6027028220642</v>
      </c>
    </row>
    <row r="2498" spans="1:8" x14ac:dyDescent="0.25">
      <c r="A2498" s="405">
        <v>40918</v>
      </c>
      <c r="B2498" s="324">
        <v>453</v>
      </c>
      <c r="C2498" s="292">
        <v>0.45</v>
      </c>
      <c r="D2498" s="341">
        <v>4.5999999999999996</v>
      </c>
      <c r="E2498" s="341">
        <f t="shared" si="137"/>
        <v>5.05</v>
      </c>
      <c r="F2498" s="401">
        <f t="shared" si="135"/>
        <v>66.245638828777103</v>
      </c>
      <c r="G2498" s="401">
        <f t="shared" si="136"/>
        <v>677.17764136083258</v>
      </c>
      <c r="H2498" s="401">
        <f t="shared" si="133"/>
        <v>743.42328018960973</v>
      </c>
    </row>
    <row r="2499" spans="1:8" x14ac:dyDescent="0.25">
      <c r="A2499" s="405">
        <v>40918</v>
      </c>
      <c r="B2499" s="324">
        <v>461</v>
      </c>
      <c r="C2499" s="292">
        <v>0.45</v>
      </c>
      <c r="D2499" s="341">
        <v>5.8</v>
      </c>
      <c r="E2499" s="341">
        <f t="shared" si="137"/>
        <v>6.25</v>
      </c>
      <c r="F2499" s="401">
        <f t="shared" si="135"/>
        <v>66.245638828777103</v>
      </c>
      <c r="G2499" s="401">
        <f t="shared" si="136"/>
        <v>853.8326782375716</v>
      </c>
      <c r="H2499" s="401">
        <f t="shared" si="133"/>
        <v>920.07831706634863</v>
      </c>
    </row>
    <row r="2500" spans="1:8" x14ac:dyDescent="0.25">
      <c r="A2500" s="405">
        <v>40918</v>
      </c>
      <c r="B2500" s="324">
        <v>469</v>
      </c>
      <c r="C2500" s="292">
        <v>0.84</v>
      </c>
      <c r="D2500" s="341">
        <v>5.75</v>
      </c>
      <c r="E2500" s="341">
        <f t="shared" si="137"/>
        <v>6.59</v>
      </c>
      <c r="F2500" s="401">
        <f t="shared" si="135"/>
        <v>123.65852581371726</v>
      </c>
      <c r="G2500" s="401">
        <f t="shared" si="136"/>
        <v>846.47205170104075</v>
      </c>
      <c r="H2500" s="401">
        <f t="shared" ref="H2500:H2563" si="138">(E2500*10000)/67.929</f>
        <v>970.13057751475799</v>
      </c>
    </row>
    <row r="2501" spans="1:8" x14ac:dyDescent="0.25">
      <c r="A2501" s="405">
        <v>40918</v>
      </c>
      <c r="B2501" s="324">
        <v>470</v>
      </c>
      <c r="C2501" s="292">
        <v>0.35</v>
      </c>
      <c r="D2501" s="341">
        <v>3.55</v>
      </c>
      <c r="E2501" s="341">
        <f t="shared" si="137"/>
        <v>3.9</v>
      </c>
      <c r="F2501" s="401">
        <f t="shared" si="135"/>
        <v>51.524385755715528</v>
      </c>
      <c r="G2501" s="401">
        <f t="shared" si="136"/>
        <v>522.60448409368598</v>
      </c>
      <c r="H2501" s="401">
        <f t="shared" si="138"/>
        <v>574.12886984940155</v>
      </c>
    </row>
    <row r="2502" spans="1:8" x14ac:dyDescent="0.25">
      <c r="A2502" s="405">
        <v>40918</v>
      </c>
      <c r="B2502" s="324">
        <v>475</v>
      </c>
      <c r="C2502" s="292">
        <v>0.45</v>
      </c>
      <c r="D2502" s="341">
        <v>3.78</v>
      </c>
      <c r="E2502" s="341">
        <f t="shared" si="137"/>
        <v>4.2299999999999995</v>
      </c>
      <c r="F2502" s="401">
        <f t="shared" si="135"/>
        <v>66.245638828777103</v>
      </c>
      <c r="G2502" s="401">
        <f t="shared" si="136"/>
        <v>556.46336616172766</v>
      </c>
      <c r="H2502" s="401">
        <f t="shared" si="138"/>
        <v>622.7090049905047</v>
      </c>
    </row>
    <row r="2503" spans="1:8" x14ac:dyDescent="0.25">
      <c r="A2503" s="405">
        <v>40918</v>
      </c>
      <c r="B2503" s="324">
        <v>476</v>
      </c>
      <c r="C2503" s="292">
        <v>0.61</v>
      </c>
      <c r="D2503" s="341">
        <v>4.3600000000000003</v>
      </c>
      <c r="E2503" s="341">
        <f t="shared" si="137"/>
        <v>4.9700000000000006</v>
      </c>
      <c r="F2503" s="401">
        <f t="shared" si="135"/>
        <v>89.799643745675624</v>
      </c>
      <c r="G2503" s="401">
        <f t="shared" si="136"/>
        <v>641.8466339854848</v>
      </c>
      <c r="H2503" s="401">
        <f t="shared" si="138"/>
        <v>731.64627773116058</v>
      </c>
    </row>
    <row r="2504" spans="1:8" x14ac:dyDescent="0.25">
      <c r="A2504" s="405">
        <v>40918</v>
      </c>
      <c r="B2504" s="324">
        <v>478</v>
      </c>
      <c r="C2504" s="292">
        <v>0.86</v>
      </c>
      <c r="D2504" s="341">
        <v>8.5500000000000007</v>
      </c>
      <c r="E2504" s="341">
        <f t="shared" si="137"/>
        <v>9.41</v>
      </c>
      <c r="F2504" s="401">
        <f t="shared" si="135"/>
        <v>126.60277642832958</v>
      </c>
      <c r="G2504" s="401">
        <f t="shared" si="136"/>
        <v>1258.6671377467649</v>
      </c>
      <c r="H2504" s="401">
        <f t="shared" si="138"/>
        <v>1385.2699141750945</v>
      </c>
    </row>
    <row r="2505" spans="1:8" x14ac:dyDescent="0.25">
      <c r="A2505" s="405">
        <v>40918</v>
      </c>
      <c r="B2505" s="324">
        <v>481</v>
      </c>
      <c r="C2505" s="292">
        <v>0.24</v>
      </c>
      <c r="D2505" s="341">
        <v>5.54</v>
      </c>
      <c r="E2505" s="341">
        <f t="shared" si="137"/>
        <v>5.78</v>
      </c>
      <c r="F2505" s="401">
        <f t="shared" si="135"/>
        <v>35.331007375347788</v>
      </c>
      <c r="G2505" s="401">
        <f t="shared" si="136"/>
        <v>815.5574202476115</v>
      </c>
      <c r="H2505" s="401">
        <f t="shared" si="138"/>
        <v>850.88842762295928</v>
      </c>
    </row>
    <row r="2506" spans="1:8" x14ac:dyDescent="0.25">
      <c r="A2506" s="405">
        <v>40918</v>
      </c>
      <c r="B2506" s="324">
        <v>529</v>
      </c>
      <c r="C2506" s="293">
        <v>1.9E-3</v>
      </c>
      <c r="D2506" s="341">
        <v>6.56</v>
      </c>
      <c r="E2506" s="341">
        <f t="shared" si="137"/>
        <v>6.5618999999999996</v>
      </c>
      <c r="F2506" s="401">
        <f t="shared" si="135"/>
        <v>0.27970380838816999</v>
      </c>
      <c r="G2506" s="401">
        <f t="shared" si="136"/>
        <v>965.71420159283957</v>
      </c>
      <c r="H2506" s="401">
        <f t="shared" si="138"/>
        <v>965.99390540122772</v>
      </c>
    </row>
    <row r="2507" spans="1:8" x14ac:dyDescent="0.25">
      <c r="A2507" s="405">
        <v>40918</v>
      </c>
      <c r="B2507" s="324">
        <v>537</v>
      </c>
      <c r="C2507" s="292">
        <v>0.09</v>
      </c>
      <c r="D2507" s="341">
        <v>3.18</v>
      </c>
      <c r="E2507" s="341">
        <f t="shared" si="137"/>
        <v>3.27</v>
      </c>
      <c r="F2507" s="401">
        <f t="shared" si="135"/>
        <v>13.249127765755421</v>
      </c>
      <c r="G2507" s="401">
        <f t="shared" si="136"/>
        <v>468.13584772335821</v>
      </c>
      <c r="H2507" s="401">
        <f t="shared" si="138"/>
        <v>481.38497548911363</v>
      </c>
    </row>
    <row r="2508" spans="1:8" x14ac:dyDescent="0.25">
      <c r="A2508" s="405">
        <v>40918</v>
      </c>
      <c r="B2508" s="324">
        <v>539</v>
      </c>
      <c r="C2508" s="292">
        <v>1.64</v>
      </c>
      <c r="D2508" s="341">
        <v>18.55</v>
      </c>
      <c r="E2508" s="341">
        <f t="shared" si="137"/>
        <v>20.190000000000001</v>
      </c>
      <c r="F2508" s="401">
        <f t="shared" si="135"/>
        <v>241.42855039820989</v>
      </c>
      <c r="G2508" s="401">
        <f t="shared" si="136"/>
        <v>2730.7924450529226</v>
      </c>
      <c r="H2508" s="401">
        <f t="shared" si="138"/>
        <v>2972.2209954511327</v>
      </c>
    </row>
    <row r="2509" spans="1:8" x14ac:dyDescent="0.25">
      <c r="A2509" s="405">
        <v>40918</v>
      </c>
      <c r="B2509" s="324">
        <v>541</v>
      </c>
      <c r="C2509" s="292">
        <v>0.5</v>
      </c>
      <c r="D2509" s="341">
        <v>5.29</v>
      </c>
      <c r="E2509" s="341">
        <f t="shared" si="137"/>
        <v>5.79</v>
      </c>
      <c r="F2509" s="401">
        <f t="shared" si="135"/>
        <v>73.606265365307891</v>
      </c>
      <c r="G2509" s="401">
        <f t="shared" si="136"/>
        <v>778.75428756495751</v>
      </c>
      <c r="H2509" s="401">
        <f t="shared" si="138"/>
        <v>852.36055293026538</v>
      </c>
    </row>
    <row r="2510" spans="1:8" x14ac:dyDescent="0.25">
      <c r="A2510" s="405">
        <v>40918</v>
      </c>
      <c r="B2510" s="324">
        <v>546</v>
      </c>
      <c r="C2510" s="292">
        <v>0.4</v>
      </c>
      <c r="D2510" s="341">
        <v>3.83</v>
      </c>
      <c r="E2510" s="341">
        <f t="shared" si="137"/>
        <v>4.2300000000000004</v>
      </c>
      <c r="F2510" s="401">
        <f t="shared" si="135"/>
        <v>58.885012292246316</v>
      </c>
      <c r="G2510" s="401">
        <f t="shared" si="136"/>
        <v>563.82399269825851</v>
      </c>
      <c r="H2510" s="401">
        <f t="shared" si="138"/>
        <v>622.70900499050492</v>
      </c>
    </row>
    <row r="2511" spans="1:8" x14ac:dyDescent="0.25">
      <c r="A2511" s="405">
        <v>40918</v>
      </c>
      <c r="B2511" s="324">
        <v>549</v>
      </c>
      <c r="C2511" s="292">
        <v>0.03</v>
      </c>
      <c r="D2511" s="341">
        <v>10.76</v>
      </c>
      <c r="E2511" s="341">
        <f t="shared" si="137"/>
        <v>10.79</v>
      </c>
      <c r="F2511" s="401">
        <f t="shared" si="135"/>
        <v>4.4163759219184735</v>
      </c>
      <c r="G2511" s="401">
        <f t="shared" si="136"/>
        <v>1584.006830661426</v>
      </c>
      <c r="H2511" s="401">
        <f t="shared" si="138"/>
        <v>1588.4232065833442</v>
      </c>
    </row>
    <row r="2512" spans="1:8" x14ac:dyDescent="0.25">
      <c r="A2512" s="405">
        <v>40918</v>
      </c>
      <c r="B2512" s="324">
        <v>560</v>
      </c>
      <c r="C2512" s="292">
        <v>1.55</v>
      </c>
      <c r="D2512" s="341">
        <v>15.64</v>
      </c>
      <c r="E2512" s="341">
        <f t="shared" si="137"/>
        <v>17.190000000000001</v>
      </c>
      <c r="F2512" s="401">
        <f t="shared" si="135"/>
        <v>228.17942263245448</v>
      </c>
      <c r="G2512" s="401">
        <f t="shared" si="136"/>
        <v>2302.4039806268311</v>
      </c>
      <c r="H2512" s="401">
        <f t="shared" si="138"/>
        <v>2530.5834032592852</v>
      </c>
    </row>
    <row r="2513" spans="1:8" x14ac:dyDescent="0.25">
      <c r="A2513" s="405">
        <v>40918</v>
      </c>
      <c r="B2513" s="324">
        <v>562</v>
      </c>
      <c r="C2513" s="292">
        <v>0.51</v>
      </c>
      <c r="D2513" s="341">
        <v>14.44</v>
      </c>
      <c r="E2513" s="341">
        <f t="shared" si="137"/>
        <v>14.95</v>
      </c>
      <c r="F2513" s="401">
        <f t="shared" si="135"/>
        <v>75.078390672614049</v>
      </c>
      <c r="G2513" s="401">
        <f t="shared" si="136"/>
        <v>2125.7489437500922</v>
      </c>
      <c r="H2513" s="401">
        <f t="shared" si="138"/>
        <v>2200.8273344227059</v>
      </c>
    </row>
    <row r="2514" spans="1:8" x14ac:dyDescent="0.25">
      <c r="A2514" s="405">
        <v>40918</v>
      </c>
      <c r="B2514" s="324">
        <v>570</v>
      </c>
      <c r="C2514" s="292">
        <v>0.62</v>
      </c>
      <c r="D2514" s="341">
        <v>11.16</v>
      </c>
      <c r="E2514" s="341">
        <f t="shared" si="137"/>
        <v>11.78</v>
      </c>
      <c r="F2514" s="401">
        <f t="shared" si="135"/>
        <v>91.271769052981782</v>
      </c>
      <c r="G2514" s="401">
        <f t="shared" si="136"/>
        <v>1642.8918429536723</v>
      </c>
      <c r="H2514" s="401">
        <f t="shared" si="138"/>
        <v>1734.1636120066539</v>
      </c>
    </row>
    <row r="2515" spans="1:8" x14ac:dyDescent="0.25">
      <c r="A2515" s="405">
        <v>40918</v>
      </c>
      <c r="B2515" s="324">
        <v>571</v>
      </c>
      <c r="C2515" s="292">
        <v>0.68</v>
      </c>
      <c r="D2515" s="341">
        <v>3.81</v>
      </c>
      <c r="E2515" s="341">
        <f t="shared" si="137"/>
        <v>4.49</v>
      </c>
      <c r="F2515" s="401">
        <f t="shared" si="135"/>
        <v>100.10452089681874</v>
      </c>
      <c r="G2515" s="401">
        <f t="shared" si="136"/>
        <v>560.87974208364619</v>
      </c>
      <c r="H2515" s="401">
        <f t="shared" si="138"/>
        <v>660.98426298046491</v>
      </c>
    </row>
    <row r="2516" spans="1:8" x14ac:dyDescent="0.25">
      <c r="A2516" s="405">
        <v>40918</v>
      </c>
      <c r="B2516" s="324">
        <v>572</v>
      </c>
      <c r="C2516" s="292">
        <v>0.8</v>
      </c>
      <c r="D2516" s="341">
        <v>4.5599999999999996</v>
      </c>
      <c r="E2516" s="341">
        <f t="shared" si="137"/>
        <v>5.3599999999999994</v>
      </c>
      <c r="F2516" s="401">
        <f t="shared" si="135"/>
        <v>117.77002458449263</v>
      </c>
      <c r="G2516" s="401">
        <f t="shared" si="136"/>
        <v>671.28914013160784</v>
      </c>
      <c r="H2516" s="401">
        <f t="shared" si="138"/>
        <v>789.05916471610055</v>
      </c>
    </row>
    <row r="2517" spans="1:8" x14ac:dyDescent="0.25">
      <c r="A2517" s="405">
        <v>40918</v>
      </c>
      <c r="B2517" s="324">
        <v>574</v>
      </c>
      <c r="C2517" s="292">
        <v>0.16</v>
      </c>
      <c r="D2517" s="341">
        <v>5.5</v>
      </c>
      <c r="E2517" s="341">
        <f t="shared" ref="E2517:E2546" si="139">C2517+D2517</f>
        <v>5.66</v>
      </c>
      <c r="F2517" s="401">
        <f t="shared" si="135"/>
        <v>23.554004916898524</v>
      </c>
      <c r="G2517" s="401">
        <f t="shared" si="136"/>
        <v>809.66891901838687</v>
      </c>
      <c r="H2517" s="401">
        <f t="shared" si="138"/>
        <v>833.22292393528539</v>
      </c>
    </row>
    <row r="2518" spans="1:8" x14ac:dyDescent="0.25">
      <c r="A2518" s="405">
        <v>40918</v>
      </c>
      <c r="B2518" s="324">
        <v>577</v>
      </c>
      <c r="C2518" s="292">
        <v>1.1000000000000001</v>
      </c>
      <c r="D2518" s="341">
        <v>5.14</v>
      </c>
      <c r="E2518" s="341">
        <f t="shared" si="139"/>
        <v>6.24</v>
      </c>
      <c r="F2518" s="401">
        <f t="shared" si="135"/>
        <v>161.93378380367736</v>
      </c>
      <c r="G2518" s="401">
        <f t="shared" si="136"/>
        <v>756.67240795536509</v>
      </c>
      <c r="H2518" s="401">
        <f t="shared" si="138"/>
        <v>918.60619175904253</v>
      </c>
    </row>
    <row r="2519" spans="1:8" x14ac:dyDescent="0.25">
      <c r="A2519" s="405">
        <v>40918</v>
      </c>
      <c r="B2519" s="324">
        <v>587</v>
      </c>
      <c r="C2519" s="292">
        <v>0.57999999999999996</v>
      </c>
      <c r="D2519" s="341">
        <v>7.55</v>
      </c>
      <c r="E2519" s="341">
        <f t="shared" si="139"/>
        <v>8.129999999999999</v>
      </c>
      <c r="F2519" s="401">
        <f t="shared" si="135"/>
        <v>85.383267823757151</v>
      </c>
      <c r="G2519" s="401">
        <f t="shared" si="136"/>
        <v>1111.4546070161491</v>
      </c>
      <c r="H2519" s="401">
        <f t="shared" si="138"/>
        <v>1196.8378748399061</v>
      </c>
    </row>
    <row r="2520" spans="1:8" x14ac:dyDescent="0.25">
      <c r="A2520" s="405">
        <v>40990</v>
      </c>
      <c r="B2520" s="324">
        <v>2</v>
      </c>
      <c r="C2520" s="292">
        <v>0.65</v>
      </c>
      <c r="D2520" s="341">
        <v>5.18</v>
      </c>
      <c r="E2520" s="341">
        <f t="shared" si="139"/>
        <v>5.83</v>
      </c>
      <c r="F2520" s="401">
        <f t="shared" si="135"/>
        <v>95.688144974900254</v>
      </c>
      <c r="G2520" s="401">
        <f t="shared" si="136"/>
        <v>762.56090918458972</v>
      </c>
      <c r="H2520" s="401">
        <f t="shared" si="138"/>
        <v>858.24905415949002</v>
      </c>
    </row>
    <row r="2521" spans="1:8" x14ac:dyDescent="0.25">
      <c r="A2521" s="405">
        <v>40990</v>
      </c>
      <c r="B2521" s="324">
        <v>12</v>
      </c>
      <c r="C2521" s="292">
        <v>0.67</v>
      </c>
      <c r="D2521" s="341">
        <v>4.45</v>
      </c>
      <c r="E2521" s="341">
        <f t="shared" si="139"/>
        <v>5.12</v>
      </c>
      <c r="F2521" s="401">
        <f t="shared" si="135"/>
        <v>98.632395589512569</v>
      </c>
      <c r="G2521" s="401">
        <f t="shared" si="136"/>
        <v>655.09576175124027</v>
      </c>
      <c r="H2521" s="401">
        <f t="shared" si="138"/>
        <v>753.72815734075277</v>
      </c>
    </row>
    <row r="2522" spans="1:8" x14ac:dyDescent="0.25">
      <c r="A2522" s="405">
        <v>40990</v>
      </c>
      <c r="B2522" s="324">
        <v>22</v>
      </c>
      <c r="C2522" s="292">
        <v>0.59</v>
      </c>
      <c r="D2522" s="341">
        <v>0.94</v>
      </c>
      <c r="E2522" s="341">
        <f t="shared" si="139"/>
        <v>1.5299999999999998</v>
      </c>
      <c r="F2522" s="401">
        <f t="shared" si="135"/>
        <v>86.855393131063309</v>
      </c>
      <c r="G2522" s="401">
        <f t="shared" si="136"/>
        <v>138.37977888677884</v>
      </c>
      <c r="H2522" s="401">
        <f t="shared" si="138"/>
        <v>225.23517201784213</v>
      </c>
    </row>
    <row r="2523" spans="1:8" x14ac:dyDescent="0.25">
      <c r="A2523" s="405">
        <v>40990</v>
      </c>
      <c r="B2523" s="324">
        <v>25</v>
      </c>
      <c r="C2523" s="292">
        <v>0.67</v>
      </c>
      <c r="D2523" s="341">
        <v>4.1399999999999997</v>
      </c>
      <c r="E2523" s="341">
        <f t="shared" si="139"/>
        <v>4.8099999999999996</v>
      </c>
      <c r="F2523" s="401">
        <f t="shared" si="135"/>
        <v>98.632395589512569</v>
      </c>
      <c r="G2523" s="401">
        <f t="shared" si="136"/>
        <v>609.45987722474933</v>
      </c>
      <c r="H2523" s="401">
        <f t="shared" si="138"/>
        <v>708.09227281426183</v>
      </c>
    </row>
    <row r="2524" spans="1:8" x14ac:dyDescent="0.25">
      <c r="A2524" s="405">
        <v>40990</v>
      </c>
      <c r="B2524" s="324">
        <v>28</v>
      </c>
      <c r="C2524" s="292">
        <v>1.82</v>
      </c>
      <c r="D2524" s="341">
        <v>1.85</v>
      </c>
      <c r="E2524" s="341">
        <f t="shared" si="139"/>
        <v>3.67</v>
      </c>
      <c r="F2524" s="401">
        <f t="shared" si="135"/>
        <v>267.92680592972073</v>
      </c>
      <c r="G2524" s="401">
        <f t="shared" si="136"/>
        <v>272.3431818516392</v>
      </c>
      <c r="H2524" s="401">
        <f t="shared" si="138"/>
        <v>540.26998778135999</v>
      </c>
    </row>
    <row r="2525" spans="1:8" x14ac:dyDescent="0.25">
      <c r="A2525" s="405">
        <v>40990</v>
      </c>
      <c r="B2525" s="324">
        <v>31</v>
      </c>
      <c r="C2525" s="292">
        <v>3.71</v>
      </c>
      <c r="D2525" s="341">
        <v>12.14</v>
      </c>
      <c r="E2525" s="341">
        <f t="shared" si="139"/>
        <v>15.850000000000001</v>
      </c>
      <c r="F2525" s="401">
        <f t="shared" si="135"/>
        <v>546.15848901058462</v>
      </c>
      <c r="G2525" s="401">
        <f t="shared" si="136"/>
        <v>1787.1601230696756</v>
      </c>
      <c r="H2525" s="401">
        <f t="shared" si="138"/>
        <v>2333.3186120802602</v>
      </c>
    </row>
    <row r="2526" spans="1:8" x14ac:dyDescent="0.25">
      <c r="A2526" s="405">
        <v>40990</v>
      </c>
      <c r="B2526" s="324">
        <v>32</v>
      </c>
      <c r="C2526" s="292">
        <v>1.3</v>
      </c>
      <c r="D2526" s="341">
        <v>2.8</v>
      </c>
      <c r="E2526" s="341">
        <f t="shared" si="139"/>
        <v>4.0999999999999996</v>
      </c>
      <c r="F2526" s="401">
        <f t="shared" si="135"/>
        <v>191.37628994980051</v>
      </c>
      <c r="G2526" s="401">
        <f t="shared" si="136"/>
        <v>412.19508604572422</v>
      </c>
      <c r="H2526" s="401">
        <f t="shared" si="138"/>
        <v>603.5713759955247</v>
      </c>
    </row>
    <row r="2527" spans="1:8" x14ac:dyDescent="0.25">
      <c r="A2527" s="405">
        <v>40990</v>
      </c>
      <c r="B2527" s="324">
        <v>108</v>
      </c>
      <c r="C2527" s="292">
        <v>0.57999999999999996</v>
      </c>
      <c r="D2527" s="341">
        <v>1.19</v>
      </c>
      <c r="E2527" s="341">
        <f t="shared" si="139"/>
        <v>1.77</v>
      </c>
      <c r="F2527" s="401">
        <f t="shared" si="135"/>
        <v>85.383267823757151</v>
      </c>
      <c r="G2527" s="401">
        <f t="shared" si="136"/>
        <v>175.18291156943278</v>
      </c>
      <c r="H2527" s="401">
        <f t="shared" si="138"/>
        <v>260.56617939318994</v>
      </c>
    </row>
    <row r="2528" spans="1:8" x14ac:dyDescent="0.25">
      <c r="A2528" s="405">
        <v>40990</v>
      </c>
      <c r="B2528" s="324">
        <v>119</v>
      </c>
      <c r="C2528" s="292">
        <v>0.93</v>
      </c>
      <c r="D2528" s="341">
        <v>3.84</v>
      </c>
      <c r="E2528" s="341">
        <f t="shared" si="139"/>
        <v>4.7699999999999996</v>
      </c>
      <c r="F2528" s="401">
        <f t="shared" si="135"/>
        <v>136.90765357947268</v>
      </c>
      <c r="G2528" s="401">
        <f t="shared" si="136"/>
        <v>565.29611800556461</v>
      </c>
      <c r="H2528" s="401">
        <f t="shared" si="138"/>
        <v>702.2037715850372</v>
      </c>
    </row>
    <row r="2529" spans="1:8" x14ac:dyDescent="0.25">
      <c r="A2529" s="405">
        <v>40990</v>
      </c>
      <c r="B2529" s="324">
        <v>123</v>
      </c>
      <c r="C2529" s="292">
        <v>2.39</v>
      </c>
      <c r="D2529" s="341">
        <f>5.36+5.09</f>
        <v>10.45</v>
      </c>
      <c r="E2529" s="341">
        <f t="shared" si="139"/>
        <v>12.84</v>
      </c>
      <c r="F2529" s="401">
        <f t="shared" si="135"/>
        <v>351.83794844617171</v>
      </c>
      <c r="G2529" s="401">
        <f t="shared" si="136"/>
        <v>1538.3709461349349</v>
      </c>
      <c r="H2529" s="401">
        <f t="shared" si="138"/>
        <v>1890.2088945811067</v>
      </c>
    </row>
    <row r="2530" spans="1:8" x14ac:dyDescent="0.25">
      <c r="A2530" s="405">
        <v>40990</v>
      </c>
      <c r="B2530" s="324">
        <v>124</v>
      </c>
      <c r="C2530" s="292">
        <v>0.88</v>
      </c>
      <c r="D2530" s="341">
        <v>7.37</v>
      </c>
      <c r="E2530" s="341">
        <f t="shared" si="139"/>
        <v>8.25</v>
      </c>
      <c r="F2530" s="401">
        <f t="shared" si="135"/>
        <v>129.54702704294189</v>
      </c>
      <c r="G2530" s="401">
        <f t="shared" si="136"/>
        <v>1084.9563514846384</v>
      </c>
      <c r="H2530" s="401">
        <f t="shared" si="138"/>
        <v>1214.5033785275803</v>
      </c>
    </row>
    <row r="2531" spans="1:8" x14ac:dyDescent="0.25">
      <c r="A2531" s="405">
        <v>40990</v>
      </c>
      <c r="B2531" s="324">
        <v>132</v>
      </c>
      <c r="C2531" s="292">
        <v>2.11</v>
      </c>
      <c r="D2531" s="341">
        <v>9.9600000000000009</v>
      </c>
      <c r="E2531" s="341">
        <f t="shared" si="139"/>
        <v>12.07</v>
      </c>
      <c r="F2531" s="401">
        <f t="shared" si="135"/>
        <v>310.6184398415993</v>
      </c>
      <c r="G2531" s="401">
        <f t="shared" si="136"/>
        <v>1466.2368060769334</v>
      </c>
      <c r="H2531" s="401">
        <f t="shared" si="138"/>
        <v>1776.8552459185325</v>
      </c>
    </row>
    <row r="2532" spans="1:8" x14ac:dyDescent="0.25">
      <c r="A2532" s="405">
        <v>40990</v>
      </c>
      <c r="B2532" s="324">
        <v>133</v>
      </c>
      <c r="C2532" s="292">
        <v>2.17</v>
      </c>
      <c r="D2532" s="341">
        <v>5.29</v>
      </c>
      <c r="E2532" s="341">
        <f t="shared" si="139"/>
        <v>7.46</v>
      </c>
      <c r="F2532" s="401">
        <f t="shared" si="135"/>
        <v>319.45119168543624</v>
      </c>
      <c r="G2532" s="401">
        <f t="shared" si="136"/>
        <v>778.75428756495751</v>
      </c>
      <c r="H2532" s="401">
        <f t="shared" si="138"/>
        <v>1098.2054792503939</v>
      </c>
    </row>
    <row r="2533" spans="1:8" x14ac:dyDescent="0.25">
      <c r="A2533" s="405">
        <v>40990</v>
      </c>
      <c r="B2533" s="324">
        <v>134</v>
      </c>
      <c r="C2533" s="292">
        <v>1.26</v>
      </c>
      <c r="D2533" s="341">
        <v>7.16</v>
      </c>
      <c r="E2533" s="341">
        <f t="shared" si="139"/>
        <v>8.42</v>
      </c>
      <c r="F2533" s="401">
        <f t="shared" si="135"/>
        <v>185.48778872057588</v>
      </c>
      <c r="G2533" s="401">
        <f t="shared" si="136"/>
        <v>1054.041720031209</v>
      </c>
      <c r="H2533" s="401">
        <f t="shared" si="138"/>
        <v>1239.529508751785</v>
      </c>
    </row>
    <row r="2534" spans="1:8" x14ac:dyDescent="0.25">
      <c r="A2534" s="405">
        <v>40990</v>
      </c>
      <c r="B2534" s="324">
        <v>223</v>
      </c>
      <c r="C2534" s="292">
        <v>1.58</v>
      </c>
      <c r="D2534" s="341">
        <v>7.43</v>
      </c>
      <c r="E2534" s="341">
        <f t="shared" si="139"/>
        <v>9.01</v>
      </c>
      <c r="F2534" s="401">
        <f t="shared" si="135"/>
        <v>232.59579855437295</v>
      </c>
      <c r="G2534" s="401">
        <f t="shared" si="136"/>
        <v>1093.7891033284752</v>
      </c>
      <c r="H2534" s="401">
        <f t="shared" si="138"/>
        <v>1326.3849018828482</v>
      </c>
    </row>
    <row r="2535" spans="1:8" x14ac:dyDescent="0.25">
      <c r="A2535" s="405">
        <v>40990</v>
      </c>
      <c r="B2535" s="324">
        <v>224</v>
      </c>
      <c r="C2535" s="292">
        <v>0.44</v>
      </c>
      <c r="D2535" s="341">
        <v>3.82</v>
      </c>
      <c r="E2535" s="341">
        <f t="shared" si="139"/>
        <v>4.26</v>
      </c>
      <c r="F2535" s="401">
        <f t="shared" si="135"/>
        <v>64.773513521470946</v>
      </c>
      <c r="G2535" s="401">
        <f t="shared" si="136"/>
        <v>562.35186739095229</v>
      </c>
      <c r="H2535" s="401">
        <f t="shared" si="138"/>
        <v>627.12538091242322</v>
      </c>
    </row>
    <row r="2536" spans="1:8" x14ac:dyDescent="0.25">
      <c r="A2536" s="405">
        <v>40990</v>
      </c>
      <c r="B2536" s="324">
        <v>227</v>
      </c>
      <c r="C2536" s="292">
        <v>2.77</v>
      </c>
      <c r="D2536" s="341">
        <v>11.83</v>
      </c>
      <c r="E2536" s="341">
        <f t="shared" si="139"/>
        <v>14.6</v>
      </c>
      <c r="F2536" s="401">
        <f t="shared" si="135"/>
        <v>407.77871012380575</v>
      </c>
      <c r="G2536" s="401">
        <f t="shared" si="136"/>
        <v>1741.5242385431848</v>
      </c>
      <c r="H2536" s="401">
        <f t="shared" si="138"/>
        <v>2149.3029486669907</v>
      </c>
    </row>
    <row r="2537" spans="1:8" x14ac:dyDescent="0.25">
      <c r="A2537" s="405">
        <v>40990</v>
      </c>
      <c r="B2537" s="324">
        <v>229</v>
      </c>
      <c r="C2537" s="292">
        <v>0.86</v>
      </c>
      <c r="D2537" s="341">
        <v>9.61</v>
      </c>
      <c r="E2537" s="341">
        <f t="shared" si="139"/>
        <v>10.469999999999999</v>
      </c>
      <c r="F2537" s="401">
        <f t="shared" si="135"/>
        <v>126.60277642832958</v>
      </c>
      <c r="G2537" s="401">
        <f t="shared" si="136"/>
        <v>1414.7124203212177</v>
      </c>
      <c r="H2537" s="401">
        <f t="shared" si="138"/>
        <v>1541.3151967495471</v>
      </c>
    </row>
    <row r="2538" spans="1:8" x14ac:dyDescent="0.25">
      <c r="A2538" s="405">
        <v>40990</v>
      </c>
      <c r="B2538" s="324">
        <v>232</v>
      </c>
      <c r="C2538" s="292">
        <v>0.28000000000000003</v>
      </c>
      <c r="D2538" s="341">
        <v>4.72</v>
      </c>
      <c r="E2538" s="341">
        <f t="shared" si="139"/>
        <v>5</v>
      </c>
      <c r="F2538" s="401">
        <f t="shared" si="135"/>
        <v>41.219508604572425</v>
      </c>
      <c r="G2538" s="401">
        <f t="shared" si="136"/>
        <v>694.84314504850647</v>
      </c>
      <c r="H2538" s="401">
        <f t="shared" si="138"/>
        <v>736.06265365307888</v>
      </c>
    </row>
    <row r="2539" spans="1:8" x14ac:dyDescent="0.25">
      <c r="A2539" s="405">
        <v>40990</v>
      </c>
      <c r="B2539" s="324">
        <v>244</v>
      </c>
      <c r="C2539" s="292">
        <v>0.49</v>
      </c>
      <c r="D2539" s="341">
        <v>5.94</v>
      </c>
      <c r="E2539" s="341">
        <f t="shared" si="139"/>
        <v>6.4300000000000006</v>
      </c>
      <c r="F2539" s="401">
        <f t="shared" si="135"/>
        <v>72.134140058001734</v>
      </c>
      <c r="G2539" s="401">
        <f t="shared" si="136"/>
        <v>874.44243253985792</v>
      </c>
      <c r="H2539" s="401">
        <f t="shared" si="138"/>
        <v>946.57657259785958</v>
      </c>
    </row>
    <row r="2540" spans="1:8" x14ac:dyDescent="0.25">
      <c r="A2540" s="405">
        <v>40990</v>
      </c>
      <c r="B2540" s="324">
        <v>245</v>
      </c>
      <c r="C2540" s="292">
        <v>2.4300000000000002</v>
      </c>
      <c r="D2540" s="341">
        <v>12.3</v>
      </c>
      <c r="E2540" s="341">
        <f t="shared" si="139"/>
        <v>14.73</v>
      </c>
      <c r="F2540" s="401">
        <f t="shared" ref="F2540:F2603" si="140">(C2540*10000)/67.929</f>
        <v>357.72644967539634</v>
      </c>
      <c r="G2540" s="401">
        <f t="shared" ref="G2540:G2603" si="141">(D2540*10000)/67.929</f>
        <v>1810.7141279865741</v>
      </c>
      <c r="H2540" s="401">
        <f t="shared" si="138"/>
        <v>2168.4405776619706</v>
      </c>
    </row>
    <row r="2541" spans="1:8" x14ac:dyDescent="0.25">
      <c r="A2541" s="405">
        <v>40990</v>
      </c>
      <c r="B2541" s="324">
        <v>247</v>
      </c>
      <c r="C2541" s="292">
        <v>0.88</v>
      </c>
      <c r="D2541" s="341">
        <v>3.18</v>
      </c>
      <c r="E2541" s="341">
        <f t="shared" si="139"/>
        <v>4.0600000000000005</v>
      </c>
      <c r="F2541" s="401">
        <f t="shared" si="140"/>
        <v>129.54702704294189</v>
      </c>
      <c r="G2541" s="401">
        <f t="shared" si="141"/>
        <v>468.13584772335821</v>
      </c>
      <c r="H2541" s="401">
        <f t="shared" si="138"/>
        <v>597.68287476630019</v>
      </c>
    </row>
    <row r="2542" spans="1:8" x14ac:dyDescent="0.25">
      <c r="A2542" s="405">
        <v>40990</v>
      </c>
      <c r="B2542" s="324">
        <v>248</v>
      </c>
      <c r="C2542" s="292">
        <v>0.95</v>
      </c>
      <c r="D2542" s="341">
        <v>7.5</v>
      </c>
      <c r="E2542" s="341">
        <f t="shared" si="139"/>
        <v>8.4499999999999993</v>
      </c>
      <c r="F2542" s="401">
        <f t="shared" si="140"/>
        <v>139.85190419408499</v>
      </c>
      <c r="G2542" s="401">
        <f t="shared" si="141"/>
        <v>1104.0939804796185</v>
      </c>
      <c r="H2542" s="401">
        <f t="shared" si="138"/>
        <v>1243.9458846737034</v>
      </c>
    </row>
    <row r="2543" spans="1:8" x14ac:dyDescent="0.25">
      <c r="A2543" s="405">
        <v>40990</v>
      </c>
      <c r="B2543" s="324">
        <v>250</v>
      </c>
      <c r="C2543" s="292">
        <v>1.04</v>
      </c>
      <c r="D2543" s="341">
        <v>3.59</v>
      </c>
      <c r="E2543" s="341">
        <f t="shared" si="139"/>
        <v>4.63</v>
      </c>
      <c r="F2543" s="401">
        <f t="shared" si="140"/>
        <v>153.10103195984041</v>
      </c>
      <c r="G2543" s="401">
        <f t="shared" si="141"/>
        <v>528.49298532291073</v>
      </c>
      <c r="H2543" s="401">
        <f t="shared" si="138"/>
        <v>681.59401728275111</v>
      </c>
    </row>
    <row r="2544" spans="1:8" x14ac:dyDescent="0.25">
      <c r="A2544" s="405">
        <v>40990</v>
      </c>
      <c r="B2544" s="324">
        <v>252</v>
      </c>
      <c r="C2544" s="292">
        <v>0.6</v>
      </c>
      <c r="D2544" s="341">
        <v>5.86</v>
      </c>
      <c r="E2544" s="341">
        <f t="shared" si="139"/>
        <v>6.46</v>
      </c>
      <c r="F2544" s="401">
        <f t="shared" si="140"/>
        <v>88.327518438369466</v>
      </c>
      <c r="G2544" s="401">
        <f t="shared" si="141"/>
        <v>862.66543008140854</v>
      </c>
      <c r="H2544" s="401">
        <f t="shared" si="138"/>
        <v>950.992948519778</v>
      </c>
    </row>
    <row r="2545" spans="1:8" x14ac:dyDescent="0.25">
      <c r="A2545" s="405">
        <v>40990</v>
      </c>
      <c r="B2545" s="324">
        <v>257</v>
      </c>
      <c r="C2545" s="292">
        <v>3.0000000000000001E-3</v>
      </c>
      <c r="D2545" s="341">
        <v>11.41</v>
      </c>
      <c r="E2545" s="341">
        <f t="shared" si="139"/>
        <v>11.413</v>
      </c>
      <c r="F2545" s="401">
        <f t="shared" si="140"/>
        <v>0.44163759219184734</v>
      </c>
      <c r="G2545" s="401">
        <f t="shared" si="141"/>
        <v>1679.694975636326</v>
      </c>
      <c r="H2545" s="401">
        <f t="shared" si="138"/>
        <v>1680.1366132285179</v>
      </c>
    </row>
    <row r="2546" spans="1:8" x14ac:dyDescent="0.25">
      <c r="A2546" s="405">
        <v>40990</v>
      </c>
      <c r="B2546" s="324">
        <v>272</v>
      </c>
      <c r="C2546" s="292">
        <v>1.05</v>
      </c>
      <c r="D2546" s="341">
        <v>8.43</v>
      </c>
      <c r="E2546" s="341">
        <f t="shared" si="139"/>
        <v>9.48</v>
      </c>
      <c r="F2546" s="401">
        <f t="shared" si="140"/>
        <v>154.57315726714657</v>
      </c>
      <c r="G2546" s="401">
        <f t="shared" si="141"/>
        <v>1241.001634059091</v>
      </c>
      <c r="H2546" s="401">
        <f t="shared" si="138"/>
        <v>1395.5747913262376</v>
      </c>
    </row>
    <row r="2547" spans="1:8" x14ac:dyDescent="0.25">
      <c r="A2547" s="405">
        <v>40990</v>
      </c>
      <c r="B2547" s="324">
        <v>273</v>
      </c>
      <c r="C2547" s="292">
        <v>0</v>
      </c>
      <c r="D2547" s="341">
        <v>5.16</v>
      </c>
      <c r="E2547" s="341"/>
      <c r="F2547" s="401">
        <v>0</v>
      </c>
      <c r="G2547" s="401">
        <f t="shared" si="141"/>
        <v>759.6166585699774</v>
      </c>
      <c r="H2547" s="401">
        <f t="shared" si="138"/>
        <v>0</v>
      </c>
    </row>
    <row r="2548" spans="1:8" x14ac:dyDescent="0.25">
      <c r="A2548" s="405">
        <v>40990</v>
      </c>
      <c r="B2548" s="324">
        <v>281</v>
      </c>
      <c r="C2548" s="292">
        <v>0.57999999999999996</v>
      </c>
      <c r="D2548" s="341">
        <v>7.6</v>
      </c>
      <c r="E2548" s="341">
        <f t="shared" ref="E2548:E2585" si="142">C2548+D2548</f>
        <v>8.18</v>
      </c>
      <c r="F2548" s="401">
        <f t="shared" si="140"/>
        <v>85.383267823757151</v>
      </c>
      <c r="G2548" s="401">
        <f t="shared" si="141"/>
        <v>1118.81523355268</v>
      </c>
      <c r="H2548" s="401">
        <f t="shared" si="138"/>
        <v>1204.1985013764372</v>
      </c>
    </row>
    <row r="2549" spans="1:8" x14ac:dyDescent="0.25">
      <c r="A2549" s="405">
        <v>40990</v>
      </c>
      <c r="B2549" s="324">
        <v>283</v>
      </c>
      <c r="C2549" s="292">
        <v>1.64</v>
      </c>
      <c r="D2549" s="341">
        <v>9.3000000000000007</v>
      </c>
      <c r="E2549" s="341">
        <f t="shared" si="142"/>
        <v>10.940000000000001</v>
      </c>
      <c r="F2549" s="401">
        <f t="shared" si="140"/>
        <v>241.42855039820989</v>
      </c>
      <c r="G2549" s="401">
        <f t="shared" si="141"/>
        <v>1369.0765357947269</v>
      </c>
      <c r="H2549" s="401">
        <f t="shared" si="138"/>
        <v>1610.5050861929369</v>
      </c>
    </row>
    <row r="2550" spans="1:8" x14ac:dyDescent="0.25">
      <c r="A2550" s="405">
        <v>40990</v>
      </c>
      <c r="B2550" s="324">
        <v>286</v>
      </c>
      <c r="C2550" s="292">
        <v>1.01</v>
      </c>
      <c r="D2550" s="341">
        <v>7.29</v>
      </c>
      <c r="E2550" s="341">
        <f t="shared" si="142"/>
        <v>8.3000000000000007</v>
      </c>
      <c r="F2550" s="401">
        <f t="shared" si="140"/>
        <v>148.68465603792194</v>
      </c>
      <c r="G2550" s="401">
        <f t="shared" si="141"/>
        <v>1073.1793490261891</v>
      </c>
      <c r="H2550" s="401">
        <f t="shared" si="138"/>
        <v>1221.8640050641111</v>
      </c>
    </row>
    <row r="2551" spans="1:8" x14ac:dyDescent="0.25">
      <c r="A2551" s="405">
        <v>40990</v>
      </c>
      <c r="B2551" s="324">
        <v>291</v>
      </c>
      <c r="C2551" s="292">
        <v>1.01</v>
      </c>
      <c r="D2551" s="341">
        <v>1.75</v>
      </c>
      <c r="E2551" s="341">
        <f t="shared" si="142"/>
        <v>2.76</v>
      </c>
      <c r="F2551" s="401">
        <f t="shared" si="140"/>
        <v>148.68465603792194</v>
      </c>
      <c r="G2551" s="401">
        <f t="shared" si="141"/>
        <v>257.62192877857763</v>
      </c>
      <c r="H2551" s="401">
        <f t="shared" si="138"/>
        <v>406.30658481649954</v>
      </c>
    </row>
    <row r="2552" spans="1:8" x14ac:dyDescent="0.25">
      <c r="A2552" s="405">
        <v>40990</v>
      </c>
      <c r="B2552" s="324">
        <v>300</v>
      </c>
      <c r="C2552" s="292">
        <v>0.89</v>
      </c>
      <c r="D2552" s="341">
        <v>6.64</v>
      </c>
      <c r="E2552" s="341">
        <f t="shared" si="142"/>
        <v>7.5299999999999994</v>
      </c>
      <c r="F2552" s="401">
        <f t="shared" si="140"/>
        <v>131.01915235024805</v>
      </c>
      <c r="G2552" s="401">
        <f t="shared" si="141"/>
        <v>977.49120405128883</v>
      </c>
      <c r="H2552" s="401">
        <f t="shared" si="138"/>
        <v>1108.5103564015369</v>
      </c>
    </row>
    <row r="2553" spans="1:8" x14ac:dyDescent="0.25">
      <c r="A2553" s="405">
        <v>40990</v>
      </c>
      <c r="B2553" s="324">
        <v>313</v>
      </c>
      <c r="C2553" s="292">
        <v>1.63</v>
      </c>
      <c r="D2553" s="341">
        <v>9.0399999999999991</v>
      </c>
      <c r="E2553" s="341">
        <f t="shared" si="142"/>
        <v>10.669999999999998</v>
      </c>
      <c r="F2553" s="401">
        <f t="shared" si="140"/>
        <v>239.95642509090371</v>
      </c>
      <c r="G2553" s="401">
        <f t="shared" si="141"/>
        <v>1330.8012778047664</v>
      </c>
      <c r="H2553" s="401">
        <f t="shared" si="138"/>
        <v>1570.7577028956703</v>
      </c>
    </row>
    <row r="2554" spans="1:8" x14ac:dyDescent="0.25">
      <c r="A2554" s="405">
        <v>40990</v>
      </c>
      <c r="B2554" s="324">
        <v>314</v>
      </c>
      <c r="C2554" s="292">
        <v>0.34</v>
      </c>
      <c r="D2554" s="341">
        <v>4.8</v>
      </c>
      <c r="E2554" s="341">
        <f t="shared" si="142"/>
        <v>5.14</v>
      </c>
      <c r="F2554" s="401">
        <f t="shared" si="140"/>
        <v>50.05226044840937</v>
      </c>
      <c r="G2554" s="401">
        <f t="shared" si="141"/>
        <v>706.62014750695573</v>
      </c>
      <c r="H2554" s="401">
        <f t="shared" si="138"/>
        <v>756.67240795536509</v>
      </c>
    </row>
    <row r="2555" spans="1:8" x14ac:dyDescent="0.25">
      <c r="A2555" s="405">
        <v>40990</v>
      </c>
      <c r="B2555" s="324">
        <v>317</v>
      </c>
      <c r="C2555" s="292">
        <v>1.17</v>
      </c>
      <c r="D2555" s="341">
        <v>9.8000000000000007</v>
      </c>
      <c r="E2555" s="341">
        <f t="shared" si="142"/>
        <v>10.97</v>
      </c>
      <c r="F2555" s="401">
        <f t="shared" si="140"/>
        <v>172.23866095482046</v>
      </c>
      <c r="G2555" s="401">
        <f t="shared" si="141"/>
        <v>1442.6828011600346</v>
      </c>
      <c r="H2555" s="401">
        <f t="shared" si="138"/>
        <v>1614.9214621148551</v>
      </c>
    </row>
    <row r="2556" spans="1:8" x14ac:dyDescent="0.25">
      <c r="A2556" s="405">
        <v>40990</v>
      </c>
      <c r="B2556" s="324">
        <v>319</v>
      </c>
      <c r="C2556" s="292">
        <v>1.9E-2</v>
      </c>
      <c r="D2556" s="341">
        <v>9.7200000000000006</v>
      </c>
      <c r="E2556" s="341">
        <f t="shared" si="142"/>
        <v>9.7390000000000008</v>
      </c>
      <c r="F2556" s="401">
        <f t="shared" si="140"/>
        <v>2.7970380838816999</v>
      </c>
      <c r="G2556" s="401">
        <f t="shared" si="141"/>
        <v>1430.9057987015854</v>
      </c>
      <c r="H2556" s="401">
        <f t="shared" si="138"/>
        <v>1433.7028367854673</v>
      </c>
    </row>
    <row r="2557" spans="1:8" x14ac:dyDescent="0.25">
      <c r="A2557" s="405">
        <v>40990</v>
      </c>
      <c r="B2557" s="324">
        <v>321</v>
      </c>
      <c r="C2557" s="292">
        <v>0.89</v>
      </c>
      <c r="D2557" s="341">
        <f>4.09+5.99</f>
        <v>10.08</v>
      </c>
      <c r="E2557" s="341">
        <f t="shared" si="142"/>
        <v>10.97</v>
      </c>
      <c r="F2557" s="401">
        <f t="shared" si="140"/>
        <v>131.01915235024805</v>
      </c>
      <c r="G2557" s="401">
        <f t="shared" si="141"/>
        <v>1483.902309764607</v>
      </c>
      <c r="H2557" s="401">
        <f t="shared" si="138"/>
        <v>1614.9214621148551</v>
      </c>
    </row>
    <row r="2558" spans="1:8" x14ac:dyDescent="0.25">
      <c r="A2558" s="405">
        <v>40990</v>
      </c>
      <c r="B2558" s="324">
        <v>323</v>
      </c>
      <c r="C2558" s="292">
        <v>0.66</v>
      </c>
      <c r="D2558" s="341">
        <v>7.69</v>
      </c>
      <c r="E2558" s="341">
        <f t="shared" si="142"/>
        <v>8.35</v>
      </c>
      <c r="F2558" s="401">
        <f t="shared" si="140"/>
        <v>97.160270282206412</v>
      </c>
      <c r="G2558" s="401">
        <f t="shared" si="141"/>
        <v>1132.0643613184354</v>
      </c>
      <c r="H2558" s="401">
        <f t="shared" si="138"/>
        <v>1229.2246316006417</v>
      </c>
    </row>
    <row r="2559" spans="1:8" x14ac:dyDescent="0.25">
      <c r="A2559" s="405">
        <v>40990</v>
      </c>
      <c r="B2559" s="324">
        <v>325</v>
      </c>
      <c r="C2559" s="292">
        <v>0.52</v>
      </c>
      <c r="D2559" s="341">
        <v>8.07</v>
      </c>
      <c r="E2559" s="341">
        <f t="shared" si="142"/>
        <v>8.59</v>
      </c>
      <c r="F2559" s="401">
        <f t="shared" si="140"/>
        <v>76.550515979920206</v>
      </c>
      <c r="G2559" s="401">
        <f t="shared" si="141"/>
        <v>1188.0051229960693</v>
      </c>
      <c r="H2559" s="401">
        <f t="shared" si="138"/>
        <v>1264.5556389759895</v>
      </c>
    </row>
    <row r="2560" spans="1:8" x14ac:dyDescent="0.25">
      <c r="A2560" s="405">
        <v>40990</v>
      </c>
      <c r="B2560" s="324">
        <v>335</v>
      </c>
      <c r="C2560" s="292">
        <v>0.73</v>
      </c>
      <c r="D2560" s="341">
        <v>3.81</v>
      </c>
      <c r="E2560" s="341">
        <f t="shared" si="142"/>
        <v>4.54</v>
      </c>
      <c r="F2560" s="401">
        <f t="shared" si="140"/>
        <v>107.46514743334953</v>
      </c>
      <c r="G2560" s="401">
        <f t="shared" si="141"/>
        <v>560.87974208364619</v>
      </c>
      <c r="H2560" s="401">
        <f t="shared" si="138"/>
        <v>668.34488951699564</v>
      </c>
    </row>
    <row r="2561" spans="1:8" x14ac:dyDescent="0.25">
      <c r="A2561" s="405">
        <v>40990</v>
      </c>
      <c r="B2561" s="324">
        <v>347</v>
      </c>
      <c r="C2561" s="292">
        <v>0.5</v>
      </c>
      <c r="D2561" s="341">
        <v>1.32</v>
      </c>
      <c r="E2561" s="341">
        <f t="shared" si="142"/>
        <v>1.82</v>
      </c>
      <c r="F2561" s="401">
        <f t="shared" si="140"/>
        <v>73.606265365307891</v>
      </c>
      <c r="G2561" s="401">
        <f t="shared" si="141"/>
        <v>194.32054056441282</v>
      </c>
      <c r="H2561" s="401">
        <f t="shared" si="138"/>
        <v>267.92680592972073</v>
      </c>
    </row>
    <row r="2562" spans="1:8" x14ac:dyDescent="0.25">
      <c r="A2562" s="405">
        <v>40990</v>
      </c>
      <c r="B2562" s="324">
        <v>351</v>
      </c>
      <c r="C2562" s="292">
        <v>0.62</v>
      </c>
      <c r="D2562" s="341">
        <v>4.42</v>
      </c>
      <c r="E2562" s="341">
        <f t="shared" si="142"/>
        <v>5.04</v>
      </c>
      <c r="F2562" s="401">
        <f t="shared" si="140"/>
        <v>91.271769052981782</v>
      </c>
      <c r="G2562" s="401">
        <f t="shared" si="141"/>
        <v>650.67938582932175</v>
      </c>
      <c r="H2562" s="401">
        <f t="shared" si="138"/>
        <v>741.95115488230351</v>
      </c>
    </row>
    <row r="2563" spans="1:8" x14ac:dyDescent="0.25">
      <c r="A2563" s="405">
        <v>40990</v>
      </c>
      <c r="B2563" s="324">
        <v>353</v>
      </c>
      <c r="C2563" s="292">
        <v>0.2</v>
      </c>
      <c r="D2563" s="341">
        <v>12.93</v>
      </c>
      <c r="E2563" s="341">
        <f t="shared" si="142"/>
        <v>13.129999999999999</v>
      </c>
      <c r="F2563" s="401">
        <f t="shared" si="140"/>
        <v>29.442506146123158</v>
      </c>
      <c r="G2563" s="401">
        <f t="shared" si="141"/>
        <v>1903.4580223468622</v>
      </c>
      <c r="H2563" s="401">
        <f t="shared" si="138"/>
        <v>1932.9005284929854</v>
      </c>
    </row>
    <row r="2564" spans="1:8" x14ac:dyDescent="0.25">
      <c r="A2564" s="405">
        <v>40990</v>
      </c>
      <c r="B2564" s="324">
        <v>364</v>
      </c>
      <c r="C2564" s="292">
        <v>0.19</v>
      </c>
      <c r="D2564" s="341">
        <v>7.32</v>
      </c>
      <c r="E2564" s="341">
        <f t="shared" si="142"/>
        <v>7.5100000000000007</v>
      </c>
      <c r="F2564" s="401">
        <f t="shared" si="140"/>
        <v>27.970380838817</v>
      </c>
      <c r="G2564" s="401">
        <f t="shared" si="141"/>
        <v>1077.5957249481075</v>
      </c>
      <c r="H2564" s="401">
        <f t="shared" ref="H2564:H2627" si="143">(E2564*10000)/67.929</f>
        <v>1105.5661057869245</v>
      </c>
    </row>
    <row r="2565" spans="1:8" x14ac:dyDescent="0.25">
      <c r="A2565" s="405">
        <v>40990</v>
      </c>
      <c r="B2565" s="324">
        <v>365</v>
      </c>
      <c r="C2565" s="292">
        <v>0.09</v>
      </c>
      <c r="D2565" s="341">
        <v>12.31</v>
      </c>
      <c r="E2565" s="341">
        <f t="shared" si="142"/>
        <v>12.4</v>
      </c>
      <c r="F2565" s="401">
        <f t="shared" si="140"/>
        <v>13.249127765755421</v>
      </c>
      <c r="G2565" s="401">
        <f t="shared" si="141"/>
        <v>1812.1862532938803</v>
      </c>
      <c r="H2565" s="401">
        <f t="shared" si="143"/>
        <v>1825.4353810596358</v>
      </c>
    </row>
    <row r="2566" spans="1:8" x14ac:dyDescent="0.25">
      <c r="A2566" s="405">
        <v>40990</v>
      </c>
      <c r="B2566" s="324">
        <v>369</v>
      </c>
      <c r="C2566" s="292">
        <v>0.41</v>
      </c>
      <c r="D2566" s="341">
        <v>4.38</v>
      </c>
      <c r="E2566" s="341">
        <f t="shared" si="142"/>
        <v>4.79</v>
      </c>
      <c r="F2566" s="401">
        <f t="shared" si="140"/>
        <v>60.357137599552473</v>
      </c>
      <c r="G2566" s="401">
        <f t="shared" si="141"/>
        <v>644.79088460009712</v>
      </c>
      <c r="H2566" s="401">
        <f t="shared" si="143"/>
        <v>705.14802219964963</v>
      </c>
    </row>
    <row r="2567" spans="1:8" x14ac:dyDescent="0.25">
      <c r="A2567" s="405">
        <v>40990</v>
      </c>
      <c r="B2567" s="324">
        <v>374</v>
      </c>
      <c r="C2567" s="292">
        <v>0.67</v>
      </c>
      <c r="D2567" s="341">
        <v>10.49</v>
      </c>
      <c r="E2567" s="341">
        <f t="shared" si="142"/>
        <v>11.16</v>
      </c>
      <c r="F2567" s="401">
        <f t="shared" si="140"/>
        <v>98.632395589512569</v>
      </c>
      <c r="G2567" s="401">
        <f t="shared" si="141"/>
        <v>1544.2594473641595</v>
      </c>
      <c r="H2567" s="401">
        <f t="shared" si="143"/>
        <v>1642.8918429536723</v>
      </c>
    </row>
    <row r="2568" spans="1:8" x14ac:dyDescent="0.25">
      <c r="A2568" s="405">
        <v>40990</v>
      </c>
      <c r="B2568" s="324">
        <v>379</v>
      </c>
      <c r="C2568" s="292">
        <v>2.4E-2</v>
      </c>
      <c r="D2568" s="341">
        <v>13.71</v>
      </c>
      <c r="E2568" s="341">
        <f t="shared" si="142"/>
        <v>13.734</v>
      </c>
      <c r="F2568" s="401">
        <f t="shared" si="140"/>
        <v>3.5331007375347787</v>
      </c>
      <c r="G2568" s="401">
        <f t="shared" si="141"/>
        <v>2018.2837963167424</v>
      </c>
      <c r="H2568" s="401">
        <f t="shared" si="143"/>
        <v>2021.8168970542772</v>
      </c>
    </row>
    <row r="2569" spans="1:8" x14ac:dyDescent="0.25">
      <c r="A2569" s="405">
        <v>40990</v>
      </c>
      <c r="B2569" s="324">
        <v>392</v>
      </c>
      <c r="C2569" s="292">
        <v>0.28999999999999998</v>
      </c>
      <c r="D2569" s="341">
        <f>2.95+6.53</f>
        <v>9.48</v>
      </c>
      <c r="E2569" s="341">
        <f t="shared" si="142"/>
        <v>9.77</v>
      </c>
      <c r="F2569" s="401">
        <f t="shared" si="140"/>
        <v>42.691633911878576</v>
      </c>
      <c r="G2569" s="401">
        <f t="shared" si="141"/>
        <v>1395.5747913262376</v>
      </c>
      <c r="H2569" s="401">
        <f t="shared" si="143"/>
        <v>1438.2664252381162</v>
      </c>
    </row>
    <row r="2570" spans="1:8" x14ac:dyDescent="0.25">
      <c r="A2570" s="405">
        <v>40990</v>
      </c>
      <c r="B2570" s="324">
        <v>398</v>
      </c>
      <c r="C2570" s="292">
        <v>0.41</v>
      </c>
      <c r="D2570" s="341">
        <v>6.03</v>
      </c>
      <c r="E2570" s="341">
        <f t="shared" si="142"/>
        <v>6.44</v>
      </c>
      <c r="F2570" s="401">
        <f t="shared" si="140"/>
        <v>60.357137599552473</v>
      </c>
      <c r="G2570" s="401">
        <f t="shared" si="141"/>
        <v>887.69156030561317</v>
      </c>
      <c r="H2570" s="401">
        <f t="shared" si="143"/>
        <v>948.0486979051658</v>
      </c>
    </row>
    <row r="2571" spans="1:8" x14ac:dyDescent="0.25">
      <c r="A2571" s="405">
        <v>40990</v>
      </c>
      <c r="B2571" s="324">
        <v>405</v>
      </c>
      <c r="C2571" s="292">
        <v>0.56000000000000005</v>
      </c>
      <c r="D2571" s="341">
        <v>8.8699999999999992</v>
      </c>
      <c r="E2571" s="341">
        <f t="shared" si="142"/>
        <v>9.43</v>
      </c>
      <c r="F2571" s="401">
        <f t="shared" si="140"/>
        <v>82.439017209144851</v>
      </c>
      <c r="G2571" s="401">
        <f t="shared" si="141"/>
        <v>1305.7751475805619</v>
      </c>
      <c r="H2571" s="401">
        <f t="shared" si="143"/>
        <v>1388.214164789707</v>
      </c>
    </row>
    <row r="2572" spans="1:8" x14ac:dyDescent="0.25">
      <c r="A2572" s="405">
        <v>40990</v>
      </c>
      <c r="B2572" s="324">
        <v>409</v>
      </c>
      <c r="C2572" s="292">
        <v>3.32</v>
      </c>
      <c r="D2572" s="341">
        <v>9.83</v>
      </c>
      <c r="E2572" s="341">
        <f t="shared" si="142"/>
        <v>13.15</v>
      </c>
      <c r="F2572" s="401">
        <f t="shared" si="140"/>
        <v>488.74560202564442</v>
      </c>
      <c r="G2572" s="401">
        <f t="shared" si="141"/>
        <v>1447.0991770819533</v>
      </c>
      <c r="H2572" s="401">
        <f t="shared" si="143"/>
        <v>1935.8447791075976</v>
      </c>
    </row>
    <row r="2573" spans="1:8" x14ac:dyDescent="0.25">
      <c r="A2573" s="405">
        <v>40990</v>
      </c>
      <c r="B2573" s="324">
        <v>411</v>
      </c>
      <c r="C2573" s="292">
        <v>0.82</v>
      </c>
      <c r="D2573" s="341">
        <f>4.82+9.94</f>
        <v>14.76</v>
      </c>
      <c r="E2573" s="341">
        <f t="shared" si="142"/>
        <v>15.58</v>
      </c>
      <c r="F2573" s="401">
        <f t="shared" si="140"/>
        <v>120.71427519910495</v>
      </c>
      <c r="G2573" s="401">
        <f t="shared" si="141"/>
        <v>2172.8569535838892</v>
      </c>
      <c r="H2573" s="401">
        <f t="shared" si="143"/>
        <v>2293.5712287829938</v>
      </c>
    </row>
    <row r="2574" spans="1:8" x14ac:dyDescent="0.25">
      <c r="A2574" s="405">
        <v>40990</v>
      </c>
      <c r="B2574" s="324">
        <v>415</v>
      </c>
      <c r="C2574" s="292">
        <v>1.73</v>
      </c>
      <c r="D2574" s="341">
        <v>9.44</v>
      </c>
      <c r="E2574" s="341">
        <f t="shared" si="142"/>
        <v>11.17</v>
      </c>
      <c r="F2574" s="401">
        <f t="shared" si="140"/>
        <v>254.67767816396531</v>
      </c>
      <c r="G2574" s="401">
        <f t="shared" si="141"/>
        <v>1389.6862900970129</v>
      </c>
      <c r="H2574" s="401">
        <f t="shared" si="143"/>
        <v>1644.3639682609783</v>
      </c>
    </row>
    <row r="2575" spans="1:8" x14ac:dyDescent="0.25">
      <c r="A2575" s="405">
        <v>40990</v>
      </c>
      <c r="B2575" s="324">
        <v>419</v>
      </c>
      <c r="C2575" s="292">
        <v>0.36</v>
      </c>
      <c r="D2575" s="341">
        <v>6.73</v>
      </c>
      <c r="E2575" s="341">
        <f t="shared" si="142"/>
        <v>7.0900000000000007</v>
      </c>
      <c r="F2575" s="401">
        <f t="shared" si="140"/>
        <v>52.996511063021686</v>
      </c>
      <c r="G2575" s="401">
        <f t="shared" si="141"/>
        <v>990.74033181704419</v>
      </c>
      <c r="H2575" s="401">
        <f t="shared" si="143"/>
        <v>1043.7368428800662</v>
      </c>
    </row>
    <row r="2576" spans="1:8" x14ac:dyDescent="0.25">
      <c r="A2576" s="405">
        <v>40990</v>
      </c>
      <c r="B2576" s="324">
        <v>427</v>
      </c>
      <c r="C2576" s="292">
        <v>0.61</v>
      </c>
      <c r="D2576" s="341">
        <v>11.09</v>
      </c>
      <c r="E2576" s="341">
        <f t="shared" si="142"/>
        <v>11.7</v>
      </c>
      <c r="F2576" s="401">
        <f t="shared" si="140"/>
        <v>89.799643745675624</v>
      </c>
      <c r="G2576" s="401">
        <f t="shared" si="141"/>
        <v>1632.586965802529</v>
      </c>
      <c r="H2576" s="401">
        <f t="shared" si="143"/>
        <v>1722.3866095482047</v>
      </c>
    </row>
    <row r="2577" spans="1:8" x14ac:dyDescent="0.25">
      <c r="A2577" s="405">
        <v>40990</v>
      </c>
      <c r="B2577" s="324">
        <v>433</v>
      </c>
      <c r="C2577" s="292">
        <v>1.1000000000000001</v>
      </c>
      <c r="D2577" s="341">
        <f>6.03+5.56</f>
        <v>11.59</v>
      </c>
      <c r="E2577" s="341">
        <f t="shared" si="142"/>
        <v>12.69</v>
      </c>
      <c r="F2577" s="401">
        <f t="shared" si="140"/>
        <v>161.93378380367736</v>
      </c>
      <c r="G2577" s="401">
        <f t="shared" si="141"/>
        <v>1706.193231167837</v>
      </c>
      <c r="H2577" s="401">
        <f t="shared" si="143"/>
        <v>1868.1270149715144</v>
      </c>
    </row>
    <row r="2578" spans="1:8" x14ac:dyDescent="0.25">
      <c r="A2578" s="405">
        <v>40990</v>
      </c>
      <c r="B2578" s="324">
        <v>437</v>
      </c>
      <c r="C2578" s="292">
        <v>0.253</v>
      </c>
      <c r="D2578" s="341">
        <v>5.94</v>
      </c>
      <c r="E2578" s="341">
        <f t="shared" si="142"/>
        <v>6.1930000000000005</v>
      </c>
      <c r="F2578" s="401">
        <f t="shared" si="140"/>
        <v>37.244770274845791</v>
      </c>
      <c r="G2578" s="401">
        <f t="shared" si="141"/>
        <v>874.44243253985792</v>
      </c>
      <c r="H2578" s="401">
        <f t="shared" si="143"/>
        <v>911.68720281470371</v>
      </c>
    </row>
    <row r="2579" spans="1:8" x14ac:dyDescent="0.25">
      <c r="A2579" s="405">
        <v>40990</v>
      </c>
      <c r="B2579" s="324">
        <v>441</v>
      </c>
      <c r="C2579" s="292">
        <v>0.42</v>
      </c>
      <c r="D2579" s="341">
        <v>14.28</v>
      </c>
      <c r="E2579" s="341">
        <f t="shared" si="142"/>
        <v>14.7</v>
      </c>
      <c r="F2579" s="401">
        <f t="shared" si="140"/>
        <v>61.829262906858631</v>
      </c>
      <c r="G2579" s="401">
        <f t="shared" si="141"/>
        <v>2102.1949388331932</v>
      </c>
      <c r="H2579" s="401">
        <f t="shared" si="143"/>
        <v>2164.0242017400519</v>
      </c>
    </row>
    <row r="2580" spans="1:8" x14ac:dyDescent="0.25">
      <c r="A2580" s="405">
        <v>40990</v>
      </c>
      <c r="B2580" s="324">
        <v>444</v>
      </c>
      <c r="C2580" s="292">
        <v>0.3</v>
      </c>
      <c r="D2580" s="341">
        <v>3.68</v>
      </c>
      <c r="E2580" s="341">
        <f t="shared" si="142"/>
        <v>3.98</v>
      </c>
      <c r="F2580" s="401">
        <f t="shared" si="140"/>
        <v>44.163759219184733</v>
      </c>
      <c r="G2580" s="401">
        <f t="shared" si="141"/>
        <v>541.74211308866609</v>
      </c>
      <c r="H2580" s="401">
        <f t="shared" si="143"/>
        <v>585.90587230785081</v>
      </c>
    </row>
    <row r="2581" spans="1:8" x14ac:dyDescent="0.25">
      <c r="A2581" s="405">
        <v>40990</v>
      </c>
      <c r="B2581" s="324">
        <v>452</v>
      </c>
      <c r="C2581" s="292">
        <v>0.86</v>
      </c>
      <c r="D2581" s="341">
        <v>3.14</v>
      </c>
      <c r="E2581" s="341">
        <f t="shared" si="142"/>
        <v>4</v>
      </c>
      <c r="F2581" s="401">
        <f t="shared" si="140"/>
        <v>126.60277642832958</v>
      </c>
      <c r="G2581" s="401">
        <f t="shared" si="141"/>
        <v>462.24734649413358</v>
      </c>
      <c r="H2581" s="401">
        <f t="shared" si="143"/>
        <v>588.85012292246313</v>
      </c>
    </row>
    <row r="2582" spans="1:8" x14ac:dyDescent="0.25">
      <c r="A2582" s="405">
        <v>40990</v>
      </c>
      <c r="B2582" s="324">
        <v>453</v>
      </c>
      <c r="C2582" s="292">
        <v>0.33</v>
      </c>
      <c r="D2582" s="341">
        <v>7.53</v>
      </c>
      <c r="E2582" s="341">
        <f t="shared" si="142"/>
        <v>7.86</v>
      </c>
      <c r="F2582" s="401">
        <f t="shared" si="140"/>
        <v>48.580135141103206</v>
      </c>
      <c r="G2582" s="401">
        <f t="shared" si="141"/>
        <v>1108.5103564015369</v>
      </c>
      <c r="H2582" s="401">
        <f t="shared" si="143"/>
        <v>1157.0904915426402</v>
      </c>
    </row>
    <row r="2583" spans="1:8" x14ac:dyDescent="0.25">
      <c r="A2583" s="405">
        <v>40990</v>
      </c>
      <c r="B2583" s="324">
        <v>461</v>
      </c>
      <c r="C2583" s="292">
        <v>1.0900000000000001</v>
      </c>
      <c r="D2583" s="341">
        <v>4.45</v>
      </c>
      <c r="E2583" s="341">
        <f t="shared" si="142"/>
        <v>5.54</v>
      </c>
      <c r="F2583" s="401">
        <f t="shared" si="140"/>
        <v>160.4616584963712</v>
      </c>
      <c r="G2583" s="401">
        <f t="shared" si="141"/>
        <v>655.09576175124027</v>
      </c>
      <c r="H2583" s="401">
        <f t="shared" si="143"/>
        <v>815.5574202476115</v>
      </c>
    </row>
    <row r="2584" spans="1:8" x14ac:dyDescent="0.25">
      <c r="A2584" s="405">
        <v>40990</v>
      </c>
      <c r="B2584" s="324">
        <v>469</v>
      </c>
      <c r="C2584" s="292">
        <v>1.1499999999999999</v>
      </c>
      <c r="D2584" s="341">
        <v>2.41</v>
      </c>
      <c r="E2584" s="341">
        <f t="shared" si="142"/>
        <v>3.56</v>
      </c>
      <c r="F2584" s="401">
        <f t="shared" si="140"/>
        <v>169.29441034020815</v>
      </c>
      <c r="G2584" s="401">
        <f t="shared" si="141"/>
        <v>354.78219906078402</v>
      </c>
      <c r="H2584" s="401">
        <f t="shared" si="143"/>
        <v>524.0766094009922</v>
      </c>
    </row>
    <row r="2585" spans="1:8" x14ac:dyDescent="0.25">
      <c r="A2585" s="405">
        <v>40990</v>
      </c>
      <c r="B2585" s="324">
        <v>470</v>
      </c>
      <c r="C2585" s="292">
        <v>0.45</v>
      </c>
      <c r="D2585" s="341">
        <v>5.38</v>
      </c>
      <c r="E2585" s="341">
        <f t="shared" si="142"/>
        <v>5.83</v>
      </c>
      <c r="F2585" s="401">
        <f t="shared" si="140"/>
        <v>66.245638828777103</v>
      </c>
      <c r="G2585" s="401">
        <f t="shared" si="141"/>
        <v>792.00341533071298</v>
      </c>
      <c r="H2585" s="401">
        <f t="shared" si="143"/>
        <v>858.24905415949002</v>
      </c>
    </row>
    <row r="2586" spans="1:8" x14ac:dyDescent="0.25">
      <c r="A2586" s="407">
        <v>40990</v>
      </c>
      <c r="B2586" s="382">
        <v>475</v>
      </c>
      <c r="C2586" s="408"/>
      <c r="D2586" s="402"/>
      <c r="E2586" s="402"/>
      <c r="F2586" s="401">
        <f t="shared" si="140"/>
        <v>0</v>
      </c>
      <c r="G2586" s="401">
        <f t="shared" si="141"/>
        <v>0</v>
      </c>
      <c r="H2586" s="401">
        <f t="shared" si="143"/>
        <v>0</v>
      </c>
    </row>
    <row r="2587" spans="1:8" x14ac:dyDescent="0.25">
      <c r="A2587" s="405">
        <v>40990</v>
      </c>
      <c r="B2587" s="324">
        <v>476</v>
      </c>
      <c r="C2587" s="292">
        <v>0.87</v>
      </c>
      <c r="D2587" s="341">
        <v>2.6</v>
      </c>
      <c r="E2587" s="341">
        <f>C2587+D2587</f>
        <v>3.47</v>
      </c>
      <c r="F2587" s="401">
        <f t="shared" si="140"/>
        <v>128.07490173563573</v>
      </c>
      <c r="G2587" s="401">
        <f t="shared" si="141"/>
        <v>382.75257989960102</v>
      </c>
      <c r="H2587" s="401">
        <f t="shared" si="143"/>
        <v>510.82748163523678</v>
      </c>
    </row>
    <row r="2588" spans="1:8" x14ac:dyDescent="0.25">
      <c r="A2588" s="405">
        <v>40990</v>
      </c>
      <c r="B2588" s="324">
        <v>478</v>
      </c>
      <c r="C2588" s="292">
        <v>0.82</v>
      </c>
      <c r="D2588" s="341">
        <v>3.9</v>
      </c>
      <c r="E2588" s="341">
        <f>C2588+D2588</f>
        <v>4.72</v>
      </c>
      <c r="F2588" s="401">
        <f t="shared" si="140"/>
        <v>120.71427519910495</v>
      </c>
      <c r="G2588" s="401">
        <f t="shared" si="141"/>
        <v>574.12886984940155</v>
      </c>
      <c r="H2588" s="401">
        <f t="shared" si="143"/>
        <v>694.84314504850647</v>
      </c>
    </row>
    <row r="2589" spans="1:8" x14ac:dyDescent="0.25">
      <c r="A2589" s="405">
        <v>40990</v>
      </c>
      <c r="B2589" s="324">
        <v>481</v>
      </c>
      <c r="C2589" s="292">
        <v>0.67</v>
      </c>
      <c r="D2589" s="341">
        <v>2.21</v>
      </c>
      <c r="E2589" s="341">
        <f>C2589+D2589</f>
        <v>2.88</v>
      </c>
      <c r="F2589" s="401">
        <f t="shared" si="140"/>
        <v>98.632395589512569</v>
      </c>
      <c r="G2589" s="401">
        <f t="shared" si="141"/>
        <v>325.33969291466087</v>
      </c>
      <c r="H2589" s="401">
        <f t="shared" si="143"/>
        <v>423.97208850417348</v>
      </c>
    </row>
    <row r="2590" spans="1:8" x14ac:dyDescent="0.25">
      <c r="A2590" s="405">
        <v>40990</v>
      </c>
      <c r="B2590" s="324">
        <v>529</v>
      </c>
      <c r="C2590" s="292">
        <v>1.98</v>
      </c>
      <c r="D2590" s="341">
        <v>2.4</v>
      </c>
      <c r="E2590" s="341">
        <f>C2590+D2590</f>
        <v>4.38</v>
      </c>
      <c r="F2590" s="401">
        <f t="shared" si="140"/>
        <v>291.48081084661925</v>
      </c>
      <c r="G2590" s="401">
        <f t="shared" si="141"/>
        <v>353.31007375347787</v>
      </c>
      <c r="H2590" s="401">
        <f t="shared" si="143"/>
        <v>644.79088460009712</v>
      </c>
    </row>
    <row r="2591" spans="1:8" x14ac:dyDescent="0.25">
      <c r="A2591" s="405">
        <v>40990</v>
      </c>
      <c r="B2591" s="324">
        <v>537</v>
      </c>
      <c r="C2591" s="292">
        <v>0.61</v>
      </c>
      <c r="D2591" s="341">
        <v>4.54</v>
      </c>
      <c r="E2591" s="341">
        <f>C2591+D2591</f>
        <v>5.15</v>
      </c>
      <c r="F2591" s="401">
        <f t="shared" si="140"/>
        <v>89.799643745675624</v>
      </c>
      <c r="G2591" s="401">
        <f t="shared" si="141"/>
        <v>668.34488951699564</v>
      </c>
      <c r="H2591" s="401">
        <f t="shared" si="143"/>
        <v>758.1445332626713</v>
      </c>
    </row>
    <row r="2592" spans="1:8" x14ac:dyDescent="0.25">
      <c r="A2592" s="407">
        <v>40990</v>
      </c>
      <c r="B2592" s="382">
        <v>539</v>
      </c>
      <c r="C2592" s="408"/>
      <c r="D2592" s="402"/>
      <c r="E2592" s="402"/>
      <c r="F2592" s="401">
        <f t="shared" si="140"/>
        <v>0</v>
      </c>
      <c r="G2592" s="401">
        <f t="shared" si="141"/>
        <v>0</v>
      </c>
      <c r="H2592" s="401">
        <f t="shared" si="143"/>
        <v>0</v>
      </c>
    </row>
    <row r="2593" spans="1:8" x14ac:dyDescent="0.25">
      <c r="A2593" s="405">
        <v>40990</v>
      </c>
      <c r="B2593" s="324">
        <v>541</v>
      </c>
      <c r="C2593" s="292">
        <v>1.1599999999999999</v>
      </c>
      <c r="D2593" s="341">
        <v>6.66</v>
      </c>
      <c r="E2593" s="341">
        <f t="shared" ref="E2593:E2624" si="144">C2593+D2593</f>
        <v>7.82</v>
      </c>
      <c r="F2593" s="401">
        <f t="shared" si="140"/>
        <v>170.7665356475143</v>
      </c>
      <c r="G2593" s="401">
        <f t="shared" si="141"/>
        <v>980.43545466590115</v>
      </c>
      <c r="H2593" s="401">
        <f t="shared" si="143"/>
        <v>1151.2019903134155</v>
      </c>
    </row>
    <row r="2594" spans="1:8" x14ac:dyDescent="0.25">
      <c r="A2594" s="405">
        <v>40990</v>
      </c>
      <c r="B2594" s="324">
        <v>546</v>
      </c>
      <c r="C2594" s="292">
        <v>1.6</v>
      </c>
      <c r="D2594" s="341">
        <v>4.08</v>
      </c>
      <c r="E2594" s="341">
        <f t="shared" si="144"/>
        <v>5.68</v>
      </c>
      <c r="F2594" s="401">
        <f t="shared" si="140"/>
        <v>235.54004916898526</v>
      </c>
      <c r="G2594" s="401">
        <f t="shared" si="141"/>
        <v>600.62712538091239</v>
      </c>
      <c r="H2594" s="401">
        <f t="shared" si="143"/>
        <v>836.16717454989771</v>
      </c>
    </row>
    <row r="2595" spans="1:8" x14ac:dyDescent="0.25">
      <c r="A2595" s="405">
        <v>40990</v>
      </c>
      <c r="B2595" s="324">
        <v>549</v>
      </c>
      <c r="C2595" s="292">
        <v>0.48</v>
      </c>
      <c r="D2595" s="341">
        <v>3.82</v>
      </c>
      <c r="E2595" s="341">
        <f t="shared" si="144"/>
        <v>4.3</v>
      </c>
      <c r="F2595" s="401">
        <f t="shared" si="140"/>
        <v>70.662014750695576</v>
      </c>
      <c r="G2595" s="401">
        <f t="shared" si="141"/>
        <v>562.35186739095229</v>
      </c>
      <c r="H2595" s="401">
        <f t="shared" si="143"/>
        <v>633.01388214164785</v>
      </c>
    </row>
    <row r="2596" spans="1:8" x14ac:dyDescent="0.25">
      <c r="A2596" s="405">
        <v>40990</v>
      </c>
      <c r="B2596" s="324">
        <v>560</v>
      </c>
      <c r="C2596" s="292">
        <v>2.46</v>
      </c>
      <c r="D2596" s="341">
        <v>6.78</v>
      </c>
      <c r="E2596" s="341">
        <f t="shared" si="144"/>
        <v>9.24</v>
      </c>
      <c r="F2596" s="401">
        <f t="shared" si="140"/>
        <v>362.14282559731481</v>
      </c>
      <c r="G2596" s="401">
        <f t="shared" si="141"/>
        <v>998.10095835357504</v>
      </c>
      <c r="H2596" s="401">
        <f t="shared" si="143"/>
        <v>1360.2437839508898</v>
      </c>
    </row>
    <row r="2597" spans="1:8" x14ac:dyDescent="0.25">
      <c r="A2597" s="405">
        <v>40990</v>
      </c>
      <c r="B2597" s="324">
        <v>562</v>
      </c>
      <c r="C2597" s="292">
        <v>0.54</v>
      </c>
      <c r="D2597" s="341">
        <v>4.57</v>
      </c>
      <c r="E2597" s="341">
        <f t="shared" si="144"/>
        <v>5.1100000000000003</v>
      </c>
      <c r="F2597" s="401">
        <f t="shared" si="140"/>
        <v>79.494766594532521</v>
      </c>
      <c r="G2597" s="401">
        <f t="shared" si="141"/>
        <v>672.76126543891417</v>
      </c>
      <c r="H2597" s="401">
        <f t="shared" si="143"/>
        <v>752.25603203344667</v>
      </c>
    </row>
    <row r="2598" spans="1:8" x14ac:dyDescent="0.25">
      <c r="A2598" s="405">
        <v>40990</v>
      </c>
      <c r="B2598" s="324">
        <v>570</v>
      </c>
      <c r="C2598" s="292">
        <v>0.1</v>
      </c>
      <c r="D2598" s="341">
        <v>0.89</v>
      </c>
      <c r="E2598" s="341">
        <f t="shared" si="144"/>
        <v>0.99</v>
      </c>
      <c r="F2598" s="401">
        <f t="shared" si="140"/>
        <v>14.721253073061579</v>
      </c>
      <c r="G2598" s="401">
        <f t="shared" si="141"/>
        <v>131.01915235024805</v>
      </c>
      <c r="H2598" s="401">
        <f t="shared" si="143"/>
        <v>145.74040542330962</v>
      </c>
    </row>
    <row r="2599" spans="1:8" x14ac:dyDescent="0.25">
      <c r="A2599" s="405">
        <v>40990</v>
      </c>
      <c r="B2599" s="324">
        <v>571</v>
      </c>
      <c r="C2599" s="292">
        <v>0.47</v>
      </c>
      <c r="D2599" s="341">
        <v>1.95</v>
      </c>
      <c r="E2599" s="341">
        <f t="shared" si="144"/>
        <v>2.42</v>
      </c>
      <c r="F2599" s="401">
        <f t="shared" si="140"/>
        <v>69.189889443389418</v>
      </c>
      <c r="G2599" s="401">
        <f t="shared" si="141"/>
        <v>287.06443492470078</v>
      </c>
      <c r="H2599" s="401">
        <f t="shared" si="143"/>
        <v>356.25432436809018</v>
      </c>
    </row>
    <row r="2600" spans="1:8" x14ac:dyDescent="0.25">
      <c r="A2600" s="405">
        <v>40990</v>
      </c>
      <c r="B2600" s="324">
        <v>572</v>
      </c>
      <c r="C2600" s="292">
        <v>1.05</v>
      </c>
      <c r="D2600" s="341">
        <v>9.34</v>
      </c>
      <c r="E2600" s="341">
        <f t="shared" si="144"/>
        <v>10.39</v>
      </c>
      <c r="F2600" s="401">
        <f t="shared" si="140"/>
        <v>154.57315726714657</v>
      </c>
      <c r="G2600" s="401">
        <f t="shared" si="141"/>
        <v>1374.9650370239515</v>
      </c>
      <c r="H2600" s="401">
        <f t="shared" si="143"/>
        <v>1529.5381942910981</v>
      </c>
    </row>
    <row r="2601" spans="1:8" x14ac:dyDescent="0.25">
      <c r="A2601" s="405">
        <v>40990</v>
      </c>
      <c r="B2601" s="324">
        <v>574</v>
      </c>
      <c r="C2601" s="292">
        <v>0.78</v>
      </c>
      <c r="D2601" s="341">
        <v>11.4</v>
      </c>
      <c r="E2601" s="341">
        <f t="shared" si="144"/>
        <v>12.18</v>
      </c>
      <c r="F2601" s="401">
        <f t="shared" si="140"/>
        <v>114.82577396988032</v>
      </c>
      <c r="G2601" s="401">
        <f t="shared" si="141"/>
        <v>1678.22285032902</v>
      </c>
      <c r="H2601" s="401">
        <f t="shared" si="143"/>
        <v>1793.0486242989002</v>
      </c>
    </row>
    <row r="2602" spans="1:8" x14ac:dyDescent="0.25">
      <c r="A2602" s="405">
        <v>40990</v>
      </c>
      <c r="B2602" s="324">
        <v>577</v>
      </c>
      <c r="C2602" s="292">
        <v>0.28000000000000003</v>
      </c>
      <c r="D2602" s="341">
        <v>4.62</v>
      </c>
      <c r="E2602" s="341">
        <f t="shared" si="144"/>
        <v>4.9000000000000004</v>
      </c>
      <c r="F2602" s="401">
        <f t="shared" si="140"/>
        <v>41.219508604572425</v>
      </c>
      <c r="G2602" s="401">
        <f t="shared" si="141"/>
        <v>680.1218919754449</v>
      </c>
      <c r="H2602" s="401">
        <f t="shared" si="143"/>
        <v>721.34140058001731</v>
      </c>
    </row>
    <row r="2603" spans="1:8" x14ac:dyDescent="0.25">
      <c r="A2603" s="405">
        <v>40990</v>
      </c>
      <c r="B2603" s="324">
        <v>587</v>
      </c>
      <c r="C2603" s="292">
        <v>0.20200000000000001</v>
      </c>
      <c r="D2603" s="341">
        <v>12.31</v>
      </c>
      <c r="E2603" s="341">
        <f t="shared" si="144"/>
        <v>12.512</v>
      </c>
      <c r="F2603" s="401">
        <f t="shared" si="140"/>
        <v>29.736931207584391</v>
      </c>
      <c r="G2603" s="401">
        <f t="shared" si="141"/>
        <v>1812.1862532938803</v>
      </c>
      <c r="H2603" s="401">
        <f t="shared" si="143"/>
        <v>1841.9231845014647</v>
      </c>
    </row>
    <row r="2604" spans="1:8" x14ac:dyDescent="0.25">
      <c r="A2604" s="405">
        <v>41052</v>
      </c>
      <c r="B2604" s="324">
        <v>2</v>
      </c>
      <c r="C2604" s="292">
        <v>3.94</v>
      </c>
      <c r="D2604" s="341">
        <v>4.72</v>
      </c>
      <c r="E2604" s="341">
        <f t="shared" si="144"/>
        <v>8.66</v>
      </c>
      <c r="F2604" s="401">
        <f t="shared" ref="F2604:F2667" si="145">(C2604*10000)/67.929</f>
        <v>580.01737107862618</v>
      </c>
      <c r="G2604" s="401">
        <f t="shared" ref="G2604:G2667" si="146">(D2604*10000)/67.929</f>
        <v>694.84314504850647</v>
      </c>
      <c r="H2604" s="401">
        <f t="shared" si="143"/>
        <v>1274.8605161271328</v>
      </c>
    </row>
    <row r="2605" spans="1:8" x14ac:dyDescent="0.25">
      <c r="A2605" s="405">
        <v>41052</v>
      </c>
      <c r="B2605" s="324">
        <v>12</v>
      </c>
      <c r="C2605" s="292">
        <v>2.46</v>
      </c>
      <c r="D2605" s="341">
        <v>2.78</v>
      </c>
      <c r="E2605" s="341">
        <f t="shared" si="144"/>
        <v>5.24</v>
      </c>
      <c r="F2605" s="401">
        <f t="shared" si="145"/>
        <v>362.14282559731481</v>
      </c>
      <c r="G2605" s="401">
        <f t="shared" si="146"/>
        <v>409.25083543111185</v>
      </c>
      <c r="H2605" s="401">
        <f t="shared" si="143"/>
        <v>771.39366102842666</v>
      </c>
    </row>
    <row r="2606" spans="1:8" x14ac:dyDescent="0.25">
      <c r="A2606" s="405">
        <v>41052</v>
      </c>
      <c r="B2606" s="324">
        <v>22</v>
      </c>
      <c r="C2606" s="292">
        <v>9.31</v>
      </c>
      <c r="D2606" s="341">
        <v>3.44</v>
      </c>
      <c r="E2606" s="341">
        <f t="shared" si="144"/>
        <v>12.75</v>
      </c>
      <c r="F2606" s="401">
        <f t="shared" si="145"/>
        <v>1370.5486611020331</v>
      </c>
      <c r="G2606" s="401">
        <f t="shared" si="146"/>
        <v>506.41110571331831</v>
      </c>
      <c r="H2606" s="401">
        <f t="shared" si="143"/>
        <v>1876.9597668153513</v>
      </c>
    </row>
    <row r="2607" spans="1:8" x14ac:dyDescent="0.25">
      <c r="A2607" s="405">
        <v>41052</v>
      </c>
      <c r="B2607" s="324">
        <v>25</v>
      </c>
      <c r="C2607" s="292">
        <v>10.56</v>
      </c>
      <c r="D2607" s="341">
        <v>5.4</v>
      </c>
      <c r="E2607" s="341">
        <f t="shared" si="144"/>
        <v>15.96</v>
      </c>
      <c r="F2607" s="401">
        <f t="shared" si="145"/>
        <v>1554.5643245153026</v>
      </c>
      <c r="G2607" s="401">
        <f t="shared" si="146"/>
        <v>794.9476659453253</v>
      </c>
      <c r="H2607" s="401">
        <f t="shared" si="143"/>
        <v>2349.5119904606281</v>
      </c>
    </row>
    <row r="2608" spans="1:8" x14ac:dyDescent="0.25">
      <c r="A2608" s="405">
        <v>41052</v>
      </c>
      <c r="B2608" s="324">
        <v>28</v>
      </c>
      <c r="C2608" s="292">
        <v>5.6</v>
      </c>
      <c r="D2608" s="341">
        <v>2.63</v>
      </c>
      <c r="E2608" s="341">
        <f t="shared" si="144"/>
        <v>8.23</v>
      </c>
      <c r="F2608" s="401">
        <f t="shared" si="145"/>
        <v>824.39017209144845</v>
      </c>
      <c r="G2608" s="401">
        <f t="shared" si="146"/>
        <v>387.16895582151949</v>
      </c>
      <c r="H2608" s="401">
        <f t="shared" si="143"/>
        <v>1211.5591279129678</v>
      </c>
    </row>
    <row r="2609" spans="1:8" x14ac:dyDescent="0.25">
      <c r="A2609" s="405">
        <v>41052</v>
      </c>
      <c r="B2609" s="324">
        <v>31</v>
      </c>
      <c r="C2609" s="292">
        <v>2.5</v>
      </c>
      <c r="D2609" s="341">
        <v>5.59</v>
      </c>
      <c r="E2609" s="341">
        <f t="shared" si="144"/>
        <v>8.09</v>
      </c>
      <c r="F2609" s="401">
        <f t="shared" si="145"/>
        <v>368.03132682653944</v>
      </c>
      <c r="G2609" s="401">
        <f t="shared" si="146"/>
        <v>822.91804678414223</v>
      </c>
      <c r="H2609" s="401">
        <f t="shared" si="143"/>
        <v>1190.9493736106817</v>
      </c>
    </row>
    <row r="2610" spans="1:8" x14ac:dyDescent="0.25">
      <c r="A2610" s="405">
        <v>41052</v>
      </c>
      <c r="B2610" s="324">
        <v>32</v>
      </c>
      <c r="C2610" s="292">
        <v>2.96</v>
      </c>
      <c r="D2610" s="341">
        <v>4.1500000000000004</v>
      </c>
      <c r="E2610" s="341">
        <f t="shared" si="144"/>
        <v>7.11</v>
      </c>
      <c r="F2610" s="401">
        <f t="shared" si="145"/>
        <v>435.74909096262274</v>
      </c>
      <c r="G2610" s="401">
        <f t="shared" si="146"/>
        <v>610.93200253205555</v>
      </c>
      <c r="H2610" s="401">
        <f t="shared" si="143"/>
        <v>1046.6810934946782</v>
      </c>
    </row>
    <row r="2611" spans="1:8" x14ac:dyDescent="0.25">
      <c r="A2611" s="405">
        <v>41052</v>
      </c>
      <c r="B2611" s="324">
        <v>108</v>
      </c>
      <c r="C2611" s="292">
        <v>2.62</v>
      </c>
      <c r="D2611" s="341">
        <v>3.33</v>
      </c>
      <c r="E2611" s="341">
        <f t="shared" si="144"/>
        <v>5.95</v>
      </c>
      <c r="F2611" s="401">
        <f t="shared" si="145"/>
        <v>385.69683051421333</v>
      </c>
      <c r="G2611" s="401">
        <f t="shared" si="146"/>
        <v>490.21772733295057</v>
      </c>
      <c r="H2611" s="401">
        <f t="shared" si="143"/>
        <v>875.91455784716391</v>
      </c>
    </row>
    <row r="2612" spans="1:8" x14ac:dyDescent="0.25">
      <c r="A2612" s="405">
        <v>41052</v>
      </c>
      <c r="B2612" s="324">
        <v>119</v>
      </c>
      <c r="C2612" s="292">
        <v>1.1100000000000001</v>
      </c>
      <c r="D2612" s="341">
        <v>1.98</v>
      </c>
      <c r="E2612" s="341">
        <f t="shared" si="144"/>
        <v>3.09</v>
      </c>
      <c r="F2612" s="401">
        <f t="shared" si="145"/>
        <v>163.40590911098354</v>
      </c>
      <c r="G2612" s="401">
        <f t="shared" si="146"/>
        <v>291.48081084661925</v>
      </c>
      <c r="H2612" s="401">
        <f t="shared" si="143"/>
        <v>454.88671995760279</v>
      </c>
    </row>
    <row r="2613" spans="1:8" x14ac:dyDescent="0.25">
      <c r="A2613" s="405">
        <v>41052</v>
      </c>
      <c r="B2613" s="324">
        <v>123</v>
      </c>
      <c r="C2613" s="292">
        <v>3.73</v>
      </c>
      <c r="D2613" s="341">
        <v>5.32</v>
      </c>
      <c r="E2613" s="341">
        <f t="shared" si="144"/>
        <v>9.0500000000000007</v>
      </c>
      <c r="F2613" s="401">
        <f t="shared" si="145"/>
        <v>549.10273962519693</v>
      </c>
      <c r="G2613" s="401">
        <f t="shared" si="146"/>
        <v>783.17066348687592</v>
      </c>
      <c r="H2613" s="401">
        <f t="shared" si="143"/>
        <v>1332.2734031120729</v>
      </c>
    </row>
    <row r="2614" spans="1:8" x14ac:dyDescent="0.25">
      <c r="A2614" s="405">
        <v>41052</v>
      </c>
      <c r="B2614" s="324">
        <v>124</v>
      </c>
      <c r="C2614" s="292">
        <v>4.93</v>
      </c>
      <c r="D2614" s="341">
        <v>4.38</v>
      </c>
      <c r="E2614" s="341">
        <f t="shared" si="144"/>
        <v>9.3099999999999987</v>
      </c>
      <c r="F2614" s="401">
        <f t="shared" si="145"/>
        <v>725.75777650193584</v>
      </c>
      <c r="G2614" s="401">
        <f t="shared" si="146"/>
        <v>644.79088460009712</v>
      </c>
      <c r="H2614" s="401">
        <f t="shared" si="143"/>
        <v>1370.5486611020328</v>
      </c>
    </row>
    <row r="2615" spans="1:8" x14ac:dyDescent="0.25">
      <c r="A2615" s="405">
        <v>41052</v>
      </c>
      <c r="B2615" s="324">
        <v>132</v>
      </c>
      <c r="C2615" s="292">
        <v>3.41</v>
      </c>
      <c r="D2615" s="341">
        <v>4.6100000000000003</v>
      </c>
      <c r="E2615" s="341">
        <f t="shared" si="144"/>
        <v>8.02</v>
      </c>
      <c r="F2615" s="401">
        <f t="shared" si="145"/>
        <v>501.99472979139983</v>
      </c>
      <c r="G2615" s="401">
        <f t="shared" si="146"/>
        <v>678.6497666681388</v>
      </c>
      <c r="H2615" s="401">
        <f t="shared" si="143"/>
        <v>1180.6444964595387</v>
      </c>
    </row>
    <row r="2616" spans="1:8" x14ac:dyDescent="0.25">
      <c r="A2616" s="405">
        <v>41052</v>
      </c>
      <c r="B2616" s="324">
        <v>133</v>
      </c>
      <c r="C2616" s="292">
        <v>2.6</v>
      </c>
      <c r="D2616" s="341">
        <v>4.1399999999999997</v>
      </c>
      <c r="E2616" s="341">
        <f t="shared" si="144"/>
        <v>6.74</v>
      </c>
      <c r="F2616" s="401">
        <f t="shared" si="145"/>
        <v>382.75257989960102</v>
      </c>
      <c r="G2616" s="401">
        <f t="shared" si="146"/>
        <v>609.45987722474933</v>
      </c>
      <c r="H2616" s="401">
        <f t="shared" si="143"/>
        <v>992.21245712435041</v>
      </c>
    </row>
    <row r="2617" spans="1:8" x14ac:dyDescent="0.25">
      <c r="A2617" s="405">
        <v>41052</v>
      </c>
      <c r="B2617" s="324">
        <v>134</v>
      </c>
      <c r="C2617" s="292">
        <v>3.32</v>
      </c>
      <c r="D2617" s="341">
        <v>6.84</v>
      </c>
      <c r="E2617" s="341">
        <f t="shared" si="144"/>
        <v>10.16</v>
      </c>
      <c r="F2617" s="401">
        <f t="shared" si="145"/>
        <v>488.74560202564442</v>
      </c>
      <c r="G2617" s="401">
        <f t="shared" si="146"/>
        <v>1006.933710197412</v>
      </c>
      <c r="H2617" s="401">
        <f t="shared" si="143"/>
        <v>1495.6793122230563</v>
      </c>
    </row>
    <row r="2618" spans="1:8" x14ac:dyDescent="0.25">
      <c r="A2618" s="405">
        <v>41052</v>
      </c>
      <c r="B2618" s="324">
        <v>223</v>
      </c>
      <c r="C2618" s="292">
        <v>2.71</v>
      </c>
      <c r="D2618" s="341">
        <v>7.06</v>
      </c>
      <c r="E2618" s="341">
        <f t="shared" si="144"/>
        <v>9.77</v>
      </c>
      <c r="F2618" s="401">
        <f t="shared" si="145"/>
        <v>398.94595827996881</v>
      </c>
      <c r="G2618" s="401">
        <f t="shared" si="146"/>
        <v>1039.3204669581473</v>
      </c>
      <c r="H2618" s="401">
        <f t="shared" si="143"/>
        <v>1438.2664252381162</v>
      </c>
    </row>
    <row r="2619" spans="1:8" x14ac:dyDescent="0.25">
      <c r="A2619" s="405">
        <v>41052</v>
      </c>
      <c r="B2619" s="324">
        <v>224</v>
      </c>
      <c r="C2619" s="292">
        <v>1.48</v>
      </c>
      <c r="D2619" s="341">
        <v>4.1399999999999997</v>
      </c>
      <c r="E2619" s="341">
        <f t="shared" si="144"/>
        <v>5.6199999999999992</v>
      </c>
      <c r="F2619" s="401">
        <f t="shared" si="145"/>
        <v>217.87454548131137</v>
      </c>
      <c r="G2619" s="401">
        <f t="shared" si="146"/>
        <v>609.45987722474933</v>
      </c>
      <c r="H2619" s="401">
        <f t="shared" si="143"/>
        <v>827.33442270606065</v>
      </c>
    </row>
    <row r="2620" spans="1:8" x14ac:dyDescent="0.25">
      <c r="A2620" s="405">
        <v>41052</v>
      </c>
      <c r="B2620" s="324">
        <v>227</v>
      </c>
      <c r="C2620" s="292">
        <v>6.66</v>
      </c>
      <c r="D2620" s="341">
        <v>2.5299999999999998</v>
      </c>
      <c r="E2620" s="341">
        <f t="shared" si="144"/>
        <v>9.19</v>
      </c>
      <c r="F2620" s="401">
        <f t="shared" si="145"/>
        <v>980.43545466590115</v>
      </c>
      <c r="G2620" s="401">
        <f t="shared" si="146"/>
        <v>372.44770274845786</v>
      </c>
      <c r="H2620" s="401">
        <f t="shared" si="143"/>
        <v>1352.8831574143592</v>
      </c>
    </row>
    <row r="2621" spans="1:8" x14ac:dyDescent="0.25">
      <c r="A2621" s="405">
        <v>41052</v>
      </c>
      <c r="B2621" s="324">
        <v>229</v>
      </c>
      <c r="C2621" s="292">
        <v>5.0199999999999996</v>
      </c>
      <c r="D2621" s="341">
        <v>7.16</v>
      </c>
      <c r="E2621" s="341">
        <f t="shared" si="144"/>
        <v>12.18</v>
      </c>
      <c r="F2621" s="401">
        <f t="shared" si="145"/>
        <v>739.00690426769108</v>
      </c>
      <c r="G2621" s="401">
        <f t="shared" si="146"/>
        <v>1054.041720031209</v>
      </c>
      <c r="H2621" s="401">
        <f t="shared" si="143"/>
        <v>1793.0486242989002</v>
      </c>
    </row>
    <row r="2622" spans="1:8" x14ac:dyDescent="0.25">
      <c r="A2622" s="405">
        <v>41052</v>
      </c>
      <c r="B2622" s="324">
        <v>232</v>
      </c>
      <c r="C2622" s="292">
        <v>2.2200000000000002</v>
      </c>
      <c r="D2622" s="341">
        <v>4.0199999999999996</v>
      </c>
      <c r="E2622" s="341">
        <f t="shared" si="144"/>
        <v>6.24</v>
      </c>
      <c r="F2622" s="401">
        <f t="shared" si="145"/>
        <v>326.81181822196709</v>
      </c>
      <c r="G2622" s="401">
        <f t="shared" si="146"/>
        <v>591.79437353707533</v>
      </c>
      <c r="H2622" s="401">
        <f t="shared" si="143"/>
        <v>918.60619175904253</v>
      </c>
    </row>
    <row r="2623" spans="1:8" x14ac:dyDescent="0.25">
      <c r="A2623" s="405">
        <v>41052</v>
      </c>
      <c r="B2623" s="324">
        <v>244</v>
      </c>
      <c r="C2623" s="292">
        <v>12.04</v>
      </c>
      <c r="D2623" s="341">
        <v>6.96</v>
      </c>
      <c r="E2623" s="341">
        <f t="shared" si="144"/>
        <v>19</v>
      </c>
      <c r="F2623" s="401">
        <f t="shared" si="145"/>
        <v>1772.4388699966139</v>
      </c>
      <c r="G2623" s="401">
        <f t="shared" si="146"/>
        <v>1024.5992138850859</v>
      </c>
      <c r="H2623" s="401">
        <f t="shared" si="143"/>
        <v>2797.0380838817</v>
      </c>
    </row>
    <row r="2624" spans="1:8" x14ac:dyDescent="0.25">
      <c r="A2624" s="405">
        <v>41052</v>
      </c>
      <c r="B2624" s="324">
        <v>245</v>
      </c>
      <c r="C2624" s="292">
        <v>5.97</v>
      </c>
      <c r="D2624" s="341">
        <v>9.25</v>
      </c>
      <c r="E2624" s="341">
        <f t="shared" si="144"/>
        <v>15.219999999999999</v>
      </c>
      <c r="F2624" s="401">
        <f t="shared" si="145"/>
        <v>878.85880846177622</v>
      </c>
      <c r="G2624" s="401">
        <f t="shared" si="146"/>
        <v>1361.715909258196</v>
      </c>
      <c r="H2624" s="401">
        <f t="shared" si="143"/>
        <v>2240.5747177199723</v>
      </c>
    </row>
    <row r="2625" spans="1:8" x14ac:dyDescent="0.25">
      <c r="A2625" s="405">
        <v>41052</v>
      </c>
      <c r="B2625" s="324">
        <v>247</v>
      </c>
      <c r="C2625" s="292">
        <v>3.78</v>
      </c>
      <c r="D2625" s="341">
        <v>3.83</v>
      </c>
      <c r="E2625" s="341">
        <f t="shared" ref="E2625:E2656" si="147">C2625+D2625</f>
        <v>7.6099999999999994</v>
      </c>
      <c r="F2625" s="401">
        <f t="shared" si="145"/>
        <v>556.46336616172766</v>
      </c>
      <c r="G2625" s="401">
        <f t="shared" si="146"/>
        <v>563.82399269825851</v>
      </c>
      <c r="H2625" s="401">
        <f t="shared" si="143"/>
        <v>1120.2873588599862</v>
      </c>
    </row>
    <row r="2626" spans="1:8" x14ac:dyDescent="0.25">
      <c r="A2626" s="405">
        <v>41052</v>
      </c>
      <c r="B2626" s="324">
        <v>248</v>
      </c>
      <c r="C2626" s="292">
        <v>2.82</v>
      </c>
      <c r="D2626" s="341">
        <v>3.37</v>
      </c>
      <c r="E2626" s="341">
        <f t="shared" si="147"/>
        <v>6.1899999999999995</v>
      </c>
      <c r="F2626" s="401">
        <f t="shared" si="145"/>
        <v>415.13933666033654</v>
      </c>
      <c r="G2626" s="401">
        <f t="shared" si="146"/>
        <v>496.1062285621752</v>
      </c>
      <c r="H2626" s="401">
        <f t="shared" si="143"/>
        <v>911.24556522251157</v>
      </c>
    </row>
    <row r="2627" spans="1:8" x14ac:dyDescent="0.25">
      <c r="A2627" s="405">
        <v>41052</v>
      </c>
      <c r="B2627" s="324">
        <v>250</v>
      </c>
      <c r="C2627" s="292">
        <v>6.34</v>
      </c>
      <c r="D2627" s="341">
        <v>3.1</v>
      </c>
      <c r="E2627" s="341">
        <f t="shared" si="147"/>
        <v>9.44</v>
      </c>
      <c r="F2627" s="401">
        <f t="shared" si="145"/>
        <v>933.32744483210411</v>
      </c>
      <c r="G2627" s="401">
        <f t="shared" si="146"/>
        <v>456.35884526490895</v>
      </c>
      <c r="H2627" s="401">
        <f t="shared" si="143"/>
        <v>1389.6862900970129</v>
      </c>
    </row>
    <row r="2628" spans="1:8" x14ac:dyDescent="0.25">
      <c r="A2628" s="405">
        <v>41052</v>
      </c>
      <c r="B2628" s="324">
        <v>252</v>
      </c>
      <c r="C2628" s="292">
        <v>4.4000000000000004</v>
      </c>
      <c r="D2628" s="341">
        <v>4.51</v>
      </c>
      <c r="E2628" s="341">
        <f t="shared" si="147"/>
        <v>8.91</v>
      </c>
      <c r="F2628" s="401">
        <f t="shared" si="145"/>
        <v>647.73513521470943</v>
      </c>
      <c r="G2628" s="401">
        <f t="shared" si="146"/>
        <v>663.92851359507722</v>
      </c>
      <c r="H2628" s="401">
        <f t="shared" ref="H2628:H2691" si="148">(E2628*10000)/67.929</f>
        <v>1311.6636488097865</v>
      </c>
    </row>
    <row r="2629" spans="1:8" x14ac:dyDescent="0.25">
      <c r="A2629" s="405">
        <v>41052</v>
      </c>
      <c r="B2629" s="324">
        <v>257</v>
      </c>
      <c r="C2629" s="292">
        <v>4.1399999999999997</v>
      </c>
      <c r="D2629" s="341">
        <v>5.09</v>
      </c>
      <c r="E2629" s="341">
        <f t="shared" si="147"/>
        <v>9.23</v>
      </c>
      <c r="F2629" s="401">
        <f t="shared" si="145"/>
        <v>609.45987722474933</v>
      </c>
      <c r="G2629" s="401">
        <f t="shared" si="146"/>
        <v>749.31178141883436</v>
      </c>
      <c r="H2629" s="401">
        <f t="shared" si="148"/>
        <v>1358.7716586435838</v>
      </c>
    </row>
    <row r="2630" spans="1:8" x14ac:dyDescent="0.25">
      <c r="A2630" s="405">
        <v>41052</v>
      </c>
      <c r="B2630" s="324">
        <v>272</v>
      </c>
      <c r="C2630" s="292">
        <v>4.63</v>
      </c>
      <c r="D2630" s="341">
        <v>4.6399999999999997</v>
      </c>
      <c r="E2630" s="341">
        <f t="shared" si="147"/>
        <v>9.27</v>
      </c>
      <c r="F2630" s="401">
        <f t="shared" si="145"/>
        <v>681.59401728275111</v>
      </c>
      <c r="G2630" s="401">
        <f t="shared" si="146"/>
        <v>683.06614259005721</v>
      </c>
      <c r="H2630" s="401">
        <f t="shared" si="148"/>
        <v>1364.6601598728084</v>
      </c>
    </row>
    <row r="2631" spans="1:8" x14ac:dyDescent="0.25">
      <c r="A2631" s="405">
        <v>41052</v>
      </c>
      <c r="B2631" s="324">
        <v>273</v>
      </c>
      <c r="C2631" s="292">
        <v>11.78</v>
      </c>
      <c r="D2631" s="341">
        <v>3.42</v>
      </c>
      <c r="E2631" s="341">
        <f t="shared" si="147"/>
        <v>15.2</v>
      </c>
      <c r="F2631" s="401">
        <f t="shared" si="145"/>
        <v>1734.1636120066539</v>
      </c>
      <c r="G2631" s="401">
        <f t="shared" si="146"/>
        <v>503.46685509870599</v>
      </c>
      <c r="H2631" s="401">
        <f t="shared" si="148"/>
        <v>2237.6304671053599</v>
      </c>
    </row>
    <row r="2632" spans="1:8" x14ac:dyDescent="0.25">
      <c r="A2632" s="405">
        <v>41052</v>
      </c>
      <c r="B2632" s="324">
        <v>281</v>
      </c>
      <c r="C2632" s="292">
        <v>4.5999999999999996</v>
      </c>
      <c r="D2632" s="341">
        <v>6.06</v>
      </c>
      <c r="E2632" s="341">
        <f t="shared" si="147"/>
        <v>10.66</v>
      </c>
      <c r="F2632" s="401">
        <f t="shared" si="145"/>
        <v>677.17764136083258</v>
      </c>
      <c r="G2632" s="401">
        <f t="shared" si="146"/>
        <v>892.10793622753158</v>
      </c>
      <c r="H2632" s="401">
        <f t="shared" si="148"/>
        <v>1569.2855775883643</v>
      </c>
    </row>
    <row r="2633" spans="1:8" x14ac:dyDescent="0.25">
      <c r="A2633" s="405">
        <v>41052</v>
      </c>
      <c r="B2633" s="324">
        <v>283</v>
      </c>
      <c r="C2633" s="292">
        <v>6.26</v>
      </c>
      <c r="D2633" s="341">
        <v>11.23</v>
      </c>
      <c r="E2633" s="341">
        <f t="shared" si="147"/>
        <v>17.490000000000002</v>
      </c>
      <c r="F2633" s="401">
        <f t="shared" si="145"/>
        <v>921.55044237365485</v>
      </c>
      <c r="G2633" s="401">
        <f t="shared" si="146"/>
        <v>1653.1967201048153</v>
      </c>
      <c r="H2633" s="401">
        <f t="shared" si="148"/>
        <v>2574.7471624784707</v>
      </c>
    </row>
    <row r="2634" spans="1:8" x14ac:dyDescent="0.25">
      <c r="A2634" s="405">
        <v>41052</v>
      </c>
      <c r="B2634" s="324">
        <v>286</v>
      </c>
      <c r="C2634" s="292">
        <v>4.62</v>
      </c>
      <c r="D2634" s="341">
        <v>5.31</v>
      </c>
      <c r="E2634" s="341">
        <f t="shared" si="147"/>
        <v>9.93</v>
      </c>
      <c r="F2634" s="401">
        <f t="shared" si="145"/>
        <v>680.1218919754449</v>
      </c>
      <c r="G2634" s="401">
        <f t="shared" si="146"/>
        <v>781.69853817956971</v>
      </c>
      <c r="H2634" s="401">
        <f t="shared" si="148"/>
        <v>1461.8204301550147</v>
      </c>
    </row>
    <row r="2635" spans="1:8" x14ac:dyDescent="0.25">
      <c r="A2635" s="405">
        <v>41052</v>
      </c>
      <c r="B2635" s="324">
        <v>291</v>
      </c>
      <c r="C2635" s="292">
        <v>4.4800000000000004</v>
      </c>
      <c r="D2635" s="341">
        <v>3.14</v>
      </c>
      <c r="E2635" s="341">
        <f t="shared" si="147"/>
        <v>7.620000000000001</v>
      </c>
      <c r="F2635" s="401">
        <f t="shared" si="145"/>
        <v>659.5121376731588</v>
      </c>
      <c r="G2635" s="401">
        <f t="shared" si="146"/>
        <v>462.24734649413358</v>
      </c>
      <c r="H2635" s="401">
        <f t="shared" si="148"/>
        <v>1121.7594841672926</v>
      </c>
    </row>
    <row r="2636" spans="1:8" x14ac:dyDescent="0.25">
      <c r="A2636" s="405">
        <v>41052</v>
      </c>
      <c r="B2636" s="324">
        <v>300</v>
      </c>
      <c r="C2636" s="292">
        <v>5.28</v>
      </c>
      <c r="D2636" s="341">
        <v>2.8</v>
      </c>
      <c r="E2636" s="341">
        <f t="shared" si="147"/>
        <v>8.08</v>
      </c>
      <c r="F2636" s="401">
        <f t="shared" si="145"/>
        <v>777.28216225765129</v>
      </c>
      <c r="G2636" s="401">
        <f t="shared" si="146"/>
        <v>412.19508604572422</v>
      </c>
      <c r="H2636" s="401">
        <f t="shared" si="148"/>
        <v>1189.4772483033755</v>
      </c>
    </row>
    <row r="2637" spans="1:8" x14ac:dyDescent="0.25">
      <c r="A2637" s="405">
        <v>41052</v>
      </c>
      <c r="B2637" s="324">
        <v>313</v>
      </c>
      <c r="C2637" s="292">
        <v>1.39</v>
      </c>
      <c r="D2637" s="341">
        <v>5.04</v>
      </c>
      <c r="E2637" s="341">
        <f t="shared" si="147"/>
        <v>6.43</v>
      </c>
      <c r="F2637" s="401">
        <f t="shared" si="145"/>
        <v>204.62541771555593</v>
      </c>
      <c r="G2637" s="401">
        <f t="shared" si="146"/>
        <v>741.95115488230351</v>
      </c>
      <c r="H2637" s="401">
        <f t="shared" si="148"/>
        <v>946.57657259785947</v>
      </c>
    </row>
    <row r="2638" spans="1:8" x14ac:dyDescent="0.25">
      <c r="A2638" s="405">
        <v>41052</v>
      </c>
      <c r="B2638" s="324">
        <v>314</v>
      </c>
      <c r="C2638" s="292">
        <v>6.75</v>
      </c>
      <c r="D2638" s="341">
        <v>6.05</v>
      </c>
      <c r="E2638" s="341">
        <f t="shared" si="147"/>
        <v>12.8</v>
      </c>
      <c r="F2638" s="401">
        <f t="shared" si="145"/>
        <v>993.68458243165651</v>
      </c>
      <c r="G2638" s="401">
        <f t="shared" si="146"/>
        <v>890.63581092022548</v>
      </c>
      <c r="H2638" s="401">
        <f t="shared" si="148"/>
        <v>1884.3203933518821</v>
      </c>
    </row>
    <row r="2639" spans="1:8" x14ac:dyDescent="0.25">
      <c r="A2639" s="405">
        <v>41052</v>
      </c>
      <c r="B2639" s="324">
        <v>317</v>
      </c>
      <c r="C2639" s="292">
        <v>11.04</v>
      </c>
      <c r="D2639" s="341">
        <v>7.55</v>
      </c>
      <c r="E2639" s="341">
        <f t="shared" si="147"/>
        <v>18.59</v>
      </c>
      <c r="F2639" s="401">
        <f t="shared" si="145"/>
        <v>1625.2263392659981</v>
      </c>
      <c r="G2639" s="401">
        <f t="shared" si="146"/>
        <v>1111.4546070161491</v>
      </c>
      <c r="H2639" s="401">
        <f t="shared" si="148"/>
        <v>2736.6809462821475</v>
      </c>
    </row>
    <row r="2640" spans="1:8" x14ac:dyDescent="0.25">
      <c r="A2640" s="405">
        <v>41052</v>
      </c>
      <c r="B2640" s="324">
        <v>319</v>
      </c>
      <c r="C2640" s="292">
        <f>3.21+4.6</f>
        <v>7.81</v>
      </c>
      <c r="D2640" s="341">
        <v>6.86</v>
      </c>
      <c r="E2640" s="341">
        <f t="shared" si="147"/>
        <v>14.67</v>
      </c>
      <c r="F2640" s="401">
        <f t="shared" si="145"/>
        <v>1149.7298650061093</v>
      </c>
      <c r="G2640" s="401">
        <f t="shared" si="146"/>
        <v>1009.8779608120243</v>
      </c>
      <c r="H2640" s="401">
        <f t="shared" si="148"/>
        <v>2159.6078258181337</v>
      </c>
    </row>
    <row r="2641" spans="1:8" x14ac:dyDescent="0.25">
      <c r="A2641" s="405">
        <v>41052</v>
      </c>
      <c r="B2641" s="324">
        <v>321</v>
      </c>
      <c r="C2641" s="292">
        <v>6.66</v>
      </c>
      <c r="D2641" s="341">
        <v>3.43</v>
      </c>
      <c r="E2641" s="341">
        <f t="shared" si="147"/>
        <v>10.09</v>
      </c>
      <c r="F2641" s="401">
        <f t="shared" si="145"/>
        <v>980.43545466590115</v>
      </c>
      <c r="G2641" s="401">
        <f t="shared" si="146"/>
        <v>504.93898040601215</v>
      </c>
      <c r="H2641" s="401">
        <f t="shared" si="148"/>
        <v>1485.3744350719132</v>
      </c>
    </row>
    <row r="2642" spans="1:8" x14ac:dyDescent="0.25">
      <c r="A2642" s="405">
        <v>41052</v>
      </c>
      <c r="B2642" s="324">
        <v>323</v>
      </c>
      <c r="C2642" s="292">
        <v>5.59</v>
      </c>
      <c r="D2642" s="341">
        <v>5.07</v>
      </c>
      <c r="E2642" s="341">
        <f t="shared" si="147"/>
        <v>10.66</v>
      </c>
      <c r="F2642" s="401">
        <f t="shared" si="145"/>
        <v>822.91804678414223</v>
      </c>
      <c r="G2642" s="401">
        <f t="shared" si="146"/>
        <v>746.36753080422204</v>
      </c>
      <c r="H2642" s="401">
        <f t="shared" si="148"/>
        <v>1569.2855775883643</v>
      </c>
    </row>
    <row r="2643" spans="1:8" x14ac:dyDescent="0.25">
      <c r="A2643" s="405">
        <v>41052</v>
      </c>
      <c r="B2643" s="324">
        <v>325</v>
      </c>
      <c r="C2643" s="292">
        <v>0.67</v>
      </c>
      <c r="D2643" s="341">
        <v>1.86</v>
      </c>
      <c r="E2643" s="341">
        <f t="shared" si="147"/>
        <v>2.5300000000000002</v>
      </c>
      <c r="F2643" s="401">
        <f t="shared" si="145"/>
        <v>98.632395589512569</v>
      </c>
      <c r="G2643" s="401">
        <f t="shared" si="146"/>
        <v>273.81530715894536</v>
      </c>
      <c r="H2643" s="401">
        <f t="shared" si="148"/>
        <v>372.44770274845797</v>
      </c>
    </row>
    <row r="2644" spans="1:8" x14ac:dyDescent="0.25">
      <c r="A2644" s="405">
        <v>41052</v>
      </c>
      <c r="B2644" s="324">
        <v>335</v>
      </c>
      <c r="C2644" s="293">
        <v>5.34</v>
      </c>
      <c r="D2644" s="344">
        <v>3.98</v>
      </c>
      <c r="E2644" s="341">
        <f t="shared" si="147"/>
        <v>9.32</v>
      </c>
      <c r="F2644" s="401">
        <f t="shared" si="145"/>
        <v>786.11491410148824</v>
      </c>
      <c r="G2644" s="401">
        <f t="shared" si="146"/>
        <v>585.90587230785081</v>
      </c>
      <c r="H2644" s="401">
        <f t="shared" si="148"/>
        <v>1372.0207864093391</v>
      </c>
    </row>
    <row r="2645" spans="1:8" x14ac:dyDescent="0.25">
      <c r="A2645" s="405">
        <v>41052</v>
      </c>
      <c r="B2645" s="324">
        <v>347</v>
      </c>
      <c r="C2645" s="292">
        <v>6.87</v>
      </c>
      <c r="D2645" s="341">
        <v>3.14</v>
      </c>
      <c r="E2645" s="341">
        <f t="shared" si="147"/>
        <v>10.01</v>
      </c>
      <c r="F2645" s="401">
        <f t="shared" si="145"/>
        <v>1011.3500861193304</v>
      </c>
      <c r="G2645" s="401">
        <f t="shared" si="146"/>
        <v>462.24734649413358</v>
      </c>
      <c r="H2645" s="401">
        <f t="shared" si="148"/>
        <v>1473.597432613464</v>
      </c>
    </row>
    <row r="2646" spans="1:8" x14ac:dyDescent="0.25">
      <c r="A2646" s="405">
        <v>41052</v>
      </c>
      <c r="B2646" s="324">
        <v>351</v>
      </c>
      <c r="C2646" s="292">
        <v>6.67</v>
      </c>
      <c r="D2646" s="341">
        <v>3.53</v>
      </c>
      <c r="E2646" s="341">
        <f t="shared" si="147"/>
        <v>10.199999999999999</v>
      </c>
      <c r="F2646" s="401">
        <f t="shared" si="145"/>
        <v>981.90757997320725</v>
      </c>
      <c r="G2646" s="401">
        <f t="shared" si="146"/>
        <v>519.66023347907367</v>
      </c>
      <c r="H2646" s="401">
        <f t="shared" si="148"/>
        <v>1501.5678134522809</v>
      </c>
    </row>
    <row r="2647" spans="1:8" x14ac:dyDescent="0.25">
      <c r="A2647" s="405">
        <v>41052</v>
      </c>
      <c r="B2647" s="324">
        <v>353</v>
      </c>
      <c r="C2647" s="292">
        <v>8.9</v>
      </c>
      <c r="D2647" s="341">
        <v>6.91</v>
      </c>
      <c r="E2647" s="341">
        <f t="shared" si="147"/>
        <v>15.81</v>
      </c>
      <c r="F2647" s="401">
        <f t="shared" si="145"/>
        <v>1310.1915235024805</v>
      </c>
      <c r="G2647" s="401">
        <f t="shared" si="146"/>
        <v>1017.238587348555</v>
      </c>
      <c r="H2647" s="401">
        <f t="shared" si="148"/>
        <v>2327.4301108510354</v>
      </c>
    </row>
    <row r="2648" spans="1:8" x14ac:dyDescent="0.25">
      <c r="A2648" s="405">
        <v>41052</v>
      </c>
      <c r="B2648" s="324">
        <v>364</v>
      </c>
      <c r="C2648" s="292">
        <v>4.12</v>
      </c>
      <c r="D2648" s="341">
        <v>4.2</v>
      </c>
      <c r="E2648" s="341">
        <f t="shared" si="147"/>
        <v>8.32</v>
      </c>
      <c r="F2648" s="401">
        <f t="shared" si="145"/>
        <v>606.51562661013702</v>
      </c>
      <c r="G2648" s="401">
        <f t="shared" si="146"/>
        <v>618.29262906858628</v>
      </c>
      <c r="H2648" s="401">
        <f t="shared" si="148"/>
        <v>1224.8082556787233</v>
      </c>
    </row>
    <row r="2649" spans="1:8" x14ac:dyDescent="0.25">
      <c r="A2649" s="405">
        <v>41052</v>
      </c>
      <c r="B2649" s="324">
        <v>365</v>
      </c>
      <c r="C2649" s="292">
        <v>0.39</v>
      </c>
      <c r="D2649" s="341">
        <v>3.87</v>
      </c>
      <c r="E2649" s="341">
        <f t="shared" si="147"/>
        <v>4.26</v>
      </c>
      <c r="F2649" s="401">
        <f t="shared" si="145"/>
        <v>57.412886984940158</v>
      </c>
      <c r="G2649" s="401">
        <f t="shared" si="146"/>
        <v>569.71249392748314</v>
      </c>
      <c r="H2649" s="401">
        <f t="shared" si="148"/>
        <v>627.12538091242322</v>
      </c>
    </row>
    <row r="2650" spans="1:8" x14ac:dyDescent="0.25">
      <c r="A2650" s="405">
        <v>41052</v>
      </c>
      <c r="B2650" s="324">
        <v>369</v>
      </c>
      <c r="C2650" s="292">
        <v>3.3</v>
      </c>
      <c r="D2650" s="341">
        <v>9.23</v>
      </c>
      <c r="E2650" s="341">
        <f t="shared" si="147"/>
        <v>12.530000000000001</v>
      </c>
      <c r="F2650" s="401">
        <f t="shared" si="145"/>
        <v>485.8013514110321</v>
      </c>
      <c r="G2650" s="401">
        <f t="shared" si="146"/>
        <v>1358.7716586435838</v>
      </c>
      <c r="H2650" s="401">
        <f t="shared" si="148"/>
        <v>1844.5730100546159</v>
      </c>
    </row>
    <row r="2651" spans="1:8" x14ac:dyDescent="0.25">
      <c r="A2651" s="405">
        <v>41052</v>
      </c>
      <c r="B2651" s="324">
        <v>374</v>
      </c>
      <c r="C2651" s="292">
        <v>0.49</v>
      </c>
      <c r="D2651" s="341">
        <v>4.6900000000000004</v>
      </c>
      <c r="E2651" s="341">
        <f t="shared" si="147"/>
        <v>5.1800000000000006</v>
      </c>
      <c r="F2651" s="401">
        <f t="shared" si="145"/>
        <v>72.134140058001734</v>
      </c>
      <c r="G2651" s="401">
        <f t="shared" si="146"/>
        <v>690.42676912658817</v>
      </c>
      <c r="H2651" s="401">
        <f t="shared" si="148"/>
        <v>762.56090918458983</v>
      </c>
    </row>
    <row r="2652" spans="1:8" x14ac:dyDescent="0.25">
      <c r="A2652" s="405">
        <v>41052</v>
      </c>
      <c r="B2652" s="324">
        <v>379</v>
      </c>
      <c r="C2652" s="292">
        <v>1.98</v>
      </c>
      <c r="D2652" s="341">
        <v>7.03</v>
      </c>
      <c r="E2652" s="341">
        <f t="shared" si="147"/>
        <v>9.01</v>
      </c>
      <c r="F2652" s="401">
        <f t="shared" si="145"/>
        <v>291.48081084661925</v>
      </c>
      <c r="G2652" s="401">
        <f t="shared" si="146"/>
        <v>1034.9040910362289</v>
      </c>
      <c r="H2652" s="401">
        <f t="shared" si="148"/>
        <v>1326.3849018828482</v>
      </c>
    </row>
    <row r="2653" spans="1:8" x14ac:dyDescent="0.25">
      <c r="A2653" s="405">
        <v>41052</v>
      </c>
      <c r="B2653" s="324">
        <v>392</v>
      </c>
      <c r="C2653" s="292">
        <v>3.96</v>
      </c>
      <c r="D2653" s="341">
        <v>2.0099999999999998</v>
      </c>
      <c r="E2653" s="341">
        <f t="shared" si="147"/>
        <v>5.97</v>
      </c>
      <c r="F2653" s="401">
        <f t="shared" si="145"/>
        <v>582.9616216932385</v>
      </c>
      <c r="G2653" s="401">
        <f t="shared" si="146"/>
        <v>295.89718676853767</v>
      </c>
      <c r="H2653" s="401">
        <f t="shared" si="148"/>
        <v>878.85880846177622</v>
      </c>
    </row>
    <row r="2654" spans="1:8" x14ac:dyDescent="0.25">
      <c r="A2654" s="405">
        <v>41052</v>
      </c>
      <c r="B2654" s="324">
        <v>398</v>
      </c>
      <c r="C2654" s="292">
        <v>0.81</v>
      </c>
      <c r="D2654" s="341">
        <v>2.4700000000000002</v>
      </c>
      <c r="E2654" s="341">
        <f t="shared" si="147"/>
        <v>3.2800000000000002</v>
      </c>
      <c r="F2654" s="401">
        <f t="shared" si="145"/>
        <v>119.2421498917988</v>
      </c>
      <c r="G2654" s="401">
        <f t="shared" si="146"/>
        <v>363.61495090462103</v>
      </c>
      <c r="H2654" s="401">
        <f t="shared" si="148"/>
        <v>482.85710079641979</v>
      </c>
    </row>
    <row r="2655" spans="1:8" x14ac:dyDescent="0.25">
      <c r="A2655" s="405">
        <v>41052</v>
      </c>
      <c r="B2655" s="324">
        <v>405</v>
      </c>
      <c r="C2655" s="292">
        <v>2.73</v>
      </c>
      <c r="D2655" s="341">
        <v>6.82</v>
      </c>
      <c r="E2655" s="341">
        <f t="shared" si="147"/>
        <v>9.5500000000000007</v>
      </c>
      <c r="F2655" s="401">
        <f t="shared" si="145"/>
        <v>401.89020889458112</v>
      </c>
      <c r="G2655" s="401">
        <f t="shared" si="146"/>
        <v>1003.9894595827997</v>
      </c>
      <c r="H2655" s="401">
        <f t="shared" si="148"/>
        <v>1405.8796684773808</v>
      </c>
    </row>
    <row r="2656" spans="1:8" x14ac:dyDescent="0.25">
      <c r="A2656" s="405">
        <v>41052</v>
      </c>
      <c r="B2656" s="324">
        <v>409</v>
      </c>
      <c r="C2656" s="292">
        <v>6.13</v>
      </c>
      <c r="D2656" s="341">
        <v>4.88</v>
      </c>
      <c r="E2656" s="341">
        <f t="shared" si="147"/>
        <v>11.01</v>
      </c>
      <c r="F2656" s="401">
        <f t="shared" si="145"/>
        <v>902.41281337867474</v>
      </c>
      <c r="G2656" s="401">
        <f t="shared" si="146"/>
        <v>718.39714996540499</v>
      </c>
      <c r="H2656" s="401">
        <f t="shared" si="148"/>
        <v>1620.8099633440797</v>
      </c>
    </row>
    <row r="2657" spans="1:8" x14ac:dyDescent="0.25">
      <c r="A2657" s="405">
        <v>41052</v>
      </c>
      <c r="B2657" s="324">
        <v>411</v>
      </c>
      <c r="C2657" s="292">
        <v>4.41</v>
      </c>
      <c r="D2657" s="341">
        <v>1.1599999999999999</v>
      </c>
      <c r="E2657" s="341">
        <f t="shared" ref="E2657:E2681" si="149">C2657+D2657</f>
        <v>5.57</v>
      </c>
      <c r="F2657" s="401">
        <f t="shared" si="145"/>
        <v>649.20726052201564</v>
      </c>
      <c r="G2657" s="401">
        <f t="shared" si="146"/>
        <v>170.7665356475143</v>
      </c>
      <c r="H2657" s="401">
        <f t="shared" si="148"/>
        <v>819.97379616952992</v>
      </c>
    </row>
    <row r="2658" spans="1:8" x14ac:dyDescent="0.25">
      <c r="A2658" s="405">
        <v>41052</v>
      </c>
      <c r="B2658" s="324">
        <v>415</v>
      </c>
      <c r="C2658" s="292">
        <v>10.5</v>
      </c>
      <c r="D2658" s="341">
        <v>4.49</v>
      </c>
      <c r="E2658" s="341">
        <f t="shared" si="149"/>
        <v>14.99</v>
      </c>
      <c r="F2658" s="401">
        <f t="shared" si="145"/>
        <v>1545.7315726714658</v>
      </c>
      <c r="G2658" s="401">
        <f t="shared" si="146"/>
        <v>660.98426298046491</v>
      </c>
      <c r="H2658" s="401">
        <f t="shared" si="148"/>
        <v>2206.7158356519308</v>
      </c>
    </row>
    <row r="2659" spans="1:8" x14ac:dyDescent="0.25">
      <c r="A2659" s="405">
        <v>41052</v>
      </c>
      <c r="B2659" s="324">
        <v>419</v>
      </c>
      <c r="C2659" s="292">
        <v>2.4700000000000002</v>
      </c>
      <c r="D2659" s="341">
        <v>5.7</v>
      </c>
      <c r="E2659" s="341">
        <f t="shared" si="149"/>
        <v>8.17</v>
      </c>
      <c r="F2659" s="401">
        <f t="shared" si="145"/>
        <v>363.61495090462103</v>
      </c>
      <c r="G2659" s="401">
        <f t="shared" si="146"/>
        <v>839.11142516451002</v>
      </c>
      <c r="H2659" s="401">
        <f t="shared" si="148"/>
        <v>1202.726376069131</v>
      </c>
    </row>
    <row r="2660" spans="1:8" x14ac:dyDescent="0.25">
      <c r="A2660" s="405">
        <v>41052</v>
      </c>
      <c r="B2660" s="324">
        <v>427</v>
      </c>
      <c r="C2660" s="292">
        <v>6.98</v>
      </c>
      <c r="D2660" s="341">
        <v>4.37</v>
      </c>
      <c r="E2660" s="341">
        <f t="shared" si="149"/>
        <v>11.350000000000001</v>
      </c>
      <c r="F2660" s="401">
        <f t="shared" si="145"/>
        <v>1027.5434644996981</v>
      </c>
      <c r="G2660" s="401">
        <f t="shared" si="146"/>
        <v>643.31875929279101</v>
      </c>
      <c r="H2660" s="401">
        <f t="shared" si="148"/>
        <v>1670.8622237924894</v>
      </c>
    </row>
    <row r="2661" spans="1:8" x14ac:dyDescent="0.25">
      <c r="A2661" s="405">
        <v>41052</v>
      </c>
      <c r="B2661" s="324">
        <v>433</v>
      </c>
      <c r="C2661" s="292">
        <v>4.2300000000000004</v>
      </c>
      <c r="D2661" s="341">
        <v>5.42</v>
      </c>
      <c r="E2661" s="341">
        <f t="shared" si="149"/>
        <v>9.65</v>
      </c>
      <c r="F2661" s="401">
        <f t="shared" si="145"/>
        <v>622.70900499050492</v>
      </c>
      <c r="G2661" s="401">
        <f t="shared" si="146"/>
        <v>797.89191655993761</v>
      </c>
      <c r="H2661" s="401">
        <f t="shared" si="148"/>
        <v>1420.6009215504423</v>
      </c>
    </row>
    <row r="2662" spans="1:8" x14ac:dyDescent="0.25">
      <c r="A2662" s="405">
        <v>41052</v>
      </c>
      <c r="B2662" s="324">
        <v>437</v>
      </c>
      <c r="C2662" s="292">
        <v>0.27</v>
      </c>
      <c r="D2662" s="341">
        <v>1.83</v>
      </c>
      <c r="E2662" s="341">
        <f t="shared" si="149"/>
        <v>2.1</v>
      </c>
      <c r="F2662" s="401">
        <f t="shared" si="145"/>
        <v>39.747383297266261</v>
      </c>
      <c r="G2662" s="401">
        <f t="shared" si="146"/>
        <v>269.39893123702689</v>
      </c>
      <c r="H2662" s="401">
        <f t="shared" si="148"/>
        <v>309.14631453429314</v>
      </c>
    </row>
    <row r="2663" spans="1:8" x14ac:dyDescent="0.25">
      <c r="A2663" s="405">
        <v>41052</v>
      </c>
      <c r="B2663" s="324">
        <v>441</v>
      </c>
      <c r="C2663" s="292">
        <v>2.38</v>
      </c>
      <c r="D2663" s="341">
        <v>5.15</v>
      </c>
      <c r="E2663" s="341">
        <f t="shared" si="149"/>
        <v>7.53</v>
      </c>
      <c r="F2663" s="401">
        <f t="shared" si="145"/>
        <v>350.36582313886555</v>
      </c>
      <c r="G2663" s="401">
        <f t="shared" si="146"/>
        <v>758.1445332626713</v>
      </c>
      <c r="H2663" s="401">
        <f t="shared" si="148"/>
        <v>1108.5103564015369</v>
      </c>
    </row>
    <row r="2664" spans="1:8" x14ac:dyDescent="0.25">
      <c r="A2664" s="405">
        <v>41052</v>
      </c>
      <c r="B2664" s="324">
        <v>444</v>
      </c>
      <c r="C2664" s="292">
        <v>4.83</v>
      </c>
      <c r="D2664" s="341">
        <v>3.51</v>
      </c>
      <c r="E2664" s="341">
        <f t="shared" si="149"/>
        <v>8.34</v>
      </c>
      <c r="F2664" s="401">
        <f t="shared" si="145"/>
        <v>711.03652342887426</v>
      </c>
      <c r="G2664" s="401">
        <f t="shared" si="146"/>
        <v>516.71598286446135</v>
      </c>
      <c r="H2664" s="401">
        <f t="shared" si="148"/>
        <v>1227.7525062933357</v>
      </c>
    </row>
    <row r="2665" spans="1:8" x14ac:dyDescent="0.25">
      <c r="A2665" s="405">
        <v>41052</v>
      </c>
      <c r="B2665" s="324">
        <v>452</v>
      </c>
      <c r="C2665" s="292">
        <v>3.38</v>
      </c>
      <c r="D2665" s="341">
        <v>4.17</v>
      </c>
      <c r="E2665" s="341">
        <f t="shared" si="149"/>
        <v>7.55</v>
      </c>
      <c r="F2665" s="401">
        <f t="shared" si="145"/>
        <v>497.57835386948136</v>
      </c>
      <c r="G2665" s="401">
        <f t="shared" si="146"/>
        <v>613.87625314666786</v>
      </c>
      <c r="H2665" s="401">
        <f t="shared" si="148"/>
        <v>1111.4546070161491</v>
      </c>
    </row>
    <row r="2666" spans="1:8" x14ac:dyDescent="0.25">
      <c r="A2666" s="405">
        <v>41052</v>
      </c>
      <c r="B2666" s="324">
        <v>453</v>
      </c>
      <c r="C2666" s="292">
        <v>3.39</v>
      </c>
      <c r="D2666" s="341">
        <v>2.69</v>
      </c>
      <c r="E2666" s="341">
        <f t="shared" si="149"/>
        <v>6.08</v>
      </c>
      <c r="F2666" s="401">
        <f t="shared" si="145"/>
        <v>499.05047917678752</v>
      </c>
      <c r="G2666" s="401">
        <f t="shared" si="146"/>
        <v>396.00170766535649</v>
      </c>
      <c r="H2666" s="401">
        <f t="shared" si="148"/>
        <v>895.05218684214401</v>
      </c>
    </row>
    <row r="2667" spans="1:8" x14ac:dyDescent="0.25">
      <c r="A2667" s="405">
        <v>41052</v>
      </c>
      <c r="B2667" s="324">
        <v>461</v>
      </c>
      <c r="C2667" s="292">
        <v>5.33</v>
      </c>
      <c r="D2667" s="341">
        <v>5.39</v>
      </c>
      <c r="E2667" s="341">
        <f t="shared" si="149"/>
        <v>10.719999999999999</v>
      </c>
      <c r="F2667" s="401">
        <f t="shared" si="145"/>
        <v>784.64278879418214</v>
      </c>
      <c r="G2667" s="401">
        <f t="shared" si="146"/>
        <v>793.47554063801908</v>
      </c>
      <c r="H2667" s="401">
        <f t="shared" si="148"/>
        <v>1578.1183294322011</v>
      </c>
    </row>
    <row r="2668" spans="1:8" x14ac:dyDescent="0.25">
      <c r="A2668" s="405">
        <v>41052</v>
      </c>
      <c r="B2668" s="324">
        <v>469</v>
      </c>
      <c r="C2668" s="292">
        <v>3.38</v>
      </c>
      <c r="D2668" s="341">
        <v>6.01</v>
      </c>
      <c r="E2668" s="341">
        <f t="shared" si="149"/>
        <v>9.39</v>
      </c>
      <c r="F2668" s="401">
        <f t="shared" ref="F2668:F2731" si="150">(C2668*10000)/67.929</f>
        <v>497.57835386948136</v>
      </c>
      <c r="G2668" s="401">
        <f t="shared" ref="G2668:G2731" si="151">(D2668*10000)/67.929</f>
        <v>884.74730969100085</v>
      </c>
      <c r="H2668" s="401">
        <f t="shared" si="148"/>
        <v>1382.3256635604823</v>
      </c>
    </row>
    <row r="2669" spans="1:8" x14ac:dyDescent="0.25">
      <c r="A2669" s="405">
        <v>41052</v>
      </c>
      <c r="B2669" s="324">
        <v>470</v>
      </c>
      <c r="C2669" s="292">
        <v>3.98</v>
      </c>
      <c r="D2669" s="341">
        <v>4.47</v>
      </c>
      <c r="E2669" s="341">
        <f t="shared" si="149"/>
        <v>8.4499999999999993</v>
      </c>
      <c r="F2669" s="401">
        <f t="shared" si="150"/>
        <v>585.90587230785081</v>
      </c>
      <c r="G2669" s="401">
        <f t="shared" si="151"/>
        <v>658.04001236585259</v>
      </c>
      <c r="H2669" s="401">
        <f t="shared" si="148"/>
        <v>1243.9458846737034</v>
      </c>
    </row>
    <row r="2670" spans="1:8" x14ac:dyDescent="0.25">
      <c r="A2670" s="405">
        <v>41052</v>
      </c>
      <c r="B2670" s="324">
        <v>475</v>
      </c>
      <c r="C2670" s="292">
        <v>0.08</v>
      </c>
      <c r="D2670" s="341">
        <v>1.73</v>
      </c>
      <c r="E2670" s="341">
        <f t="shared" si="149"/>
        <v>1.81</v>
      </c>
      <c r="F2670" s="401">
        <f t="shared" si="150"/>
        <v>11.777002458449262</v>
      </c>
      <c r="G2670" s="401">
        <f t="shared" si="151"/>
        <v>254.67767816396531</v>
      </c>
      <c r="H2670" s="401">
        <f t="shared" si="148"/>
        <v>266.45468062241457</v>
      </c>
    </row>
    <row r="2671" spans="1:8" x14ac:dyDescent="0.25">
      <c r="A2671" s="405">
        <v>41052</v>
      </c>
      <c r="B2671" s="324">
        <v>476</v>
      </c>
      <c r="C2671" s="292">
        <v>3.81</v>
      </c>
      <c r="D2671" s="341">
        <v>5.3</v>
      </c>
      <c r="E2671" s="341">
        <f t="shared" si="149"/>
        <v>9.11</v>
      </c>
      <c r="F2671" s="401">
        <f t="shared" si="150"/>
        <v>560.87974208364619</v>
      </c>
      <c r="G2671" s="401">
        <f t="shared" si="151"/>
        <v>780.22641287226361</v>
      </c>
      <c r="H2671" s="401">
        <f t="shared" si="148"/>
        <v>1341.1061549559099</v>
      </c>
    </row>
    <row r="2672" spans="1:8" x14ac:dyDescent="0.25">
      <c r="A2672" s="405">
        <v>41052</v>
      </c>
      <c r="B2672" s="324">
        <v>478</v>
      </c>
      <c r="C2672" s="292">
        <v>3.76</v>
      </c>
      <c r="D2672" s="341">
        <v>6.26</v>
      </c>
      <c r="E2672" s="341">
        <f t="shared" si="149"/>
        <v>10.02</v>
      </c>
      <c r="F2672" s="401">
        <f t="shared" si="150"/>
        <v>553.51911554711535</v>
      </c>
      <c r="G2672" s="401">
        <f t="shared" si="151"/>
        <v>921.55044237365485</v>
      </c>
      <c r="H2672" s="401">
        <f t="shared" si="148"/>
        <v>1475.0695579207702</v>
      </c>
    </row>
    <row r="2673" spans="1:8" x14ac:dyDescent="0.25">
      <c r="A2673" s="405">
        <v>41052</v>
      </c>
      <c r="B2673" s="324">
        <v>481</v>
      </c>
      <c r="C2673" s="292">
        <v>5.74</v>
      </c>
      <c r="D2673" s="341">
        <v>3.33</v>
      </c>
      <c r="E2673" s="341">
        <f t="shared" si="149"/>
        <v>9.07</v>
      </c>
      <c r="F2673" s="401">
        <f t="shared" si="150"/>
        <v>844.99992639373465</v>
      </c>
      <c r="G2673" s="401">
        <f t="shared" si="151"/>
        <v>490.21772733295057</v>
      </c>
      <c r="H2673" s="401">
        <f t="shared" si="148"/>
        <v>1335.2176537266853</v>
      </c>
    </row>
    <row r="2674" spans="1:8" x14ac:dyDescent="0.25">
      <c r="A2674" s="405">
        <v>41052</v>
      </c>
      <c r="B2674" s="324">
        <v>529</v>
      </c>
      <c r="C2674" s="292">
        <v>5.8</v>
      </c>
      <c r="D2674" s="341">
        <v>6.41</v>
      </c>
      <c r="E2674" s="341">
        <f t="shared" si="149"/>
        <v>12.21</v>
      </c>
      <c r="F2674" s="401">
        <f t="shared" si="150"/>
        <v>853.8326782375716</v>
      </c>
      <c r="G2674" s="401">
        <f t="shared" si="151"/>
        <v>943.63232198324715</v>
      </c>
      <c r="H2674" s="401">
        <f t="shared" si="148"/>
        <v>1797.4650002208189</v>
      </c>
    </row>
    <row r="2675" spans="1:8" x14ac:dyDescent="0.25">
      <c r="A2675" s="405">
        <v>41052</v>
      </c>
      <c r="B2675" s="324">
        <v>537</v>
      </c>
      <c r="C2675" s="292">
        <v>5.63</v>
      </c>
      <c r="D2675" s="341">
        <v>9.18</v>
      </c>
      <c r="E2675" s="341">
        <f t="shared" si="149"/>
        <v>14.809999999999999</v>
      </c>
      <c r="F2675" s="401">
        <f t="shared" si="150"/>
        <v>828.80654801336686</v>
      </c>
      <c r="G2675" s="401">
        <f t="shared" si="151"/>
        <v>1351.411032107053</v>
      </c>
      <c r="H2675" s="401">
        <f t="shared" si="148"/>
        <v>2180.2175801204198</v>
      </c>
    </row>
    <row r="2676" spans="1:8" x14ac:dyDescent="0.25">
      <c r="A2676" s="405">
        <v>41052</v>
      </c>
      <c r="B2676" s="324">
        <v>539</v>
      </c>
      <c r="C2676" s="292">
        <f>7.6+10.64</f>
        <v>18.240000000000002</v>
      </c>
      <c r="D2676" s="341">
        <v>8.84</v>
      </c>
      <c r="E2676" s="341">
        <f t="shared" si="149"/>
        <v>27.080000000000002</v>
      </c>
      <c r="F2676" s="401">
        <f t="shared" si="150"/>
        <v>2685.1565605264323</v>
      </c>
      <c r="G2676" s="401">
        <f t="shared" si="151"/>
        <v>1301.3587716586435</v>
      </c>
      <c r="H2676" s="401">
        <f t="shared" si="148"/>
        <v>3986.5153321850753</v>
      </c>
    </row>
    <row r="2677" spans="1:8" x14ac:dyDescent="0.25">
      <c r="A2677" s="405">
        <v>41052</v>
      </c>
      <c r="B2677" s="324">
        <v>541</v>
      </c>
      <c r="C2677" s="292">
        <v>1.85</v>
      </c>
      <c r="D2677" s="341">
        <v>5.49</v>
      </c>
      <c r="E2677" s="341">
        <f t="shared" si="149"/>
        <v>7.34</v>
      </c>
      <c r="F2677" s="401">
        <f t="shared" si="150"/>
        <v>272.3431818516392</v>
      </c>
      <c r="G2677" s="401">
        <f t="shared" si="151"/>
        <v>808.19679371108066</v>
      </c>
      <c r="H2677" s="401">
        <f t="shared" si="148"/>
        <v>1080.53997556272</v>
      </c>
    </row>
    <row r="2678" spans="1:8" x14ac:dyDescent="0.25">
      <c r="A2678" s="405">
        <v>41052</v>
      </c>
      <c r="B2678" s="324">
        <v>546</v>
      </c>
      <c r="C2678" s="292">
        <v>0.55000000000000004</v>
      </c>
      <c r="D2678" s="341">
        <v>4.04</v>
      </c>
      <c r="E2678" s="341">
        <f t="shared" si="149"/>
        <v>4.59</v>
      </c>
      <c r="F2678" s="401">
        <f t="shared" si="150"/>
        <v>80.966891901838679</v>
      </c>
      <c r="G2678" s="401">
        <f t="shared" si="151"/>
        <v>594.73862415168776</v>
      </c>
      <c r="H2678" s="401">
        <f t="shared" si="148"/>
        <v>675.70551605352648</v>
      </c>
    </row>
    <row r="2679" spans="1:8" x14ac:dyDescent="0.25">
      <c r="A2679" s="405">
        <v>41052</v>
      </c>
      <c r="B2679" s="324">
        <v>549</v>
      </c>
      <c r="C2679" s="292">
        <v>4.2</v>
      </c>
      <c r="D2679" s="341">
        <v>10.66</v>
      </c>
      <c r="E2679" s="341">
        <f t="shared" si="149"/>
        <v>14.86</v>
      </c>
      <c r="F2679" s="401">
        <f t="shared" si="150"/>
        <v>618.29262906858628</v>
      </c>
      <c r="G2679" s="401">
        <f t="shared" si="151"/>
        <v>1569.2855775883643</v>
      </c>
      <c r="H2679" s="401">
        <f t="shared" si="148"/>
        <v>2187.5782066569504</v>
      </c>
    </row>
    <row r="2680" spans="1:8" x14ac:dyDescent="0.25">
      <c r="A2680" s="405">
        <v>41052</v>
      </c>
      <c r="B2680" s="324">
        <v>560</v>
      </c>
      <c r="C2680" s="293">
        <f>8.11+14.51</f>
        <v>22.619999999999997</v>
      </c>
      <c r="D2680" s="341">
        <v>7.2</v>
      </c>
      <c r="E2680" s="341">
        <f t="shared" si="149"/>
        <v>29.819999999999997</v>
      </c>
      <c r="F2680" s="401">
        <f t="shared" si="150"/>
        <v>3329.9474451265287</v>
      </c>
      <c r="G2680" s="401">
        <f t="shared" si="151"/>
        <v>1059.9302212604337</v>
      </c>
      <c r="H2680" s="401">
        <f t="shared" si="148"/>
        <v>4389.8776663869621</v>
      </c>
    </row>
    <row r="2681" spans="1:8" x14ac:dyDescent="0.25">
      <c r="A2681" s="405">
        <v>41052</v>
      </c>
      <c r="B2681" s="324">
        <v>562</v>
      </c>
      <c r="C2681" s="292">
        <v>8.41</v>
      </c>
      <c r="D2681" s="341">
        <v>5.86</v>
      </c>
      <c r="E2681" s="341">
        <f t="shared" si="149"/>
        <v>14.27</v>
      </c>
      <c r="F2681" s="401">
        <f t="shared" si="150"/>
        <v>1238.0573834444788</v>
      </c>
      <c r="G2681" s="401">
        <f t="shared" si="151"/>
        <v>862.66543008140854</v>
      </c>
      <c r="H2681" s="401">
        <f t="shared" si="148"/>
        <v>2100.7228135258874</v>
      </c>
    </row>
    <row r="2682" spans="1:8" x14ac:dyDescent="0.25">
      <c r="A2682" s="405">
        <v>41052</v>
      </c>
      <c r="B2682" s="324">
        <v>570</v>
      </c>
      <c r="C2682" s="292">
        <v>0</v>
      </c>
      <c r="D2682" s="341">
        <v>9.51</v>
      </c>
      <c r="E2682" s="341"/>
      <c r="F2682" s="401">
        <v>0</v>
      </c>
      <c r="G2682" s="401">
        <f t="shared" si="151"/>
        <v>1399.9911672481562</v>
      </c>
      <c r="H2682" s="401">
        <f t="shared" si="148"/>
        <v>0</v>
      </c>
    </row>
    <row r="2683" spans="1:8" x14ac:dyDescent="0.25">
      <c r="A2683" s="405">
        <v>41052</v>
      </c>
      <c r="B2683" s="324">
        <v>571</v>
      </c>
      <c r="C2683" s="292">
        <v>4.83</v>
      </c>
      <c r="D2683" s="341">
        <v>1.1200000000000001</v>
      </c>
      <c r="E2683" s="341">
        <f t="shared" ref="E2683:E2688" si="152">C2683+D2683</f>
        <v>5.95</v>
      </c>
      <c r="F2683" s="401">
        <f t="shared" si="150"/>
        <v>711.03652342887426</v>
      </c>
      <c r="G2683" s="401">
        <f t="shared" si="151"/>
        <v>164.8780344182897</v>
      </c>
      <c r="H2683" s="401">
        <f t="shared" si="148"/>
        <v>875.91455784716391</v>
      </c>
    </row>
    <row r="2684" spans="1:8" x14ac:dyDescent="0.25">
      <c r="A2684" s="405">
        <v>41052</v>
      </c>
      <c r="B2684" s="324">
        <v>572</v>
      </c>
      <c r="C2684" s="292">
        <v>0.32</v>
      </c>
      <c r="D2684" s="341">
        <v>5.18</v>
      </c>
      <c r="E2684" s="341">
        <f t="shared" si="152"/>
        <v>5.5</v>
      </c>
      <c r="F2684" s="401">
        <f t="shared" si="150"/>
        <v>47.108009833797048</v>
      </c>
      <c r="G2684" s="401">
        <f t="shared" si="151"/>
        <v>762.56090918458972</v>
      </c>
      <c r="H2684" s="401">
        <f t="shared" si="148"/>
        <v>809.66891901838687</v>
      </c>
    </row>
    <row r="2685" spans="1:8" x14ac:dyDescent="0.25">
      <c r="A2685" s="405">
        <v>41052</v>
      </c>
      <c r="B2685" s="324">
        <v>574</v>
      </c>
      <c r="C2685" s="292">
        <v>6.68</v>
      </c>
      <c r="D2685" s="341">
        <v>6.48</v>
      </c>
      <c r="E2685" s="341">
        <f t="shared" si="152"/>
        <v>13.16</v>
      </c>
      <c r="F2685" s="401">
        <f t="shared" si="150"/>
        <v>983.37970528051346</v>
      </c>
      <c r="G2685" s="401">
        <f t="shared" si="151"/>
        <v>953.93719913439043</v>
      </c>
      <c r="H2685" s="401">
        <f t="shared" si="148"/>
        <v>1937.3169044149038</v>
      </c>
    </row>
    <row r="2686" spans="1:8" x14ac:dyDescent="0.25">
      <c r="A2686" s="405">
        <v>41052</v>
      </c>
      <c r="B2686" s="324">
        <v>577</v>
      </c>
      <c r="C2686" s="292">
        <v>3.3</v>
      </c>
      <c r="D2686" s="341">
        <v>9.2100000000000009</v>
      </c>
      <c r="E2686" s="341">
        <f t="shared" si="152"/>
        <v>12.510000000000002</v>
      </c>
      <c r="F2686" s="401">
        <f t="shared" si="150"/>
        <v>485.8013514110321</v>
      </c>
      <c r="G2686" s="401">
        <f t="shared" si="151"/>
        <v>1355.8274080289716</v>
      </c>
      <c r="H2686" s="401">
        <f t="shared" si="148"/>
        <v>1841.6287594400037</v>
      </c>
    </row>
    <row r="2687" spans="1:8" x14ac:dyDescent="0.25">
      <c r="A2687" s="405">
        <v>41052</v>
      </c>
      <c r="B2687" s="324">
        <v>587</v>
      </c>
      <c r="C2687" s="292">
        <v>4.4000000000000004</v>
      </c>
      <c r="D2687" s="341">
        <v>7.46</v>
      </c>
      <c r="E2687" s="341">
        <f t="shared" si="152"/>
        <v>11.86</v>
      </c>
      <c r="F2687" s="401">
        <f t="shared" si="150"/>
        <v>647.73513521470943</v>
      </c>
      <c r="G2687" s="401">
        <f t="shared" si="151"/>
        <v>1098.2054792503939</v>
      </c>
      <c r="H2687" s="401">
        <f t="shared" si="148"/>
        <v>1745.9406144651032</v>
      </c>
    </row>
    <row r="2688" spans="1:8" x14ac:dyDescent="0.25">
      <c r="A2688" s="405">
        <v>41093</v>
      </c>
      <c r="B2688" s="324">
        <v>2</v>
      </c>
      <c r="C2688" s="292">
        <v>0.76</v>
      </c>
      <c r="D2688" s="341">
        <v>8.77</v>
      </c>
      <c r="E2688" s="341">
        <f t="shared" si="152"/>
        <v>9.5299999999999994</v>
      </c>
      <c r="F2688" s="401">
        <f t="shared" si="150"/>
        <v>111.881523355268</v>
      </c>
      <c r="G2688" s="401">
        <f t="shared" si="151"/>
        <v>1291.0538945075004</v>
      </c>
      <c r="H2688" s="401">
        <f t="shared" si="148"/>
        <v>1402.9354178627684</v>
      </c>
    </row>
    <row r="2689" spans="1:8" x14ac:dyDescent="0.25">
      <c r="A2689" s="405">
        <v>41093</v>
      </c>
      <c r="B2689" s="324">
        <v>12</v>
      </c>
      <c r="C2689" s="292">
        <v>0</v>
      </c>
      <c r="D2689" s="341">
        <v>6.15</v>
      </c>
      <c r="E2689" s="341"/>
      <c r="F2689" s="401">
        <f t="shared" si="150"/>
        <v>0</v>
      </c>
      <c r="G2689" s="401">
        <f t="shared" si="151"/>
        <v>905.35706399328706</v>
      </c>
      <c r="H2689" s="401">
        <f t="shared" si="148"/>
        <v>0</v>
      </c>
    </row>
    <row r="2690" spans="1:8" x14ac:dyDescent="0.25">
      <c r="A2690" s="405">
        <v>41093</v>
      </c>
      <c r="B2690" s="324">
        <v>22</v>
      </c>
      <c r="C2690" s="292">
        <v>0</v>
      </c>
      <c r="D2690" s="341">
        <v>6.94</v>
      </c>
      <c r="E2690" s="341"/>
      <c r="F2690" s="401">
        <f t="shared" si="150"/>
        <v>0</v>
      </c>
      <c r="G2690" s="401">
        <f t="shared" si="151"/>
        <v>1021.6549632704736</v>
      </c>
      <c r="H2690" s="401">
        <f t="shared" si="148"/>
        <v>0</v>
      </c>
    </row>
    <row r="2691" spans="1:8" x14ac:dyDescent="0.25">
      <c r="A2691" s="405">
        <v>41093</v>
      </c>
      <c r="B2691" s="324">
        <v>25</v>
      </c>
      <c r="C2691" s="292">
        <v>2.15</v>
      </c>
      <c r="D2691" s="341">
        <v>6.65</v>
      </c>
      <c r="E2691" s="341">
        <f>C2691+D2691</f>
        <v>8.8000000000000007</v>
      </c>
      <c r="F2691" s="401">
        <f t="shared" si="150"/>
        <v>316.50694107082393</v>
      </c>
      <c r="G2691" s="401">
        <f t="shared" si="151"/>
        <v>978.96332935859493</v>
      </c>
      <c r="H2691" s="401">
        <f t="shared" si="148"/>
        <v>1295.4702704294189</v>
      </c>
    </row>
    <row r="2692" spans="1:8" x14ac:dyDescent="0.25">
      <c r="A2692" s="405">
        <v>41093</v>
      </c>
      <c r="B2692" s="324">
        <v>28</v>
      </c>
      <c r="C2692" s="292">
        <v>2.87</v>
      </c>
      <c r="D2692" s="341">
        <v>7.87</v>
      </c>
      <c r="E2692" s="341">
        <f>C2692+D2692</f>
        <v>10.74</v>
      </c>
      <c r="F2692" s="401">
        <f t="shared" si="150"/>
        <v>422.49996319686733</v>
      </c>
      <c r="G2692" s="401">
        <f t="shared" si="151"/>
        <v>1158.5626168499462</v>
      </c>
      <c r="H2692" s="401">
        <f t="shared" ref="H2692:H2755" si="153">(E2692*10000)/67.929</f>
        <v>1581.0625800468135</v>
      </c>
    </row>
    <row r="2693" spans="1:8" x14ac:dyDescent="0.25">
      <c r="A2693" s="405">
        <v>41093</v>
      </c>
      <c r="B2693" s="324">
        <v>31</v>
      </c>
      <c r="C2693" s="292">
        <v>5.08</v>
      </c>
      <c r="D2693" s="341">
        <v>8.5399999999999991</v>
      </c>
      <c r="E2693" s="341">
        <f>C2693+D2693</f>
        <v>13.62</v>
      </c>
      <c r="F2693" s="401">
        <f t="shared" si="150"/>
        <v>747.83965611152814</v>
      </c>
      <c r="G2693" s="401">
        <f t="shared" si="151"/>
        <v>1257.1950124394587</v>
      </c>
      <c r="H2693" s="401">
        <f t="shared" si="153"/>
        <v>2005.0346685509869</v>
      </c>
    </row>
    <row r="2694" spans="1:8" x14ac:dyDescent="0.25">
      <c r="A2694" s="405">
        <v>41093</v>
      </c>
      <c r="B2694" s="324">
        <v>32</v>
      </c>
      <c r="C2694" s="292">
        <v>0</v>
      </c>
      <c r="D2694" s="341">
        <v>7.67</v>
      </c>
      <c r="E2694" s="341"/>
      <c r="F2694" s="401">
        <f t="shared" si="150"/>
        <v>0</v>
      </c>
      <c r="G2694" s="401">
        <f t="shared" si="151"/>
        <v>1129.120110703823</v>
      </c>
      <c r="H2694" s="401">
        <f t="shared" si="153"/>
        <v>0</v>
      </c>
    </row>
    <row r="2695" spans="1:8" x14ac:dyDescent="0.25">
      <c r="A2695" s="405">
        <v>41093</v>
      </c>
      <c r="B2695" s="324">
        <v>108</v>
      </c>
      <c r="C2695" s="292">
        <v>0</v>
      </c>
      <c r="D2695" s="341">
        <v>6.7</v>
      </c>
      <c r="E2695" s="341"/>
      <c r="F2695" s="401">
        <f t="shared" si="150"/>
        <v>0</v>
      </c>
      <c r="G2695" s="401">
        <f t="shared" si="151"/>
        <v>986.32395589512578</v>
      </c>
      <c r="H2695" s="401">
        <f t="shared" si="153"/>
        <v>0</v>
      </c>
    </row>
    <row r="2696" spans="1:8" x14ac:dyDescent="0.25">
      <c r="A2696" s="405">
        <v>41093</v>
      </c>
      <c r="B2696" s="324">
        <v>119</v>
      </c>
      <c r="C2696" s="292">
        <v>0</v>
      </c>
      <c r="D2696" s="341">
        <v>6.76</v>
      </c>
      <c r="E2696" s="341"/>
      <c r="F2696" s="401">
        <f t="shared" si="150"/>
        <v>0</v>
      </c>
      <c r="G2696" s="401">
        <f t="shared" si="151"/>
        <v>995.15670773896272</v>
      </c>
      <c r="H2696" s="401">
        <f t="shared" si="153"/>
        <v>0</v>
      </c>
    </row>
    <row r="2697" spans="1:8" x14ac:dyDescent="0.25">
      <c r="A2697" s="405">
        <v>41093</v>
      </c>
      <c r="B2697" s="324">
        <v>123</v>
      </c>
      <c r="C2697" s="292">
        <v>4.55</v>
      </c>
      <c r="D2697" s="341">
        <v>8.69</v>
      </c>
      <c r="E2697" s="341">
        <f>C2697+D2697</f>
        <v>13.239999999999998</v>
      </c>
      <c r="F2697" s="401">
        <f t="shared" si="150"/>
        <v>669.81701482430185</v>
      </c>
      <c r="G2697" s="401">
        <f t="shared" si="151"/>
        <v>1279.2768920490512</v>
      </c>
      <c r="H2697" s="401">
        <f t="shared" si="153"/>
        <v>1949.0939068733526</v>
      </c>
    </row>
    <row r="2698" spans="1:8" x14ac:dyDescent="0.25">
      <c r="A2698" s="405">
        <v>41093</v>
      </c>
      <c r="B2698" s="324">
        <v>124</v>
      </c>
      <c r="C2698" s="292">
        <v>2.77</v>
      </c>
      <c r="D2698" s="341">
        <v>6.97</v>
      </c>
      <c r="E2698" s="341">
        <f>C2698+D2698</f>
        <v>9.74</v>
      </c>
      <c r="F2698" s="401">
        <f t="shared" si="150"/>
        <v>407.77871012380575</v>
      </c>
      <c r="G2698" s="401">
        <f t="shared" si="151"/>
        <v>1026.0713391923921</v>
      </c>
      <c r="H2698" s="401">
        <f t="shared" si="153"/>
        <v>1433.8500493161978</v>
      </c>
    </row>
    <row r="2699" spans="1:8" x14ac:dyDescent="0.25">
      <c r="A2699" s="405">
        <v>41093</v>
      </c>
      <c r="B2699" s="324">
        <v>132</v>
      </c>
      <c r="C2699" s="292">
        <v>4.4800000000000004</v>
      </c>
      <c r="D2699" s="341">
        <v>7.45</v>
      </c>
      <c r="E2699" s="341">
        <f>C2699+D2699</f>
        <v>11.93</v>
      </c>
      <c r="F2699" s="401">
        <f t="shared" si="150"/>
        <v>659.5121376731588</v>
      </c>
      <c r="G2699" s="401">
        <f t="shared" si="151"/>
        <v>1096.7333539430876</v>
      </c>
      <c r="H2699" s="401">
        <f t="shared" si="153"/>
        <v>1756.2454916162462</v>
      </c>
    </row>
    <row r="2700" spans="1:8" x14ac:dyDescent="0.25">
      <c r="A2700" s="405">
        <v>41093</v>
      </c>
      <c r="B2700" s="324">
        <v>133</v>
      </c>
      <c r="C2700" s="292">
        <v>0</v>
      </c>
      <c r="D2700" s="341">
        <v>3.91</v>
      </c>
      <c r="E2700" s="341"/>
      <c r="F2700" s="401">
        <f t="shared" si="150"/>
        <v>0</v>
      </c>
      <c r="G2700" s="401">
        <f t="shared" si="151"/>
        <v>575.60099515670777</v>
      </c>
      <c r="H2700" s="401">
        <f t="shared" si="153"/>
        <v>0</v>
      </c>
    </row>
    <row r="2701" spans="1:8" x14ac:dyDescent="0.25">
      <c r="A2701" s="405">
        <v>41093</v>
      </c>
      <c r="B2701" s="324">
        <v>134</v>
      </c>
      <c r="C2701" s="292">
        <v>0</v>
      </c>
      <c r="D2701" s="341">
        <v>8.7799999999999994</v>
      </c>
      <c r="E2701" s="341"/>
      <c r="F2701" s="401">
        <f t="shared" si="150"/>
        <v>0</v>
      </c>
      <c r="G2701" s="401">
        <f t="shared" si="151"/>
        <v>1292.5260198148067</v>
      </c>
      <c r="H2701" s="401">
        <f t="shared" si="153"/>
        <v>0</v>
      </c>
    </row>
    <row r="2702" spans="1:8" x14ac:dyDescent="0.25">
      <c r="A2702" s="405">
        <v>41093</v>
      </c>
      <c r="B2702" s="324">
        <v>223</v>
      </c>
      <c r="C2702" s="292">
        <v>0</v>
      </c>
      <c r="D2702" s="341">
        <v>11.11</v>
      </c>
      <c r="E2702" s="341"/>
      <c r="F2702" s="401">
        <f t="shared" si="150"/>
        <v>0</v>
      </c>
      <c r="G2702" s="401">
        <f t="shared" si="151"/>
        <v>1635.5312164171414</v>
      </c>
      <c r="H2702" s="401">
        <f t="shared" si="153"/>
        <v>0</v>
      </c>
    </row>
    <row r="2703" spans="1:8" x14ac:dyDescent="0.25">
      <c r="A2703" s="405">
        <v>41093</v>
      </c>
      <c r="B2703" s="324">
        <v>224</v>
      </c>
      <c r="C2703" s="292">
        <v>0</v>
      </c>
      <c r="D2703" s="341">
        <v>7.17</v>
      </c>
      <c r="E2703" s="341"/>
      <c r="F2703" s="401">
        <f t="shared" si="150"/>
        <v>0</v>
      </c>
      <c r="G2703" s="401">
        <f t="shared" si="151"/>
        <v>1055.5138453385152</v>
      </c>
      <c r="H2703" s="401">
        <f t="shared" si="153"/>
        <v>0</v>
      </c>
    </row>
    <row r="2704" spans="1:8" x14ac:dyDescent="0.25">
      <c r="A2704" s="405">
        <v>41093</v>
      </c>
      <c r="B2704" s="324">
        <v>227</v>
      </c>
      <c r="C2704" s="292">
        <v>0.03</v>
      </c>
      <c r="D2704" s="341">
        <v>6.51</v>
      </c>
      <c r="E2704" s="341">
        <f>C2704+D2704</f>
        <v>6.54</v>
      </c>
      <c r="F2704" s="401">
        <f t="shared" si="150"/>
        <v>4.4163759219184735</v>
      </c>
      <c r="G2704" s="401">
        <f t="shared" si="151"/>
        <v>958.35357505630873</v>
      </c>
      <c r="H2704" s="401">
        <f t="shared" si="153"/>
        <v>962.76995097822726</v>
      </c>
    </row>
    <row r="2705" spans="1:8" x14ac:dyDescent="0.25">
      <c r="A2705" s="405">
        <v>41093</v>
      </c>
      <c r="B2705" s="324">
        <v>229</v>
      </c>
      <c r="C2705" s="292">
        <v>0.69</v>
      </c>
      <c r="D2705" s="341">
        <v>11.87</v>
      </c>
      <c r="E2705" s="341">
        <f>C2705+D2705</f>
        <v>12.559999999999999</v>
      </c>
      <c r="F2705" s="401">
        <f t="shared" si="150"/>
        <v>101.57664620412488</v>
      </c>
      <c r="G2705" s="401">
        <f t="shared" si="151"/>
        <v>1747.4127397724092</v>
      </c>
      <c r="H2705" s="401">
        <f t="shared" si="153"/>
        <v>1848.9893859765341</v>
      </c>
    </row>
    <row r="2706" spans="1:8" x14ac:dyDescent="0.25">
      <c r="A2706" s="405">
        <v>41093</v>
      </c>
      <c r="B2706" s="324">
        <v>232</v>
      </c>
      <c r="C2706" s="292">
        <v>1.93</v>
      </c>
      <c r="D2706" s="341">
        <v>4</v>
      </c>
      <c r="E2706" s="341">
        <f>C2706+D2706</f>
        <v>5.93</v>
      </c>
      <c r="F2706" s="401">
        <f t="shared" si="150"/>
        <v>284.12018431008846</v>
      </c>
      <c r="G2706" s="401">
        <f t="shared" si="151"/>
        <v>588.85012292246313</v>
      </c>
      <c r="H2706" s="401">
        <f t="shared" si="153"/>
        <v>872.97030723255159</v>
      </c>
    </row>
    <row r="2707" spans="1:8" x14ac:dyDescent="0.25">
      <c r="A2707" s="405">
        <v>41093</v>
      </c>
      <c r="B2707" s="324">
        <v>244</v>
      </c>
      <c r="C2707" s="292">
        <v>0</v>
      </c>
      <c r="D2707" s="341">
        <v>5.0599999999999996</v>
      </c>
      <c r="E2707" s="341"/>
      <c r="F2707" s="401">
        <f t="shared" si="150"/>
        <v>0</v>
      </c>
      <c r="G2707" s="401">
        <f t="shared" si="151"/>
        <v>744.89540549691571</v>
      </c>
      <c r="H2707" s="401">
        <f t="shared" si="153"/>
        <v>0</v>
      </c>
    </row>
    <row r="2708" spans="1:8" x14ac:dyDescent="0.25">
      <c r="A2708" s="405">
        <v>41093</v>
      </c>
      <c r="B2708" s="324">
        <v>245</v>
      </c>
      <c r="C2708" s="292">
        <v>0.96</v>
      </c>
      <c r="D2708" s="341">
        <v>6.61</v>
      </c>
      <c r="E2708" s="341">
        <f>C2708+D2708</f>
        <v>7.57</v>
      </c>
      <c r="F2708" s="401">
        <f t="shared" si="150"/>
        <v>141.32402950139115</v>
      </c>
      <c r="G2708" s="401">
        <f t="shared" si="151"/>
        <v>973.0748281293703</v>
      </c>
      <c r="H2708" s="401">
        <f t="shared" si="153"/>
        <v>1114.3988576307615</v>
      </c>
    </row>
    <row r="2709" spans="1:8" x14ac:dyDescent="0.25">
      <c r="A2709" s="405">
        <v>41093</v>
      </c>
      <c r="B2709" s="324">
        <v>247</v>
      </c>
      <c r="C2709" s="292">
        <v>2.41</v>
      </c>
      <c r="D2709" s="341">
        <v>7.89</v>
      </c>
      <c r="E2709" s="341">
        <f>C2709+D2709</f>
        <v>10.3</v>
      </c>
      <c r="F2709" s="401">
        <f t="shared" si="150"/>
        <v>354.78219906078402</v>
      </c>
      <c r="G2709" s="401">
        <f t="shared" si="151"/>
        <v>1161.5068674645586</v>
      </c>
      <c r="H2709" s="401">
        <f t="shared" si="153"/>
        <v>1516.2890665253426</v>
      </c>
    </row>
    <row r="2710" spans="1:8" x14ac:dyDescent="0.25">
      <c r="A2710" s="405">
        <v>41093</v>
      </c>
      <c r="B2710" s="324">
        <v>248</v>
      </c>
      <c r="C2710" s="292">
        <v>0.14000000000000001</v>
      </c>
      <c r="D2710" s="341">
        <v>4.3099999999999996</v>
      </c>
      <c r="E2710" s="341">
        <f>C2710+D2710</f>
        <v>4.4499999999999993</v>
      </c>
      <c r="F2710" s="401">
        <f t="shared" si="150"/>
        <v>20.609754302286213</v>
      </c>
      <c r="G2710" s="401">
        <f t="shared" si="151"/>
        <v>634.48600744895396</v>
      </c>
      <c r="H2710" s="401">
        <f t="shared" si="153"/>
        <v>655.09576175124016</v>
      </c>
    </row>
    <row r="2711" spans="1:8" x14ac:dyDescent="0.25">
      <c r="A2711" s="405">
        <v>41093</v>
      </c>
      <c r="B2711" s="324">
        <v>250</v>
      </c>
      <c r="C2711" s="292">
        <v>0</v>
      </c>
      <c r="D2711" s="341">
        <v>6.25</v>
      </c>
      <c r="E2711" s="341"/>
      <c r="F2711" s="401">
        <v>0</v>
      </c>
      <c r="G2711" s="401">
        <f t="shared" si="151"/>
        <v>920.07831706634863</v>
      </c>
      <c r="H2711" s="401">
        <f t="shared" si="153"/>
        <v>0</v>
      </c>
    </row>
    <row r="2712" spans="1:8" x14ac:dyDescent="0.25">
      <c r="A2712" s="405">
        <v>41093</v>
      </c>
      <c r="B2712" s="324">
        <v>252</v>
      </c>
      <c r="C2712" s="292">
        <v>0</v>
      </c>
      <c r="D2712" s="341">
        <v>8.1199999999999992</v>
      </c>
      <c r="E2712" s="341"/>
      <c r="F2712" s="401">
        <v>0</v>
      </c>
      <c r="G2712" s="401">
        <f t="shared" si="151"/>
        <v>1195.3657495325999</v>
      </c>
      <c r="H2712" s="401">
        <f t="shared" si="153"/>
        <v>0</v>
      </c>
    </row>
    <row r="2713" spans="1:8" x14ac:dyDescent="0.25">
      <c r="A2713" s="405">
        <v>41093</v>
      </c>
      <c r="B2713" s="324">
        <v>257</v>
      </c>
      <c r="C2713" s="292">
        <v>0</v>
      </c>
      <c r="D2713" s="341">
        <v>7.4</v>
      </c>
      <c r="E2713" s="341"/>
      <c r="F2713" s="401">
        <v>0</v>
      </c>
      <c r="G2713" s="401">
        <f t="shared" si="151"/>
        <v>1089.3727274065568</v>
      </c>
      <c r="H2713" s="401">
        <f t="shared" si="153"/>
        <v>0</v>
      </c>
    </row>
    <row r="2714" spans="1:8" x14ac:dyDescent="0.25">
      <c r="A2714" s="405">
        <v>41093</v>
      </c>
      <c r="B2714" s="324">
        <v>272</v>
      </c>
      <c r="C2714" s="292">
        <v>0.54</v>
      </c>
      <c r="D2714" s="341">
        <v>4.45</v>
      </c>
      <c r="E2714" s="341">
        <f>C2714+D2714</f>
        <v>4.99</v>
      </c>
      <c r="F2714" s="401">
        <f t="shared" si="150"/>
        <v>79.494766594532521</v>
      </c>
      <c r="G2714" s="401">
        <f t="shared" si="151"/>
        <v>655.09576175124027</v>
      </c>
      <c r="H2714" s="401">
        <f t="shared" si="153"/>
        <v>734.59052834577278</v>
      </c>
    </row>
    <row r="2715" spans="1:8" x14ac:dyDescent="0.25">
      <c r="A2715" s="405">
        <v>41093</v>
      </c>
      <c r="B2715" s="324">
        <v>273</v>
      </c>
      <c r="C2715" s="292">
        <v>0</v>
      </c>
      <c r="D2715" s="341">
        <v>5.94</v>
      </c>
      <c r="E2715" s="341"/>
      <c r="F2715" s="401">
        <v>0</v>
      </c>
      <c r="G2715" s="401">
        <f t="shared" si="151"/>
        <v>874.44243253985792</v>
      </c>
      <c r="H2715" s="401">
        <f t="shared" si="153"/>
        <v>0</v>
      </c>
    </row>
    <row r="2716" spans="1:8" x14ac:dyDescent="0.25">
      <c r="A2716" s="405">
        <v>41093</v>
      </c>
      <c r="B2716" s="324">
        <v>281</v>
      </c>
      <c r="C2716" s="292">
        <v>0</v>
      </c>
      <c r="D2716" s="341">
        <v>7.66</v>
      </c>
      <c r="E2716" s="341"/>
      <c r="F2716" s="401">
        <v>0</v>
      </c>
      <c r="G2716" s="401">
        <f t="shared" si="151"/>
        <v>1127.647985396517</v>
      </c>
      <c r="H2716" s="401">
        <f t="shared" si="153"/>
        <v>0</v>
      </c>
    </row>
    <row r="2717" spans="1:8" x14ac:dyDescent="0.25">
      <c r="A2717" s="405">
        <v>41093</v>
      </c>
      <c r="B2717" s="324">
        <v>283</v>
      </c>
      <c r="C2717" s="292">
        <v>0</v>
      </c>
      <c r="D2717" s="341">
        <v>9.3699999999999992</v>
      </c>
      <c r="E2717" s="341"/>
      <c r="F2717" s="401">
        <v>0</v>
      </c>
      <c r="G2717" s="401">
        <f t="shared" si="151"/>
        <v>1379.3814129458697</v>
      </c>
      <c r="H2717" s="401">
        <f t="shared" si="153"/>
        <v>0</v>
      </c>
    </row>
    <row r="2718" spans="1:8" x14ac:dyDescent="0.25">
      <c r="A2718" s="405">
        <v>41093</v>
      </c>
      <c r="B2718" s="324">
        <v>286</v>
      </c>
      <c r="C2718" s="292">
        <v>2.2999999999999998</v>
      </c>
      <c r="D2718" s="341">
        <v>6.71</v>
      </c>
      <c r="E2718" s="341">
        <f>C2718+D2718</f>
        <v>9.01</v>
      </c>
      <c r="F2718" s="401">
        <f t="shared" si="150"/>
        <v>338.58882068041629</v>
      </c>
      <c r="G2718" s="401">
        <f t="shared" si="151"/>
        <v>987.79608120243188</v>
      </c>
      <c r="H2718" s="401">
        <f t="shared" si="153"/>
        <v>1326.3849018828482</v>
      </c>
    </row>
    <row r="2719" spans="1:8" x14ac:dyDescent="0.25">
      <c r="A2719" s="405">
        <v>41093</v>
      </c>
      <c r="B2719" s="324">
        <v>291</v>
      </c>
      <c r="C2719" s="292">
        <v>0</v>
      </c>
      <c r="D2719" s="341">
        <v>8.15</v>
      </c>
      <c r="E2719" s="341"/>
      <c r="F2719" s="401">
        <v>0</v>
      </c>
      <c r="G2719" s="401">
        <f t="shared" si="151"/>
        <v>1199.7821254545186</v>
      </c>
      <c r="H2719" s="401">
        <f t="shared" si="153"/>
        <v>0</v>
      </c>
    </row>
    <row r="2720" spans="1:8" x14ac:dyDescent="0.25">
      <c r="A2720" s="405">
        <v>41093</v>
      </c>
      <c r="B2720" s="324">
        <v>300</v>
      </c>
      <c r="C2720" s="292">
        <v>0.05</v>
      </c>
      <c r="D2720" s="341">
        <v>5.53</v>
      </c>
      <c r="E2720" s="341">
        <f>C2720+D2720</f>
        <v>5.58</v>
      </c>
      <c r="F2720" s="401">
        <f t="shared" si="150"/>
        <v>7.3606265365307895</v>
      </c>
      <c r="G2720" s="401">
        <f t="shared" si="151"/>
        <v>814.08529494030529</v>
      </c>
      <c r="H2720" s="401">
        <f t="shared" si="153"/>
        <v>821.44592147683613</v>
      </c>
    </row>
    <row r="2721" spans="1:8" x14ac:dyDescent="0.25">
      <c r="A2721" s="405">
        <v>41093</v>
      </c>
      <c r="B2721" s="324">
        <v>313</v>
      </c>
      <c r="C2721" s="292">
        <v>0.18</v>
      </c>
      <c r="D2721" s="341">
        <v>5.22</v>
      </c>
      <c r="E2721" s="341">
        <f>C2721+D2721</f>
        <v>5.3999999999999995</v>
      </c>
      <c r="F2721" s="401">
        <f t="shared" si="150"/>
        <v>26.498255531510843</v>
      </c>
      <c r="G2721" s="401">
        <f t="shared" si="151"/>
        <v>768.44941041381435</v>
      </c>
      <c r="H2721" s="401">
        <f t="shared" si="153"/>
        <v>794.94766594532518</v>
      </c>
    </row>
    <row r="2722" spans="1:8" x14ac:dyDescent="0.25">
      <c r="A2722" s="405">
        <v>41093</v>
      </c>
      <c r="B2722" s="324">
        <v>314</v>
      </c>
      <c r="C2722" s="292">
        <v>0</v>
      </c>
      <c r="D2722" s="341">
        <v>7.88</v>
      </c>
      <c r="E2722" s="341"/>
      <c r="F2722" s="401">
        <v>0</v>
      </c>
      <c r="G2722" s="401">
        <f t="shared" si="151"/>
        <v>1160.0347421572524</v>
      </c>
      <c r="H2722" s="401">
        <f t="shared" si="153"/>
        <v>0</v>
      </c>
    </row>
    <row r="2723" spans="1:8" x14ac:dyDescent="0.25">
      <c r="A2723" s="405">
        <v>41093</v>
      </c>
      <c r="B2723" s="324">
        <v>317</v>
      </c>
      <c r="C2723" s="292">
        <v>0</v>
      </c>
      <c r="D2723" s="341">
        <v>6.32</v>
      </c>
      <c r="E2723" s="341"/>
      <c r="F2723" s="401">
        <v>0</v>
      </c>
      <c r="G2723" s="401">
        <f t="shared" si="151"/>
        <v>930.38319421749179</v>
      </c>
      <c r="H2723" s="401">
        <f t="shared" si="153"/>
        <v>0</v>
      </c>
    </row>
    <row r="2724" spans="1:8" x14ac:dyDescent="0.25">
      <c r="A2724" s="405">
        <v>41093</v>
      </c>
      <c r="B2724" s="324">
        <v>319</v>
      </c>
      <c r="C2724" s="292">
        <v>0</v>
      </c>
      <c r="D2724" s="341">
        <v>6.47</v>
      </c>
      <c r="E2724" s="341"/>
      <c r="F2724" s="401">
        <v>0</v>
      </c>
      <c r="G2724" s="401">
        <f t="shared" si="151"/>
        <v>952.4650738270841</v>
      </c>
      <c r="H2724" s="401">
        <f t="shared" si="153"/>
        <v>0</v>
      </c>
    </row>
    <row r="2725" spans="1:8" x14ac:dyDescent="0.25">
      <c r="A2725" s="405">
        <v>41093</v>
      </c>
      <c r="B2725" s="324">
        <v>321</v>
      </c>
      <c r="C2725" s="292">
        <v>0.37</v>
      </c>
      <c r="D2725" s="341">
        <v>9.93</v>
      </c>
      <c r="E2725" s="341">
        <f>C2725+D2725</f>
        <v>10.299999999999999</v>
      </c>
      <c r="F2725" s="401">
        <f t="shared" si="150"/>
        <v>54.468636370327843</v>
      </c>
      <c r="G2725" s="401">
        <f t="shared" si="151"/>
        <v>1461.8204301550147</v>
      </c>
      <c r="H2725" s="401">
        <f t="shared" si="153"/>
        <v>1516.2890665253424</v>
      </c>
    </row>
    <row r="2726" spans="1:8" x14ac:dyDescent="0.25">
      <c r="A2726" s="405">
        <v>41093</v>
      </c>
      <c r="B2726" s="324">
        <v>323</v>
      </c>
      <c r="C2726" s="292">
        <v>0.05</v>
      </c>
      <c r="D2726" s="341">
        <v>5.42</v>
      </c>
      <c r="E2726" s="341">
        <f>C2726+D2726</f>
        <v>5.47</v>
      </c>
      <c r="F2726" s="401">
        <f t="shared" si="150"/>
        <v>7.3606265365307895</v>
      </c>
      <c r="G2726" s="401">
        <f t="shared" si="151"/>
        <v>797.89191655993761</v>
      </c>
      <c r="H2726" s="401">
        <f t="shared" si="153"/>
        <v>805.25254309646834</v>
      </c>
    </row>
    <row r="2727" spans="1:8" x14ac:dyDescent="0.25">
      <c r="A2727" s="405">
        <v>41093</v>
      </c>
      <c r="B2727" s="324">
        <v>325</v>
      </c>
      <c r="C2727" s="292">
        <v>0</v>
      </c>
      <c r="D2727" s="341">
        <v>4.96</v>
      </c>
      <c r="E2727" s="341"/>
      <c r="F2727" s="401">
        <v>0</v>
      </c>
      <c r="G2727" s="401">
        <f t="shared" si="151"/>
        <v>730.17415242385425</v>
      </c>
      <c r="H2727" s="401">
        <f t="shared" si="153"/>
        <v>0</v>
      </c>
    </row>
    <row r="2728" spans="1:8" x14ac:dyDescent="0.25">
      <c r="A2728" s="405">
        <v>41093</v>
      </c>
      <c r="B2728" s="324">
        <v>335</v>
      </c>
      <c r="C2728" s="292">
        <v>0.68</v>
      </c>
      <c r="D2728" s="341">
        <v>4.47</v>
      </c>
      <c r="E2728" s="341">
        <f>C2728+D2728</f>
        <v>5.1499999999999995</v>
      </c>
      <c r="F2728" s="401">
        <f t="shared" si="150"/>
        <v>100.10452089681874</v>
      </c>
      <c r="G2728" s="401">
        <f t="shared" si="151"/>
        <v>658.04001236585259</v>
      </c>
      <c r="H2728" s="401">
        <f t="shared" si="153"/>
        <v>758.14453326267119</v>
      </c>
    </row>
    <row r="2729" spans="1:8" x14ac:dyDescent="0.25">
      <c r="A2729" s="405">
        <v>41093</v>
      </c>
      <c r="B2729" s="324">
        <v>347</v>
      </c>
      <c r="C2729" s="292">
        <v>0</v>
      </c>
      <c r="D2729" s="341">
        <v>5.81</v>
      </c>
      <c r="E2729" s="341"/>
      <c r="F2729" s="401">
        <v>0</v>
      </c>
      <c r="G2729" s="401">
        <f t="shared" si="151"/>
        <v>855.30480354487759</v>
      </c>
      <c r="H2729" s="401">
        <f t="shared" si="153"/>
        <v>0</v>
      </c>
    </row>
    <row r="2730" spans="1:8" x14ac:dyDescent="0.25">
      <c r="A2730" s="405">
        <v>41093</v>
      </c>
      <c r="B2730" s="324">
        <v>351</v>
      </c>
      <c r="C2730" s="292">
        <v>0</v>
      </c>
      <c r="D2730" s="341">
        <v>8.7799999999999994</v>
      </c>
      <c r="E2730" s="341"/>
      <c r="F2730" s="401">
        <v>0</v>
      </c>
      <c r="G2730" s="401">
        <f t="shared" si="151"/>
        <v>1292.5260198148067</v>
      </c>
      <c r="H2730" s="401">
        <f t="shared" si="153"/>
        <v>0</v>
      </c>
    </row>
    <row r="2731" spans="1:8" x14ac:dyDescent="0.25">
      <c r="A2731" s="405">
        <v>41093</v>
      </c>
      <c r="B2731" s="324">
        <v>353</v>
      </c>
      <c r="C2731" s="292">
        <v>3.28</v>
      </c>
      <c r="D2731" s="341">
        <v>12.49</v>
      </c>
      <c r="E2731" s="341">
        <f>C2731+D2731</f>
        <v>15.77</v>
      </c>
      <c r="F2731" s="401">
        <f t="shared" si="150"/>
        <v>482.85710079641979</v>
      </c>
      <c r="G2731" s="401">
        <f t="shared" si="151"/>
        <v>1838.684508825391</v>
      </c>
      <c r="H2731" s="401">
        <f t="shared" si="153"/>
        <v>2321.5416096218109</v>
      </c>
    </row>
    <row r="2732" spans="1:8" x14ac:dyDescent="0.25">
      <c r="A2732" s="405">
        <v>41093</v>
      </c>
      <c r="B2732" s="324">
        <v>364</v>
      </c>
      <c r="C2732" s="292">
        <v>0</v>
      </c>
      <c r="D2732" s="341">
        <v>6.06</v>
      </c>
      <c r="E2732" s="341"/>
      <c r="F2732" s="401">
        <v>0</v>
      </c>
      <c r="G2732" s="401">
        <f t="shared" ref="G2732:G2795" si="154">(D2732*10000)/67.929</f>
        <v>892.10793622753158</v>
      </c>
      <c r="H2732" s="401">
        <f t="shared" si="153"/>
        <v>0</v>
      </c>
    </row>
    <row r="2733" spans="1:8" x14ac:dyDescent="0.25">
      <c r="A2733" s="405">
        <v>41093</v>
      </c>
      <c r="B2733" s="324">
        <v>365</v>
      </c>
      <c r="C2733" s="292">
        <v>0</v>
      </c>
      <c r="D2733" s="341">
        <v>7.77</v>
      </c>
      <c r="E2733" s="341"/>
      <c r="F2733" s="401">
        <v>0</v>
      </c>
      <c r="G2733" s="401">
        <f t="shared" si="154"/>
        <v>1143.8413637768847</v>
      </c>
      <c r="H2733" s="401">
        <f t="shared" si="153"/>
        <v>0</v>
      </c>
    </row>
    <row r="2734" spans="1:8" x14ac:dyDescent="0.25">
      <c r="A2734" s="405">
        <v>41093</v>
      </c>
      <c r="B2734" s="324">
        <v>369</v>
      </c>
      <c r="C2734" s="292">
        <v>0.75</v>
      </c>
      <c r="D2734" s="341">
        <v>15.51</v>
      </c>
      <c r="E2734" s="341">
        <f>C2734+D2734</f>
        <v>16.259999999999998</v>
      </c>
      <c r="F2734" s="401">
        <f t="shared" ref="F2734:F2795" si="155">(C2734*10000)/67.929</f>
        <v>110.40939804796184</v>
      </c>
      <c r="G2734" s="401">
        <f t="shared" si="154"/>
        <v>2283.2663516318507</v>
      </c>
      <c r="H2734" s="401">
        <f t="shared" si="153"/>
        <v>2393.6757496798123</v>
      </c>
    </row>
    <row r="2735" spans="1:8" x14ac:dyDescent="0.25">
      <c r="A2735" s="405">
        <v>41093</v>
      </c>
      <c r="B2735" s="324">
        <v>374</v>
      </c>
      <c r="C2735" s="292">
        <v>0.59</v>
      </c>
      <c r="D2735" s="341">
        <v>6.05</v>
      </c>
      <c r="E2735" s="341">
        <f>C2735+D2735</f>
        <v>6.64</v>
      </c>
      <c r="F2735" s="401">
        <f t="shared" si="155"/>
        <v>86.855393131063309</v>
      </c>
      <c r="G2735" s="401">
        <f t="shared" si="154"/>
        <v>890.63581092022548</v>
      </c>
      <c r="H2735" s="401">
        <f t="shared" si="153"/>
        <v>977.49120405128883</v>
      </c>
    </row>
    <row r="2736" spans="1:8" x14ac:dyDescent="0.25">
      <c r="A2736" s="405">
        <v>41093</v>
      </c>
      <c r="B2736" s="324">
        <v>379</v>
      </c>
      <c r="C2736" s="292">
        <v>0</v>
      </c>
      <c r="D2736" s="341">
        <v>10.210000000000001</v>
      </c>
      <c r="E2736" s="341"/>
      <c r="F2736" s="401">
        <v>0</v>
      </c>
      <c r="G2736" s="401">
        <f t="shared" si="154"/>
        <v>1503.0399387595874</v>
      </c>
      <c r="H2736" s="401">
        <f t="shared" si="153"/>
        <v>0</v>
      </c>
    </row>
    <row r="2737" spans="1:8" x14ac:dyDescent="0.25">
      <c r="A2737" s="405">
        <v>41093</v>
      </c>
      <c r="B2737" s="324">
        <v>392</v>
      </c>
      <c r="C2737" s="292">
        <v>0</v>
      </c>
      <c r="D2737" s="341">
        <v>7.69</v>
      </c>
      <c r="E2737" s="341"/>
      <c r="F2737" s="401">
        <v>0</v>
      </c>
      <c r="G2737" s="401">
        <f t="shared" si="154"/>
        <v>1132.0643613184354</v>
      </c>
      <c r="H2737" s="401">
        <f t="shared" si="153"/>
        <v>0</v>
      </c>
    </row>
    <row r="2738" spans="1:8" x14ac:dyDescent="0.25">
      <c r="A2738" s="405">
        <v>41093</v>
      </c>
      <c r="B2738" s="324">
        <v>398</v>
      </c>
      <c r="C2738" s="292">
        <v>0.28000000000000003</v>
      </c>
      <c r="D2738" s="341">
        <v>3.93</v>
      </c>
      <c r="E2738" s="341">
        <f>C2738+D2738</f>
        <v>4.21</v>
      </c>
      <c r="F2738" s="401">
        <f t="shared" si="155"/>
        <v>41.219508604572425</v>
      </c>
      <c r="G2738" s="401">
        <f t="shared" si="154"/>
        <v>578.54524577132008</v>
      </c>
      <c r="H2738" s="401">
        <f t="shared" si="153"/>
        <v>619.76475437589249</v>
      </c>
    </row>
    <row r="2739" spans="1:8" x14ac:dyDescent="0.25">
      <c r="A2739" s="405">
        <v>41093</v>
      </c>
      <c r="B2739" s="324">
        <v>405</v>
      </c>
      <c r="C2739" s="292">
        <v>0.21</v>
      </c>
      <c r="D2739" s="341">
        <v>4.22</v>
      </c>
      <c r="E2739" s="341">
        <f>C2739+D2739</f>
        <v>4.43</v>
      </c>
      <c r="F2739" s="401">
        <f t="shared" si="155"/>
        <v>30.914631453429315</v>
      </c>
      <c r="G2739" s="401">
        <f t="shared" si="154"/>
        <v>621.23687968319859</v>
      </c>
      <c r="H2739" s="401">
        <f t="shared" si="153"/>
        <v>652.15151113662796</v>
      </c>
    </row>
    <row r="2740" spans="1:8" x14ac:dyDescent="0.25">
      <c r="A2740" s="405">
        <v>41093</v>
      </c>
      <c r="B2740" s="324">
        <v>409</v>
      </c>
      <c r="C2740" s="292">
        <v>1.58</v>
      </c>
      <c r="D2740" s="341">
        <v>5.23</v>
      </c>
      <c r="E2740" s="341">
        <f>C2740+D2740</f>
        <v>6.8100000000000005</v>
      </c>
      <c r="F2740" s="401">
        <f t="shared" si="155"/>
        <v>232.59579855437295</v>
      </c>
      <c r="G2740" s="401">
        <f t="shared" si="154"/>
        <v>769.92153572112068</v>
      </c>
      <c r="H2740" s="401">
        <f t="shared" si="153"/>
        <v>1002.5173342754935</v>
      </c>
    </row>
    <row r="2741" spans="1:8" x14ac:dyDescent="0.25">
      <c r="A2741" s="405">
        <v>41093</v>
      </c>
      <c r="B2741" s="324">
        <v>411</v>
      </c>
      <c r="C2741" s="292">
        <v>0</v>
      </c>
      <c r="D2741" s="341">
        <v>4.68</v>
      </c>
      <c r="E2741" s="341"/>
      <c r="F2741" s="401">
        <v>0</v>
      </c>
      <c r="G2741" s="401">
        <f t="shared" si="154"/>
        <v>688.95464381928184</v>
      </c>
      <c r="H2741" s="401">
        <f t="shared" si="153"/>
        <v>0</v>
      </c>
    </row>
    <row r="2742" spans="1:8" x14ac:dyDescent="0.25">
      <c r="A2742" s="405">
        <v>41093</v>
      </c>
      <c r="B2742" s="324">
        <v>415</v>
      </c>
      <c r="C2742" s="292">
        <v>0</v>
      </c>
      <c r="D2742" s="341">
        <v>7.48</v>
      </c>
      <c r="E2742" s="341"/>
      <c r="F2742" s="401">
        <v>0</v>
      </c>
      <c r="G2742" s="401">
        <f t="shared" si="154"/>
        <v>1101.1497298650061</v>
      </c>
      <c r="H2742" s="401">
        <f t="shared" si="153"/>
        <v>0</v>
      </c>
    </row>
    <row r="2743" spans="1:8" x14ac:dyDescent="0.25">
      <c r="A2743" s="405">
        <v>41093</v>
      </c>
      <c r="B2743" s="324">
        <v>419</v>
      </c>
      <c r="C2743" s="292">
        <v>0</v>
      </c>
      <c r="D2743" s="341">
        <v>5.76</v>
      </c>
      <c r="E2743" s="341"/>
      <c r="F2743" s="401">
        <v>0</v>
      </c>
      <c r="G2743" s="401">
        <f t="shared" si="154"/>
        <v>847.94417700834697</v>
      </c>
      <c r="H2743" s="401">
        <f t="shared" si="153"/>
        <v>0</v>
      </c>
    </row>
    <row r="2744" spans="1:8" x14ac:dyDescent="0.25">
      <c r="A2744" s="405">
        <v>41093</v>
      </c>
      <c r="B2744" s="324">
        <v>427</v>
      </c>
      <c r="C2744" s="292">
        <v>0.14000000000000001</v>
      </c>
      <c r="D2744" s="341">
        <v>10.42</v>
      </c>
      <c r="E2744" s="341">
        <f>C2744+D2744</f>
        <v>10.56</v>
      </c>
      <c r="F2744" s="401">
        <f t="shared" si="155"/>
        <v>20.609754302286213</v>
      </c>
      <c r="G2744" s="401">
        <f t="shared" si="154"/>
        <v>1533.9545702130165</v>
      </c>
      <c r="H2744" s="401">
        <f t="shared" si="153"/>
        <v>1554.5643245153026</v>
      </c>
    </row>
    <row r="2745" spans="1:8" x14ac:dyDescent="0.25">
      <c r="A2745" s="405">
        <v>41093</v>
      </c>
      <c r="B2745" s="324">
        <v>433</v>
      </c>
      <c r="C2745" s="292">
        <v>0</v>
      </c>
      <c r="D2745" s="341">
        <v>6.79</v>
      </c>
      <c r="E2745" s="341"/>
      <c r="F2745" s="401">
        <v>0</v>
      </c>
      <c r="G2745" s="401">
        <f t="shared" si="154"/>
        <v>999.57308366088114</v>
      </c>
      <c r="H2745" s="401">
        <f t="shared" si="153"/>
        <v>0</v>
      </c>
    </row>
    <row r="2746" spans="1:8" x14ac:dyDescent="0.25">
      <c r="A2746" s="405">
        <v>41093</v>
      </c>
      <c r="B2746" s="324">
        <v>437</v>
      </c>
      <c r="C2746" s="292">
        <v>0.26</v>
      </c>
      <c r="D2746" s="341">
        <v>4.01</v>
      </c>
      <c r="E2746" s="341">
        <f>C2746+D2746</f>
        <v>4.2699999999999996</v>
      </c>
      <c r="F2746" s="401">
        <f t="shared" si="155"/>
        <v>38.275257989960103</v>
      </c>
      <c r="G2746" s="401">
        <f t="shared" si="154"/>
        <v>590.32224822976934</v>
      </c>
      <c r="H2746" s="401">
        <f t="shared" si="153"/>
        <v>628.59750621972933</v>
      </c>
    </row>
    <row r="2747" spans="1:8" x14ac:dyDescent="0.25">
      <c r="A2747" s="405">
        <v>41093</v>
      </c>
      <c r="B2747" s="324">
        <v>441</v>
      </c>
      <c r="C2747" s="292">
        <v>1.7</v>
      </c>
      <c r="D2747" s="341">
        <v>11.14</v>
      </c>
      <c r="E2747" s="341">
        <f>C2747+D2747</f>
        <v>12.84</v>
      </c>
      <c r="F2747" s="401">
        <f t="shared" si="155"/>
        <v>250.26130224204684</v>
      </c>
      <c r="G2747" s="401">
        <f t="shared" si="154"/>
        <v>1639.9475923390598</v>
      </c>
      <c r="H2747" s="401">
        <f t="shared" si="153"/>
        <v>1890.2088945811067</v>
      </c>
    </row>
    <row r="2748" spans="1:8" x14ac:dyDescent="0.25">
      <c r="A2748" s="405">
        <v>41093</v>
      </c>
      <c r="B2748" s="324">
        <v>444</v>
      </c>
      <c r="C2748" s="292">
        <v>0.13</v>
      </c>
      <c r="D2748" s="341">
        <v>3.94</v>
      </c>
      <c r="E2748" s="341">
        <f>C2748+D2748</f>
        <v>4.07</v>
      </c>
      <c r="F2748" s="401">
        <f t="shared" si="155"/>
        <v>19.137628994980052</v>
      </c>
      <c r="G2748" s="401">
        <f t="shared" si="154"/>
        <v>580.01737107862618</v>
      </c>
      <c r="H2748" s="401">
        <f t="shared" si="153"/>
        <v>599.15500007360629</v>
      </c>
    </row>
    <row r="2749" spans="1:8" x14ac:dyDescent="0.25">
      <c r="A2749" s="405">
        <v>41093</v>
      </c>
      <c r="B2749" s="324">
        <v>452</v>
      </c>
      <c r="C2749" s="292">
        <v>0</v>
      </c>
      <c r="D2749" s="341">
        <v>12.78</v>
      </c>
      <c r="E2749" s="341"/>
      <c r="F2749" s="401">
        <v>0</v>
      </c>
      <c r="G2749" s="401">
        <f t="shared" si="154"/>
        <v>1881.3761427372697</v>
      </c>
      <c r="H2749" s="401">
        <f t="shared" si="153"/>
        <v>0</v>
      </c>
    </row>
    <row r="2750" spans="1:8" x14ac:dyDescent="0.25">
      <c r="A2750" s="405">
        <v>41093</v>
      </c>
      <c r="B2750" s="324">
        <v>453</v>
      </c>
      <c r="C2750" s="292">
        <v>2.27</v>
      </c>
      <c r="D2750" s="341">
        <v>2.81</v>
      </c>
      <c r="E2750" s="341">
        <f>C2750+D2750</f>
        <v>5.08</v>
      </c>
      <c r="F2750" s="401">
        <f t="shared" si="155"/>
        <v>334.17244475849782</v>
      </c>
      <c r="G2750" s="401">
        <f t="shared" si="154"/>
        <v>413.66721135303038</v>
      </c>
      <c r="H2750" s="401">
        <f t="shared" si="153"/>
        <v>747.83965611152814</v>
      </c>
    </row>
    <row r="2751" spans="1:8" x14ac:dyDescent="0.25">
      <c r="A2751" s="405">
        <v>41093</v>
      </c>
      <c r="B2751" s="324">
        <v>461</v>
      </c>
      <c r="C2751" s="292">
        <v>0.03</v>
      </c>
      <c r="D2751" s="341">
        <v>10.46</v>
      </c>
      <c r="E2751" s="341">
        <f>C2751+D2751</f>
        <v>10.49</v>
      </c>
      <c r="F2751" s="401">
        <f t="shared" si="155"/>
        <v>4.4163759219184735</v>
      </c>
      <c r="G2751" s="401">
        <f t="shared" si="154"/>
        <v>1539.8430714422414</v>
      </c>
      <c r="H2751" s="401">
        <f t="shared" si="153"/>
        <v>1544.2594473641595</v>
      </c>
    </row>
    <row r="2752" spans="1:8" x14ac:dyDescent="0.25">
      <c r="A2752" s="405">
        <v>41093</v>
      </c>
      <c r="B2752" s="324">
        <v>469</v>
      </c>
      <c r="C2752" s="292">
        <v>2.94</v>
      </c>
      <c r="D2752" s="341">
        <v>9.84</v>
      </c>
      <c r="E2752" s="341">
        <f>C2752+D2752</f>
        <v>12.78</v>
      </c>
      <c r="F2752" s="401">
        <f t="shared" si="155"/>
        <v>432.80484034801043</v>
      </c>
      <c r="G2752" s="401">
        <f t="shared" si="154"/>
        <v>1448.5713023892592</v>
      </c>
      <c r="H2752" s="401">
        <f t="shared" si="153"/>
        <v>1881.3761427372697</v>
      </c>
    </row>
    <row r="2753" spans="1:8" x14ac:dyDescent="0.25">
      <c r="A2753" s="405">
        <v>41093</v>
      </c>
      <c r="B2753" s="324">
        <v>470</v>
      </c>
      <c r="C2753" s="292">
        <v>0.08</v>
      </c>
      <c r="D2753" s="341">
        <v>6.53</v>
      </c>
      <c r="E2753" s="341">
        <f>C2753+D2753</f>
        <v>6.61</v>
      </c>
      <c r="F2753" s="401">
        <f t="shared" si="155"/>
        <v>11.777002458449262</v>
      </c>
      <c r="G2753" s="401">
        <f t="shared" si="154"/>
        <v>961.29782567092104</v>
      </c>
      <c r="H2753" s="401">
        <f t="shared" si="153"/>
        <v>973.0748281293703</v>
      </c>
    </row>
    <row r="2754" spans="1:8" x14ac:dyDescent="0.25">
      <c r="A2754" s="405">
        <v>41093</v>
      </c>
      <c r="B2754" s="324">
        <v>475</v>
      </c>
      <c r="C2754" s="292">
        <v>0</v>
      </c>
      <c r="D2754" s="341">
        <v>2.75</v>
      </c>
      <c r="E2754" s="341"/>
      <c r="F2754" s="401">
        <v>0</v>
      </c>
      <c r="G2754" s="401">
        <f t="shared" si="154"/>
        <v>404.83445950919344</v>
      </c>
      <c r="H2754" s="401">
        <f t="shared" si="153"/>
        <v>0</v>
      </c>
    </row>
    <row r="2755" spans="1:8" x14ac:dyDescent="0.25">
      <c r="A2755" s="405">
        <v>41093</v>
      </c>
      <c r="B2755" s="324">
        <v>476</v>
      </c>
      <c r="C2755" s="292">
        <v>1.7000000000000001E-2</v>
      </c>
      <c r="D2755" s="341">
        <v>12.6</v>
      </c>
      <c r="E2755" s="341">
        <f>C2755+D2755</f>
        <v>12.616999999999999</v>
      </c>
      <c r="F2755" s="401">
        <f t="shared" si="155"/>
        <v>2.5026130224204683</v>
      </c>
      <c r="G2755" s="401">
        <f t="shared" si="154"/>
        <v>1854.877887205759</v>
      </c>
      <c r="H2755" s="401">
        <f t="shared" si="153"/>
        <v>1857.3805002281792</v>
      </c>
    </row>
    <row r="2756" spans="1:8" x14ac:dyDescent="0.25">
      <c r="A2756" s="405">
        <v>41093</v>
      </c>
      <c r="B2756" s="324">
        <v>478</v>
      </c>
      <c r="C2756" s="292">
        <v>4.5</v>
      </c>
      <c r="D2756" s="341">
        <v>8.6199999999999992</v>
      </c>
      <c r="E2756" s="341">
        <f>C2756+D2756</f>
        <v>13.12</v>
      </c>
      <c r="F2756" s="401">
        <f t="shared" si="155"/>
        <v>662.45638828777101</v>
      </c>
      <c r="G2756" s="401">
        <f t="shared" si="154"/>
        <v>1268.9720148979079</v>
      </c>
      <c r="H2756" s="401">
        <f t="shared" ref="H2756:H2819" si="156">(E2756*10000)/67.929</f>
        <v>1931.4284031856791</v>
      </c>
    </row>
    <row r="2757" spans="1:8" x14ac:dyDescent="0.25">
      <c r="A2757" s="405">
        <v>41093</v>
      </c>
      <c r="B2757" s="324">
        <v>481</v>
      </c>
      <c r="C2757" s="292">
        <v>0</v>
      </c>
      <c r="D2757" s="341">
        <v>7.32</v>
      </c>
      <c r="E2757" s="341"/>
      <c r="F2757" s="401">
        <v>0</v>
      </c>
      <c r="G2757" s="401">
        <f t="shared" si="154"/>
        <v>1077.5957249481075</v>
      </c>
      <c r="H2757" s="401">
        <f t="shared" si="156"/>
        <v>0</v>
      </c>
    </row>
    <row r="2758" spans="1:8" x14ac:dyDescent="0.25">
      <c r="A2758" s="405">
        <v>41093</v>
      </c>
      <c r="B2758" s="324">
        <v>529</v>
      </c>
      <c r="C2758" s="292">
        <v>0</v>
      </c>
      <c r="D2758" s="341">
        <v>15.18</v>
      </c>
      <c r="E2758" s="341"/>
      <c r="F2758" s="401">
        <v>0</v>
      </c>
      <c r="G2758" s="401">
        <f t="shared" si="154"/>
        <v>2234.6862164907475</v>
      </c>
      <c r="H2758" s="401">
        <f t="shared" si="156"/>
        <v>0</v>
      </c>
    </row>
    <row r="2759" spans="1:8" x14ac:dyDescent="0.25">
      <c r="A2759" s="405">
        <v>41093</v>
      </c>
      <c r="B2759" s="324">
        <v>537</v>
      </c>
      <c r="C2759" s="292">
        <v>0</v>
      </c>
      <c r="D2759" s="341">
        <v>7.74</v>
      </c>
      <c r="E2759" s="341"/>
      <c r="F2759" s="401">
        <v>0</v>
      </c>
      <c r="G2759" s="401">
        <f t="shared" si="154"/>
        <v>1139.4249878549663</v>
      </c>
      <c r="H2759" s="401">
        <f t="shared" si="156"/>
        <v>0</v>
      </c>
    </row>
    <row r="2760" spans="1:8" x14ac:dyDescent="0.25">
      <c r="A2760" s="405">
        <v>41093</v>
      </c>
      <c r="B2760" s="324">
        <v>539</v>
      </c>
      <c r="C2760" s="292">
        <v>0</v>
      </c>
      <c r="D2760" s="341">
        <v>16.96</v>
      </c>
      <c r="E2760" s="341"/>
      <c r="F2760" s="401">
        <v>0</v>
      </c>
      <c r="G2760" s="401">
        <f t="shared" si="154"/>
        <v>2496.7245211912436</v>
      </c>
      <c r="H2760" s="401">
        <f t="shared" si="156"/>
        <v>0</v>
      </c>
    </row>
    <row r="2761" spans="1:8" x14ac:dyDescent="0.25">
      <c r="A2761" s="405">
        <v>41093</v>
      </c>
      <c r="B2761" s="324">
        <v>541</v>
      </c>
      <c r="C2761" s="292">
        <v>0.76</v>
      </c>
      <c r="D2761" s="341">
        <v>8.94</v>
      </c>
      <c r="E2761" s="341">
        <f>C2761+D2761</f>
        <v>9.6999999999999993</v>
      </c>
      <c r="F2761" s="401">
        <f t="shared" si="155"/>
        <v>111.881523355268</v>
      </c>
      <c r="G2761" s="401">
        <f t="shared" si="154"/>
        <v>1316.0800247317052</v>
      </c>
      <c r="H2761" s="401">
        <f t="shared" si="156"/>
        <v>1427.9615480869732</v>
      </c>
    </row>
    <row r="2762" spans="1:8" x14ac:dyDescent="0.25">
      <c r="A2762" s="405">
        <v>41093</v>
      </c>
      <c r="B2762" s="324">
        <v>546</v>
      </c>
      <c r="C2762" s="292">
        <v>0.51</v>
      </c>
      <c r="D2762" s="341">
        <v>5.72</v>
      </c>
      <c r="E2762" s="341">
        <f>C2762+D2762</f>
        <v>6.2299999999999995</v>
      </c>
      <c r="F2762" s="401">
        <f t="shared" si="155"/>
        <v>75.078390672614049</v>
      </c>
      <c r="G2762" s="401">
        <f t="shared" si="154"/>
        <v>842.05567577912234</v>
      </c>
      <c r="H2762" s="401">
        <f t="shared" si="156"/>
        <v>917.1340664517362</v>
      </c>
    </row>
    <row r="2763" spans="1:8" x14ac:dyDescent="0.25">
      <c r="A2763" s="405">
        <v>41093</v>
      </c>
      <c r="B2763" s="324">
        <v>549</v>
      </c>
      <c r="C2763" s="292">
        <v>0</v>
      </c>
      <c r="D2763" s="341">
        <v>11.4</v>
      </c>
      <c r="E2763" s="341"/>
      <c r="F2763" s="401">
        <v>0</v>
      </c>
      <c r="G2763" s="401">
        <f t="shared" si="154"/>
        <v>1678.22285032902</v>
      </c>
      <c r="H2763" s="401">
        <f t="shared" si="156"/>
        <v>0</v>
      </c>
    </row>
    <row r="2764" spans="1:8" x14ac:dyDescent="0.25">
      <c r="A2764" s="405">
        <v>41093</v>
      </c>
      <c r="B2764" s="324">
        <v>560</v>
      </c>
      <c r="C2764" s="292">
        <v>1.59</v>
      </c>
      <c r="D2764" s="341">
        <v>8.86</v>
      </c>
      <c r="E2764" s="341">
        <f>C2764+D2764</f>
        <v>10.45</v>
      </c>
      <c r="F2764" s="401">
        <f t="shared" si="155"/>
        <v>234.06792386167911</v>
      </c>
      <c r="G2764" s="401">
        <f t="shared" si="154"/>
        <v>1304.3030222732559</v>
      </c>
      <c r="H2764" s="401">
        <f t="shared" si="156"/>
        <v>1538.3709461349349</v>
      </c>
    </row>
    <row r="2765" spans="1:8" x14ac:dyDescent="0.25">
      <c r="A2765" s="405">
        <v>41093</v>
      </c>
      <c r="B2765" s="324">
        <v>562</v>
      </c>
      <c r="C2765" s="292">
        <v>0</v>
      </c>
      <c r="D2765" s="341">
        <v>12.14</v>
      </c>
      <c r="E2765" s="341"/>
      <c r="F2765" s="401">
        <v>0</v>
      </c>
      <c r="G2765" s="401">
        <f t="shared" si="154"/>
        <v>1787.1601230696756</v>
      </c>
      <c r="H2765" s="401">
        <f t="shared" si="156"/>
        <v>0</v>
      </c>
    </row>
    <row r="2766" spans="1:8" x14ac:dyDescent="0.25">
      <c r="A2766" s="405">
        <v>41093</v>
      </c>
      <c r="B2766" s="324">
        <v>570</v>
      </c>
      <c r="C2766" s="292">
        <v>0.79</v>
      </c>
      <c r="D2766" s="341">
        <v>5.32</v>
      </c>
      <c r="E2766" s="341">
        <f>C2766+D2766</f>
        <v>6.11</v>
      </c>
      <c r="F2766" s="401">
        <f t="shared" si="155"/>
        <v>116.29789927718647</v>
      </c>
      <c r="G2766" s="401">
        <f t="shared" si="154"/>
        <v>783.17066348687592</v>
      </c>
      <c r="H2766" s="401">
        <f t="shared" si="156"/>
        <v>899.46856276406243</v>
      </c>
    </row>
    <row r="2767" spans="1:8" x14ac:dyDescent="0.25">
      <c r="A2767" s="405">
        <v>41093</v>
      </c>
      <c r="B2767" s="324">
        <v>571</v>
      </c>
      <c r="C2767" s="292">
        <v>1.86</v>
      </c>
      <c r="D2767" s="341">
        <v>5.07</v>
      </c>
      <c r="E2767" s="341">
        <f>C2767+D2767</f>
        <v>6.9300000000000006</v>
      </c>
      <c r="F2767" s="401">
        <f t="shared" si="155"/>
        <v>273.81530715894536</v>
      </c>
      <c r="G2767" s="401">
        <f t="shared" si="154"/>
        <v>746.36753080422204</v>
      </c>
      <c r="H2767" s="401">
        <f t="shared" si="156"/>
        <v>1020.1828379631673</v>
      </c>
    </row>
    <row r="2768" spans="1:8" x14ac:dyDescent="0.25">
      <c r="A2768" s="405">
        <v>41093</v>
      </c>
      <c r="B2768" s="324">
        <v>572</v>
      </c>
      <c r="C2768" s="292">
        <v>0</v>
      </c>
      <c r="D2768" s="341">
        <v>4.46</v>
      </c>
      <c r="E2768" s="341"/>
      <c r="F2768" s="401">
        <v>0</v>
      </c>
      <c r="G2768" s="401">
        <f t="shared" si="154"/>
        <v>656.56788705854638</v>
      </c>
      <c r="H2768" s="401">
        <f t="shared" si="156"/>
        <v>0</v>
      </c>
    </row>
    <row r="2769" spans="1:8" x14ac:dyDescent="0.25">
      <c r="A2769" s="405">
        <v>41093</v>
      </c>
      <c r="B2769" s="324">
        <v>574</v>
      </c>
      <c r="C2769" s="292">
        <v>2.9000000000000001E-2</v>
      </c>
      <c r="D2769" s="341">
        <v>11.64</v>
      </c>
      <c r="E2769" s="341">
        <f>C2769+D2769</f>
        <v>11.669</v>
      </c>
      <c r="F2769" s="401">
        <f t="shared" si="155"/>
        <v>4.2691633911878579</v>
      </c>
      <c r="G2769" s="401">
        <f t="shared" si="154"/>
        <v>1713.5538577043678</v>
      </c>
      <c r="H2769" s="401">
        <f t="shared" si="156"/>
        <v>1717.8230210955555</v>
      </c>
    </row>
    <row r="2770" spans="1:8" x14ac:dyDescent="0.25">
      <c r="A2770" s="405">
        <v>41093</v>
      </c>
      <c r="B2770" s="324">
        <v>577</v>
      </c>
      <c r="C2770" s="292">
        <v>2.14</v>
      </c>
      <c r="D2770" s="341">
        <v>9.9</v>
      </c>
      <c r="E2770" s="341">
        <f>C2770+D2770</f>
        <v>12.040000000000001</v>
      </c>
      <c r="F2770" s="401">
        <f t="shared" si="155"/>
        <v>315.03481576351777</v>
      </c>
      <c r="G2770" s="401">
        <f t="shared" si="154"/>
        <v>1457.4040542330963</v>
      </c>
      <c r="H2770" s="401">
        <f t="shared" si="156"/>
        <v>1772.4388699966144</v>
      </c>
    </row>
    <row r="2771" spans="1:8" x14ac:dyDescent="0.25">
      <c r="A2771" s="405">
        <v>41093</v>
      </c>
      <c r="B2771" s="324">
        <v>587</v>
      </c>
      <c r="C2771" s="292">
        <v>0</v>
      </c>
      <c r="D2771" s="341">
        <v>12.42</v>
      </c>
      <c r="E2771" s="341"/>
      <c r="F2771" s="401">
        <v>0</v>
      </c>
      <c r="G2771" s="401">
        <f t="shared" si="154"/>
        <v>1828.379631674248</v>
      </c>
      <c r="H2771" s="401">
        <f t="shared" si="156"/>
        <v>0</v>
      </c>
    </row>
    <row r="2772" spans="1:8" x14ac:dyDescent="0.25">
      <c r="A2772" s="405">
        <v>41262</v>
      </c>
      <c r="B2772" s="324">
        <v>2</v>
      </c>
      <c r="C2772" s="292">
        <v>1.52</v>
      </c>
      <c r="D2772" s="341">
        <v>9.32</v>
      </c>
      <c r="E2772" s="341">
        <f>C2772+D2772</f>
        <v>10.84</v>
      </c>
      <c r="F2772" s="401">
        <f t="shared" si="155"/>
        <v>223.763046710536</v>
      </c>
      <c r="G2772" s="401">
        <f t="shared" si="154"/>
        <v>1372.0207864093391</v>
      </c>
      <c r="H2772" s="401">
        <f t="shared" si="156"/>
        <v>1595.7838331198752</v>
      </c>
    </row>
    <row r="2773" spans="1:8" x14ac:dyDescent="0.25">
      <c r="A2773" s="405">
        <v>41262</v>
      </c>
      <c r="B2773" s="324">
        <v>12</v>
      </c>
      <c r="C2773" s="292">
        <v>0.28699999999999998</v>
      </c>
      <c r="D2773" s="341">
        <v>4.95</v>
      </c>
      <c r="E2773" s="341">
        <f t="shared" ref="E2773:E2836" si="157">C2773+D2773</f>
        <v>5.2370000000000001</v>
      </c>
      <c r="F2773" s="401">
        <f t="shared" si="155"/>
        <v>42.24999631968673</v>
      </c>
      <c r="G2773" s="401">
        <f t="shared" si="154"/>
        <v>728.70202711654815</v>
      </c>
      <c r="H2773" s="401">
        <f t="shared" si="156"/>
        <v>770.95202343623487</v>
      </c>
    </row>
    <row r="2774" spans="1:8" x14ac:dyDescent="0.25">
      <c r="A2774" s="405">
        <v>41262</v>
      </c>
      <c r="B2774" s="324">
        <v>22</v>
      </c>
      <c r="C2774" s="292">
        <v>0.4</v>
      </c>
      <c r="D2774" s="341">
        <v>8.24</v>
      </c>
      <c r="E2774" s="341">
        <f t="shared" si="157"/>
        <v>8.64</v>
      </c>
      <c r="F2774" s="401">
        <f t="shared" si="155"/>
        <v>58.885012292246316</v>
      </c>
      <c r="G2774" s="401">
        <f t="shared" si="154"/>
        <v>1213.031253220274</v>
      </c>
      <c r="H2774" s="401">
        <f t="shared" si="156"/>
        <v>1271.9162655125203</v>
      </c>
    </row>
    <row r="2775" spans="1:8" x14ac:dyDescent="0.25">
      <c r="A2775" s="405">
        <v>41262</v>
      </c>
      <c r="B2775" s="324">
        <v>25</v>
      </c>
      <c r="C2775" s="292">
        <v>0.45</v>
      </c>
      <c r="D2775" s="341">
        <v>4.38</v>
      </c>
      <c r="E2775" s="341">
        <f t="shared" si="157"/>
        <v>4.83</v>
      </c>
      <c r="F2775" s="401">
        <f t="shared" si="155"/>
        <v>66.245638828777103</v>
      </c>
      <c r="G2775" s="401">
        <f t="shared" si="154"/>
        <v>644.79088460009712</v>
      </c>
      <c r="H2775" s="401">
        <f t="shared" si="156"/>
        <v>711.03652342887426</v>
      </c>
    </row>
    <row r="2776" spans="1:8" x14ac:dyDescent="0.25">
      <c r="A2776" s="405">
        <v>41262</v>
      </c>
      <c r="B2776" s="324">
        <v>28</v>
      </c>
      <c r="C2776" s="292">
        <v>0.5</v>
      </c>
      <c r="D2776" s="341">
        <v>3.33</v>
      </c>
      <c r="E2776" s="341">
        <f t="shared" si="157"/>
        <v>3.83</v>
      </c>
      <c r="F2776" s="401">
        <f t="shared" si="155"/>
        <v>73.606265365307891</v>
      </c>
      <c r="G2776" s="401">
        <f t="shared" si="154"/>
        <v>490.21772733295057</v>
      </c>
      <c r="H2776" s="401">
        <f t="shared" si="156"/>
        <v>563.82399269825851</v>
      </c>
    </row>
    <row r="2777" spans="1:8" x14ac:dyDescent="0.25">
      <c r="A2777" s="405">
        <v>41262</v>
      </c>
      <c r="B2777" s="324">
        <v>31</v>
      </c>
      <c r="C2777" s="292">
        <v>1.64</v>
      </c>
      <c r="D2777" s="341">
        <v>9.36</v>
      </c>
      <c r="E2777" s="341">
        <f t="shared" si="157"/>
        <v>11</v>
      </c>
      <c r="F2777" s="401">
        <f t="shared" si="155"/>
        <v>241.42855039820989</v>
      </c>
      <c r="G2777" s="401">
        <f t="shared" si="154"/>
        <v>1377.9092876385637</v>
      </c>
      <c r="H2777" s="401">
        <f t="shared" si="156"/>
        <v>1619.3378380367737</v>
      </c>
    </row>
    <row r="2778" spans="1:8" x14ac:dyDescent="0.25">
      <c r="A2778" s="405">
        <v>41262</v>
      </c>
      <c r="B2778" s="324">
        <v>32</v>
      </c>
      <c r="C2778" s="292">
        <v>0.46</v>
      </c>
      <c r="D2778" s="341">
        <v>4.72</v>
      </c>
      <c r="E2778" s="341">
        <f t="shared" si="157"/>
        <v>5.18</v>
      </c>
      <c r="F2778" s="401">
        <f t="shared" si="155"/>
        <v>67.717764136083261</v>
      </c>
      <c r="G2778" s="401">
        <f t="shared" si="154"/>
        <v>694.84314504850647</v>
      </c>
      <c r="H2778" s="401">
        <f t="shared" si="156"/>
        <v>762.56090918458972</v>
      </c>
    </row>
    <row r="2779" spans="1:8" x14ac:dyDescent="0.25">
      <c r="A2779" s="405">
        <v>41262</v>
      </c>
      <c r="B2779" s="381">
        <v>74</v>
      </c>
      <c r="C2779" s="292">
        <v>0.54</v>
      </c>
      <c r="D2779" s="341">
        <v>9.94</v>
      </c>
      <c r="E2779" s="341">
        <f t="shared" si="157"/>
        <v>10.48</v>
      </c>
      <c r="F2779" s="401">
        <f t="shared" si="155"/>
        <v>79.494766594532521</v>
      </c>
      <c r="G2779" s="401">
        <f t="shared" si="154"/>
        <v>1463.2925554623209</v>
      </c>
      <c r="H2779" s="401">
        <f t="shared" si="156"/>
        <v>1542.7873220568533</v>
      </c>
    </row>
    <row r="2780" spans="1:8" x14ac:dyDescent="0.25">
      <c r="A2780" s="405">
        <v>41262</v>
      </c>
      <c r="B2780" s="381">
        <v>80</v>
      </c>
      <c r="C2780" s="292">
        <v>0.13</v>
      </c>
      <c r="D2780" s="341">
        <v>4.09</v>
      </c>
      <c r="E2780" s="341">
        <f t="shared" si="157"/>
        <v>4.22</v>
      </c>
      <c r="F2780" s="401">
        <f t="shared" si="155"/>
        <v>19.137628994980052</v>
      </c>
      <c r="G2780" s="401">
        <f t="shared" si="154"/>
        <v>602.0992506882186</v>
      </c>
      <c r="H2780" s="401">
        <f t="shared" si="156"/>
        <v>621.23687968319859</v>
      </c>
    </row>
    <row r="2781" spans="1:8" x14ac:dyDescent="0.25">
      <c r="A2781" s="405">
        <v>41262</v>
      </c>
      <c r="B2781" s="381">
        <v>86</v>
      </c>
      <c r="C2781" s="292">
        <v>0.44500000000000001</v>
      </c>
      <c r="D2781" s="341">
        <v>2.69</v>
      </c>
      <c r="E2781" s="341">
        <f t="shared" si="157"/>
        <v>3.1349999999999998</v>
      </c>
      <c r="F2781" s="401">
        <f t="shared" si="155"/>
        <v>65.509576175124025</v>
      </c>
      <c r="G2781" s="401">
        <f t="shared" si="154"/>
        <v>396.00170766535649</v>
      </c>
      <c r="H2781" s="401">
        <f t="shared" si="156"/>
        <v>461.51128384048042</v>
      </c>
    </row>
    <row r="2782" spans="1:8" x14ac:dyDescent="0.25">
      <c r="A2782" s="405">
        <v>41262</v>
      </c>
      <c r="B2782" s="381">
        <v>88</v>
      </c>
      <c r="C2782" s="292">
        <v>0.93</v>
      </c>
      <c r="D2782" s="341">
        <v>5.63</v>
      </c>
      <c r="E2782" s="341">
        <f t="shared" si="157"/>
        <v>6.56</v>
      </c>
      <c r="F2782" s="401">
        <f t="shared" si="155"/>
        <v>136.90765357947268</v>
      </c>
      <c r="G2782" s="401">
        <f t="shared" si="154"/>
        <v>828.80654801336686</v>
      </c>
      <c r="H2782" s="401">
        <f t="shared" si="156"/>
        <v>965.71420159283957</v>
      </c>
    </row>
    <row r="2783" spans="1:8" x14ac:dyDescent="0.25">
      <c r="A2783" s="405">
        <v>41262</v>
      </c>
      <c r="B2783" s="381">
        <v>89</v>
      </c>
      <c r="C2783" s="292">
        <v>0.98699999999999999</v>
      </c>
      <c r="D2783" s="341">
        <v>5.36</v>
      </c>
      <c r="E2783" s="341">
        <f t="shared" si="157"/>
        <v>6.3470000000000004</v>
      </c>
      <c r="F2783" s="401">
        <f t="shared" si="155"/>
        <v>145.29876783111777</v>
      </c>
      <c r="G2783" s="401">
        <f t="shared" si="154"/>
        <v>789.05916471610055</v>
      </c>
      <c r="H2783" s="401">
        <f t="shared" si="156"/>
        <v>934.35793254721852</v>
      </c>
    </row>
    <row r="2784" spans="1:8" x14ac:dyDescent="0.25">
      <c r="A2784" s="405">
        <v>41262</v>
      </c>
      <c r="B2784" s="381">
        <v>94</v>
      </c>
      <c r="C2784" s="292">
        <v>0.39</v>
      </c>
      <c r="D2784" s="341">
        <v>5.51</v>
      </c>
      <c r="E2784" s="341">
        <f t="shared" si="157"/>
        <v>5.8999999999999995</v>
      </c>
      <c r="F2784" s="401">
        <f t="shared" si="155"/>
        <v>57.412886984940158</v>
      </c>
      <c r="G2784" s="401">
        <f t="shared" si="154"/>
        <v>811.14104432569297</v>
      </c>
      <c r="H2784" s="401">
        <f t="shared" si="156"/>
        <v>868.55393131063306</v>
      </c>
    </row>
    <row r="2785" spans="1:8" x14ac:dyDescent="0.25">
      <c r="A2785" s="405">
        <v>41262</v>
      </c>
      <c r="B2785" s="381">
        <v>105</v>
      </c>
      <c r="C2785" s="292">
        <v>0.32800000000000001</v>
      </c>
      <c r="D2785" s="341">
        <v>5.03</v>
      </c>
      <c r="E2785" s="341">
        <f t="shared" si="157"/>
        <v>5.3580000000000005</v>
      </c>
      <c r="F2785" s="401">
        <f t="shared" si="155"/>
        <v>48.28571007964198</v>
      </c>
      <c r="G2785" s="401">
        <f t="shared" si="154"/>
        <v>740.47902957499741</v>
      </c>
      <c r="H2785" s="401">
        <f t="shared" si="156"/>
        <v>788.76473965463947</v>
      </c>
    </row>
    <row r="2786" spans="1:8" x14ac:dyDescent="0.25">
      <c r="A2786" s="405">
        <v>41262</v>
      </c>
      <c r="B2786" s="324">
        <v>108</v>
      </c>
      <c r="C2786" s="292">
        <v>0.51</v>
      </c>
      <c r="D2786" s="341">
        <v>3.34</v>
      </c>
      <c r="E2786" s="341">
        <f t="shared" si="157"/>
        <v>3.8499999999999996</v>
      </c>
      <c r="F2786" s="401">
        <f t="shared" si="155"/>
        <v>75.078390672614049</v>
      </c>
      <c r="G2786" s="401">
        <f t="shared" si="154"/>
        <v>491.68985264025673</v>
      </c>
      <c r="H2786" s="401">
        <f t="shared" si="156"/>
        <v>566.76824331287082</v>
      </c>
    </row>
    <row r="2787" spans="1:8" x14ac:dyDescent="0.25">
      <c r="A2787" s="405">
        <v>41262</v>
      </c>
      <c r="B2787" s="324">
        <v>119</v>
      </c>
      <c r="C2787" s="292">
        <v>0.42</v>
      </c>
      <c r="D2787" s="341">
        <v>2.84</v>
      </c>
      <c r="E2787" s="341">
        <f t="shared" si="157"/>
        <v>3.26</v>
      </c>
      <c r="F2787" s="401">
        <f t="shared" si="155"/>
        <v>61.829262906858631</v>
      </c>
      <c r="G2787" s="401">
        <f t="shared" si="154"/>
        <v>418.08358727494885</v>
      </c>
      <c r="H2787" s="401">
        <f t="shared" si="156"/>
        <v>479.91285018180741</v>
      </c>
    </row>
    <row r="2788" spans="1:8" x14ac:dyDescent="0.25">
      <c r="A2788" s="405">
        <v>41262</v>
      </c>
      <c r="B2788" s="324">
        <v>123</v>
      </c>
      <c r="C2788" s="292">
        <v>0.89</v>
      </c>
      <c r="D2788" s="341">
        <v>3.68</v>
      </c>
      <c r="E2788" s="341">
        <f t="shared" si="157"/>
        <v>4.57</v>
      </c>
      <c r="F2788" s="401">
        <f t="shared" si="155"/>
        <v>131.01915235024805</v>
      </c>
      <c r="G2788" s="401">
        <f t="shared" si="154"/>
        <v>541.74211308866609</v>
      </c>
      <c r="H2788" s="401">
        <f t="shared" si="156"/>
        <v>672.76126543891417</v>
      </c>
    </row>
    <row r="2789" spans="1:8" x14ac:dyDescent="0.25">
      <c r="A2789" s="405">
        <v>41262</v>
      </c>
      <c r="B2789" s="324">
        <v>124</v>
      </c>
      <c r="C2789" s="292">
        <v>0.75</v>
      </c>
      <c r="D2789" s="341">
        <v>7.1</v>
      </c>
      <c r="E2789" s="341">
        <f t="shared" si="157"/>
        <v>7.85</v>
      </c>
      <c r="F2789" s="401">
        <f t="shared" si="155"/>
        <v>110.40939804796184</v>
      </c>
      <c r="G2789" s="401">
        <f t="shared" si="154"/>
        <v>1045.208968187372</v>
      </c>
      <c r="H2789" s="401">
        <f t="shared" si="156"/>
        <v>1155.618366235334</v>
      </c>
    </row>
    <row r="2790" spans="1:8" x14ac:dyDescent="0.25">
      <c r="A2790" s="405">
        <v>41262</v>
      </c>
      <c r="B2790" s="324">
        <v>132</v>
      </c>
      <c r="C2790" s="292">
        <v>0.93</v>
      </c>
      <c r="D2790" s="341">
        <v>4.1500000000000004</v>
      </c>
      <c r="E2790" s="341">
        <f t="shared" si="157"/>
        <v>5.08</v>
      </c>
      <c r="F2790" s="401">
        <f t="shared" si="155"/>
        <v>136.90765357947268</v>
      </c>
      <c r="G2790" s="401">
        <f t="shared" si="154"/>
        <v>610.93200253205555</v>
      </c>
      <c r="H2790" s="401">
        <f t="shared" si="156"/>
        <v>747.83965611152814</v>
      </c>
    </row>
    <row r="2791" spans="1:8" x14ac:dyDescent="0.25">
      <c r="A2791" s="405">
        <v>41262</v>
      </c>
      <c r="B2791" s="324">
        <v>133</v>
      </c>
      <c r="C2791" s="292">
        <v>0.97</v>
      </c>
      <c r="D2791" s="341">
        <v>6.94</v>
      </c>
      <c r="E2791" s="341">
        <f t="shared" si="157"/>
        <v>7.91</v>
      </c>
      <c r="F2791" s="401">
        <f t="shared" si="155"/>
        <v>142.79615480869731</v>
      </c>
      <c r="G2791" s="401">
        <f t="shared" si="154"/>
        <v>1021.6549632704736</v>
      </c>
      <c r="H2791" s="401">
        <f t="shared" si="156"/>
        <v>1164.4511180791708</v>
      </c>
    </row>
    <row r="2792" spans="1:8" x14ac:dyDescent="0.25">
      <c r="A2792" s="405">
        <v>41262</v>
      </c>
      <c r="B2792" s="324">
        <v>134</v>
      </c>
      <c r="C2792" s="292">
        <v>0.38</v>
      </c>
      <c r="D2792" s="341">
        <v>4.32</v>
      </c>
      <c r="E2792" s="341">
        <f t="shared" si="157"/>
        <v>4.7</v>
      </c>
      <c r="F2792" s="401">
        <f t="shared" si="155"/>
        <v>55.940761677634001</v>
      </c>
      <c r="G2792" s="401">
        <f t="shared" si="154"/>
        <v>635.95813275626017</v>
      </c>
      <c r="H2792" s="401">
        <f t="shared" si="156"/>
        <v>691.89889443389416</v>
      </c>
    </row>
    <row r="2793" spans="1:8" x14ac:dyDescent="0.25">
      <c r="A2793" s="405">
        <v>41262</v>
      </c>
      <c r="B2793" s="324">
        <v>177</v>
      </c>
      <c r="C2793" s="292">
        <v>2.21</v>
      </c>
      <c r="D2793" s="341">
        <v>7.1</v>
      </c>
      <c r="E2793" s="341">
        <f t="shared" si="157"/>
        <v>9.3099999999999987</v>
      </c>
      <c r="F2793" s="401">
        <f t="shared" si="155"/>
        <v>325.33969291466087</v>
      </c>
      <c r="G2793" s="401">
        <f t="shared" si="154"/>
        <v>1045.208968187372</v>
      </c>
      <c r="H2793" s="401">
        <f t="shared" si="156"/>
        <v>1370.5486611020328</v>
      </c>
    </row>
    <row r="2794" spans="1:8" x14ac:dyDescent="0.25">
      <c r="A2794" s="405">
        <v>41262</v>
      </c>
      <c r="B2794" s="324">
        <v>178</v>
      </c>
      <c r="C2794" s="292">
        <v>0.37</v>
      </c>
      <c r="D2794" s="341">
        <v>9.51</v>
      </c>
      <c r="E2794" s="341">
        <f t="shared" si="157"/>
        <v>9.879999999999999</v>
      </c>
      <c r="F2794" s="401">
        <f t="shared" si="155"/>
        <v>54.468636370327843</v>
      </c>
      <c r="G2794" s="401">
        <f t="shared" si="154"/>
        <v>1399.9911672481562</v>
      </c>
      <c r="H2794" s="401">
        <f t="shared" si="156"/>
        <v>1454.4598036184836</v>
      </c>
    </row>
    <row r="2795" spans="1:8" x14ac:dyDescent="0.25">
      <c r="A2795" s="405">
        <v>41262</v>
      </c>
      <c r="B2795" s="324">
        <v>181</v>
      </c>
      <c r="C2795" s="292">
        <v>0.84</v>
      </c>
      <c r="D2795" s="341">
        <v>10.91</v>
      </c>
      <c r="E2795" s="341">
        <f t="shared" si="157"/>
        <v>11.75</v>
      </c>
      <c r="F2795" s="401">
        <f t="shared" si="155"/>
        <v>123.65852581371726</v>
      </c>
      <c r="G2795" s="401">
        <f t="shared" si="154"/>
        <v>1606.0887102710183</v>
      </c>
      <c r="H2795" s="401">
        <f t="shared" si="156"/>
        <v>1729.7472360847355</v>
      </c>
    </row>
    <row r="2796" spans="1:8" x14ac:dyDescent="0.25">
      <c r="A2796" s="405">
        <v>41262</v>
      </c>
      <c r="B2796" s="324">
        <v>185</v>
      </c>
      <c r="C2796" s="292">
        <v>0.77</v>
      </c>
      <c r="D2796" s="341">
        <v>10.8</v>
      </c>
      <c r="E2796" s="341">
        <f t="shared" si="157"/>
        <v>11.57</v>
      </c>
      <c r="F2796" s="401">
        <f t="shared" ref="F2796:F2859" si="158">(C2796*10000)/67.929</f>
        <v>113.35364866257416</v>
      </c>
      <c r="G2796" s="401">
        <f t="shared" ref="G2796:G2859" si="159">(D2796*10000)/67.929</f>
        <v>1589.8953318906506</v>
      </c>
      <c r="H2796" s="401">
        <f t="shared" si="156"/>
        <v>1703.2489805532246</v>
      </c>
    </row>
    <row r="2797" spans="1:8" x14ac:dyDescent="0.25">
      <c r="A2797" s="405">
        <v>41262</v>
      </c>
      <c r="B2797" s="324">
        <v>198</v>
      </c>
      <c r="C2797" s="292">
        <v>1.24</v>
      </c>
      <c r="D2797" s="341">
        <v>10.78</v>
      </c>
      <c r="E2797" s="341">
        <f t="shared" si="157"/>
        <v>12.02</v>
      </c>
      <c r="F2797" s="401">
        <f t="shared" si="158"/>
        <v>182.54353810596356</v>
      </c>
      <c r="G2797" s="401">
        <f t="shared" si="159"/>
        <v>1586.9510812760382</v>
      </c>
      <c r="H2797" s="401">
        <f t="shared" si="156"/>
        <v>1769.4946193820017</v>
      </c>
    </row>
    <row r="2798" spans="1:8" x14ac:dyDescent="0.25">
      <c r="A2798" s="405">
        <v>41262</v>
      </c>
      <c r="B2798" s="324">
        <v>204</v>
      </c>
      <c r="C2798" s="292">
        <v>0.85</v>
      </c>
      <c r="D2798" s="341">
        <v>9.67</v>
      </c>
      <c r="E2798" s="341">
        <f t="shared" si="157"/>
        <v>10.52</v>
      </c>
      <c r="F2798" s="401">
        <f t="shared" si="158"/>
        <v>125.13065112102342</v>
      </c>
      <c r="G2798" s="401">
        <f t="shared" si="159"/>
        <v>1423.5451721650547</v>
      </c>
      <c r="H2798" s="401">
        <f t="shared" si="156"/>
        <v>1548.675823286078</v>
      </c>
    </row>
    <row r="2799" spans="1:8" x14ac:dyDescent="0.25">
      <c r="A2799" s="405">
        <v>41262</v>
      </c>
      <c r="B2799" s="324">
        <v>205</v>
      </c>
      <c r="C2799" s="292">
        <v>0.77</v>
      </c>
      <c r="D2799" s="341">
        <v>11.85</v>
      </c>
      <c r="E2799" s="341">
        <f t="shared" si="157"/>
        <v>12.62</v>
      </c>
      <c r="F2799" s="401">
        <f t="shared" si="158"/>
        <v>113.35364866257416</v>
      </c>
      <c r="G2799" s="401">
        <f t="shared" si="159"/>
        <v>1744.468489157797</v>
      </c>
      <c r="H2799" s="401">
        <f t="shared" si="156"/>
        <v>1857.8221378203709</v>
      </c>
    </row>
    <row r="2800" spans="1:8" x14ac:dyDescent="0.25">
      <c r="A2800" s="405">
        <v>41262</v>
      </c>
      <c r="B2800" s="324">
        <v>223</v>
      </c>
      <c r="C2800" s="292">
        <v>0.4</v>
      </c>
      <c r="D2800" s="341">
        <v>7.43</v>
      </c>
      <c r="E2800" s="341">
        <f t="shared" si="157"/>
        <v>7.83</v>
      </c>
      <c r="F2800" s="401">
        <f t="shared" si="158"/>
        <v>58.885012292246316</v>
      </c>
      <c r="G2800" s="401">
        <f t="shared" si="159"/>
        <v>1093.7891033284752</v>
      </c>
      <c r="H2800" s="401">
        <f t="shared" si="156"/>
        <v>1152.6741156207215</v>
      </c>
    </row>
    <row r="2801" spans="1:8" x14ac:dyDescent="0.25">
      <c r="A2801" s="405">
        <v>41262</v>
      </c>
      <c r="B2801" s="324">
        <v>224</v>
      </c>
      <c r="C2801" s="292">
        <v>0.91</v>
      </c>
      <c r="D2801" s="341">
        <v>5.9</v>
      </c>
      <c r="E2801" s="341">
        <f t="shared" si="157"/>
        <v>6.8100000000000005</v>
      </c>
      <c r="F2801" s="401">
        <f t="shared" si="158"/>
        <v>133.96340296486036</v>
      </c>
      <c r="G2801" s="401">
        <f t="shared" si="159"/>
        <v>868.55393131063317</v>
      </c>
      <c r="H2801" s="401">
        <f t="shared" si="156"/>
        <v>1002.5173342754935</v>
      </c>
    </row>
    <row r="2802" spans="1:8" x14ac:dyDescent="0.25">
      <c r="A2802" s="405">
        <v>41262</v>
      </c>
      <c r="B2802" s="324">
        <v>227</v>
      </c>
      <c r="C2802" s="292">
        <v>0.28999999999999998</v>
      </c>
      <c r="D2802" s="341">
        <v>5.93</v>
      </c>
      <c r="E2802" s="341">
        <f t="shared" si="157"/>
        <v>6.22</v>
      </c>
      <c r="F2802" s="401">
        <f t="shared" si="158"/>
        <v>42.691633911878576</v>
      </c>
      <c r="G2802" s="401">
        <f t="shared" si="159"/>
        <v>872.97030723255159</v>
      </c>
      <c r="H2802" s="401">
        <f t="shared" si="156"/>
        <v>915.66194114443022</v>
      </c>
    </row>
    <row r="2803" spans="1:8" x14ac:dyDescent="0.25">
      <c r="A2803" s="405">
        <v>41262</v>
      </c>
      <c r="B2803" s="324">
        <v>229</v>
      </c>
      <c r="C2803" s="292">
        <v>0.52</v>
      </c>
      <c r="D2803" s="341">
        <v>8.2899999999999991</v>
      </c>
      <c r="E2803" s="341">
        <f t="shared" si="157"/>
        <v>8.8099999999999987</v>
      </c>
      <c r="F2803" s="401">
        <f t="shared" si="158"/>
        <v>76.550515979920206</v>
      </c>
      <c r="G2803" s="401">
        <f t="shared" si="159"/>
        <v>1220.3918797568047</v>
      </c>
      <c r="H2803" s="401">
        <f t="shared" si="156"/>
        <v>1296.9423957367248</v>
      </c>
    </row>
    <row r="2804" spans="1:8" x14ac:dyDescent="0.25">
      <c r="A2804" s="405">
        <v>41262</v>
      </c>
      <c r="B2804" s="324">
        <v>232</v>
      </c>
      <c r="C2804" s="292">
        <v>0.56000000000000005</v>
      </c>
      <c r="D2804" s="341">
        <v>5.73</v>
      </c>
      <c r="E2804" s="341">
        <f t="shared" si="157"/>
        <v>6.2900000000000009</v>
      </c>
      <c r="F2804" s="401">
        <f t="shared" si="158"/>
        <v>82.439017209144851</v>
      </c>
      <c r="G2804" s="401">
        <f t="shared" si="159"/>
        <v>843.52780108642855</v>
      </c>
      <c r="H2804" s="401">
        <f t="shared" si="156"/>
        <v>925.96681829557338</v>
      </c>
    </row>
    <row r="2805" spans="1:8" x14ac:dyDescent="0.25">
      <c r="A2805" s="405">
        <v>41262</v>
      </c>
      <c r="B2805" s="324">
        <v>244</v>
      </c>
      <c r="C2805" s="292">
        <v>1.29</v>
      </c>
      <c r="D2805" s="341">
        <v>4.45</v>
      </c>
      <c r="E2805" s="341">
        <f t="shared" si="157"/>
        <v>5.74</v>
      </c>
      <c r="F2805" s="401">
        <f t="shared" si="158"/>
        <v>189.90416464249435</v>
      </c>
      <c r="G2805" s="401">
        <f t="shared" si="159"/>
        <v>655.09576175124027</v>
      </c>
      <c r="H2805" s="401">
        <f t="shared" si="156"/>
        <v>844.99992639373465</v>
      </c>
    </row>
    <row r="2806" spans="1:8" x14ac:dyDescent="0.25">
      <c r="A2806" s="405">
        <v>41262</v>
      </c>
      <c r="B2806" s="324">
        <v>245</v>
      </c>
      <c r="C2806" s="292">
        <v>2.36</v>
      </c>
      <c r="D2806" s="341">
        <v>11.13</v>
      </c>
      <c r="E2806" s="341">
        <f t="shared" si="157"/>
        <v>13.49</v>
      </c>
      <c r="F2806" s="401">
        <f t="shared" si="158"/>
        <v>347.42157252425324</v>
      </c>
      <c r="G2806" s="401">
        <f t="shared" si="159"/>
        <v>1638.4754670317539</v>
      </c>
      <c r="H2806" s="401">
        <f t="shared" si="156"/>
        <v>1985.897039556007</v>
      </c>
    </row>
    <row r="2807" spans="1:8" x14ac:dyDescent="0.25">
      <c r="A2807" s="405">
        <v>41262</v>
      </c>
      <c r="B2807" s="324">
        <v>247</v>
      </c>
      <c r="C2807" s="292">
        <v>0.67</v>
      </c>
      <c r="D2807" s="341">
        <v>7.84</v>
      </c>
      <c r="E2807" s="341">
        <f t="shared" si="157"/>
        <v>8.51</v>
      </c>
      <c r="F2807" s="401">
        <f t="shared" si="158"/>
        <v>98.632395589512569</v>
      </c>
      <c r="G2807" s="401">
        <f t="shared" si="159"/>
        <v>1154.1462409280277</v>
      </c>
      <c r="H2807" s="401">
        <f t="shared" si="156"/>
        <v>1252.7786365175402</v>
      </c>
    </row>
    <row r="2808" spans="1:8" x14ac:dyDescent="0.25">
      <c r="A2808" s="405">
        <v>41262</v>
      </c>
      <c r="B2808" s="324">
        <v>248</v>
      </c>
      <c r="C2808" s="292">
        <v>0.18</v>
      </c>
      <c r="D2808" s="341">
        <v>2.82</v>
      </c>
      <c r="E2808" s="341">
        <f t="shared" si="157"/>
        <v>3</v>
      </c>
      <c r="F2808" s="401">
        <f t="shared" si="158"/>
        <v>26.498255531510843</v>
      </c>
      <c r="G2808" s="401">
        <f t="shared" si="159"/>
        <v>415.13933666033654</v>
      </c>
      <c r="H2808" s="401">
        <f t="shared" si="156"/>
        <v>441.63759219184738</v>
      </c>
    </row>
    <row r="2809" spans="1:8" x14ac:dyDescent="0.25">
      <c r="A2809" s="405">
        <v>41262</v>
      </c>
      <c r="B2809" s="324">
        <v>250</v>
      </c>
      <c r="C2809" s="292">
        <v>1.85</v>
      </c>
      <c r="D2809" s="341">
        <v>7.37</v>
      </c>
      <c r="E2809" s="341">
        <f t="shared" si="157"/>
        <v>9.2200000000000006</v>
      </c>
      <c r="F2809" s="401">
        <f t="shared" si="158"/>
        <v>272.3431818516392</v>
      </c>
      <c r="G2809" s="401">
        <f t="shared" si="159"/>
        <v>1084.9563514846384</v>
      </c>
      <c r="H2809" s="401">
        <f t="shared" si="156"/>
        <v>1357.2995333362776</v>
      </c>
    </row>
    <row r="2810" spans="1:8" x14ac:dyDescent="0.25">
      <c r="A2810" s="405">
        <v>41262</v>
      </c>
      <c r="B2810" s="324">
        <v>252</v>
      </c>
      <c r="C2810" s="292">
        <v>1.07</v>
      </c>
      <c r="D2810" s="341">
        <v>2.79</v>
      </c>
      <c r="E2810" s="341">
        <f t="shared" si="157"/>
        <v>3.8600000000000003</v>
      </c>
      <c r="F2810" s="401">
        <f t="shared" si="158"/>
        <v>157.51740788175888</v>
      </c>
      <c r="G2810" s="401">
        <f t="shared" si="159"/>
        <v>410.72296073841807</v>
      </c>
      <c r="H2810" s="401">
        <f t="shared" si="156"/>
        <v>568.24036862017692</v>
      </c>
    </row>
    <row r="2811" spans="1:8" x14ac:dyDescent="0.25">
      <c r="A2811" s="405">
        <v>41262</v>
      </c>
      <c r="B2811" s="324">
        <v>257</v>
      </c>
      <c r="C2811" s="292">
        <v>0.62</v>
      </c>
      <c r="D2811" s="341">
        <v>9.2899999999999991</v>
      </c>
      <c r="E2811" s="341">
        <f t="shared" si="157"/>
        <v>9.9099999999999984</v>
      </c>
      <c r="F2811" s="401">
        <f t="shared" si="158"/>
        <v>91.271769052981782</v>
      </c>
      <c r="G2811" s="401">
        <f t="shared" si="159"/>
        <v>1367.6044104874204</v>
      </c>
      <c r="H2811" s="401">
        <f t="shared" si="156"/>
        <v>1458.8761795404023</v>
      </c>
    </row>
    <row r="2812" spans="1:8" x14ac:dyDescent="0.25">
      <c r="A2812" s="405">
        <v>41262</v>
      </c>
      <c r="B2812" s="324">
        <v>272</v>
      </c>
      <c r="C2812" s="292">
        <v>0.89</v>
      </c>
      <c r="D2812" s="341">
        <v>3.93</v>
      </c>
      <c r="E2812" s="341">
        <f t="shared" si="157"/>
        <v>4.82</v>
      </c>
      <c r="F2812" s="401">
        <f t="shared" si="158"/>
        <v>131.01915235024805</v>
      </c>
      <c r="G2812" s="401">
        <f t="shared" si="159"/>
        <v>578.54524577132008</v>
      </c>
      <c r="H2812" s="401">
        <f t="shared" si="156"/>
        <v>709.56439812156805</v>
      </c>
    </row>
    <row r="2813" spans="1:8" x14ac:dyDescent="0.25">
      <c r="A2813" s="405">
        <v>41262</v>
      </c>
      <c r="B2813" s="324">
        <v>273</v>
      </c>
      <c r="C2813" s="292">
        <v>2.3199999999999998</v>
      </c>
      <c r="D2813" s="341">
        <v>5.79</v>
      </c>
      <c r="E2813" s="341">
        <f t="shared" si="157"/>
        <v>8.11</v>
      </c>
      <c r="F2813" s="401">
        <f t="shared" si="158"/>
        <v>341.53307129502861</v>
      </c>
      <c r="G2813" s="401">
        <f t="shared" si="159"/>
        <v>852.36055293026538</v>
      </c>
      <c r="H2813" s="401">
        <f t="shared" si="156"/>
        <v>1193.8936242252939</v>
      </c>
    </row>
    <row r="2814" spans="1:8" x14ac:dyDescent="0.25">
      <c r="A2814" s="405">
        <v>41262</v>
      </c>
      <c r="B2814" s="324">
        <v>281</v>
      </c>
      <c r="C2814" s="292">
        <v>0.65</v>
      </c>
      <c r="D2814" s="341">
        <v>6.68</v>
      </c>
      <c r="E2814" s="341">
        <f t="shared" si="157"/>
        <v>7.33</v>
      </c>
      <c r="F2814" s="401">
        <f t="shared" si="158"/>
        <v>95.688144974900254</v>
      </c>
      <c r="G2814" s="401">
        <f t="shared" si="159"/>
        <v>983.37970528051346</v>
      </c>
      <c r="H2814" s="401">
        <f t="shared" si="156"/>
        <v>1079.0678502554138</v>
      </c>
    </row>
    <row r="2815" spans="1:8" x14ac:dyDescent="0.25">
      <c r="A2815" s="405">
        <v>41262</v>
      </c>
      <c r="B2815" s="324">
        <v>283</v>
      </c>
      <c r="C2815" s="292">
        <v>1.0900000000000001</v>
      </c>
      <c r="D2815" s="341">
        <v>6.69</v>
      </c>
      <c r="E2815" s="341">
        <f t="shared" si="157"/>
        <v>7.78</v>
      </c>
      <c r="F2815" s="401">
        <f t="shared" si="158"/>
        <v>160.4616584963712</v>
      </c>
      <c r="G2815" s="401">
        <f t="shared" si="159"/>
        <v>984.85183058781956</v>
      </c>
      <c r="H2815" s="401">
        <f t="shared" si="156"/>
        <v>1145.3134890841909</v>
      </c>
    </row>
    <row r="2816" spans="1:8" x14ac:dyDescent="0.25">
      <c r="A2816" s="405">
        <v>41262</v>
      </c>
      <c r="B2816" s="324">
        <v>286</v>
      </c>
      <c r="C2816" s="292">
        <v>0.96</v>
      </c>
      <c r="D2816" s="341">
        <v>6.09</v>
      </c>
      <c r="E2816" s="341">
        <f t="shared" si="157"/>
        <v>7.05</v>
      </c>
      <c r="F2816" s="401">
        <f t="shared" si="158"/>
        <v>141.32402950139115</v>
      </c>
      <c r="G2816" s="401">
        <f t="shared" si="159"/>
        <v>896.52431214945011</v>
      </c>
      <c r="H2816" s="401">
        <f t="shared" si="156"/>
        <v>1037.8483416508413</v>
      </c>
    </row>
    <row r="2817" spans="1:8" x14ac:dyDescent="0.25">
      <c r="A2817" s="405">
        <v>41262</v>
      </c>
      <c r="B2817" s="324">
        <v>291</v>
      </c>
      <c r="C2817" s="292">
        <v>1.22</v>
      </c>
      <c r="D2817" s="341">
        <v>11</v>
      </c>
      <c r="E2817" s="341">
        <f t="shared" si="157"/>
        <v>12.22</v>
      </c>
      <c r="F2817" s="401">
        <f t="shared" si="158"/>
        <v>179.59928749135125</v>
      </c>
      <c r="G2817" s="401">
        <f t="shared" si="159"/>
        <v>1619.3378380367737</v>
      </c>
      <c r="H2817" s="401">
        <f t="shared" si="156"/>
        <v>1798.9371255281249</v>
      </c>
    </row>
    <row r="2818" spans="1:8" x14ac:dyDescent="0.25">
      <c r="A2818" s="405">
        <v>41262</v>
      </c>
      <c r="B2818" s="324">
        <v>300</v>
      </c>
      <c r="C2818" s="292">
        <v>0.82</v>
      </c>
      <c r="D2818" s="341">
        <v>6.75</v>
      </c>
      <c r="E2818" s="341">
        <f t="shared" si="157"/>
        <v>7.57</v>
      </c>
      <c r="F2818" s="401">
        <f t="shared" si="158"/>
        <v>120.71427519910495</v>
      </c>
      <c r="G2818" s="401">
        <f t="shared" si="159"/>
        <v>993.68458243165651</v>
      </c>
      <c r="H2818" s="401">
        <f t="shared" si="156"/>
        <v>1114.3988576307615</v>
      </c>
    </row>
    <row r="2819" spans="1:8" x14ac:dyDescent="0.25">
      <c r="A2819" s="405">
        <v>41262</v>
      </c>
      <c r="B2819" s="324">
        <v>313</v>
      </c>
      <c r="C2819" s="292">
        <v>1.32</v>
      </c>
      <c r="D2819" s="341">
        <v>3.17</v>
      </c>
      <c r="E2819" s="341">
        <f t="shared" si="157"/>
        <v>4.49</v>
      </c>
      <c r="F2819" s="401">
        <f t="shared" si="158"/>
        <v>194.32054056441282</v>
      </c>
      <c r="G2819" s="401">
        <f t="shared" si="159"/>
        <v>466.66372241605205</v>
      </c>
      <c r="H2819" s="401">
        <f t="shared" si="156"/>
        <v>660.98426298046491</v>
      </c>
    </row>
    <row r="2820" spans="1:8" x14ac:dyDescent="0.25">
      <c r="A2820" s="405">
        <v>41262</v>
      </c>
      <c r="B2820" s="324">
        <v>314</v>
      </c>
      <c r="C2820" s="292">
        <v>1.25</v>
      </c>
      <c r="D2820" s="341">
        <v>6.23</v>
      </c>
      <c r="E2820" s="341">
        <f t="shared" si="157"/>
        <v>7.48</v>
      </c>
      <c r="F2820" s="401">
        <f t="shared" si="158"/>
        <v>184.01566341326972</v>
      </c>
      <c r="G2820" s="401">
        <f t="shared" si="159"/>
        <v>917.13406645173643</v>
      </c>
      <c r="H2820" s="401">
        <f t="shared" ref="H2820:H2883" si="160">(E2820*10000)/67.929</f>
        <v>1101.1497298650061</v>
      </c>
    </row>
    <row r="2821" spans="1:8" x14ac:dyDescent="0.25">
      <c r="A2821" s="405">
        <v>41262</v>
      </c>
      <c r="B2821" s="324">
        <v>317</v>
      </c>
      <c r="C2821" s="292">
        <v>1.39</v>
      </c>
      <c r="D2821" s="341">
        <v>6.6</v>
      </c>
      <c r="E2821" s="341">
        <f t="shared" si="157"/>
        <v>7.9899999999999993</v>
      </c>
      <c r="F2821" s="401">
        <f t="shared" si="158"/>
        <v>204.62541771555593</v>
      </c>
      <c r="G2821" s="401">
        <f t="shared" si="159"/>
        <v>971.6027028220642</v>
      </c>
      <c r="H2821" s="401">
        <f t="shared" si="160"/>
        <v>1176.22812053762</v>
      </c>
    </row>
    <row r="2822" spans="1:8" x14ac:dyDescent="0.25">
      <c r="A2822" s="405">
        <v>41262</v>
      </c>
      <c r="B2822" s="324">
        <v>319</v>
      </c>
      <c r="C2822" s="292">
        <v>0.47</v>
      </c>
      <c r="D2822" s="341">
        <v>7.07</v>
      </c>
      <c r="E2822" s="341">
        <f t="shared" si="157"/>
        <v>7.54</v>
      </c>
      <c r="F2822" s="401">
        <f t="shared" si="158"/>
        <v>69.189889443389418</v>
      </c>
      <c r="G2822" s="401">
        <f t="shared" si="159"/>
        <v>1040.7925922654535</v>
      </c>
      <c r="H2822" s="401">
        <f t="shared" si="160"/>
        <v>1109.9824817088431</v>
      </c>
    </row>
    <row r="2823" spans="1:8" x14ac:dyDescent="0.25">
      <c r="A2823" s="405">
        <v>41262</v>
      </c>
      <c r="B2823" s="324">
        <v>321</v>
      </c>
      <c r="C2823" s="292">
        <v>1.02</v>
      </c>
      <c r="D2823" s="341">
        <v>7.28</v>
      </c>
      <c r="E2823" s="341">
        <f t="shared" si="157"/>
        <v>8.3000000000000007</v>
      </c>
      <c r="F2823" s="401">
        <f t="shared" si="158"/>
        <v>150.1567813452281</v>
      </c>
      <c r="G2823" s="401">
        <f t="shared" si="159"/>
        <v>1071.7072237188829</v>
      </c>
      <c r="H2823" s="401">
        <f t="shared" si="160"/>
        <v>1221.8640050641111</v>
      </c>
    </row>
    <row r="2824" spans="1:8" x14ac:dyDescent="0.25">
      <c r="A2824" s="405">
        <v>41262</v>
      </c>
      <c r="B2824" s="324">
        <v>323</v>
      </c>
      <c r="C2824" s="292">
        <v>0.69</v>
      </c>
      <c r="D2824" s="341">
        <v>3.67</v>
      </c>
      <c r="E2824" s="341">
        <f t="shared" si="157"/>
        <v>4.3599999999999994</v>
      </c>
      <c r="F2824" s="401">
        <f t="shared" si="158"/>
        <v>101.57664620412488</v>
      </c>
      <c r="G2824" s="401">
        <f t="shared" si="159"/>
        <v>540.26998778135999</v>
      </c>
      <c r="H2824" s="401">
        <f t="shared" si="160"/>
        <v>641.84663398548469</v>
      </c>
    </row>
    <row r="2825" spans="1:8" x14ac:dyDescent="0.25">
      <c r="A2825" s="405">
        <v>41262</v>
      </c>
      <c r="B2825" s="324">
        <v>325</v>
      </c>
      <c r="C2825" s="292">
        <v>0.71</v>
      </c>
      <c r="D2825" s="341">
        <v>3.04</v>
      </c>
      <c r="E2825" s="341">
        <f t="shared" si="157"/>
        <v>3.75</v>
      </c>
      <c r="F2825" s="401">
        <f t="shared" si="158"/>
        <v>104.52089681873721</v>
      </c>
      <c r="G2825" s="401">
        <f t="shared" si="159"/>
        <v>447.52609342107201</v>
      </c>
      <c r="H2825" s="401">
        <f t="shared" si="160"/>
        <v>552.04699023980925</v>
      </c>
    </row>
    <row r="2826" spans="1:8" x14ac:dyDescent="0.25">
      <c r="A2826" s="405">
        <v>41262</v>
      </c>
      <c r="B2826" s="324">
        <v>335</v>
      </c>
      <c r="C2826" s="292">
        <v>1.05</v>
      </c>
      <c r="D2826" s="341">
        <v>6.92</v>
      </c>
      <c r="E2826" s="341">
        <f t="shared" si="157"/>
        <v>7.97</v>
      </c>
      <c r="F2826" s="401">
        <f t="shared" si="158"/>
        <v>154.57315726714657</v>
      </c>
      <c r="G2826" s="401">
        <f t="shared" si="159"/>
        <v>1018.7107126558612</v>
      </c>
      <c r="H2826" s="401">
        <f t="shared" si="160"/>
        <v>1173.2838699230078</v>
      </c>
    </row>
    <row r="2827" spans="1:8" x14ac:dyDescent="0.25">
      <c r="A2827" s="405">
        <v>41262</v>
      </c>
      <c r="B2827" s="324">
        <v>347</v>
      </c>
      <c r="C2827" s="292">
        <v>1.97</v>
      </c>
      <c r="D2827" s="341">
        <v>5.86</v>
      </c>
      <c r="E2827" s="341">
        <f t="shared" si="157"/>
        <v>7.83</v>
      </c>
      <c r="F2827" s="401">
        <f t="shared" si="158"/>
        <v>290.00868553931309</v>
      </c>
      <c r="G2827" s="401">
        <f t="shared" si="159"/>
        <v>862.66543008140854</v>
      </c>
      <c r="H2827" s="401">
        <f t="shared" si="160"/>
        <v>1152.6741156207215</v>
      </c>
    </row>
    <row r="2828" spans="1:8" x14ac:dyDescent="0.25">
      <c r="A2828" s="405">
        <v>41262</v>
      </c>
      <c r="B2828" s="324">
        <v>351</v>
      </c>
      <c r="C2828" s="292">
        <v>0.31</v>
      </c>
      <c r="D2828" s="341">
        <v>6.91</v>
      </c>
      <c r="E2828" s="341">
        <f t="shared" si="157"/>
        <v>7.22</v>
      </c>
      <c r="F2828" s="401">
        <f t="shared" si="158"/>
        <v>45.635884526490891</v>
      </c>
      <c r="G2828" s="401">
        <f t="shared" si="159"/>
        <v>1017.238587348555</v>
      </c>
      <c r="H2828" s="401">
        <f t="shared" si="160"/>
        <v>1062.8744718750461</v>
      </c>
    </row>
    <row r="2829" spans="1:8" x14ac:dyDescent="0.25">
      <c r="A2829" s="405">
        <v>41262</v>
      </c>
      <c r="B2829" s="324">
        <v>353</v>
      </c>
      <c r="C2829" s="292">
        <v>0.48</v>
      </c>
      <c r="D2829" s="341">
        <v>8.48</v>
      </c>
      <c r="E2829" s="341">
        <f t="shared" si="157"/>
        <v>8.9600000000000009</v>
      </c>
      <c r="F2829" s="401">
        <f t="shared" si="158"/>
        <v>70.662014750695576</v>
      </c>
      <c r="G2829" s="401">
        <f t="shared" si="159"/>
        <v>1248.3622605956218</v>
      </c>
      <c r="H2829" s="401">
        <f t="shared" si="160"/>
        <v>1319.0242753463176</v>
      </c>
    </row>
    <row r="2830" spans="1:8" x14ac:dyDescent="0.25">
      <c r="A2830" s="405">
        <v>41262</v>
      </c>
      <c r="B2830" s="324">
        <v>364</v>
      </c>
      <c r="C2830" s="292">
        <v>0.53</v>
      </c>
      <c r="D2830" s="341">
        <v>5.93</v>
      </c>
      <c r="E2830" s="341">
        <f t="shared" si="157"/>
        <v>6.46</v>
      </c>
      <c r="F2830" s="401">
        <f t="shared" si="158"/>
        <v>78.022641287226364</v>
      </c>
      <c r="G2830" s="401">
        <f t="shared" si="159"/>
        <v>872.97030723255159</v>
      </c>
      <c r="H2830" s="401">
        <f t="shared" si="160"/>
        <v>950.992948519778</v>
      </c>
    </row>
    <row r="2831" spans="1:8" x14ac:dyDescent="0.25">
      <c r="A2831" s="405">
        <v>41262</v>
      </c>
      <c r="B2831" s="324">
        <v>365</v>
      </c>
      <c r="C2831" s="292">
        <v>0.5</v>
      </c>
      <c r="D2831" s="341">
        <v>5.4</v>
      </c>
      <c r="E2831" s="341">
        <f t="shared" si="157"/>
        <v>5.9</v>
      </c>
      <c r="F2831" s="401">
        <f t="shared" si="158"/>
        <v>73.606265365307891</v>
      </c>
      <c r="G2831" s="401">
        <f t="shared" si="159"/>
        <v>794.9476659453253</v>
      </c>
      <c r="H2831" s="401">
        <f t="shared" si="160"/>
        <v>868.55393131063317</v>
      </c>
    </row>
    <row r="2832" spans="1:8" x14ac:dyDescent="0.25">
      <c r="A2832" s="405">
        <v>41262</v>
      </c>
      <c r="B2832" s="324">
        <v>369</v>
      </c>
      <c r="C2832" s="292">
        <v>0.4</v>
      </c>
      <c r="D2832" s="341">
        <v>8.3699999999999992</v>
      </c>
      <c r="E2832" s="341">
        <f t="shared" si="157"/>
        <v>8.77</v>
      </c>
      <c r="F2832" s="401">
        <f t="shared" si="158"/>
        <v>58.885012292246316</v>
      </c>
      <c r="G2832" s="401">
        <f t="shared" si="159"/>
        <v>1232.1688822152539</v>
      </c>
      <c r="H2832" s="401">
        <f t="shared" si="160"/>
        <v>1291.0538945075004</v>
      </c>
    </row>
    <row r="2833" spans="1:8" x14ac:dyDescent="0.25">
      <c r="A2833" s="405">
        <v>41262</v>
      </c>
      <c r="B2833" s="324">
        <v>374</v>
      </c>
      <c r="C2833" s="292">
        <v>0.44</v>
      </c>
      <c r="D2833" s="341">
        <v>8.44</v>
      </c>
      <c r="E2833" s="341">
        <f t="shared" si="157"/>
        <v>8.879999999999999</v>
      </c>
      <c r="F2833" s="401">
        <f t="shared" si="158"/>
        <v>64.773513521470946</v>
      </c>
      <c r="G2833" s="401">
        <f t="shared" si="159"/>
        <v>1242.4737593663972</v>
      </c>
      <c r="H2833" s="401">
        <f t="shared" si="160"/>
        <v>1307.2472728878679</v>
      </c>
    </row>
    <row r="2834" spans="1:8" x14ac:dyDescent="0.25">
      <c r="A2834" s="405">
        <v>41262</v>
      </c>
      <c r="B2834" s="324">
        <v>379</v>
      </c>
      <c r="C2834" s="292">
        <v>0.03</v>
      </c>
      <c r="D2834" s="341">
        <v>8.0500000000000007</v>
      </c>
      <c r="E2834" s="341">
        <f t="shared" si="157"/>
        <v>8.08</v>
      </c>
      <c r="F2834" s="401">
        <f t="shared" si="158"/>
        <v>4.4163759219184735</v>
      </c>
      <c r="G2834" s="401">
        <f t="shared" si="159"/>
        <v>1185.0608723814571</v>
      </c>
      <c r="H2834" s="401">
        <f t="shared" si="160"/>
        <v>1189.4772483033755</v>
      </c>
    </row>
    <row r="2835" spans="1:8" x14ac:dyDescent="0.25">
      <c r="A2835" s="405">
        <v>41262</v>
      </c>
      <c r="B2835" s="324">
        <v>392</v>
      </c>
      <c r="C2835" s="292">
        <v>0.7</v>
      </c>
      <c r="D2835" s="341">
        <v>3.7</v>
      </c>
      <c r="E2835" s="341">
        <f t="shared" si="157"/>
        <v>4.4000000000000004</v>
      </c>
      <c r="F2835" s="401">
        <f t="shared" si="158"/>
        <v>103.04877151143106</v>
      </c>
      <c r="G2835" s="401">
        <f t="shared" si="159"/>
        <v>544.6863637032784</v>
      </c>
      <c r="H2835" s="401">
        <f t="shared" si="160"/>
        <v>647.73513521470943</v>
      </c>
    </row>
    <row r="2836" spans="1:8" x14ac:dyDescent="0.25">
      <c r="A2836" s="405">
        <v>41262</v>
      </c>
      <c r="B2836" s="324">
        <v>398</v>
      </c>
      <c r="C2836" s="292">
        <v>0.24099999999999999</v>
      </c>
      <c r="D2836" s="341">
        <v>3.78</v>
      </c>
      <c r="E2836" s="341">
        <f t="shared" si="157"/>
        <v>4.0209999999999999</v>
      </c>
      <c r="F2836" s="401">
        <f t="shared" si="158"/>
        <v>35.478219906078401</v>
      </c>
      <c r="G2836" s="401">
        <f t="shared" si="159"/>
        <v>556.46336616172766</v>
      </c>
      <c r="H2836" s="401">
        <f t="shared" si="160"/>
        <v>591.94158606780604</v>
      </c>
    </row>
    <row r="2837" spans="1:8" x14ac:dyDescent="0.25">
      <c r="A2837" s="405">
        <v>41262</v>
      </c>
      <c r="B2837" s="324">
        <v>405</v>
      </c>
      <c r="C2837" s="292">
        <v>0.38</v>
      </c>
      <c r="D2837" s="341">
        <v>5.18</v>
      </c>
      <c r="E2837" s="341">
        <f t="shared" ref="E2837:E2890" si="161">C2837+D2837</f>
        <v>5.56</v>
      </c>
      <c r="F2837" s="401">
        <f t="shared" si="158"/>
        <v>55.940761677634001</v>
      </c>
      <c r="G2837" s="401">
        <f t="shared" si="159"/>
        <v>762.56090918458972</v>
      </c>
      <c r="H2837" s="401">
        <f t="shared" si="160"/>
        <v>818.5016708622237</v>
      </c>
    </row>
    <row r="2838" spans="1:8" x14ac:dyDescent="0.25">
      <c r="A2838" s="405">
        <v>41262</v>
      </c>
      <c r="B2838" s="324">
        <v>409</v>
      </c>
      <c r="C2838" s="292">
        <v>0.96</v>
      </c>
      <c r="D2838" s="341">
        <v>7.72</v>
      </c>
      <c r="E2838" s="341">
        <f t="shared" si="161"/>
        <v>8.68</v>
      </c>
      <c r="F2838" s="401">
        <f t="shared" si="158"/>
        <v>141.32402950139115</v>
      </c>
      <c r="G2838" s="401">
        <f t="shared" si="159"/>
        <v>1136.4807372403538</v>
      </c>
      <c r="H2838" s="401">
        <f t="shared" si="160"/>
        <v>1277.804766741745</v>
      </c>
    </row>
    <row r="2839" spans="1:8" x14ac:dyDescent="0.25">
      <c r="A2839" s="405">
        <v>41262</v>
      </c>
      <c r="B2839" s="324">
        <v>411</v>
      </c>
      <c r="C2839" s="292">
        <v>0.18</v>
      </c>
      <c r="D2839" s="341">
        <v>9.0399999999999991</v>
      </c>
      <c r="E2839" s="341">
        <f t="shared" si="161"/>
        <v>9.2199999999999989</v>
      </c>
      <c r="F2839" s="401">
        <f t="shared" si="158"/>
        <v>26.498255531510843</v>
      </c>
      <c r="G2839" s="401">
        <f t="shared" si="159"/>
        <v>1330.8012778047664</v>
      </c>
      <c r="H2839" s="401">
        <f t="shared" si="160"/>
        <v>1357.2995333362774</v>
      </c>
    </row>
    <row r="2840" spans="1:8" x14ac:dyDescent="0.25">
      <c r="A2840" s="405">
        <v>41262</v>
      </c>
      <c r="B2840" s="324">
        <v>415</v>
      </c>
      <c r="C2840" s="292">
        <v>0.24</v>
      </c>
      <c r="D2840" s="341">
        <v>7.46</v>
      </c>
      <c r="E2840" s="341">
        <f t="shared" si="161"/>
        <v>7.7</v>
      </c>
      <c r="F2840" s="401">
        <f t="shared" si="158"/>
        <v>35.331007375347788</v>
      </c>
      <c r="G2840" s="401">
        <f t="shared" si="159"/>
        <v>1098.2054792503939</v>
      </c>
      <c r="H2840" s="401">
        <f t="shared" si="160"/>
        <v>1133.5364866257416</v>
      </c>
    </row>
    <row r="2841" spans="1:8" x14ac:dyDescent="0.25">
      <c r="A2841" s="405">
        <v>41262</v>
      </c>
      <c r="B2841" s="324">
        <v>419</v>
      </c>
      <c r="C2841" s="292">
        <v>0.34</v>
      </c>
      <c r="D2841" s="341">
        <v>4.5</v>
      </c>
      <c r="E2841" s="341">
        <f t="shared" si="161"/>
        <v>4.84</v>
      </c>
      <c r="F2841" s="401">
        <f t="shared" si="158"/>
        <v>50.05226044840937</v>
      </c>
      <c r="G2841" s="401">
        <f t="shared" si="159"/>
        <v>662.45638828777101</v>
      </c>
      <c r="H2841" s="401">
        <f t="shared" si="160"/>
        <v>712.50864873618036</v>
      </c>
    </row>
    <row r="2842" spans="1:8" x14ac:dyDescent="0.25">
      <c r="A2842" s="405">
        <v>41262</v>
      </c>
      <c r="B2842" s="324">
        <v>427</v>
      </c>
      <c r="C2842" s="292">
        <v>0.48</v>
      </c>
      <c r="D2842" s="341">
        <v>7.22</v>
      </c>
      <c r="E2842" s="341">
        <f t="shared" si="161"/>
        <v>7.6999999999999993</v>
      </c>
      <c r="F2842" s="401">
        <f t="shared" si="158"/>
        <v>70.662014750695576</v>
      </c>
      <c r="G2842" s="401">
        <f t="shared" si="159"/>
        <v>1062.8744718750461</v>
      </c>
      <c r="H2842" s="401">
        <f t="shared" si="160"/>
        <v>1133.5364866257416</v>
      </c>
    </row>
    <row r="2843" spans="1:8" x14ac:dyDescent="0.25">
      <c r="A2843" s="405">
        <v>41262</v>
      </c>
      <c r="B2843" s="324">
        <v>433</v>
      </c>
      <c r="C2843" s="292">
        <v>0.51</v>
      </c>
      <c r="D2843" s="341">
        <v>5.32</v>
      </c>
      <c r="E2843" s="341">
        <f t="shared" si="161"/>
        <v>5.83</v>
      </c>
      <c r="F2843" s="401">
        <f t="shared" si="158"/>
        <v>75.078390672614049</v>
      </c>
      <c r="G2843" s="401">
        <f t="shared" si="159"/>
        <v>783.17066348687592</v>
      </c>
      <c r="H2843" s="401">
        <f t="shared" si="160"/>
        <v>858.24905415949002</v>
      </c>
    </row>
    <row r="2844" spans="1:8" x14ac:dyDescent="0.25">
      <c r="A2844" s="405">
        <v>41262</v>
      </c>
      <c r="B2844" s="324">
        <v>437</v>
      </c>
      <c r="C2844" s="292">
        <v>0.65</v>
      </c>
      <c r="D2844" s="341">
        <v>1.59</v>
      </c>
      <c r="E2844" s="341">
        <f t="shared" si="161"/>
        <v>2.2400000000000002</v>
      </c>
      <c r="F2844" s="401">
        <f t="shared" si="158"/>
        <v>95.688144974900254</v>
      </c>
      <c r="G2844" s="401">
        <f t="shared" si="159"/>
        <v>234.06792386167911</v>
      </c>
      <c r="H2844" s="401">
        <f t="shared" si="160"/>
        <v>329.7560688365794</v>
      </c>
    </row>
    <row r="2845" spans="1:8" x14ac:dyDescent="0.25">
      <c r="A2845" s="405">
        <v>41262</v>
      </c>
      <c r="B2845" s="324">
        <v>441</v>
      </c>
      <c r="C2845" s="292">
        <v>1.38</v>
      </c>
      <c r="D2845" s="341">
        <v>2.74</v>
      </c>
      <c r="E2845" s="341">
        <f t="shared" si="161"/>
        <v>4.12</v>
      </c>
      <c r="F2845" s="401">
        <f t="shared" si="158"/>
        <v>203.15329240824977</v>
      </c>
      <c r="G2845" s="401">
        <f t="shared" si="159"/>
        <v>403.36233420188728</v>
      </c>
      <c r="H2845" s="401">
        <f t="shared" si="160"/>
        <v>606.51562661013702</v>
      </c>
    </row>
    <row r="2846" spans="1:8" x14ac:dyDescent="0.25">
      <c r="A2846" s="405">
        <v>41262</v>
      </c>
      <c r="B2846" s="324">
        <v>444</v>
      </c>
      <c r="C2846" s="292">
        <v>1.63</v>
      </c>
      <c r="D2846" s="341">
        <v>9.3699999999999992</v>
      </c>
      <c r="E2846" s="341">
        <f t="shared" si="161"/>
        <v>11</v>
      </c>
      <c r="F2846" s="401">
        <f t="shared" si="158"/>
        <v>239.95642509090371</v>
      </c>
      <c r="G2846" s="401">
        <f t="shared" si="159"/>
        <v>1379.3814129458697</v>
      </c>
      <c r="H2846" s="401">
        <f t="shared" si="160"/>
        <v>1619.3378380367737</v>
      </c>
    </row>
    <row r="2847" spans="1:8" x14ac:dyDescent="0.25">
      <c r="A2847" s="405">
        <v>41262</v>
      </c>
      <c r="B2847" s="324">
        <v>452</v>
      </c>
      <c r="C2847" s="292">
        <v>0.83</v>
      </c>
      <c r="D2847" s="341">
        <v>10.29</v>
      </c>
      <c r="E2847" s="341">
        <f t="shared" si="161"/>
        <v>11.12</v>
      </c>
      <c r="F2847" s="401">
        <f t="shared" si="158"/>
        <v>122.1864005064111</v>
      </c>
      <c r="G2847" s="401">
        <f t="shared" si="159"/>
        <v>1514.8169412180362</v>
      </c>
      <c r="H2847" s="401">
        <f t="shared" si="160"/>
        <v>1637.0033417244474</v>
      </c>
    </row>
    <row r="2848" spans="1:8" x14ac:dyDescent="0.25">
      <c r="A2848" s="405">
        <v>41262</v>
      </c>
      <c r="B2848" s="324">
        <v>453</v>
      </c>
      <c r="C2848" s="292">
        <v>1.74</v>
      </c>
      <c r="D2848" s="341">
        <v>10.02</v>
      </c>
      <c r="E2848" s="341">
        <f t="shared" si="161"/>
        <v>11.76</v>
      </c>
      <c r="F2848" s="401">
        <f t="shared" si="158"/>
        <v>256.14980347127147</v>
      </c>
      <c r="G2848" s="401">
        <f t="shared" si="159"/>
        <v>1475.0695579207702</v>
      </c>
      <c r="H2848" s="401">
        <f t="shared" si="160"/>
        <v>1731.2193613920417</v>
      </c>
    </row>
    <row r="2849" spans="1:8" x14ac:dyDescent="0.25">
      <c r="A2849" s="405">
        <v>41262</v>
      </c>
      <c r="B2849" s="324">
        <v>461</v>
      </c>
      <c r="C2849" s="292">
        <v>0.8</v>
      </c>
      <c r="D2849" s="341">
        <v>5.69</v>
      </c>
      <c r="E2849" s="341">
        <f t="shared" si="161"/>
        <v>6.49</v>
      </c>
      <c r="F2849" s="401">
        <f t="shared" si="158"/>
        <v>117.77002458449263</v>
      </c>
      <c r="G2849" s="401">
        <f t="shared" si="159"/>
        <v>837.63929985720392</v>
      </c>
      <c r="H2849" s="401">
        <f t="shared" si="160"/>
        <v>955.40932444169641</v>
      </c>
    </row>
    <row r="2850" spans="1:8" x14ac:dyDescent="0.25">
      <c r="A2850" s="405">
        <v>41262</v>
      </c>
      <c r="B2850" s="324">
        <v>469</v>
      </c>
      <c r="C2850" s="292">
        <v>0.96</v>
      </c>
      <c r="D2850" s="341">
        <v>6.25</v>
      </c>
      <c r="E2850" s="341">
        <f t="shared" si="161"/>
        <v>7.21</v>
      </c>
      <c r="F2850" s="401">
        <f t="shared" si="158"/>
        <v>141.32402950139115</v>
      </c>
      <c r="G2850" s="401">
        <f t="shared" si="159"/>
        <v>920.07831706634863</v>
      </c>
      <c r="H2850" s="401">
        <f t="shared" si="160"/>
        <v>1061.4023465677399</v>
      </c>
    </row>
    <row r="2851" spans="1:8" x14ac:dyDescent="0.25">
      <c r="A2851" s="405">
        <v>41262</v>
      </c>
      <c r="B2851" s="324">
        <v>470</v>
      </c>
      <c r="C2851" s="292">
        <v>0.39</v>
      </c>
      <c r="D2851" s="341">
        <v>8.56</v>
      </c>
      <c r="E2851" s="341">
        <f t="shared" si="161"/>
        <v>8.9500000000000011</v>
      </c>
      <c r="F2851" s="401">
        <f t="shared" si="158"/>
        <v>57.412886984940158</v>
      </c>
      <c r="G2851" s="401">
        <f t="shared" si="159"/>
        <v>1260.1392630540711</v>
      </c>
      <c r="H2851" s="401">
        <f t="shared" si="160"/>
        <v>1317.5521500390114</v>
      </c>
    </row>
    <row r="2852" spans="1:8" x14ac:dyDescent="0.25">
      <c r="A2852" s="405">
        <v>41262</v>
      </c>
      <c r="B2852" s="324">
        <v>475</v>
      </c>
      <c r="C2852" s="292">
        <v>1.26</v>
      </c>
      <c r="D2852" s="341">
        <v>8.3800000000000008</v>
      </c>
      <c r="E2852" s="341">
        <f t="shared" si="161"/>
        <v>9.64</v>
      </c>
      <c r="F2852" s="401">
        <f t="shared" si="158"/>
        <v>185.48778872057588</v>
      </c>
      <c r="G2852" s="401">
        <f t="shared" si="159"/>
        <v>1233.6410075225606</v>
      </c>
      <c r="H2852" s="401">
        <f t="shared" si="160"/>
        <v>1419.1287962431361</v>
      </c>
    </row>
    <row r="2853" spans="1:8" x14ac:dyDescent="0.25">
      <c r="A2853" s="405">
        <v>41262</v>
      </c>
      <c r="B2853" s="324">
        <v>476</v>
      </c>
      <c r="C2853" s="292">
        <v>0.45</v>
      </c>
      <c r="D2853" s="341">
        <v>7.62</v>
      </c>
      <c r="E2853" s="341">
        <f t="shared" si="161"/>
        <v>8.07</v>
      </c>
      <c r="F2853" s="401">
        <f t="shared" si="158"/>
        <v>66.245638828777103</v>
      </c>
      <c r="G2853" s="401">
        <f t="shared" si="159"/>
        <v>1121.7594841672924</v>
      </c>
      <c r="H2853" s="401">
        <f t="shared" si="160"/>
        <v>1188.0051229960693</v>
      </c>
    </row>
    <row r="2854" spans="1:8" x14ac:dyDescent="0.25">
      <c r="A2854" s="405">
        <v>41262</v>
      </c>
      <c r="B2854" s="324">
        <v>478</v>
      </c>
      <c r="C2854" s="292">
        <v>1.17</v>
      </c>
      <c r="D2854" s="341">
        <v>16.760000000000002</v>
      </c>
      <c r="E2854" s="341">
        <f t="shared" si="161"/>
        <v>17.93</v>
      </c>
      <c r="F2854" s="401">
        <f t="shared" si="158"/>
        <v>172.23866095482046</v>
      </c>
      <c r="G2854" s="401">
        <f t="shared" si="159"/>
        <v>2467.2820150451212</v>
      </c>
      <c r="H2854" s="401">
        <f t="shared" si="160"/>
        <v>2639.520675999941</v>
      </c>
    </row>
    <row r="2855" spans="1:8" x14ac:dyDescent="0.25">
      <c r="A2855" s="405">
        <v>41262</v>
      </c>
      <c r="B2855" s="324">
        <v>481</v>
      </c>
      <c r="C2855" s="292">
        <v>0.43</v>
      </c>
      <c r="D2855" s="341">
        <v>3.53</v>
      </c>
      <c r="E2855" s="341">
        <f t="shared" si="161"/>
        <v>3.96</v>
      </c>
      <c r="F2855" s="401">
        <f t="shared" si="158"/>
        <v>63.301388214164788</v>
      </c>
      <c r="G2855" s="401">
        <f t="shared" si="159"/>
        <v>519.66023347907367</v>
      </c>
      <c r="H2855" s="401">
        <f t="shared" si="160"/>
        <v>582.9616216932385</v>
      </c>
    </row>
    <row r="2856" spans="1:8" x14ac:dyDescent="0.25">
      <c r="A2856" s="405">
        <v>41262</v>
      </c>
      <c r="B2856" s="324">
        <v>492</v>
      </c>
      <c r="C2856" s="292">
        <v>1.04</v>
      </c>
      <c r="D2856" s="341">
        <v>11.38</v>
      </c>
      <c r="E2856" s="341">
        <f t="shared" si="161"/>
        <v>12.420000000000002</v>
      </c>
      <c r="F2856" s="401">
        <f t="shared" si="158"/>
        <v>153.10103195984041</v>
      </c>
      <c r="G2856" s="401">
        <f t="shared" si="159"/>
        <v>1675.2785997144078</v>
      </c>
      <c r="H2856" s="401">
        <f t="shared" si="160"/>
        <v>1828.3796316742482</v>
      </c>
    </row>
    <row r="2857" spans="1:8" x14ac:dyDescent="0.25">
      <c r="A2857" s="405">
        <v>41262</v>
      </c>
      <c r="B2857" s="324">
        <v>499</v>
      </c>
      <c r="C2857" s="292">
        <v>0.63</v>
      </c>
      <c r="D2857" s="341">
        <v>5.21</v>
      </c>
      <c r="E2857" s="341">
        <f t="shared" si="161"/>
        <v>5.84</v>
      </c>
      <c r="F2857" s="401">
        <f t="shared" si="158"/>
        <v>92.743894360287939</v>
      </c>
      <c r="G2857" s="401">
        <f t="shared" si="159"/>
        <v>766.97728510650825</v>
      </c>
      <c r="H2857" s="401">
        <f t="shared" si="160"/>
        <v>859.72117946679623</v>
      </c>
    </row>
    <row r="2858" spans="1:8" x14ac:dyDescent="0.25">
      <c r="A2858" s="405">
        <v>41262</v>
      </c>
      <c r="B2858" s="324">
        <v>503</v>
      </c>
      <c r="C2858" s="292">
        <v>0.25</v>
      </c>
      <c r="D2858" s="341">
        <v>6.29</v>
      </c>
      <c r="E2858" s="341">
        <f t="shared" si="161"/>
        <v>6.54</v>
      </c>
      <c r="F2858" s="401">
        <f t="shared" si="158"/>
        <v>36.803132682653946</v>
      </c>
      <c r="G2858" s="401">
        <f t="shared" si="159"/>
        <v>925.96681829557326</v>
      </c>
      <c r="H2858" s="401">
        <f t="shared" si="160"/>
        <v>962.76995097822726</v>
      </c>
    </row>
    <row r="2859" spans="1:8" x14ac:dyDescent="0.25">
      <c r="A2859" s="405">
        <v>41262</v>
      </c>
      <c r="B2859" s="324">
        <v>504</v>
      </c>
      <c r="C2859" s="292">
        <v>0.43</v>
      </c>
      <c r="D2859" s="341">
        <v>7.63</v>
      </c>
      <c r="E2859" s="341">
        <f t="shared" si="161"/>
        <v>8.06</v>
      </c>
      <c r="F2859" s="401">
        <f t="shared" si="158"/>
        <v>63.301388214164788</v>
      </c>
      <c r="G2859" s="401">
        <f t="shared" si="159"/>
        <v>1123.2316094745984</v>
      </c>
      <c r="H2859" s="401">
        <f t="shared" si="160"/>
        <v>1186.5329976887633</v>
      </c>
    </row>
    <row r="2860" spans="1:8" x14ac:dyDescent="0.25">
      <c r="A2860" s="405">
        <v>41262</v>
      </c>
      <c r="B2860" s="324">
        <v>508</v>
      </c>
      <c r="C2860" s="292">
        <v>0.26</v>
      </c>
      <c r="D2860" s="341">
        <v>9.15</v>
      </c>
      <c r="E2860" s="341">
        <f t="shared" si="161"/>
        <v>9.41</v>
      </c>
      <c r="F2860" s="401">
        <f t="shared" ref="F2860:F2923" si="162">(C2860*10000)/67.929</f>
        <v>38.275257989960103</v>
      </c>
      <c r="G2860" s="401">
        <f t="shared" ref="G2860:G2923" si="163">(D2860*10000)/67.929</f>
        <v>1346.9946561851345</v>
      </c>
      <c r="H2860" s="401">
        <f t="shared" si="160"/>
        <v>1385.2699141750945</v>
      </c>
    </row>
    <row r="2861" spans="1:8" x14ac:dyDescent="0.25">
      <c r="A2861" s="405">
        <v>41262</v>
      </c>
      <c r="B2861" s="324">
        <v>517</v>
      </c>
      <c r="C2861" s="292">
        <v>0.35</v>
      </c>
      <c r="D2861" s="341">
        <v>3.52</v>
      </c>
      <c r="E2861" s="341">
        <f t="shared" si="161"/>
        <v>3.87</v>
      </c>
      <c r="F2861" s="401">
        <f t="shared" si="162"/>
        <v>51.524385755715528</v>
      </c>
      <c r="G2861" s="401">
        <f t="shared" si="163"/>
        <v>518.18810817176757</v>
      </c>
      <c r="H2861" s="401">
        <f t="shared" si="160"/>
        <v>569.71249392748314</v>
      </c>
    </row>
    <row r="2862" spans="1:8" x14ac:dyDescent="0.25">
      <c r="A2862" s="405">
        <v>41262</v>
      </c>
      <c r="B2862" s="324">
        <v>525</v>
      </c>
      <c r="C2862" s="292">
        <v>0.45</v>
      </c>
      <c r="D2862" s="341">
        <v>6.73</v>
      </c>
      <c r="E2862" s="341">
        <f t="shared" si="161"/>
        <v>7.1800000000000006</v>
      </c>
      <c r="F2862" s="401">
        <f t="shared" si="162"/>
        <v>66.245638828777103</v>
      </c>
      <c r="G2862" s="401">
        <f t="shared" si="163"/>
        <v>990.74033181704419</v>
      </c>
      <c r="H2862" s="401">
        <f t="shared" si="160"/>
        <v>1056.9859706458215</v>
      </c>
    </row>
    <row r="2863" spans="1:8" x14ac:dyDescent="0.25">
      <c r="A2863" s="405">
        <v>41262</v>
      </c>
      <c r="B2863" s="324">
        <v>529</v>
      </c>
      <c r="C2863" s="292">
        <v>0.6</v>
      </c>
      <c r="D2863" s="341">
        <v>5.22</v>
      </c>
      <c r="E2863" s="341">
        <f t="shared" si="161"/>
        <v>5.8199999999999994</v>
      </c>
      <c r="F2863" s="401">
        <f t="shared" si="162"/>
        <v>88.327518438369466</v>
      </c>
      <c r="G2863" s="401">
        <f t="shared" si="163"/>
        <v>768.44941041381435</v>
      </c>
      <c r="H2863" s="401">
        <f t="shared" si="160"/>
        <v>856.7769288521838</v>
      </c>
    </row>
    <row r="2864" spans="1:8" x14ac:dyDescent="0.25">
      <c r="A2864" s="405">
        <v>41262</v>
      </c>
      <c r="B2864" s="324">
        <v>537</v>
      </c>
      <c r="C2864" s="292">
        <v>0.31</v>
      </c>
      <c r="D2864" s="341">
        <v>3.2</v>
      </c>
      <c r="E2864" s="341">
        <f t="shared" si="161"/>
        <v>3.5100000000000002</v>
      </c>
      <c r="F2864" s="401">
        <f t="shared" si="162"/>
        <v>45.635884526490891</v>
      </c>
      <c r="G2864" s="401">
        <f t="shared" si="163"/>
        <v>471.08009833797053</v>
      </c>
      <c r="H2864" s="401">
        <f t="shared" si="160"/>
        <v>516.71598286446135</v>
      </c>
    </row>
    <row r="2865" spans="1:8" x14ac:dyDescent="0.25">
      <c r="A2865" s="405">
        <v>41262</v>
      </c>
      <c r="B2865" s="324">
        <v>539</v>
      </c>
      <c r="C2865" s="292">
        <v>0.16</v>
      </c>
      <c r="D2865" s="341">
        <v>7.46</v>
      </c>
      <c r="E2865" s="341">
        <f t="shared" si="161"/>
        <v>7.62</v>
      </c>
      <c r="F2865" s="401">
        <f t="shared" si="162"/>
        <v>23.554004916898524</v>
      </c>
      <c r="G2865" s="401">
        <f t="shared" si="163"/>
        <v>1098.2054792503939</v>
      </c>
      <c r="H2865" s="401">
        <f t="shared" si="160"/>
        <v>1121.7594841672924</v>
      </c>
    </row>
    <row r="2866" spans="1:8" x14ac:dyDescent="0.25">
      <c r="A2866" s="405">
        <v>41262</v>
      </c>
      <c r="B2866" s="324">
        <v>541</v>
      </c>
      <c r="C2866" s="292">
        <v>0.04</v>
      </c>
      <c r="D2866" s="341">
        <v>6.76</v>
      </c>
      <c r="E2866" s="341">
        <f t="shared" si="161"/>
        <v>6.8</v>
      </c>
      <c r="F2866" s="401">
        <f t="shared" si="162"/>
        <v>5.888501229224631</v>
      </c>
      <c r="G2866" s="401">
        <f t="shared" si="163"/>
        <v>995.15670773896272</v>
      </c>
      <c r="H2866" s="401">
        <f t="shared" si="160"/>
        <v>1001.0452089681874</v>
      </c>
    </row>
    <row r="2867" spans="1:8" x14ac:dyDescent="0.25">
      <c r="A2867" s="405">
        <v>41262</v>
      </c>
      <c r="B2867" s="324">
        <v>546</v>
      </c>
      <c r="C2867" s="292">
        <v>0.44</v>
      </c>
      <c r="D2867" s="341">
        <v>4.3</v>
      </c>
      <c r="E2867" s="341">
        <f t="shared" si="161"/>
        <v>4.74</v>
      </c>
      <c r="F2867" s="401">
        <f t="shared" si="162"/>
        <v>64.773513521470946</v>
      </c>
      <c r="G2867" s="401">
        <f t="shared" si="163"/>
        <v>633.01388214164785</v>
      </c>
      <c r="H2867" s="401">
        <f t="shared" si="160"/>
        <v>697.78739566311879</v>
      </c>
    </row>
    <row r="2868" spans="1:8" x14ac:dyDescent="0.25">
      <c r="A2868" s="405">
        <v>41262</v>
      </c>
      <c r="B2868" s="324">
        <v>549</v>
      </c>
      <c r="C2868" s="292">
        <v>5.8000000000000003E-2</v>
      </c>
      <c r="D2868" s="341">
        <v>4.7</v>
      </c>
      <c r="E2868" s="341">
        <f t="shared" si="161"/>
        <v>4.758</v>
      </c>
      <c r="F2868" s="401">
        <f t="shared" si="162"/>
        <v>8.5383267823757159</v>
      </c>
      <c r="G2868" s="401">
        <f t="shared" si="163"/>
        <v>691.89889443389416</v>
      </c>
      <c r="H2868" s="401">
        <f t="shared" si="160"/>
        <v>700.4372212162699</v>
      </c>
    </row>
    <row r="2869" spans="1:8" x14ac:dyDescent="0.25">
      <c r="A2869" s="405">
        <v>41262</v>
      </c>
      <c r="B2869" s="324">
        <v>560</v>
      </c>
      <c r="C2869" s="292">
        <v>1.21</v>
      </c>
      <c r="D2869" s="341">
        <v>2.27</v>
      </c>
      <c r="E2869" s="341">
        <f t="shared" si="161"/>
        <v>3.48</v>
      </c>
      <c r="F2869" s="401">
        <f t="shared" si="162"/>
        <v>178.12716218404509</v>
      </c>
      <c r="G2869" s="401">
        <f t="shared" si="163"/>
        <v>334.17244475849782</v>
      </c>
      <c r="H2869" s="401">
        <f t="shared" si="160"/>
        <v>512.29960694254294</v>
      </c>
    </row>
    <row r="2870" spans="1:8" x14ac:dyDescent="0.25">
      <c r="A2870" s="405">
        <v>41262</v>
      </c>
      <c r="B2870" s="324">
        <v>562</v>
      </c>
      <c r="C2870" s="292">
        <v>0.72</v>
      </c>
      <c r="D2870" s="341">
        <v>3.54</v>
      </c>
      <c r="E2870" s="341">
        <f t="shared" si="161"/>
        <v>4.26</v>
      </c>
      <c r="F2870" s="401">
        <f t="shared" si="162"/>
        <v>105.99302212604337</v>
      </c>
      <c r="G2870" s="401">
        <f t="shared" si="163"/>
        <v>521.13235878637988</v>
      </c>
      <c r="H2870" s="401">
        <f t="shared" si="160"/>
        <v>627.12538091242322</v>
      </c>
    </row>
    <row r="2871" spans="1:8" x14ac:dyDescent="0.25">
      <c r="A2871" s="405">
        <v>41262</v>
      </c>
      <c r="B2871" s="324">
        <v>570</v>
      </c>
      <c r="C2871" s="292">
        <v>0.35</v>
      </c>
      <c r="D2871" s="341">
        <v>4.29</v>
      </c>
      <c r="E2871" s="341">
        <f t="shared" si="161"/>
        <v>4.6399999999999997</v>
      </c>
      <c r="F2871" s="401">
        <f t="shared" si="162"/>
        <v>51.524385755715528</v>
      </c>
      <c r="G2871" s="401">
        <f t="shared" si="163"/>
        <v>631.54175683434175</v>
      </c>
      <c r="H2871" s="401">
        <f t="shared" si="160"/>
        <v>683.06614259005721</v>
      </c>
    </row>
    <row r="2872" spans="1:8" x14ac:dyDescent="0.25">
      <c r="A2872" s="405">
        <v>41262</v>
      </c>
      <c r="B2872" s="324">
        <v>571</v>
      </c>
      <c r="C2872" s="292">
        <v>2.62</v>
      </c>
      <c r="D2872" s="341">
        <v>7.64</v>
      </c>
      <c r="E2872" s="341">
        <f t="shared" si="161"/>
        <v>10.26</v>
      </c>
      <c r="F2872" s="401">
        <f t="shared" si="162"/>
        <v>385.69683051421333</v>
      </c>
      <c r="G2872" s="401">
        <f t="shared" si="163"/>
        <v>1124.7037347819046</v>
      </c>
      <c r="H2872" s="401">
        <f t="shared" si="160"/>
        <v>1510.400565296118</v>
      </c>
    </row>
    <row r="2873" spans="1:8" x14ac:dyDescent="0.25">
      <c r="A2873" s="405">
        <v>41262</v>
      </c>
      <c r="B2873" s="324">
        <v>572</v>
      </c>
      <c r="C2873" s="292">
        <v>0.48</v>
      </c>
      <c r="D2873" s="341">
        <v>6.23</v>
      </c>
      <c r="E2873" s="341">
        <f t="shared" si="161"/>
        <v>6.7100000000000009</v>
      </c>
      <c r="F2873" s="401">
        <f t="shared" si="162"/>
        <v>70.662014750695576</v>
      </c>
      <c r="G2873" s="401">
        <f t="shared" si="163"/>
        <v>917.13406645173643</v>
      </c>
      <c r="H2873" s="401">
        <f t="shared" si="160"/>
        <v>987.79608120243211</v>
      </c>
    </row>
    <row r="2874" spans="1:8" x14ac:dyDescent="0.25">
      <c r="A2874" s="405">
        <v>41262</v>
      </c>
      <c r="B2874" s="324">
        <v>574</v>
      </c>
      <c r="C2874" s="292">
        <v>0.85</v>
      </c>
      <c r="D2874" s="341">
        <v>8.74</v>
      </c>
      <c r="E2874" s="341">
        <f t="shared" si="161"/>
        <v>9.59</v>
      </c>
      <c r="F2874" s="401">
        <f t="shared" si="162"/>
        <v>125.13065112102342</v>
      </c>
      <c r="G2874" s="401">
        <f t="shared" si="163"/>
        <v>1286.637518585582</v>
      </c>
      <c r="H2874" s="401">
        <f t="shared" si="160"/>
        <v>1411.7681697066055</v>
      </c>
    </row>
    <row r="2875" spans="1:8" x14ac:dyDescent="0.25">
      <c r="A2875" s="405">
        <v>41262</v>
      </c>
      <c r="B2875" s="324">
        <v>577</v>
      </c>
      <c r="C2875" s="292">
        <v>0.72</v>
      </c>
      <c r="D2875" s="341">
        <v>7.67</v>
      </c>
      <c r="E2875" s="341">
        <f t="shared" si="161"/>
        <v>8.39</v>
      </c>
      <c r="F2875" s="401">
        <f t="shared" si="162"/>
        <v>105.99302212604337</v>
      </c>
      <c r="G2875" s="401">
        <f t="shared" si="163"/>
        <v>1129.120110703823</v>
      </c>
      <c r="H2875" s="401">
        <f t="shared" si="160"/>
        <v>1235.1131328298663</v>
      </c>
    </row>
    <row r="2876" spans="1:8" x14ac:dyDescent="0.25">
      <c r="A2876" s="405">
        <v>41262</v>
      </c>
      <c r="B2876" s="324">
        <v>587</v>
      </c>
      <c r="C2876" s="292">
        <v>0.54</v>
      </c>
      <c r="D2876" s="341">
        <v>6.39</v>
      </c>
      <c r="E2876" s="341">
        <f t="shared" si="161"/>
        <v>6.93</v>
      </c>
      <c r="F2876" s="401">
        <f t="shared" si="162"/>
        <v>79.494766594532521</v>
      </c>
      <c r="G2876" s="401">
        <f t="shared" si="163"/>
        <v>940.68807136863484</v>
      </c>
      <c r="H2876" s="401">
        <f t="shared" si="160"/>
        <v>1020.1828379631673</v>
      </c>
    </row>
    <row r="2877" spans="1:8" x14ac:dyDescent="0.25">
      <c r="A2877" s="405">
        <v>41262</v>
      </c>
      <c r="B2877" s="324">
        <v>631</v>
      </c>
      <c r="C2877" s="292">
        <v>0.52</v>
      </c>
      <c r="D2877" s="341">
        <v>7.42</v>
      </c>
      <c r="E2877" s="341">
        <f t="shared" si="161"/>
        <v>7.9399999999999995</v>
      </c>
      <c r="F2877" s="401">
        <f t="shared" si="162"/>
        <v>76.550515979920206</v>
      </c>
      <c r="G2877" s="401">
        <f t="shared" si="163"/>
        <v>1092.3169780211692</v>
      </c>
      <c r="H2877" s="401">
        <f t="shared" si="160"/>
        <v>1168.8674940010894</v>
      </c>
    </row>
    <row r="2878" spans="1:8" x14ac:dyDescent="0.25">
      <c r="A2878" s="405">
        <v>41262</v>
      </c>
      <c r="B2878" s="324">
        <v>634</v>
      </c>
      <c r="C2878" s="292">
        <v>0.83</v>
      </c>
      <c r="D2878" s="341">
        <v>2.87</v>
      </c>
      <c r="E2878" s="341">
        <f t="shared" si="161"/>
        <v>3.7</v>
      </c>
      <c r="F2878" s="401">
        <f t="shared" si="162"/>
        <v>122.1864005064111</v>
      </c>
      <c r="G2878" s="401">
        <f t="shared" si="163"/>
        <v>422.49996319686733</v>
      </c>
      <c r="H2878" s="401">
        <f t="shared" si="160"/>
        <v>544.6863637032784</v>
      </c>
    </row>
    <row r="2879" spans="1:8" x14ac:dyDescent="0.25">
      <c r="A2879" s="405">
        <v>41262</v>
      </c>
      <c r="B2879" s="324">
        <v>638</v>
      </c>
      <c r="C2879" s="292">
        <v>0.4</v>
      </c>
      <c r="D2879" s="341">
        <v>2.04</v>
      </c>
      <c r="E2879" s="341">
        <f t="shared" si="161"/>
        <v>2.44</v>
      </c>
      <c r="F2879" s="401">
        <f t="shared" si="162"/>
        <v>58.885012292246316</v>
      </c>
      <c r="G2879" s="401">
        <f t="shared" si="163"/>
        <v>300.31356269045619</v>
      </c>
      <c r="H2879" s="401">
        <f t="shared" si="160"/>
        <v>359.1985749827025</v>
      </c>
    </row>
    <row r="2880" spans="1:8" x14ac:dyDescent="0.25">
      <c r="A2880" s="405">
        <v>41262</v>
      </c>
      <c r="B2880" s="324">
        <v>641</v>
      </c>
      <c r="C2880" s="292">
        <v>0.49</v>
      </c>
      <c r="D2880" s="341">
        <v>5.07</v>
      </c>
      <c r="E2880" s="341">
        <f t="shared" si="161"/>
        <v>5.5600000000000005</v>
      </c>
      <c r="F2880" s="401">
        <f t="shared" si="162"/>
        <v>72.134140058001734</v>
      </c>
      <c r="G2880" s="401">
        <f t="shared" si="163"/>
        <v>746.36753080422204</v>
      </c>
      <c r="H2880" s="401">
        <f t="shared" si="160"/>
        <v>818.50167086222382</v>
      </c>
    </row>
    <row r="2881" spans="1:8" x14ac:dyDescent="0.25">
      <c r="A2881" s="405">
        <v>41262</v>
      </c>
      <c r="B2881" s="324">
        <v>651</v>
      </c>
      <c r="C2881" s="292">
        <v>0.23</v>
      </c>
      <c r="D2881" s="341">
        <v>4.0599999999999996</v>
      </c>
      <c r="E2881" s="341">
        <f t="shared" si="161"/>
        <v>4.29</v>
      </c>
      <c r="F2881" s="401">
        <f t="shared" si="162"/>
        <v>33.85888206804163</v>
      </c>
      <c r="G2881" s="401">
        <f t="shared" si="163"/>
        <v>597.68287476629996</v>
      </c>
      <c r="H2881" s="401">
        <f t="shared" si="160"/>
        <v>631.54175683434175</v>
      </c>
    </row>
    <row r="2882" spans="1:8" x14ac:dyDescent="0.25">
      <c r="A2882" s="405">
        <v>41262</v>
      </c>
      <c r="B2882" s="324">
        <v>654</v>
      </c>
      <c r="C2882" s="292">
        <v>0.33</v>
      </c>
      <c r="D2882" s="341">
        <v>3.9</v>
      </c>
      <c r="E2882" s="341">
        <f t="shared" si="161"/>
        <v>4.2299999999999995</v>
      </c>
      <c r="F2882" s="401">
        <f t="shared" si="162"/>
        <v>48.580135141103206</v>
      </c>
      <c r="G2882" s="401">
        <f t="shared" si="163"/>
        <v>574.12886984940155</v>
      </c>
      <c r="H2882" s="401">
        <f t="shared" si="160"/>
        <v>622.7090049905047</v>
      </c>
    </row>
    <row r="2883" spans="1:8" x14ac:dyDescent="0.25">
      <c r="A2883" s="405">
        <v>41262</v>
      </c>
      <c r="B2883" s="324">
        <v>661</v>
      </c>
      <c r="C2883" s="292">
        <v>1.03</v>
      </c>
      <c r="D2883" s="341">
        <v>9.76</v>
      </c>
      <c r="E2883" s="341">
        <f t="shared" si="161"/>
        <v>10.79</v>
      </c>
      <c r="F2883" s="401">
        <f t="shared" si="162"/>
        <v>151.62890665253425</v>
      </c>
      <c r="G2883" s="401">
        <f t="shared" si="163"/>
        <v>1436.79429993081</v>
      </c>
      <c r="H2883" s="401">
        <f t="shared" si="160"/>
        <v>1588.4232065833442</v>
      </c>
    </row>
    <row r="2884" spans="1:8" x14ac:dyDescent="0.25">
      <c r="A2884" s="405">
        <v>41262</v>
      </c>
      <c r="B2884" s="324">
        <v>743</v>
      </c>
      <c r="C2884" s="292">
        <v>0.45</v>
      </c>
      <c r="D2884" s="341">
        <v>5.4</v>
      </c>
      <c r="E2884" s="341">
        <f t="shared" si="161"/>
        <v>5.8500000000000005</v>
      </c>
      <c r="F2884" s="401">
        <f t="shared" si="162"/>
        <v>66.245638828777103</v>
      </c>
      <c r="G2884" s="401">
        <f t="shared" si="163"/>
        <v>794.9476659453253</v>
      </c>
      <c r="H2884" s="401">
        <f t="shared" ref="H2884:H2947" si="164">(E2884*10000)/67.929</f>
        <v>861.19330477410244</v>
      </c>
    </row>
    <row r="2885" spans="1:8" x14ac:dyDescent="0.25">
      <c r="A2885" s="405">
        <v>41262</v>
      </c>
      <c r="B2885" s="324">
        <v>744</v>
      </c>
      <c r="C2885" s="292">
        <v>1.21</v>
      </c>
      <c r="D2885" s="341">
        <v>7.82</v>
      </c>
      <c r="E2885" s="341">
        <f t="shared" si="161"/>
        <v>9.0300000000000011</v>
      </c>
      <c r="F2885" s="401">
        <f t="shared" si="162"/>
        <v>178.12716218404509</v>
      </c>
      <c r="G2885" s="401">
        <f t="shared" si="163"/>
        <v>1151.2019903134155</v>
      </c>
      <c r="H2885" s="401">
        <f t="shared" si="164"/>
        <v>1329.3291524974607</v>
      </c>
    </row>
    <row r="2886" spans="1:8" x14ac:dyDescent="0.25">
      <c r="A2886" s="405">
        <v>41262</v>
      </c>
      <c r="B2886" s="324">
        <v>745</v>
      </c>
      <c r="C2886" s="292">
        <v>0.28000000000000003</v>
      </c>
      <c r="D2886" s="341">
        <v>2.25</v>
      </c>
      <c r="E2886" s="341">
        <f t="shared" si="161"/>
        <v>2.5300000000000002</v>
      </c>
      <c r="F2886" s="401">
        <f t="shared" si="162"/>
        <v>41.219508604572425</v>
      </c>
      <c r="G2886" s="401">
        <f t="shared" si="163"/>
        <v>331.2281941438855</v>
      </c>
      <c r="H2886" s="401">
        <f t="shared" si="164"/>
        <v>372.44770274845797</v>
      </c>
    </row>
    <row r="2887" spans="1:8" x14ac:dyDescent="0.25">
      <c r="A2887" s="405">
        <v>41262</v>
      </c>
      <c r="B2887" s="324">
        <v>746</v>
      </c>
      <c r="C2887" s="292">
        <v>0.69</v>
      </c>
      <c r="D2887" s="341">
        <v>1.87</v>
      </c>
      <c r="E2887" s="341">
        <f t="shared" si="161"/>
        <v>2.56</v>
      </c>
      <c r="F2887" s="401">
        <f t="shared" si="162"/>
        <v>101.57664620412488</v>
      </c>
      <c r="G2887" s="401">
        <f t="shared" si="163"/>
        <v>275.28743246625152</v>
      </c>
      <c r="H2887" s="401">
        <f t="shared" si="164"/>
        <v>376.86407867037639</v>
      </c>
    </row>
    <row r="2888" spans="1:8" x14ac:dyDescent="0.25">
      <c r="A2888" s="405">
        <v>41262</v>
      </c>
      <c r="B2888" s="324">
        <v>758</v>
      </c>
      <c r="C2888" s="292">
        <v>0.8</v>
      </c>
      <c r="D2888" s="341">
        <v>3.93</v>
      </c>
      <c r="E2888" s="341">
        <f t="shared" si="161"/>
        <v>4.7300000000000004</v>
      </c>
      <c r="F2888" s="401">
        <f t="shared" si="162"/>
        <v>117.77002458449263</v>
      </c>
      <c r="G2888" s="401">
        <f t="shared" si="163"/>
        <v>578.54524577132008</v>
      </c>
      <c r="H2888" s="401">
        <f t="shared" si="164"/>
        <v>696.3152703558128</v>
      </c>
    </row>
    <row r="2889" spans="1:8" x14ac:dyDescent="0.25">
      <c r="A2889" s="405">
        <v>41262</v>
      </c>
      <c r="B2889" s="324">
        <v>765</v>
      </c>
      <c r="C2889" s="292">
        <v>0.35</v>
      </c>
      <c r="D2889" s="341">
        <v>9.69</v>
      </c>
      <c r="E2889" s="341">
        <f t="shared" si="161"/>
        <v>10.039999999999999</v>
      </c>
      <c r="F2889" s="401">
        <f t="shared" si="162"/>
        <v>51.524385755715528</v>
      </c>
      <c r="G2889" s="401">
        <f t="shared" si="163"/>
        <v>1426.4894227796669</v>
      </c>
      <c r="H2889" s="401">
        <f t="shared" si="164"/>
        <v>1478.0138085353822</v>
      </c>
    </row>
    <row r="2890" spans="1:8" x14ac:dyDescent="0.25">
      <c r="A2890" s="405">
        <v>41262</v>
      </c>
      <c r="B2890" s="324">
        <v>770</v>
      </c>
      <c r="C2890" s="292">
        <v>0.11700000000000001</v>
      </c>
      <c r="D2890" s="341">
        <v>3.92</v>
      </c>
      <c r="E2890" s="341">
        <f t="shared" si="161"/>
        <v>4.0369999999999999</v>
      </c>
      <c r="F2890" s="401">
        <f t="shared" si="162"/>
        <v>17.223866095482048</v>
      </c>
      <c r="G2890" s="401">
        <f t="shared" si="163"/>
        <v>577.07312046401387</v>
      </c>
      <c r="H2890" s="401">
        <f t="shared" si="164"/>
        <v>594.29698655949596</v>
      </c>
    </row>
    <row r="2891" spans="1:8" x14ac:dyDescent="0.25">
      <c r="A2891" s="405">
        <v>41332</v>
      </c>
      <c r="B2891" s="324">
        <v>2</v>
      </c>
      <c r="C2891" s="292">
        <v>0.53</v>
      </c>
      <c r="D2891" s="341">
        <v>2.33</v>
      </c>
      <c r="E2891" s="341">
        <f>C2891+D2891</f>
        <v>2.8600000000000003</v>
      </c>
      <c r="F2891" s="401">
        <f t="shared" si="162"/>
        <v>78.022641287226364</v>
      </c>
      <c r="G2891" s="401">
        <f t="shared" si="163"/>
        <v>343.00519660233476</v>
      </c>
      <c r="H2891" s="401">
        <f t="shared" si="164"/>
        <v>421.02783788956123</v>
      </c>
    </row>
    <row r="2892" spans="1:8" x14ac:dyDescent="0.25">
      <c r="A2892" s="405">
        <v>41332</v>
      </c>
      <c r="B2892" s="324">
        <v>12</v>
      </c>
      <c r="C2892" s="292">
        <v>0.63</v>
      </c>
      <c r="D2892" s="341">
        <v>4.3600000000000003</v>
      </c>
      <c r="E2892" s="341">
        <f t="shared" ref="E2892:E2955" si="165">C2892+D2892</f>
        <v>4.99</v>
      </c>
      <c r="F2892" s="401">
        <f t="shared" si="162"/>
        <v>92.743894360287939</v>
      </c>
      <c r="G2892" s="401">
        <f t="shared" si="163"/>
        <v>641.8466339854848</v>
      </c>
      <c r="H2892" s="401">
        <f t="shared" si="164"/>
        <v>734.59052834577278</v>
      </c>
    </row>
    <row r="2893" spans="1:8" x14ac:dyDescent="0.25">
      <c r="A2893" s="405">
        <v>41332</v>
      </c>
      <c r="B2893" s="324">
        <v>22</v>
      </c>
      <c r="C2893" s="292">
        <v>0.56000000000000005</v>
      </c>
      <c r="D2893" s="341">
        <v>7.43</v>
      </c>
      <c r="E2893" s="341">
        <f t="shared" si="165"/>
        <v>7.99</v>
      </c>
      <c r="F2893" s="401">
        <f t="shared" si="162"/>
        <v>82.439017209144851</v>
      </c>
      <c r="G2893" s="401">
        <f t="shared" si="163"/>
        <v>1093.7891033284752</v>
      </c>
      <c r="H2893" s="401">
        <f t="shared" si="164"/>
        <v>1176.22812053762</v>
      </c>
    </row>
    <row r="2894" spans="1:8" x14ac:dyDescent="0.25">
      <c r="A2894" s="405">
        <v>41332</v>
      </c>
      <c r="B2894" s="324">
        <v>25</v>
      </c>
      <c r="C2894" s="292">
        <v>1.43</v>
      </c>
      <c r="D2894" s="341">
        <v>13.18</v>
      </c>
      <c r="E2894" s="341">
        <f t="shared" si="165"/>
        <v>14.61</v>
      </c>
      <c r="F2894" s="401">
        <f t="shared" si="162"/>
        <v>210.51391894478058</v>
      </c>
      <c r="G2894" s="401">
        <f t="shared" si="163"/>
        <v>1940.261155029516</v>
      </c>
      <c r="H2894" s="401">
        <f t="shared" si="164"/>
        <v>2150.7750739742964</v>
      </c>
    </row>
    <row r="2895" spans="1:8" x14ac:dyDescent="0.25">
      <c r="A2895" s="405">
        <v>41332</v>
      </c>
      <c r="B2895" s="324">
        <v>28</v>
      </c>
      <c r="C2895" s="292">
        <v>1.41</v>
      </c>
      <c r="D2895" s="341">
        <v>3.77</v>
      </c>
      <c r="E2895" s="341">
        <f t="shared" si="165"/>
        <v>5.18</v>
      </c>
      <c r="F2895" s="401">
        <f t="shared" si="162"/>
        <v>207.56966833016827</v>
      </c>
      <c r="G2895" s="401">
        <f t="shared" si="163"/>
        <v>554.99124085442156</v>
      </c>
      <c r="H2895" s="401">
        <f t="shared" si="164"/>
        <v>762.56090918458972</v>
      </c>
    </row>
    <row r="2896" spans="1:8" x14ac:dyDescent="0.25">
      <c r="A2896" s="405">
        <v>41332</v>
      </c>
      <c r="B2896" s="324">
        <v>31</v>
      </c>
      <c r="C2896" s="292">
        <v>1.64</v>
      </c>
      <c r="D2896" s="341">
        <v>8.3000000000000007</v>
      </c>
      <c r="E2896" s="341">
        <f t="shared" si="165"/>
        <v>9.9400000000000013</v>
      </c>
      <c r="F2896" s="401">
        <f t="shared" si="162"/>
        <v>241.42855039820989</v>
      </c>
      <c r="G2896" s="401">
        <f t="shared" si="163"/>
        <v>1221.8640050641111</v>
      </c>
      <c r="H2896" s="401">
        <f t="shared" si="164"/>
        <v>1463.2925554623212</v>
      </c>
    </row>
    <row r="2897" spans="1:8" x14ac:dyDescent="0.25">
      <c r="A2897" s="405">
        <v>41332</v>
      </c>
      <c r="B2897" s="324">
        <v>32</v>
      </c>
      <c r="C2897" s="292">
        <v>0.3</v>
      </c>
      <c r="D2897" s="341">
        <v>5.48</v>
      </c>
      <c r="E2897" s="341">
        <f t="shared" si="165"/>
        <v>5.78</v>
      </c>
      <c r="F2897" s="401">
        <f t="shared" si="162"/>
        <v>44.163759219184733</v>
      </c>
      <c r="G2897" s="401">
        <f t="shared" si="163"/>
        <v>806.72466840377456</v>
      </c>
      <c r="H2897" s="401">
        <f t="shared" si="164"/>
        <v>850.88842762295928</v>
      </c>
    </row>
    <row r="2898" spans="1:8" x14ac:dyDescent="0.25">
      <c r="A2898" s="405">
        <v>41332</v>
      </c>
      <c r="B2898" s="381">
        <v>74</v>
      </c>
      <c r="C2898" s="292">
        <v>0.83</v>
      </c>
      <c r="D2898" s="341">
        <v>2.86</v>
      </c>
      <c r="E2898" s="341">
        <f t="shared" si="165"/>
        <v>3.69</v>
      </c>
      <c r="F2898" s="401">
        <f t="shared" si="162"/>
        <v>122.1864005064111</v>
      </c>
      <c r="G2898" s="401">
        <f t="shared" si="163"/>
        <v>421.02783788956117</v>
      </c>
      <c r="H2898" s="401">
        <f t="shared" si="164"/>
        <v>543.2142383959723</v>
      </c>
    </row>
    <row r="2899" spans="1:8" x14ac:dyDescent="0.25">
      <c r="A2899" s="405">
        <v>41332</v>
      </c>
      <c r="B2899" s="381">
        <v>80</v>
      </c>
      <c r="C2899" s="292">
        <v>0.55000000000000004</v>
      </c>
      <c r="D2899" s="341">
        <v>7.5</v>
      </c>
      <c r="E2899" s="341">
        <f t="shared" si="165"/>
        <v>8.0500000000000007</v>
      </c>
      <c r="F2899" s="401">
        <f t="shared" si="162"/>
        <v>80.966891901838679</v>
      </c>
      <c r="G2899" s="401">
        <f t="shared" si="163"/>
        <v>1104.0939804796185</v>
      </c>
      <c r="H2899" s="401">
        <f t="shared" si="164"/>
        <v>1185.0608723814571</v>
      </c>
    </row>
    <row r="2900" spans="1:8" x14ac:dyDescent="0.25">
      <c r="A2900" s="405">
        <v>41332</v>
      </c>
      <c r="B2900" s="381">
        <v>86</v>
      </c>
      <c r="C2900" s="292">
        <v>0.59</v>
      </c>
      <c r="D2900" s="341">
        <v>3.92</v>
      </c>
      <c r="E2900" s="341">
        <f t="shared" si="165"/>
        <v>4.51</v>
      </c>
      <c r="F2900" s="401">
        <f t="shared" si="162"/>
        <v>86.855393131063309</v>
      </c>
      <c r="G2900" s="401">
        <f t="shared" si="163"/>
        <v>577.07312046401387</v>
      </c>
      <c r="H2900" s="401">
        <f t="shared" si="164"/>
        <v>663.92851359507722</v>
      </c>
    </row>
    <row r="2901" spans="1:8" x14ac:dyDescent="0.25">
      <c r="A2901" s="405">
        <v>41332</v>
      </c>
      <c r="B2901" s="381">
        <v>88</v>
      </c>
      <c r="C2901" s="292">
        <v>0.68</v>
      </c>
      <c r="D2901" s="341">
        <v>2.41</v>
      </c>
      <c r="E2901" s="341">
        <f t="shared" si="165"/>
        <v>3.0900000000000003</v>
      </c>
      <c r="F2901" s="401">
        <f t="shared" si="162"/>
        <v>100.10452089681874</v>
      </c>
      <c r="G2901" s="401">
        <f t="shared" si="163"/>
        <v>354.78219906078402</v>
      </c>
      <c r="H2901" s="401">
        <f t="shared" si="164"/>
        <v>454.88671995760285</v>
      </c>
    </row>
    <row r="2902" spans="1:8" x14ac:dyDescent="0.25">
      <c r="A2902" s="405">
        <v>41332</v>
      </c>
      <c r="B2902" s="381">
        <v>89</v>
      </c>
      <c r="C2902" s="292">
        <v>0.27</v>
      </c>
      <c r="D2902" s="341">
        <v>2.11</v>
      </c>
      <c r="E2902" s="341">
        <f t="shared" si="165"/>
        <v>2.38</v>
      </c>
      <c r="F2902" s="401">
        <f t="shared" si="162"/>
        <v>39.747383297266261</v>
      </c>
      <c r="G2902" s="401">
        <f t="shared" si="163"/>
        <v>310.6184398415993</v>
      </c>
      <c r="H2902" s="401">
        <f t="shared" si="164"/>
        <v>350.36582313886555</v>
      </c>
    </row>
    <row r="2903" spans="1:8" x14ac:dyDescent="0.25">
      <c r="A2903" s="405">
        <v>41332</v>
      </c>
      <c r="B2903" s="381">
        <v>94</v>
      </c>
      <c r="C2903" s="292">
        <v>0.65</v>
      </c>
      <c r="D2903" s="341">
        <v>2.33</v>
      </c>
      <c r="E2903" s="341">
        <f t="shared" si="165"/>
        <v>2.98</v>
      </c>
      <c r="F2903" s="401">
        <f t="shared" si="162"/>
        <v>95.688144974900254</v>
      </c>
      <c r="G2903" s="401">
        <f t="shared" si="163"/>
        <v>343.00519660233476</v>
      </c>
      <c r="H2903" s="401">
        <f t="shared" si="164"/>
        <v>438.69334157723506</v>
      </c>
    </row>
    <row r="2904" spans="1:8" x14ac:dyDescent="0.25">
      <c r="A2904" s="405">
        <v>41332</v>
      </c>
      <c r="B2904" s="381">
        <v>105</v>
      </c>
      <c r="C2904" s="292">
        <v>0.38</v>
      </c>
      <c r="D2904" s="341">
        <v>2</v>
      </c>
      <c r="E2904" s="341">
        <f t="shared" si="165"/>
        <v>2.38</v>
      </c>
      <c r="F2904" s="401">
        <f t="shared" si="162"/>
        <v>55.940761677634001</v>
      </c>
      <c r="G2904" s="401">
        <f t="shared" si="163"/>
        <v>294.42506146123156</v>
      </c>
      <c r="H2904" s="401">
        <f t="shared" si="164"/>
        <v>350.36582313886555</v>
      </c>
    </row>
    <row r="2905" spans="1:8" x14ac:dyDescent="0.25">
      <c r="A2905" s="405">
        <v>41332</v>
      </c>
      <c r="B2905" s="324">
        <v>108</v>
      </c>
      <c r="C2905" s="292">
        <v>0.66</v>
      </c>
      <c r="D2905" s="341">
        <v>3.03</v>
      </c>
      <c r="E2905" s="341">
        <f t="shared" si="165"/>
        <v>3.69</v>
      </c>
      <c r="F2905" s="401">
        <f t="shared" si="162"/>
        <v>97.160270282206412</v>
      </c>
      <c r="G2905" s="401">
        <f t="shared" si="163"/>
        <v>446.05396811376579</v>
      </c>
      <c r="H2905" s="401">
        <f t="shared" si="164"/>
        <v>543.2142383959723</v>
      </c>
    </row>
    <row r="2906" spans="1:8" x14ac:dyDescent="0.25">
      <c r="A2906" s="405">
        <v>41332</v>
      </c>
      <c r="B2906" s="324">
        <v>119</v>
      </c>
      <c r="C2906" s="292">
        <v>1.94</v>
      </c>
      <c r="D2906" s="341">
        <v>3.06</v>
      </c>
      <c r="E2906" s="341">
        <f t="shared" si="165"/>
        <v>5</v>
      </c>
      <c r="F2906" s="401">
        <f t="shared" si="162"/>
        <v>285.59230961739462</v>
      </c>
      <c r="G2906" s="401">
        <f t="shared" si="163"/>
        <v>450.47034403568432</v>
      </c>
      <c r="H2906" s="401">
        <f t="shared" si="164"/>
        <v>736.06265365307888</v>
      </c>
    </row>
    <row r="2907" spans="1:8" x14ac:dyDescent="0.25">
      <c r="A2907" s="405">
        <v>41332</v>
      </c>
      <c r="B2907" s="324">
        <v>123</v>
      </c>
      <c r="C2907" s="292">
        <v>0.49</v>
      </c>
      <c r="D2907" s="341">
        <v>11.34</v>
      </c>
      <c r="E2907" s="341">
        <f t="shared" si="165"/>
        <v>11.83</v>
      </c>
      <c r="F2907" s="401">
        <f t="shared" si="162"/>
        <v>72.134140058001734</v>
      </c>
      <c r="G2907" s="401">
        <f t="shared" si="163"/>
        <v>1669.390098485183</v>
      </c>
      <c r="H2907" s="401">
        <f t="shared" si="164"/>
        <v>1741.5242385431848</v>
      </c>
    </row>
    <row r="2908" spans="1:8" x14ac:dyDescent="0.25">
      <c r="A2908" s="405">
        <v>41332</v>
      </c>
      <c r="B2908" s="324">
        <v>124</v>
      </c>
      <c r="C2908" s="292">
        <v>0.52</v>
      </c>
      <c r="D2908" s="341">
        <v>4.33</v>
      </c>
      <c r="E2908" s="341">
        <f t="shared" si="165"/>
        <v>4.8499999999999996</v>
      </c>
      <c r="F2908" s="401">
        <f t="shared" si="162"/>
        <v>76.550515979920206</v>
      </c>
      <c r="G2908" s="401">
        <f t="shared" si="163"/>
        <v>637.43025806356638</v>
      </c>
      <c r="H2908" s="401">
        <f t="shared" si="164"/>
        <v>713.98077404348658</v>
      </c>
    </row>
    <row r="2909" spans="1:8" x14ac:dyDescent="0.25">
      <c r="A2909" s="405">
        <v>41332</v>
      </c>
      <c r="B2909" s="324">
        <v>132</v>
      </c>
      <c r="C2909" s="292">
        <v>0.43</v>
      </c>
      <c r="D2909" s="341">
        <v>6.25</v>
      </c>
      <c r="E2909" s="341">
        <f t="shared" si="165"/>
        <v>6.68</v>
      </c>
      <c r="F2909" s="401">
        <f t="shared" si="162"/>
        <v>63.301388214164788</v>
      </c>
      <c r="G2909" s="401">
        <f t="shared" si="163"/>
        <v>920.07831706634863</v>
      </c>
      <c r="H2909" s="401">
        <f t="shared" si="164"/>
        <v>983.37970528051346</v>
      </c>
    </row>
    <row r="2910" spans="1:8" x14ac:dyDescent="0.25">
      <c r="A2910" s="405">
        <v>41332</v>
      </c>
      <c r="B2910" s="324">
        <v>133</v>
      </c>
      <c r="C2910" s="292">
        <v>0.77</v>
      </c>
      <c r="D2910" s="341">
        <v>4.88</v>
      </c>
      <c r="E2910" s="341">
        <f t="shared" si="165"/>
        <v>5.65</v>
      </c>
      <c r="F2910" s="401">
        <f t="shared" si="162"/>
        <v>113.35364866257416</v>
      </c>
      <c r="G2910" s="401">
        <f t="shared" si="163"/>
        <v>718.39714996540499</v>
      </c>
      <c r="H2910" s="401">
        <f t="shared" si="164"/>
        <v>831.75079862797918</v>
      </c>
    </row>
    <row r="2911" spans="1:8" x14ac:dyDescent="0.25">
      <c r="A2911" s="405">
        <v>41332</v>
      </c>
      <c r="B2911" s="324">
        <v>134</v>
      </c>
      <c r="C2911" s="292">
        <v>0.54</v>
      </c>
      <c r="D2911" s="341">
        <v>7.23</v>
      </c>
      <c r="E2911" s="341">
        <f t="shared" si="165"/>
        <v>7.7700000000000005</v>
      </c>
      <c r="F2911" s="401">
        <f t="shared" si="162"/>
        <v>79.494766594532521</v>
      </c>
      <c r="G2911" s="401">
        <f t="shared" si="163"/>
        <v>1064.3465971823521</v>
      </c>
      <c r="H2911" s="401">
        <f t="shared" si="164"/>
        <v>1143.8413637768847</v>
      </c>
    </row>
    <row r="2912" spans="1:8" x14ac:dyDescent="0.25">
      <c r="A2912" s="405">
        <v>41332</v>
      </c>
      <c r="B2912" s="324">
        <v>177</v>
      </c>
      <c r="C2912" s="292">
        <v>0.65</v>
      </c>
      <c r="D2912" s="341">
        <v>2.91</v>
      </c>
      <c r="E2912" s="341">
        <f t="shared" si="165"/>
        <v>3.56</v>
      </c>
      <c r="F2912" s="401">
        <f t="shared" si="162"/>
        <v>95.688144974900254</v>
      </c>
      <c r="G2912" s="401">
        <f t="shared" si="163"/>
        <v>428.38846442609196</v>
      </c>
      <c r="H2912" s="401">
        <f t="shared" si="164"/>
        <v>524.0766094009922</v>
      </c>
    </row>
    <row r="2913" spans="1:8" x14ac:dyDescent="0.25">
      <c r="A2913" s="405">
        <v>41332</v>
      </c>
      <c r="B2913" s="324">
        <v>178</v>
      </c>
      <c r="C2913" s="292">
        <v>0.62</v>
      </c>
      <c r="D2913" s="341">
        <v>2.61</v>
      </c>
      <c r="E2913" s="341">
        <f t="shared" si="165"/>
        <v>3.23</v>
      </c>
      <c r="F2913" s="401">
        <f t="shared" si="162"/>
        <v>91.271769052981782</v>
      </c>
      <c r="G2913" s="401">
        <f t="shared" si="163"/>
        <v>384.22470520690717</v>
      </c>
      <c r="H2913" s="401">
        <f t="shared" si="164"/>
        <v>475.496474259889</v>
      </c>
    </row>
    <row r="2914" spans="1:8" x14ac:dyDescent="0.25">
      <c r="A2914" s="405">
        <v>41332</v>
      </c>
      <c r="B2914" s="324">
        <v>181</v>
      </c>
      <c r="C2914" s="292">
        <v>0.92</v>
      </c>
      <c r="D2914" s="341">
        <v>2.8</v>
      </c>
      <c r="E2914" s="341">
        <f t="shared" si="165"/>
        <v>3.7199999999999998</v>
      </c>
      <c r="F2914" s="401">
        <f t="shared" si="162"/>
        <v>135.43552827216652</v>
      </c>
      <c r="G2914" s="401">
        <f t="shared" si="163"/>
        <v>412.19508604572422</v>
      </c>
      <c r="H2914" s="401">
        <f t="shared" si="164"/>
        <v>547.63061431789072</v>
      </c>
    </row>
    <row r="2915" spans="1:8" x14ac:dyDescent="0.25">
      <c r="A2915" s="405">
        <v>41332</v>
      </c>
      <c r="B2915" s="324">
        <v>185</v>
      </c>
      <c r="C2915" s="292">
        <v>0.19</v>
      </c>
      <c r="D2915" s="341">
        <v>4.0199999999999996</v>
      </c>
      <c r="E2915" s="341">
        <f t="shared" si="165"/>
        <v>4.21</v>
      </c>
      <c r="F2915" s="401">
        <f t="shared" si="162"/>
        <v>27.970380838817</v>
      </c>
      <c r="G2915" s="401">
        <f t="shared" si="163"/>
        <v>591.79437353707533</v>
      </c>
      <c r="H2915" s="401">
        <f t="shared" si="164"/>
        <v>619.76475437589249</v>
      </c>
    </row>
    <row r="2916" spans="1:8" x14ac:dyDescent="0.25">
      <c r="A2916" s="405">
        <v>41332</v>
      </c>
      <c r="B2916" s="324">
        <v>198</v>
      </c>
      <c r="C2916" s="292">
        <v>0.11</v>
      </c>
      <c r="D2916" s="341">
        <v>6.82</v>
      </c>
      <c r="E2916" s="341">
        <f t="shared" si="165"/>
        <v>6.9300000000000006</v>
      </c>
      <c r="F2916" s="401">
        <f t="shared" si="162"/>
        <v>16.193378380367736</v>
      </c>
      <c r="G2916" s="401">
        <f t="shared" si="163"/>
        <v>1003.9894595827997</v>
      </c>
      <c r="H2916" s="401">
        <f t="shared" si="164"/>
        <v>1020.1828379631673</v>
      </c>
    </row>
    <row r="2917" spans="1:8" x14ac:dyDescent="0.25">
      <c r="A2917" s="405">
        <v>41332</v>
      </c>
      <c r="B2917" s="324">
        <v>204</v>
      </c>
      <c r="C2917" s="292">
        <v>0.91</v>
      </c>
      <c r="D2917" s="341">
        <v>11.77</v>
      </c>
      <c r="E2917" s="341">
        <f t="shared" si="165"/>
        <v>12.68</v>
      </c>
      <c r="F2917" s="401">
        <f t="shared" si="162"/>
        <v>133.96340296486036</v>
      </c>
      <c r="G2917" s="401">
        <f t="shared" si="163"/>
        <v>1732.6914866993477</v>
      </c>
      <c r="H2917" s="401">
        <f t="shared" si="164"/>
        <v>1866.6548896642082</v>
      </c>
    </row>
    <row r="2918" spans="1:8" x14ac:dyDescent="0.25">
      <c r="A2918" s="405">
        <v>41332</v>
      </c>
      <c r="B2918" s="324">
        <v>205</v>
      </c>
      <c r="C2918" s="292">
        <v>0.56000000000000005</v>
      </c>
      <c r="D2918" s="341">
        <v>4.37</v>
      </c>
      <c r="E2918" s="341">
        <f t="shared" si="165"/>
        <v>4.93</v>
      </c>
      <c r="F2918" s="401">
        <f t="shared" si="162"/>
        <v>82.439017209144851</v>
      </c>
      <c r="G2918" s="401">
        <f t="shared" si="163"/>
        <v>643.31875929279101</v>
      </c>
      <c r="H2918" s="401">
        <f t="shared" si="164"/>
        <v>725.75777650193584</v>
      </c>
    </row>
    <row r="2919" spans="1:8" x14ac:dyDescent="0.25">
      <c r="A2919" s="405">
        <v>41332</v>
      </c>
      <c r="B2919" s="324">
        <v>223</v>
      </c>
      <c r="C2919" s="292">
        <v>0.37</v>
      </c>
      <c r="D2919" s="341">
        <v>10.73</v>
      </c>
      <c r="E2919" s="341">
        <f t="shared" si="165"/>
        <v>11.1</v>
      </c>
      <c r="F2919" s="401">
        <f t="shared" si="162"/>
        <v>54.468636370327843</v>
      </c>
      <c r="G2919" s="401">
        <f t="shared" si="163"/>
        <v>1579.5904547395073</v>
      </c>
      <c r="H2919" s="401">
        <f t="shared" si="164"/>
        <v>1634.0590911098352</v>
      </c>
    </row>
    <row r="2920" spans="1:8" x14ac:dyDescent="0.25">
      <c r="A2920" s="405">
        <v>41332</v>
      </c>
      <c r="B2920" s="324">
        <v>224</v>
      </c>
      <c r="C2920" s="292">
        <v>2.38</v>
      </c>
      <c r="D2920" s="341">
        <v>5.89</v>
      </c>
      <c r="E2920" s="341">
        <f t="shared" si="165"/>
        <v>8.27</v>
      </c>
      <c r="F2920" s="401">
        <f t="shared" si="162"/>
        <v>350.36582313886555</v>
      </c>
      <c r="G2920" s="401">
        <f t="shared" si="163"/>
        <v>867.08180600332696</v>
      </c>
      <c r="H2920" s="401">
        <f t="shared" si="164"/>
        <v>1217.4476291421925</v>
      </c>
    </row>
    <row r="2921" spans="1:8" x14ac:dyDescent="0.25">
      <c r="A2921" s="405">
        <v>41332</v>
      </c>
      <c r="B2921" s="324">
        <v>227</v>
      </c>
      <c r="C2921" s="292">
        <v>0.62</v>
      </c>
      <c r="D2921" s="341">
        <v>3.56</v>
      </c>
      <c r="E2921" s="341">
        <f t="shared" si="165"/>
        <v>4.18</v>
      </c>
      <c r="F2921" s="401">
        <f t="shared" si="162"/>
        <v>91.271769052981782</v>
      </c>
      <c r="G2921" s="401">
        <f t="shared" si="163"/>
        <v>524.0766094009922</v>
      </c>
      <c r="H2921" s="401">
        <f t="shared" si="164"/>
        <v>615.34837845397396</v>
      </c>
    </row>
    <row r="2922" spans="1:8" x14ac:dyDescent="0.25">
      <c r="A2922" s="405">
        <v>41332</v>
      </c>
      <c r="B2922" s="324">
        <v>229</v>
      </c>
      <c r="C2922" s="292">
        <v>3.5</v>
      </c>
      <c r="D2922" s="341">
        <v>6.46</v>
      </c>
      <c r="E2922" s="341">
        <f t="shared" si="165"/>
        <v>9.9600000000000009</v>
      </c>
      <c r="F2922" s="401">
        <f t="shared" si="162"/>
        <v>515.24385755715525</v>
      </c>
      <c r="G2922" s="401">
        <f t="shared" si="163"/>
        <v>950.992948519778</v>
      </c>
      <c r="H2922" s="401">
        <f t="shared" si="164"/>
        <v>1466.2368060769334</v>
      </c>
    </row>
    <row r="2923" spans="1:8" x14ac:dyDescent="0.25">
      <c r="A2923" s="405">
        <v>41332</v>
      </c>
      <c r="B2923" s="324">
        <v>232</v>
      </c>
      <c r="C2923" s="292">
        <v>0.97</v>
      </c>
      <c r="D2923" s="341">
        <v>3.57</v>
      </c>
      <c r="E2923" s="341">
        <f t="shared" si="165"/>
        <v>4.54</v>
      </c>
      <c r="F2923" s="401">
        <f t="shared" si="162"/>
        <v>142.79615480869731</v>
      </c>
      <c r="G2923" s="401">
        <f t="shared" si="163"/>
        <v>525.5487347082983</v>
      </c>
      <c r="H2923" s="401">
        <f t="shared" si="164"/>
        <v>668.34488951699564</v>
      </c>
    </row>
    <row r="2924" spans="1:8" x14ac:dyDescent="0.25">
      <c r="A2924" s="405">
        <v>41332</v>
      </c>
      <c r="B2924" s="324">
        <v>244</v>
      </c>
      <c r="C2924" s="292">
        <v>2.76</v>
      </c>
      <c r="D2924" s="341">
        <v>3.76</v>
      </c>
      <c r="E2924" s="341">
        <f t="shared" si="165"/>
        <v>6.52</v>
      </c>
      <c r="F2924" s="401">
        <f t="shared" ref="F2924:F2987" si="166">(C2924*10000)/67.929</f>
        <v>406.30658481649954</v>
      </c>
      <c r="G2924" s="401">
        <f t="shared" ref="G2924:G2987" si="167">(D2924*10000)/67.929</f>
        <v>553.51911554711535</v>
      </c>
      <c r="H2924" s="401">
        <f t="shared" si="164"/>
        <v>959.82570036361483</v>
      </c>
    </row>
    <row r="2925" spans="1:8" x14ac:dyDescent="0.25">
      <c r="A2925" s="405">
        <v>41332</v>
      </c>
      <c r="B2925" s="324">
        <v>245</v>
      </c>
      <c r="C2925" s="292">
        <v>1.78</v>
      </c>
      <c r="D2925" s="341">
        <v>1.06</v>
      </c>
      <c r="E2925" s="341">
        <f t="shared" si="165"/>
        <v>2.84</v>
      </c>
      <c r="F2925" s="401">
        <f t="shared" si="166"/>
        <v>262.0383047004961</v>
      </c>
      <c r="G2925" s="401">
        <f t="shared" si="167"/>
        <v>156.04528257445273</v>
      </c>
      <c r="H2925" s="401">
        <f t="shared" si="164"/>
        <v>418.08358727494885</v>
      </c>
    </row>
    <row r="2926" spans="1:8" x14ac:dyDescent="0.25">
      <c r="A2926" s="405">
        <v>41332</v>
      </c>
      <c r="B2926" s="324">
        <v>247</v>
      </c>
      <c r="C2926" s="292">
        <v>3.18</v>
      </c>
      <c r="D2926" s="341">
        <v>11.31</v>
      </c>
      <c r="E2926" s="341">
        <f t="shared" si="165"/>
        <v>14.49</v>
      </c>
      <c r="F2926" s="401">
        <f t="shared" si="166"/>
        <v>468.13584772335821</v>
      </c>
      <c r="G2926" s="401">
        <f t="shared" si="167"/>
        <v>1664.9737225632646</v>
      </c>
      <c r="H2926" s="401">
        <f t="shared" si="164"/>
        <v>2133.1095702866228</v>
      </c>
    </row>
    <row r="2927" spans="1:8" x14ac:dyDescent="0.25">
      <c r="A2927" s="405">
        <v>41332</v>
      </c>
      <c r="B2927" s="324">
        <v>248</v>
      </c>
      <c r="C2927" s="292">
        <v>0.76</v>
      </c>
      <c r="D2927" s="341">
        <v>4.0599999999999996</v>
      </c>
      <c r="E2927" s="341">
        <f t="shared" si="165"/>
        <v>4.8199999999999994</v>
      </c>
      <c r="F2927" s="401">
        <f t="shared" si="166"/>
        <v>111.881523355268</v>
      </c>
      <c r="G2927" s="401">
        <f t="shared" si="167"/>
        <v>597.68287476629996</v>
      </c>
      <c r="H2927" s="401">
        <f t="shared" si="164"/>
        <v>709.56439812156793</v>
      </c>
    </row>
    <row r="2928" spans="1:8" x14ac:dyDescent="0.25">
      <c r="A2928" s="405">
        <v>41332</v>
      </c>
      <c r="B2928" s="324">
        <v>250</v>
      </c>
      <c r="C2928" s="292">
        <v>0.83</v>
      </c>
      <c r="D2928" s="341">
        <v>3.59</v>
      </c>
      <c r="E2928" s="341">
        <f t="shared" si="165"/>
        <v>4.42</v>
      </c>
      <c r="F2928" s="401">
        <f t="shared" si="166"/>
        <v>122.1864005064111</v>
      </c>
      <c r="G2928" s="401">
        <f t="shared" si="167"/>
        <v>528.49298532291073</v>
      </c>
      <c r="H2928" s="401">
        <f t="shared" si="164"/>
        <v>650.67938582932175</v>
      </c>
    </row>
    <row r="2929" spans="1:8" x14ac:dyDescent="0.25">
      <c r="A2929" s="405">
        <v>41332</v>
      </c>
      <c r="B2929" s="324">
        <v>252</v>
      </c>
      <c r="C2929" s="292">
        <v>3.52</v>
      </c>
      <c r="D2929" s="341">
        <v>5.14</v>
      </c>
      <c r="E2929" s="341">
        <f t="shared" si="165"/>
        <v>8.66</v>
      </c>
      <c r="F2929" s="401">
        <f t="shared" si="166"/>
        <v>518.18810817176757</v>
      </c>
      <c r="G2929" s="401">
        <f t="shared" si="167"/>
        <v>756.67240795536509</v>
      </c>
      <c r="H2929" s="401">
        <f t="shared" si="164"/>
        <v>1274.8605161271328</v>
      </c>
    </row>
    <row r="2930" spans="1:8" x14ac:dyDescent="0.25">
      <c r="A2930" s="405">
        <v>41332</v>
      </c>
      <c r="B2930" s="324">
        <v>257</v>
      </c>
      <c r="C2930" s="292">
        <v>1.02</v>
      </c>
      <c r="D2930" s="341">
        <v>5.97</v>
      </c>
      <c r="E2930" s="341">
        <f t="shared" si="165"/>
        <v>6.99</v>
      </c>
      <c r="F2930" s="401">
        <f t="shared" si="166"/>
        <v>150.1567813452281</v>
      </c>
      <c r="G2930" s="401">
        <f t="shared" si="167"/>
        <v>878.85880846177622</v>
      </c>
      <c r="H2930" s="401">
        <f t="shared" si="164"/>
        <v>1029.0155898070043</v>
      </c>
    </row>
    <row r="2931" spans="1:8" x14ac:dyDescent="0.25">
      <c r="A2931" s="405">
        <v>41332</v>
      </c>
      <c r="B2931" s="324">
        <v>272</v>
      </c>
      <c r="C2931" s="292">
        <v>1.7</v>
      </c>
      <c r="D2931" s="341">
        <v>4.54</v>
      </c>
      <c r="E2931" s="341">
        <f t="shared" si="165"/>
        <v>6.24</v>
      </c>
      <c r="F2931" s="401">
        <f t="shared" si="166"/>
        <v>250.26130224204684</v>
      </c>
      <c r="G2931" s="401">
        <f t="shared" si="167"/>
        <v>668.34488951699564</v>
      </c>
      <c r="H2931" s="401">
        <f t="shared" si="164"/>
        <v>918.60619175904253</v>
      </c>
    </row>
    <row r="2932" spans="1:8" x14ac:dyDescent="0.25">
      <c r="A2932" s="405">
        <v>41332</v>
      </c>
      <c r="B2932" s="324">
        <v>273</v>
      </c>
      <c r="C2932" s="292">
        <v>1.0900000000000001</v>
      </c>
      <c r="D2932" s="341">
        <v>1.9</v>
      </c>
      <c r="E2932" s="341">
        <f t="shared" si="165"/>
        <v>2.99</v>
      </c>
      <c r="F2932" s="401">
        <f t="shared" si="166"/>
        <v>160.4616584963712</v>
      </c>
      <c r="G2932" s="401">
        <f t="shared" si="167"/>
        <v>279.70380838816999</v>
      </c>
      <c r="H2932" s="401">
        <f t="shared" si="164"/>
        <v>440.16546688454127</v>
      </c>
    </row>
    <row r="2933" spans="1:8" x14ac:dyDescent="0.25">
      <c r="A2933" s="405">
        <v>41332</v>
      </c>
      <c r="B2933" s="324">
        <v>281</v>
      </c>
      <c r="C2933" s="292">
        <v>1.47</v>
      </c>
      <c r="D2933" s="341">
        <v>4.76</v>
      </c>
      <c r="E2933" s="341">
        <f t="shared" si="165"/>
        <v>6.2299999999999995</v>
      </c>
      <c r="F2933" s="401">
        <f t="shared" si="166"/>
        <v>216.40242017400521</v>
      </c>
      <c r="G2933" s="401">
        <f t="shared" si="167"/>
        <v>700.7316462777311</v>
      </c>
      <c r="H2933" s="401">
        <f t="shared" si="164"/>
        <v>917.1340664517362</v>
      </c>
    </row>
    <row r="2934" spans="1:8" x14ac:dyDescent="0.25">
      <c r="A2934" s="405">
        <v>41332</v>
      </c>
      <c r="B2934" s="324">
        <v>283</v>
      </c>
      <c r="C2934" s="292">
        <v>1.34</v>
      </c>
      <c r="D2934" s="341">
        <v>1.49</v>
      </c>
      <c r="E2934" s="341">
        <f t="shared" si="165"/>
        <v>2.83</v>
      </c>
      <c r="F2934" s="401">
        <f t="shared" si="166"/>
        <v>197.26479117902514</v>
      </c>
      <c r="G2934" s="401">
        <f t="shared" si="167"/>
        <v>219.34667078861753</v>
      </c>
      <c r="H2934" s="401">
        <f t="shared" si="164"/>
        <v>416.6114619676427</v>
      </c>
    </row>
    <row r="2935" spans="1:8" x14ac:dyDescent="0.25">
      <c r="A2935" s="405">
        <v>41332</v>
      </c>
      <c r="B2935" s="324">
        <v>286</v>
      </c>
      <c r="C2935" s="292">
        <v>2.2599999999999998</v>
      </c>
      <c r="D2935" s="341">
        <v>11.43</v>
      </c>
      <c r="E2935" s="341">
        <f t="shared" si="165"/>
        <v>13.69</v>
      </c>
      <c r="F2935" s="401">
        <f t="shared" si="166"/>
        <v>332.7003194511916</v>
      </c>
      <c r="G2935" s="401">
        <f t="shared" si="167"/>
        <v>1682.6392262509385</v>
      </c>
      <c r="H2935" s="401">
        <f t="shared" si="164"/>
        <v>2015.3395457021302</v>
      </c>
    </row>
    <row r="2936" spans="1:8" x14ac:dyDescent="0.25">
      <c r="A2936" s="405">
        <v>41332</v>
      </c>
      <c r="B2936" s="324">
        <v>291</v>
      </c>
      <c r="C2936" s="292">
        <v>1.96</v>
      </c>
      <c r="D2936" s="341">
        <v>3.72</v>
      </c>
      <c r="E2936" s="341">
        <f t="shared" si="165"/>
        <v>5.68</v>
      </c>
      <c r="F2936" s="401">
        <f t="shared" si="166"/>
        <v>288.53656023200693</v>
      </c>
      <c r="G2936" s="401">
        <f t="shared" si="167"/>
        <v>547.63061431789072</v>
      </c>
      <c r="H2936" s="401">
        <f t="shared" si="164"/>
        <v>836.16717454989771</v>
      </c>
    </row>
    <row r="2937" spans="1:8" x14ac:dyDescent="0.25">
      <c r="A2937" s="405">
        <v>41332</v>
      </c>
      <c r="B2937" s="324">
        <v>300</v>
      </c>
      <c r="C2937" s="292">
        <v>0.94</v>
      </c>
      <c r="D2937" s="341">
        <v>7.54</v>
      </c>
      <c r="E2937" s="341">
        <f t="shared" si="165"/>
        <v>8.48</v>
      </c>
      <c r="F2937" s="401">
        <f t="shared" si="166"/>
        <v>138.37977888677884</v>
      </c>
      <c r="G2937" s="401">
        <f t="shared" si="167"/>
        <v>1109.9824817088431</v>
      </c>
      <c r="H2937" s="401">
        <f t="shared" si="164"/>
        <v>1248.3622605956218</v>
      </c>
    </row>
    <row r="2938" spans="1:8" x14ac:dyDescent="0.25">
      <c r="A2938" s="405">
        <v>41332</v>
      </c>
      <c r="B2938" s="324">
        <v>313</v>
      </c>
      <c r="C2938" s="292">
        <v>0.61</v>
      </c>
      <c r="D2938" s="341">
        <v>1.87</v>
      </c>
      <c r="E2938" s="341">
        <f t="shared" si="165"/>
        <v>2.48</v>
      </c>
      <c r="F2938" s="401">
        <f t="shared" si="166"/>
        <v>89.799643745675624</v>
      </c>
      <c r="G2938" s="401">
        <f t="shared" si="167"/>
        <v>275.28743246625152</v>
      </c>
      <c r="H2938" s="401">
        <f t="shared" si="164"/>
        <v>365.08707621192713</v>
      </c>
    </row>
    <row r="2939" spans="1:8" x14ac:dyDescent="0.25">
      <c r="A2939" s="405">
        <v>41332</v>
      </c>
      <c r="B2939" s="324">
        <v>314</v>
      </c>
      <c r="C2939" s="292">
        <v>4.51</v>
      </c>
      <c r="D2939" s="341">
        <v>2.29</v>
      </c>
      <c r="E2939" s="341">
        <f t="shared" si="165"/>
        <v>6.8</v>
      </c>
      <c r="F2939" s="401">
        <f t="shared" si="166"/>
        <v>663.92851359507722</v>
      </c>
      <c r="G2939" s="401">
        <f t="shared" si="167"/>
        <v>337.11669537311013</v>
      </c>
      <c r="H2939" s="401">
        <f t="shared" si="164"/>
        <v>1001.0452089681874</v>
      </c>
    </row>
    <row r="2940" spans="1:8" x14ac:dyDescent="0.25">
      <c r="A2940" s="405">
        <v>41332</v>
      </c>
      <c r="B2940" s="324">
        <v>317</v>
      </c>
      <c r="C2940" s="292">
        <v>1.62</v>
      </c>
      <c r="D2940" s="341">
        <v>10.34</v>
      </c>
      <c r="E2940" s="341">
        <f t="shared" si="165"/>
        <v>11.96</v>
      </c>
      <c r="F2940" s="401">
        <f t="shared" si="166"/>
        <v>238.48429978359761</v>
      </c>
      <c r="G2940" s="401">
        <f t="shared" si="167"/>
        <v>1522.1775677545672</v>
      </c>
      <c r="H2940" s="401">
        <f t="shared" si="164"/>
        <v>1760.6618675381651</v>
      </c>
    </row>
    <row r="2941" spans="1:8" x14ac:dyDescent="0.25">
      <c r="A2941" s="405">
        <v>41332</v>
      </c>
      <c r="B2941" s="324">
        <v>319</v>
      </c>
      <c r="C2941" s="292">
        <v>1.3</v>
      </c>
      <c r="D2941" s="341">
        <v>4.9400000000000004</v>
      </c>
      <c r="E2941" s="341">
        <f t="shared" si="165"/>
        <v>6.24</v>
      </c>
      <c r="F2941" s="401">
        <f t="shared" si="166"/>
        <v>191.37628994980051</v>
      </c>
      <c r="G2941" s="401">
        <f t="shared" si="167"/>
        <v>727.22990180924205</v>
      </c>
      <c r="H2941" s="401">
        <f t="shared" si="164"/>
        <v>918.60619175904253</v>
      </c>
    </row>
    <row r="2942" spans="1:8" x14ac:dyDescent="0.25">
      <c r="A2942" s="405">
        <v>41332</v>
      </c>
      <c r="B2942" s="324">
        <v>321</v>
      </c>
      <c r="C2942" s="292">
        <v>1.3</v>
      </c>
      <c r="D2942" s="341">
        <v>10.94</v>
      </c>
      <c r="E2942" s="341">
        <f t="shared" si="165"/>
        <v>12.24</v>
      </c>
      <c r="F2942" s="401">
        <f t="shared" si="166"/>
        <v>191.37628994980051</v>
      </c>
      <c r="G2942" s="401">
        <f t="shared" si="167"/>
        <v>1610.5050861929367</v>
      </c>
      <c r="H2942" s="401">
        <f t="shared" si="164"/>
        <v>1801.8813761427373</v>
      </c>
    </row>
    <row r="2943" spans="1:8" x14ac:dyDescent="0.25">
      <c r="A2943" s="405">
        <v>41332</v>
      </c>
      <c r="B2943" s="324">
        <v>323</v>
      </c>
      <c r="C2943" s="292">
        <v>0.98</v>
      </c>
      <c r="D2943" s="341">
        <v>2.42</v>
      </c>
      <c r="E2943" s="341">
        <f t="shared" si="165"/>
        <v>3.4</v>
      </c>
      <c r="F2943" s="401">
        <f t="shared" si="166"/>
        <v>144.26828011600347</v>
      </c>
      <c r="G2943" s="401">
        <f t="shared" si="167"/>
        <v>356.25432436809018</v>
      </c>
      <c r="H2943" s="401">
        <f t="shared" si="164"/>
        <v>500.52260448409368</v>
      </c>
    </row>
    <row r="2944" spans="1:8" x14ac:dyDescent="0.25">
      <c r="A2944" s="405">
        <v>41332</v>
      </c>
      <c r="B2944" s="324">
        <v>325</v>
      </c>
      <c r="C2944" s="292">
        <v>0.5</v>
      </c>
      <c r="D2944" s="341">
        <v>1.32</v>
      </c>
      <c r="E2944" s="341">
        <f t="shared" si="165"/>
        <v>1.82</v>
      </c>
      <c r="F2944" s="401">
        <f t="shared" si="166"/>
        <v>73.606265365307891</v>
      </c>
      <c r="G2944" s="401">
        <f t="shared" si="167"/>
        <v>194.32054056441282</v>
      </c>
      <c r="H2944" s="401">
        <f t="shared" si="164"/>
        <v>267.92680592972073</v>
      </c>
    </row>
    <row r="2945" spans="1:8" x14ac:dyDescent="0.25">
      <c r="A2945" s="405">
        <v>41332</v>
      </c>
      <c r="B2945" s="324">
        <v>335</v>
      </c>
      <c r="C2945" s="292">
        <v>0.65</v>
      </c>
      <c r="D2945" s="341">
        <v>2.2200000000000002</v>
      </c>
      <c r="E2945" s="341">
        <f t="shared" si="165"/>
        <v>2.87</v>
      </c>
      <c r="F2945" s="401">
        <f t="shared" si="166"/>
        <v>95.688144974900254</v>
      </c>
      <c r="G2945" s="401">
        <f t="shared" si="167"/>
        <v>326.81181822196709</v>
      </c>
      <c r="H2945" s="401">
        <f t="shared" si="164"/>
        <v>422.49996319686733</v>
      </c>
    </row>
    <row r="2946" spans="1:8" x14ac:dyDescent="0.25">
      <c r="A2946" s="405">
        <v>41332</v>
      </c>
      <c r="B2946" s="324">
        <v>347</v>
      </c>
      <c r="C2946" s="292">
        <v>0.73</v>
      </c>
      <c r="D2946" s="341">
        <v>1.59</v>
      </c>
      <c r="E2946" s="341">
        <f t="shared" si="165"/>
        <v>2.3200000000000003</v>
      </c>
      <c r="F2946" s="401">
        <f t="shared" si="166"/>
        <v>107.46514743334953</v>
      </c>
      <c r="G2946" s="401">
        <f t="shared" si="167"/>
        <v>234.06792386167911</v>
      </c>
      <c r="H2946" s="401">
        <f t="shared" si="164"/>
        <v>341.53307129502866</v>
      </c>
    </row>
    <row r="2947" spans="1:8" x14ac:dyDescent="0.25">
      <c r="A2947" s="405">
        <v>41332</v>
      </c>
      <c r="B2947" s="324">
        <v>351</v>
      </c>
      <c r="C2947" s="292">
        <v>0.57999999999999996</v>
      </c>
      <c r="D2947" s="341">
        <v>4.79</v>
      </c>
      <c r="E2947" s="341">
        <f t="shared" si="165"/>
        <v>5.37</v>
      </c>
      <c r="F2947" s="401">
        <f t="shared" si="166"/>
        <v>85.383267823757151</v>
      </c>
      <c r="G2947" s="401">
        <f t="shared" si="167"/>
        <v>705.14802219964963</v>
      </c>
      <c r="H2947" s="401">
        <f t="shared" si="164"/>
        <v>790.53129002340677</v>
      </c>
    </row>
    <row r="2948" spans="1:8" x14ac:dyDescent="0.25">
      <c r="A2948" s="405">
        <v>41332</v>
      </c>
      <c r="B2948" s="324">
        <v>353</v>
      </c>
      <c r="C2948" s="292">
        <v>13.7</v>
      </c>
      <c r="D2948" s="341">
        <v>5.18</v>
      </c>
      <c r="E2948" s="341">
        <f t="shared" si="165"/>
        <v>18.88</v>
      </c>
      <c r="F2948" s="401">
        <f t="shared" si="166"/>
        <v>2016.8116710094362</v>
      </c>
      <c r="G2948" s="401">
        <f t="shared" si="167"/>
        <v>762.56090918458972</v>
      </c>
      <c r="H2948" s="401">
        <f t="shared" ref="H2948:H3011" si="168">(E2948*10000)/67.929</f>
        <v>2779.3725801940259</v>
      </c>
    </row>
    <row r="2949" spans="1:8" x14ac:dyDescent="0.25">
      <c r="A2949" s="405">
        <v>41332</v>
      </c>
      <c r="B2949" s="324">
        <v>364</v>
      </c>
      <c r="C2949" s="292">
        <v>2.5</v>
      </c>
      <c r="D2949" s="341">
        <v>7.35</v>
      </c>
      <c r="E2949" s="341">
        <f t="shared" si="165"/>
        <v>9.85</v>
      </c>
      <c r="F2949" s="401">
        <f t="shared" si="166"/>
        <v>368.03132682653944</v>
      </c>
      <c r="G2949" s="401">
        <f t="shared" si="167"/>
        <v>1082.012100870026</v>
      </c>
      <c r="H2949" s="401">
        <f t="shared" si="168"/>
        <v>1450.0434276965655</v>
      </c>
    </row>
    <row r="2950" spans="1:8" x14ac:dyDescent="0.25">
      <c r="A2950" s="405">
        <v>41332</v>
      </c>
      <c r="B2950" s="324">
        <v>365</v>
      </c>
      <c r="C2950" s="292">
        <v>2.2999999999999998</v>
      </c>
      <c r="D2950" s="341">
        <v>4.38</v>
      </c>
      <c r="E2950" s="341">
        <f t="shared" si="165"/>
        <v>6.68</v>
      </c>
      <c r="F2950" s="401">
        <f t="shared" si="166"/>
        <v>338.58882068041629</v>
      </c>
      <c r="G2950" s="401">
        <f t="shared" si="167"/>
        <v>644.79088460009712</v>
      </c>
      <c r="H2950" s="401">
        <f t="shared" si="168"/>
        <v>983.37970528051346</v>
      </c>
    </row>
    <row r="2951" spans="1:8" x14ac:dyDescent="0.25">
      <c r="A2951" s="405">
        <v>41332</v>
      </c>
      <c r="B2951" s="324">
        <v>369</v>
      </c>
      <c r="C2951" s="292">
        <v>1.94</v>
      </c>
      <c r="D2951" s="341">
        <v>3.61</v>
      </c>
      <c r="E2951" s="341">
        <f t="shared" si="165"/>
        <v>5.55</v>
      </c>
      <c r="F2951" s="401">
        <f t="shared" si="166"/>
        <v>285.59230961739462</v>
      </c>
      <c r="G2951" s="401">
        <f t="shared" si="167"/>
        <v>531.43723593752304</v>
      </c>
      <c r="H2951" s="401">
        <f t="shared" si="168"/>
        <v>817.0295455549176</v>
      </c>
    </row>
    <row r="2952" spans="1:8" x14ac:dyDescent="0.25">
      <c r="A2952" s="405">
        <v>41332</v>
      </c>
      <c r="B2952" s="324">
        <v>374</v>
      </c>
      <c r="C2952" s="292">
        <v>5.45</v>
      </c>
      <c r="D2952" s="341">
        <v>8.4499999999999993</v>
      </c>
      <c r="E2952" s="341">
        <f t="shared" si="165"/>
        <v>13.899999999999999</v>
      </c>
      <c r="F2952" s="401">
        <f t="shared" si="166"/>
        <v>802.30829248185603</v>
      </c>
      <c r="G2952" s="401">
        <f t="shared" si="167"/>
        <v>1243.9458846737034</v>
      </c>
      <c r="H2952" s="401">
        <f t="shared" si="168"/>
        <v>2046.2541771555593</v>
      </c>
    </row>
    <row r="2953" spans="1:8" x14ac:dyDescent="0.25">
      <c r="A2953" s="405">
        <v>41332</v>
      </c>
      <c r="B2953" s="324">
        <v>379</v>
      </c>
      <c r="C2953" s="292">
        <v>1.3</v>
      </c>
      <c r="D2953" s="341">
        <v>9.85</v>
      </c>
      <c r="E2953" s="341">
        <f t="shared" si="165"/>
        <v>11.15</v>
      </c>
      <c r="F2953" s="401">
        <f t="shared" si="166"/>
        <v>191.37628994980051</v>
      </c>
      <c r="G2953" s="401">
        <f t="shared" si="167"/>
        <v>1450.0434276965655</v>
      </c>
      <c r="H2953" s="401">
        <f t="shared" si="168"/>
        <v>1641.4197176463661</v>
      </c>
    </row>
    <row r="2954" spans="1:8" x14ac:dyDescent="0.25">
      <c r="A2954" s="405">
        <v>41332</v>
      </c>
      <c r="B2954" s="324">
        <v>392</v>
      </c>
      <c r="C2954" s="292">
        <v>0.51</v>
      </c>
      <c r="D2954" s="341">
        <v>7.2</v>
      </c>
      <c r="E2954" s="341">
        <f t="shared" si="165"/>
        <v>7.71</v>
      </c>
      <c r="F2954" s="401">
        <f t="shared" si="166"/>
        <v>75.078390672614049</v>
      </c>
      <c r="G2954" s="401">
        <f t="shared" si="167"/>
        <v>1059.9302212604337</v>
      </c>
      <c r="H2954" s="401">
        <f t="shared" si="168"/>
        <v>1135.0086119330476</v>
      </c>
    </row>
    <row r="2955" spans="1:8" x14ac:dyDescent="0.25">
      <c r="A2955" s="405">
        <v>41332</v>
      </c>
      <c r="B2955" s="324">
        <v>398</v>
      </c>
      <c r="C2955" s="292">
        <v>1.1299999999999999</v>
      </c>
      <c r="D2955" s="341">
        <v>4.84</v>
      </c>
      <c r="E2955" s="341">
        <f t="shared" si="165"/>
        <v>5.97</v>
      </c>
      <c r="F2955" s="401">
        <f t="shared" si="166"/>
        <v>166.3501597255958</v>
      </c>
      <c r="G2955" s="401">
        <f t="shared" si="167"/>
        <v>712.50864873618036</v>
      </c>
      <c r="H2955" s="401">
        <f t="shared" si="168"/>
        <v>878.85880846177622</v>
      </c>
    </row>
    <row r="2956" spans="1:8" x14ac:dyDescent="0.25">
      <c r="A2956" s="405">
        <v>41332</v>
      </c>
      <c r="B2956" s="324">
        <v>405</v>
      </c>
      <c r="C2956" s="292">
        <v>1.52</v>
      </c>
      <c r="D2956" s="341">
        <v>8.23</v>
      </c>
      <c r="E2956" s="341">
        <f t="shared" ref="E2956:E3019" si="169">C2956+D2956</f>
        <v>9.75</v>
      </c>
      <c r="F2956" s="401">
        <f t="shared" si="166"/>
        <v>223.763046710536</v>
      </c>
      <c r="G2956" s="401">
        <f t="shared" si="167"/>
        <v>1211.5591279129678</v>
      </c>
      <c r="H2956" s="401">
        <f t="shared" si="168"/>
        <v>1435.322174623504</v>
      </c>
    </row>
    <row r="2957" spans="1:8" x14ac:dyDescent="0.25">
      <c r="A2957" s="405">
        <v>41332</v>
      </c>
      <c r="B2957" s="324">
        <v>409</v>
      </c>
      <c r="C2957" s="292">
        <v>2.11</v>
      </c>
      <c r="D2957" s="341">
        <v>6.29</v>
      </c>
      <c r="E2957" s="341">
        <f t="shared" si="169"/>
        <v>8.4</v>
      </c>
      <c r="F2957" s="401">
        <f t="shared" si="166"/>
        <v>310.6184398415993</v>
      </c>
      <c r="G2957" s="401">
        <f t="shared" si="167"/>
        <v>925.96681829557326</v>
      </c>
      <c r="H2957" s="401">
        <f t="shared" si="168"/>
        <v>1236.5852581371726</v>
      </c>
    </row>
    <row r="2958" spans="1:8" x14ac:dyDescent="0.25">
      <c r="A2958" s="405">
        <v>41332</v>
      </c>
      <c r="B2958" s="324">
        <v>411</v>
      </c>
      <c r="C2958" s="292">
        <v>0.47</v>
      </c>
      <c r="D2958" s="341">
        <v>5.82</v>
      </c>
      <c r="E2958" s="341">
        <f t="shared" si="169"/>
        <v>6.29</v>
      </c>
      <c r="F2958" s="401">
        <f t="shared" si="166"/>
        <v>69.189889443389418</v>
      </c>
      <c r="G2958" s="401">
        <f t="shared" si="167"/>
        <v>856.77692885218391</v>
      </c>
      <c r="H2958" s="401">
        <f t="shared" si="168"/>
        <v>925.96681829557326</v>
      </c>
    </row>
    <row r="2959" spans="1:8" x14ac:dyDescent="0.25">
      <c r="A2959" s="405">
        <v>41332</v>
      </c>
      <c r="B2959" s="324">
        <v>415</v>
      </c>
      <c r="C2959" s="292">
        <v>3.27</v>
      </c>
      <c r="D2959" s="341">
        <v>14.85</v>
      </c>
      <c r="E2959" s="341">
        <f t="shared" si="169"/>
        <v>18.12</v>
      </c>
      <c r="F2959" s="401">
        <f t="shared" si="166"/>
        <v>481.38497548911363</v>
      </c>
      <c r="G2959" s="401">
        <f t="shared" si="167"/>
        <v>2186.1060813496442</v>
      </c>
      <c r="H2959" s="401">
        <f t="shared" si="168"/>
        <v>2667.4910568387581</v>
      </c>
    </row>
    <row r="2960" spans="1:8" x14ac:dyDescent="0.25">
      <c r="A2960" s="405">
        <v>41332</v>
      </c>
      <c r="B2960" s="324">
        <v>419</v>
      </c>
      <c r="C2960" s="292">
        <v>2.66</v>
      </c>
      <c r="D2960" s="341">
        <v>7.59</v>
      </c>
      <c r="E2960" s="341">
        <f t="shared" si="169"/>
        <v>10.25</v>
      </c>
      <c r="F2960" s="401">
        <f t="shared" si="166"/>
        <v>391.58533174343796</v>
      </c>
      <c r="G2960" s="401">
        <f t="shared" si="167"/>
        <v>1117.3431082453737</v>
      </c>
      <c r="H2960" s="401">
        <f t="shared" si="168"/>
        <v>1508.9284399888118</v>
      </c>
    </row>
    <row r="2961" spans="1:8" x14ac:dyDescent="0.25">
      <c r="A2961" s="405">
        <v>41332</v>
      </c>
      <c r="B2961" s="324">
        <v>427</v>
      </c>
      <c r="C2961" s="292">
        <v>0.44</v>
      </c>
      <c r="D2961" s="341">
        <v>7.47</v>
      </c>
      <c r="E2961" s="341">
        <f t="shared" si="169"/>
        <v>7.91</v>
      </c>
      <c r="F2961" s="401">
        <f t="shared" si="166"/>
        <v>64.773513521470946</v>
      </c>
      <c r="G2961" s="401">
        <f t="shared" si="167"/>
        <v>1099.6776045576999</v>
      </c>
      <c r="H2961" s="401">
        <f t="shared" si="168"/>
        <v>1164.4511180791708</v>
      </c>
    </row>
    <row r="2962" spans="1:8" x14ac:dyDescent="0.25">
      <c r="A2962" s="405">
        <v>41332</v>
      </c>
      <c r="B2962" s="324">
        <v>433</v>
      </c>
      <c r="C2962" s="292">
        <v>1.1499999999999999</v>
      </c>
      <c r="D2962" s="341">
        <v>5.58</v>
      </c>
      <c r="E2962" s="341">
        <f t="shared" si="169"/>
        <v>6.73</v>
      </c>
      <c r="F2962" s="401">
        <f t="shared" si="166"/>
        <v>169.29441034020815</v>
      </c>
      <c r="G2962" s="401">
        <f t="shared" si="167"/>
        <v>821.44592147683613</v>
      </c>
      <c r="H2962" s="401">
        <f t="shared" si="168"/>
        <v>990.74033181704419</v>
      </c>
    </row>
    <row r="2963" spans="1:8" x14ac:dyDescent="0.25">
      <c r="A2963" s="405">
        <v>41332</v>
      </c>
      <c r="B2963" s="324">
        <v>437</v>
      </c>
      <c r="C2963" s="292">
        <v>1.1299999999999999</v>
      </c>
      <c r="D2963" s="341">
        <v>1.32</v>
      </c>
      <c r="E2963" s="341">
        <f t="shared" si="169"/>
        <v>2.4500000000000002</v>
      </c>
      <c r="F2963" s="401">
        <f t="shared" si="166"/>
        <v>166.3501597255958</v>
      </c>
      <c r="G2963" s="401">
        <f t="shared" si="167"/>
        <v>194.32054056441282</v>
      </c>
      <c r="H2963" s="401">
        <f t="shared" si="168"/>
        <v>360.67070029000865</v>
      </c>
    </row>
    <row r="2964" spans="1:8" x14ac:dyDescent="0.25">
      <c r="A2964" s="405">
        <v>41332</v>
      </c>
      <c r="B2964" s="324">
        <v>441</v>
      </c>
      <c r="C2964" s="292">
        <v>0.55000000000000004</v>
      </c>
      <c r="D2964" s="341">
        <v>7.14</v>
      </c>
      <c r="E2964" s="341">
        <f t="shared" si="169"/>
        <v>7.6899999999999995</v>
      </c>
      <c r="F2964" s="401">
        <f t="shared" si="166"/>
        <v>80.966891901838679</v>
      </c>
      <c r="G2964" s="401">
        <f t="shared" si="167"/>
        <v>1051.0974694165966</v>
      </c>
      <c r="H2964" s="401">
        <f t="shared" si="168"/>
        <v>1132.0643613184354</v>
      </c>
    </row>
    <row r="2965" spans="1:8" x14ac:dyDescent="0.25">
      <c r="A2965" s="405">
        <v>41332</v>
      </c>
      <c r="B2965" s="324">
        <v>444</v>
      </c>
      <c r="C2965" s="292">
        <v>1.35</v>
      </c>
      <c r="D2965" s="341">
        <v>6.69</v>
      </c>
      <c r="E2965" s="341">
        <f t="shared" si="169"/>
        <v>8.0400000000000009</v>
      </c>
      <c r="F2965" s="401">
        <f t="shared" si="166"/>
        <v>198.73691648633132</v>
      </c>
      <c r="G2965" s="401">
        <f t="shared" si="167"/>
        <v>984.85183058781956</v>
      </c>
      <c r="H2965" s="401">
        <f t="shared" si="168"/>
        <v>1183.5887470741511</v>
      </c>
    </row>
    <row r="2966" spans="1:8" x14ac:dyDescent="0.25">
      <c r="A2966" s="405">
        <v>41332</v>
      </c>
      <c r="B2966" s="324">
        <v>452</v>
      </c>
      <c r="C2966" s="292">
        <v>1.22</v>
      </c>
      <c r="D2966" s="341">
        <v>5.37</v>
      </c>
      <c r="E2966" s="341">
        <f t="shared" si="169"/>
        <v>6.59</v>
      </c>
      <c r="F2966" s="401">
        <f t="shared" si="166"/>
        <v>179.59928749135125</v>
      </c>
      <c r="G2966" s="401">
        <f t="shared" si="167"/>
        <v>790.53129002340677</v>
      </c>
      <c r="H2966" s="401">
        <f t="shared" si="168"/>
        <v>970.13057751475799</v>
      </c>
    </row>
    <row r="2967" spans="1:8" x14ac:dyDescent="0.25">
      <c r="A2967" s="405">
        <v>41332</v>
      </c>
      <c r="B2967" s="324">
        <v>453</v>
      </c>
      <c r="C2967" s="292">
        <v>1.6</v>
      </c>
      <c r="D2967" s="341">
        <v>7.65</v>
      </c>
      <c r="E2967" s="341">
        <f t="shared" si="169"/>
        <v>9.25</v>
      </c>
      <c r="F2967" s="401">
        <f t="shared" si="166"/>
        <v>235.54004916898526</v>
      </c>
      <c r="G2967" s="401">
        <f t="shared" si="167"/>
        <v>1126.1758600892108</v>
      </c>
      <c r="H2967" s="401">
        <f t="shared" si="168"/>
        <v>1361.715909258196</v>
      </c>
    </row>
    <row r="2968" spans="1:8" x14ac:dyDescent="0.25">
      <c r="A2968" s="405">
        <v>41332</v>
      </c>
      <c r="B2968" s="324">
        <v>461</v>
      </c>
      <c r="C2968" s="292">
        <v>1.86</v>
      </c>
      <c r="D2968" s="341">
        <v>7.9</v>
      </c>
      <c r="E2968" s="341">
        <f t="shared" si="169"/>
        <v>9.76</v>
      </c>
      <c r="F2968" s="401">
        <f t="shared" si="166"/>
        <v>273.81530715894536</v>
      </c>
      <c r="G2968" s="401">
        <f t="shared" si="167"/>
        <v>1162.9789927718648</v>
      </c>
      <c r="H2968" s="401">
        <f t="shared" si="168"/>
        <v>1436.79429993081</v>
      </c>
    </row>
    <row r="2969" spans="1:8" x14ac:dyDescent="0.25">
      <c r="A2969" s="405">
        <v>41332</v>
      </c>
      <c r="B2969" s="324">
        <v>469</v>
      </c>
      <c r="C2969" s="292">
        <v>2.71</v>
      </c>
      <c r="D2969" s="341">
        <v>6.47</v>
      </c>
      <c r="E2969" s="341">
        <f t="shared" si="169"/>
        <v>9.18</v>
      </c>
      <c r="F2969" s="401">
        <f t="shared" si="166"/>
        <v>398.94595827996881</v>
      </c>
      <c r="G2969" s="401">
        <f t="shared" si="167"/>
        <v>952.4650738270841</v>
      </c>
      <c r="H2969" s="401">
        <f t="shared" si="168"/>
        <v>1351.411032107053</v>
      </c>
    </row>
    <row r="2970" spans="1:8" x14ac:dyDescent="0.25">
      <c r="A2970" s="405">
        <v>41332</v>
      </c>
      <c r="B2970" s="324">
        <v>470</v>
      </c>
      <c r="C2970" s="292">
        <v>0.43</v>
      </c>
      <c r="D2970" s="341">
        <v>4.79</v>
      </c>
      <c r="E2970" s="341">
        <f t="shared" si="169"/>
        <v>5.22</v>
      </c>
      <c r="F2970" s="401">
        <f t="shared" si="166"/>
        <v>63.301388214164788</v>
      </c>
      <c r="G2970" s="401">
        <f t="shared" si="167"/>
        <v>705.14802219964963</v>
      </c>
      <c r="H2970" s="401">
        <f t="shared" si="168"/>
        <v>768.44941041381435</v>
      </c>
    </row>
    <row r="2971" spans="1:8" x14ac:dyDescent="0.25">
      <c r="A2971" s="405">
        <v>41332</v>
      </c>
      <c r="B2971" s="324">
        <v>475</v>
      </c>
      <c r="C2971" s="292">
        <v>0.87</v>
      </c>
      <c r="D2971" s="341">
        <v>5.12</v>
      </c>
      <c r="E2971" s="341">
        <f t="shared" si="169"/>
        <v>5.99</v>
      </c>
      <c r="F2971" s="401">
        <f t="shared" si="166"/>
        <v>128.07490173563573</v>
      </c>
      <c r="G2971" s="401">
        <f t="shared" si="167"/>
        <v>753.72815734075277</v>
      </c>
      <c r="H2971" s="401">
        <f t="shared" si="168"/>
        <v>881.80305907638854</v>
      </c>
    </row>
    <row r="2972" spans="1:8" x14ac:dyDescent="0.25">
      <c r="A2972" s="405">
        <v>41332</v>
      </c>
      <c r="B2972" s="324">
        <v>476</v>
      </c>
      <c r="C2972" s="292">
        <v>0.38</v>
      </c>
      <c r="D2972" s="341">
        <v>9.58</v>
      </c>
      <c r="E2972" s="341">
        <f t="shared" si="169"/>
        <v>9.9600000000000009</v>
      </c>
      <c r="F2972" s="401">
        <f t="shared" si="166"/>
        <v>55.940761677634001</v>
      </c>
      <c r="G2972" s="401">
        <f t="shared" si="167"/>
        <v>1410.2960443992993</v>
      </c>
      <c r="H2972" s="401">
        <f t="shared" si="168"/>
        <v>1466.2368060769334</v>
      </c>
    </row>
    <row r="2973" spans="1:8" x14ac:dyDescent="0.25">
      <c r="A2973" s="405">
        <v>41332</v>
      </c>
      <c r="B2973" s="324">
        <v>478</v>
      </c>
      <c r="C2973" s="292">
        <v>0.78</v>
      </c>
      <c r="D2973" s="341">
        <v>6.04</v>
      </c>
      <c r="E2973" s="341">
        <f t="shared" si="169"/>
        <v>6.82</v>
      </c>
      <c r="F2973" s="401">
        <f t="shared" si="166"/>
        <v>114.82577396988032</v>
      </c>
      <c r="G2973" s="401">
        <f t="shared" si="167"/>
        <v>889.16368561291938</v>
      </c>
      <c r="H2973" s="401">
        <f t="shared" si="168"/>
        <v>1003.9894595827997</v>
      </c>
    </row>
    <row r="2974" spans="1:8" x14ac:dyDescent="0.25">
      <c r="A2974" s="405">
        <v>41332</v>
      </c>
      <c r="B2974" s="324">
        <v>481</v>
      </c>
      <c r="C2974" s="292">
        <v>0.97</v>
      </c>
      <c r="D2974" s="341">
        <v>1.94</v>
      </c>
      <c r="E2974" s="341">
        <f t="shared" si="169"/>
        <v>2.91</v>
      </c>
      <c r="F2974" s="401">
        <f t="shared" si="166"/>
        <v>142.79615480869731</v>
      </c>
      <c r="G2974" s="401">
        <f t="shared" si="167"/>
        <v>285.59230961739462</v>
      </c>
      <c r="H2974" s="401">
        <f t="shared" si="168"/>
        <v>428.38846442609196</v>
      </c>
    </row>
    <row r="2975" spans="1:8" x14ac:dyDescent="0.25">
      <c r="A2975" s="405">
        <v>41332</v>
      </c>
      <c r="B2975" s="324">
        <v>492</v>
      </c>
      <c r="C2975" s="292">
        <v>1.46</v>
      </c>
      <c r="D2975" s="341">
        <v>5.0599999999999996</v>
      </c>
      <c r="E2975" s="341">
        <f t="shared" si="169"/>
        <v>6.52</v>
      </c>
      <c r="F2975" s="401">
        <f t="shared" si="166"/>
        <v>214.93029486669906</v>
      </c>
      <c r="G2975" s="401">
        <f t="shared" si="167"/>
        <v>744.89540549691571</v>
      </c>
      <c r="H2975" s="401">
        <f t="shared" si="168"/>
        <v>959.82570036361483</v>
      </c>
    </row>
    <row r="2976" spans="1:8" x14ac:dyDescent="0.25">
      <c r="A2976" s="405">
        <v>41332</v>
      </c>
      <c r="B2976" s="324">
        <v>499</v>
      </c>
      <c r="C2976" s="292">
        <v>2.3199999999999998</v>
      </c>
      <c r="D2976" s="341">
        <v>5.28</v>
      </c>
      <c r="E2976" s="341">
        <f t="shared" si="169"/>
        <v>7.6</v>
      </c>
      <c r="F2976" s="401">
        <f t="shared" si="166"/>
        <v>341.53307129502861</v>
      </c>
      <c r="G2976" s="401">
        <f t="shared" si="167"/>
        <v>777.28216225765129</v>
      </c>
      <c r="H2976" s="401">
        <f t="shared" si="168"/>
        <v>1118.81523355268</v>
      </c>
    </row>
    <row r="2977" spans="1:8" x14ac:dyDescent="0.25">
      <c r="A2977" s="405">
        <v>41332</v>
      </c>
      <c r="B2977" s="324">
        <v>503</v>
      </c>
      <c r="C2977" s="292">
        <v>1.02</v>
      </c>
      <c r="D2977" s="341">
        <v>6.06</v>
      </c>
      <c r="E2977" s="341">
        <f t="shared" si="169"/>
        <v>7.08</v>
      </c>
      <c r="F2977" s="401">
        <f t="shared" si="166"/>
        <v>150.1567813452281</v>
      </c>
      <c r="G2977" s="401">
        <f t="shared" si="167"/>
        <v>892.10793622753158</v>
      </c>
      <c r="H2977" s="401">
        <f t="shared" si="168"/>
        <v>1042.2647175727598</v>
      </c>
    </row>
    <row r="2978" spans="1:8" x14ac:dyDescent="0.25">
      <c r="A2978" s="405">
        <v>41332</v>
      </c>
      <c r="B2978" s="324">
        <v>504</v>
      </c>
      <c r="C2978" s="292">
        <v>0.8</v>
      </c>
      <c r="D2978" s="341">
        <v>3.03</v>
      </c>
      <c r="E2978" s="341">
        <f t="shared" si="169"/>
        <v>3.83</v>
      </c>
      <c r="F2978" s="401">
        <f t="shared" si="166"/>
        <v>117.77002458449263</v>
      </c>
      <c r="G2978" s="401">
        <f t="shared" si="167"/>
        <v>446.05396811376579</v>
      </c>
      <c r="H2978" s="401">
        <f t="shared" si="168"/>
        <v>563.82399269825851</v>
      </c>
    </row>
    <row r="2979" spans="1:8" x14ac:dyDescent="0.25">
      <c r="A2979" s="405">
        <v>41332</v>
      </c>
      <c r="B2979" s="324">
        <v>508</v>
      </c>
      <c r="C2979" s="292">
        <v>0.75</v>
      </c>
      <c r="D2979" s="341">
        <v>7.81</v>
      </c>
      <c r="E2979" s="341">
        <f t="shared" si="169"/>
        <v>8.5599999999999987</v>
      </c>
      <c r="F2979" s="401">
        <f t="shared" si="166"/>
        <v>110.40939804796184</v>
      </c>
      <c r="G2979" s="401">
        <f t="shared" si="167"/>
        <v>1149.7298650061093</v>
      </c>
      <c r="H2979" s="401">
        <f t="shared" si="168"/>
        <v>1260.1392630540709</v>
      </c>
    </row>
    <row r="2980" spans="1:8" x14ac:dyDescent="0.25">
      <c r="A2980" s="405">
        <v>41332</v>
      </c>
      <c r="B2980" s="324">
        <v>517</v>
      </c>
      <c r="C2980" s="292">
        <v>0.95</v>
      </c>
      <c r="D2980" s="341">
        <v>1.46</v>
      </c>
      <c r="E2980" s="341">
        <f t="shared" si="169"/>
        <v>2.41</v>
      </c>
      <c r="F2980" s="401">
        <f t="shared" si="166"/>
        <v>139.85190419408499</v>
      </c>
      <c r="G2980" s="401">
        <f t="shared" si="167"/>
        <v>214.93029486669906</v>
      </c>
      <c r="H2980" s="401">
        <f t="shared" si="168"/>
        <v>354.78219906078402</v>
      </c>
    </row>
    <row r="2981" spans="1:8" x14ac:dyDescent="0.25">
      <c r="A2981" s="405">
        <v>41332</v>
      </c>
      <c r="B2981" s="324">
        <v>525</v>
      </c>
      <c r="C2981" s="292">
        <v>0.6</v>
      </c>
      <c r="D2981" s="341">
        <v>4.93</v>
      </c>
      <c r="E2981" s="341">
        <f t="shared" si="169"/>
        <v>5.5299999999999994</v>
      </c>
      <c r="F2981" s="401">
        <f t="shared" si="166"/>
        <v>88.327518438369466</v>
      </c>
      <c r="G2981" s="401">
        <f t="shared" si="167"/>
        <v>725.75777650193584</v>
      </c>
      <c r="H2981" s="401">
        <f t="shared" si="168"/>
        <v>814.08529494030518</v>
      </c>
    </row>
    <row r="2982" spans="1:8" x14ac:dyDescent="0.25">
      <c r="A2982" s="405">
        <v>41332</v>
      </c>
      <c r="B2982" s="324">
        <v>529</v>
      </c>
      <c r="C2982" s="292">
        <v>2.75</v>
      </c>
      <c r="D2982" s="341">
        <v>5.65</v>
      </c>
      <c r="E2982" s="341">
        <f t="shared" si="169"/>
        <v>8.4</v>
      </c>
      <c r="F2982" s="401">
        <f t="shared" si="166"/>
        <v>404.83445950919344</v>
      </c>
      <c r="G2982" s="401">
        <f t="shared" si="167"/>
        <v>831.75079862797918</v>
      </c>
      <c r="H2982" s="401">
        <f t="shared" si="168"/>
        <v>1236.5852581371726</v>
      </c>
    </row>
    <row r="2983" spans="1:8" x14ac:dyDescent="0.25">
      <c r="A2983" s="405">
        <v>41332</v>
      </c>
      <c r="B2983" s="324">
        <v>537</v>
      </c>
      <c r="C2983" s="292">
        <v>0.86</v>
      </c>
      <c r="D2983" s="341">
        <v>1.64</v>
      </c>
      <c r="E2983" s="341">
        <f t="shared" si="169"/>
        <v>2.5</v>
      </c>
      <c r="F2983" s="401">
        <f t="shared" si="166"/>
        <v>126.60277642832958</v>
      </c>
      <c r="G2983" s="401">
        <f t="shared" si="167"/>
        <v>241.42855039820989</v>
      </c>
      <c r="H2983" s="401">
        <f t="shared" si="168"/>
        <v>368.03132682653944</v>
      </c>
    </row>
    <row r="2984" spans="1:8" x14ac:dyDescent="0.25">
      <c r="A2984" s="405">
        <v>41332</v>
      </c>
      <c r="B2984" s="324">
        <v>539</v>
      </c>
      <c r="C2984" s="292">
        <v>3.2</v>
      </c>
      <c r="D2984" s="341">
        <v>11.41</v>
      </c>
      <c r="E2984" s="341">
        <f t="shared" si="169"/>
        <v>14.61</v>
      </c>
      <c r="F2984" s="401">
        <f t="shared" si="166"/>
        <v>471.08009833797053</v>
      </c>
      <c r="G2984" s="401">
        <f t="shared" si="167"/>
        <v>1679.694975636326</v>
      </c>
      <c r="H2984" s="401">
        <f t="shared" si="168"/>
        <v>2150.7750739742964</v>
      </c>
    </row>
    <row r="2985" spans="1:8" x14ac:dyDescent="0.25">
      <c r="A2985" s="405">
        <v>41332</v>
      </c>
      <c r="B2985" s="324">
        <v>541</v>
      </c>
      <c r="C2985" s="292">
        <v>1.77</v>
      </c>
      <c r="D2985" s="341">
        <v>7.43</v>
      </c>
      <c r="E2985" s="341">
        <f t="shared" si="169"/>
        <v>9.1999999999999993</v>
      </c>
      <c r="F2985" s="401">
        <f t="shared" si="166"/>
        <v>260.56617939318994</v>
      </c>
      <c r="G2985" s="401">
        <f t="shared" si="167"/>
        <v>1093.7891033284752</v>
      </c>
      <c r="H2985" s="401">
        <f t="shared" si="168"/>
        <v>1354.3552827216652</v>
      </c>
    </row>
    <row r="2986" spans="1:8" x14ac:dyDescent="0.25">
      <c r="A2986" s="405">
        <v>41332</v>
      </c>
      <c r="B2986" s="324">
        <v>546</v>
      </c>
      <c r="C2986" s="292">
        <v>4.1100000000000003</v>
      </c>
      <c r="D2986" s="341">
        <v>2.83</v>
      </c>
      <c r="E2986" s="341">
        <f t="shared" si="169"/>
        <v>6.94</v>
      </c>
      <c r="F2986" s="401">
        <f t="shared" si="166"/>
        <v>605.04350130283092</v>
      </c>
      <c r="G2986" s="401">
        <f t="shared" si="167"/>
        <v>416.6114619676427</v>
      </c>
      <c r="H2986" s="401">
        <f t="shared" si="168"/>
        <v>1021.6549632704736</v>
      </c>
    </row>
    <row r="2987" spans="1:8" x14ac:dyDescent="0.25">
      <c r="A2987" s="405">
        <v>41332</v>
      </c>
      <c r="B2987" s="324">
        <v>549</v>
      </c>
      <c r="C2987" s="292">
        <v>3.74</v>
      </c>
      <c r="D2987" s="341">
        <v>9.2100000000000009</v>
      </c>
      <c r="E2987" s="341">
        <f t="shared" si="169"/>
        <v>12.950000000000001</v>
      </c>
      <c r="F2987" s="401">
        <f t="shared" si="166"/>
        <v>550.57486493250303</v>
      </c>
      <c r="G2987" s="401">
        <f t="shared" si="167"/>
        <v>1355.8274080289716</v>
      </c>
      <c r="H2987" s="401">
        <f t="shared" si="168"/>
        <v>1906.4022729614746</v>
      </c>
    </row>
    <row r="2988" spans="1:8" x14ac:dyDescent="0.25">
      <c r="A2988" s="405">
        <v>41332</v>
      </c>
      <c r="B2988" s="324">
        <v>560</v>
      </c>
      <c r="C2988" s="292">
        <v>4.6500000000000004</v>
      </c>
      <c r="D2988" s="341">
        <v>4.1100000000000003</v>
      </c>
      <c r="E2988" s="341">
        <f t="shared" si="169"/>
        <v>8.7600000000000016</v>
      </c>
      <c r="F2988" s="401">
        <f t="shared" ref="F2988:F3051" si="170">(C2988*10000)/67.929</f>
        <v>684.53826789736343</v>
      </c>
      <c r="G2988" s="401">
        <f t="shared" ref="G2988:G3051" si="171">(D2988*10000)/67.929</f>
        <v>605.04350130283092</v>
      </c>
      <c r="H2988" s="401">
        <f t="shared" si="168"/>
        <v>1289.5817692001945</v>
      </c>
    </row>
    <row r="2989" spans="1:8" x14ac:dyDescent="0.25">
      <c r="A2989" s="405">
        <v>41332</v>
      </c>
      <c r="B2989" s="324">
        <v>562</v>
      </c>
      <c r="C2989" s="292">
        <v>1.73</v>
      </c>
      <c r="D2989" s="341">
        <v>2.5299999999999998</v>
      </c>
      <c r="E2989" s="341">
        <f t="shared" si="169"/>
        <v>4.26</v>
      </c>
      <c r="F2989" s="401">
        <f t="shared" si="170"/>
        <v>254.67767816396531</v>
      </c>
      <c r="G2989" s="401">
        <f t="shared" si="171"/>
        <v>372.44770274845786</v>
      </c>
      <c r="H2989" s="401">
        <f t="shared" si="168"/>
        <v>627.12538091242322</v>
      </c>
    </row>
    <row r="2990" spans="1:8" x14ac:dyDescent="0.25">
      <c r="A2990" s="405">
        <v>41332</v>
      </c>
      <c r="B2990" s="324">
        <v>570</v>
      </c>
      <c r="C2990" s="292">
        <v>1.25</v>
      </c>
      <c r="D2990" s="341">
        <v>1.96</v>
      </c>
      <c r="E2990" s="341">
        <f t="shared" si="169"/>
        <v>3.21</v>
      </c>
      <c r="F2990" s="401">
        <f t="shared" si="170"/>
        <v>184.01566341326972</v>
      </c>
      <c r="G2990" s="401">
        <f t="shared" si="171"/>
        <v>288.53656023200693</v>
      </c>
      <c r="H2990" s="401">
        <f t="shared" si="168"/>
        <v>472.55222364527668</v>
      </c>
    </row>
    <row r="2991" spans="1:8" x14ac:dyDescent="0.25">
      <c r="A2991" s="405">
        <v>41332</v>
      </c>
      <c r="B2991" s="324">
        <v>571</v>
      </c>
      <c r="C2991" s="292">
        <v>0.34</v>
      </c>
      <c r="D2991" s="341">
        <v>1</v>
      </c>
      <c r="E2991" s="341">
        <f t="shared" si="169"/>
        <v>1.34</v>
      </c>
      <c r="F2991" s="401">
        <f t="shared" si="170"/>
        <v>50.05226044840937</v>
      </c>
      <c r="G2991" s="401">
        <f t="shared" si="171"/>
        <v>147.21253073061578</v>
      </c>
      <c r="H2991" s="401">
        <f t="shared" si="168"/>
        <v>197.26479117902514</v>
      </c>
    </row>
    <row r="2992" spans="1:8" x14ac:dyDescent="0.25">
      <c r="A2992" s="405">
        <v>41332</v>
      </c>
      <c r="B2992" s="324">
        <v>572</v>
      </c>
      <c r="C2992" s="292">
        <v>0.82</v>
      </c>
      <c r="D2992" s="341">
        <v>2.5299999999999998</v>
      </c>
      <c r="E2992" s="341">
        <f t="shared" si="169"/>
        <v>3.3499999999999996</v>
      </c>
      <c r="F2992" s="401">
        <f t="shared" si="170"/>
        <v>120.71427519910495</v>
      </c>
      <c r="G2992" s="401">
        <f t="shared" si="171"/>
        <v>372.44770274845786</v>
      </c>
      <c r="H2992" s="401">
        <f t="shared" si="168"/>
        <v>493.16197794756289</v>
      </c>
    </row>
    <row r="2993" spans="1:8" x14ac:dyDescent="0.25">
      <c r="A2993" s="405">
        <v>41332</v>
      </c>
      <c r="B2993" s="324">
        <v>574</v>
      </c>
      <c r="C2993" s="292">
        <v>0.44</v>
      </c>
      <c r="D2993" s="341">
        <v>2.19</v>
      </c>
      <c r="E2993" s="341">
        <f t="shared" si="169"/>
        <v>2.63</v>
      </c>
      <c r="F2993" s="401">
        <f t="shared" si="170"/>
        <v>64.773513521470946</v>
      </c>
      <c r="G2993" s="401">
        <f t="shared" si="171"/>
        <v>322.39544230004856</v>
      </c>
      <c r="H2993" s="401">
        <f t="shared" si="168"/>
        <v>387.16895582151949</v>
      </c>
    </row>
    <row r="2994" spans="1:8" x14ac:dyDescent="0.25">
      <c r="A2994" s="405">
        <v>41332</v>
      </c>
      <c r="B2994" s="324">
        <v>577</v>
      </c>
      <c r="C2994" s="292">
        <v>0.5</v>
      </c>
      <c r="D2994" s="341">
        <v>6.47</v>
      </c>
      <c r="E2994" s="341">
        <f t="shared" si="169"/>
        <v>6.97</v>
      </c>
      <c r="F2994" s="401">
        <f t="shared" si="170"/>
        <v>73.606265365307891</v>
      </c>
      <c r="G2994" s="401">
        <f t="shared" si="171"/>
        <v>952.4650738270841</v>
      </c>
      <c r="H2994" s="401">
        <f t="shared" si="168"/>
        <v>1026.0713391923921</v>
      </c>
    </row>
    <row r="2995" spans="1:8" x14ac:dyDescent="0.25">
      <c r="A2995" s="405">
        <v>41332</v>
      </c>
      <c r="B2995" s="324">
        <v>587</v>
      </c>
      <c r="C2995" s="292">
        <v>1.24</v>
      </c>
      <c r="D2995" s="341">
        <v>4.18</v>
      </c>
      <c r="E2995" s="341">
        <f t="shared" si="169"/>
        <v>5.42</v>
      </c>
      <c r="F2995" s="401">
        <f t="shared" si="170"/>
        <v>182.54353810596356</v>
      </c>
      <c r="G2995" s="401">
        <f t="shared" si="171"/>
        <v>615.34837845397396</v>
      </c>
      <c r="H2995" s="401">
        <f t="shared" si="168"/>
        <v>797.89191655993761</v>
      </c>
    </row>
    <row r="2996" spans="1:8" x14ac:dyDescent="0.25">
      <c r="A2996" s="405">
        <v>41332</v>
      </c>
      <c r="B2996" s="324">
        <v>631</v>
      </c>
      <c r="C2996" s="292">
        <v>0.6</v>
      </c>
      <c r="D2996" s="341">
        <v>3.87</v>
      </c>
      <c r="E2996" s="341">
        <f t="shared" si="169"/>
        <v>4.47</v>
      </c>
      <c r="F2996" s="401">
        <f t="shared" si="170"/>
        <v>88.327518438369466</v>
      </c>
      <c r="G2996" s="401">
        <f t="shared" si="171"/>
        <v>569.71249392748314</v>
      </c>
      <c r="H2996" s="401">
        <f t="shared" si="168"/>
        <v>658.04001236585259</v>
      </c>
    </row>
    <row r="2997" spans="1:8" x14ac:dyDescent="0.25">
      <c r="A2997" s="405">
        <v>41332</v>
      </c>
      <c r="B2997" s="324">
        <v>634</v>
      </c>
      <c r="C2997" s="292">
        <v>1.71</v>
      </c>
      <c r="D2997" s="341">
        <v>1.82</v>
      </c>
      <c r="E2997" s="341">
        <f t="shared" si="169"/>
        <v>3.5300000000000002</v>
      </c>
      <c r="F2997" s="401">
        <f t="shared" si="170"/>
        <v>251.733427549353</v>
      </c>
      <c r="G2997" s="401">
        <f t="shared" si="171"/>
        <v>267.92680592972073</v>
      </c>
      <c r="H2997" s="401">
        <f t="shared" si="168"/>
        <v>519.66023347907367</v>
      </c>
    </row>
    <row r="2998" spans="1:8" x14ac:dyDescent="0.25">
      <c r="A2998" s="405">
        <v>41332</v>
      </c>
      <c r="B2998" s="324">
        <v>638</v>
      </c>
      <c r="C2998" s="292">
        <v>0.43</v>
      </c>
      <c r="D2998" s="341">
        <v>1.67</v>
      </c>
      <c r="E2998" s="341">
        <f t="shared" si="169"/>
        <v>2.1</v>
      </c>
      <c r="F2998" s="401">
        <f t="shared" si="170"/>
        <v>63.301388214164788</v>
      </c>
      <c r="G2998" s="401">
        <f t="shared" si="171"/>
        <v>245.84492632012837</v>
      </c>
      <c r="H2998" s="401">
        <f t="shared" si="168"/>
        <v>309.14631453429314</v>
      </c>
    </row>
    <row r="2999" spans="1:8" x14ac:dyDescent="0.25">
      <c r="A2999" s="405">
        <v>41332</v>
      </c>
      <c r="B2999" s="324">
        <v>641</v>
      </c>
      <c r="C2999" s="292">
        <v>1.1299999999999999</v>
      </c>
      <c r="D2999" s="341">
        <v>2.4700000000000002</v>
      </c>
      <c r="E2999" s="341">
        <f t="shared" si="169"/>
        <v>3.6</v>
      </c>
      <c r="F2999" s="401">
        <f t="shared" si="170"/>
        <v>166.3501597255958</v>
      </c>
      <c r="G2999" s="401">
        <f t="shared" si="171"/>
        <v>363.61495090462103</v>
      </c>
      <c r="H2999" s="401">
        <f t="shared" si="168"/>
        <v>529.96511063021683</v>
      </c>
    </row>
    <row r="3000" spans="1:8" x14ac:dyDescent="0.25">
      <c r="A3000" s="405">
        <v>41332</v>
      </c>
      <c r="B3000" s="324">
        <v>651</v>
      </c>
      <c r="C3000" s="292">
        <v>1.01</v>
      </c>
      <c r="D3000" s="341">
        <v>5.48</v>
      </c>
      <c r="E3000" s="341">
        <f t="shared" si="169"/>
        <v>6.49</v>
      </c>
      <c r="F3000" s="401">
        <f t="shared" si="170"/>
        <v>148.68465603792194</v>
      </c>
      <c r="G3000" s="401">
        <f t="shared" si="171"/>
        <v>806.72466840377456</v>
      </c>
      <c r="H3000" s="401">
        <f t="shared" si="168"/>
        <v>955.40932444169641</v>
      </c>
    </row>
    <row r="3001" spans="1:8" x14ac:dyDescent="0.25">
      <c r="A3001" s="405">
        <v>41332</v>
      </c>
      <c r="B3001" s="324">
        <v>654</v>
      </c>
      <c r="C3001" s="292">
        <v>0.64</v>
      </c>
      <c r="D3001" s="341">
        <v>1.78</v>
      </c>
      <c r="E3001" s="341">
        <f t="shared" si="169"/>
        <v>2.42</v>
      </c>
      <c r="F3001" s="401">
        <f t="shared" si="170"/>
        <v>94.216019667594097</v>
      </c>
      <c r="G3001" s="401">
        <f t="shared" si="171"/>
        <v>262.0383047004961</v>
      </c>
      <c r="H3001" s="401">
        <f t="shared" si="168"/>
        <v>356.25432436809018</v>
      </c>
    </row>
    <row r="3002" spans="1:8" x14ac:dyDescent="0.25">
      <c r="A3002" s="405">
        <v>41332</v>
      </c>
      <c r="B3002" s="324">
        <v>661</v>
      </c>
      <c r="C3002" s="292">
        <v>1</v>
      </c>
      <c r="D3002" s="341">
        <v>5.25</v>
      </c>
      <c r="E3002" s="341">
        <f t="shared" si="169"/>
        <v>6.25</v>
      </c>
      <c r="F3002" s="401">
        <f t="shared" si="170"/>
        <v>147.21253073061578</v>
      </c>
      <c r="G3002" s="401">
        <f t="shared" si="171"/>
        <v>772.86578633573288</v>
      </c>
      <c r="H3002" s="401">
        <f t="shared" si="168"/>
        <v>920.07831706634863</v>
      </c>
    </row>
    <row r="3003" spans="1:8" x14ac:dyDescent="0.25">
      <c r="A3003" s="405">
        <v>41332</v>
      </c>
      <c r="B3003" s="324">
        <v>743</v>
      </c>
      <c r="C3003" s="292">
        <v>1.66</v>
      </c>
      <c r="D3003" s="341">
        <v>4.7</v>
      </c>
      <c r="E3003" s="341">
        <f t="shared" si="169"/>
        <v>6.36</v>
      </c>
      <c r="F3003" s="401">
        <f t="shared" si="170"/>
        <v>244.37280101282221</v>
      </c>
      <c r="G3003" s="401">
        <f t="shared" si="171"/>
        <v>691.89889443389416</v>
      </c>
      <c r="H3003" s="401">
        <f t="shared" si="168"/>
        <v>936.27169544671642</v>
      </c>
    </row>
    <row r="3004" spans="1:8" x14ac:dyDescent="0.25">
      <c r="A3004" s="405">
        <v>41332</v>
      </c>
      <c r="B3004" s="324">
        <v>744</v>
      </c>
      <c r="C3004" s="292">
        <v>0.45</v>
      </c>
      <c r="D3004" s="341">
        <v>3.44</v>
      </c>
      <c r="E3004" s="341">
        <f t="shared" si="169"/>
        <v>3.89</v>
      </c>
      <c r="F3004" s="401">
        <f t="shared" si="170"/>
        <v>66.245638828777103</v>
      </c>
      <c r="G3004" s="401">
        <f t="shared" si="171"/>
        <v>506.41110571331831</v>
      </c>
      <c r="H3004" s="401">
        <f t="shared" si="168"/>
        <v>572.65674454209545</v>
      </c>
    </row>
    <row r="3005" spans="1:8" x14ac:dyDescent="0.25">
      <c r="A3005" s="405">
        <v>41332</v>
      </c>
      <c r="B3005" s="324">
        <v>745</v>
      </c>
      <c r="C3005" s="292">
        <v>0.35</v>
      </c>
      <c r="D3005" s="341">
        <v>1.78</v>
      </c>
      <c r="E3005" s="341">
        <f t="shared" si="169"/>
        <v>2.13</v>
      </c>
      <c r="F3005" s="401">
        <f t="shared" si="170"/>
        <v>51.524385755715528</v>
      </c>
      <c r="G3005" s="401">
        <f t="shared" si="171"/>
        <v>262.0383047004961</v>
      </c>
      <c r="H3005" s="401">
        <f t="shared" si="168"/>
        <v>313.56269045621161</v>
      </c>
    </row>
    <row r="3006" spans="1:8" x14ac:dyDescent="0.25">
      <c r="A3006" s="405">
        <v>41332</v>
      </c>
      <c r="B3006" s="324">
        <v>746</v>
      </c>
      <c r="C3006" s="292">
        <v>0.72</v>
      </c>
      <c r="D3006" s="341">
        <v>6.43</v>
      </c>
      <c r="E3006" s="341">
        <f t="shared" si="169"/>
        <v>7.1499999999999995</v>
      </c>
      <c r="F3006" s="401">
        <f t="shared" si="170"/>
        <v>105.99302212604337</v>
      </c>
      <c r="G3006" s="401">
        <f t="shared" si="171"/>
        <v>946.57657259785947</v>
      </c>
      <c r="H3006" s="401">
        <f t="shared" si="168"/>
        <v>1052.5695947239028</v>
      </c>
    </row>
    <row r="3007" spans="1:8" x14ac:dyDescent="0.25">
      <c r="A3007" s="405">
        <v>41332</v>
      </c>
      <c r="B3007" s="324">
        <v>758</v>
      </c>
      <c r="C3007" s="292">
        <v>0.13</v>
      </c>
      <c r="D3007" s="341">
        <v>9.69</v>
      </c>
      <c r="E3007" s="341">
        <f t="shared" si="169"/>
        <v>9.82</v>
      </c>
      <c r="F3007" s="401">
        <f t="shared" si="170"/>
        <v>19.137628994980052</v>
      </c>
      <c r="G3007" s="401">
        <f t="shared" si="171"/>
        <v>1426.4894227796669</v>
      </c>
      <c r="H3007" s="401">
        <f t="shared" si="168"/>
        <v>1445.627051774647</v>
      </c>
    </row>
    <row r="3008" spans="1:8" x14ac:dyDescent="0.25">
      <c r="A3008" s="405">
        <v>41332</v>
      </c>
      <c r="B3008" s="324">
        <v>765</v>
      </c>
      <c r="C3008" s="292">
        <v>0.84</v>
      </c>
      <c r="D3008" s="341">
        <v>7.51</v>
      </c>
      <c r="E3008" s="341">
        <f t="shared" si="169"/>
        <v>8.35</v>
      </c>
      <c r="F3008" s="401">
        <f t="shared" si="170"/>
        <v>123.65852581371726</v>
      </c>
      <c r="G3008" s="401">
        <f t="shared" si="171"/>
        <v>1105.5661057869245</v>
      </c>
      <c r="H3008" s="401">
        <f t="shared" si="168"/>
        <v>1229.2246316006417</v>
      </c>
    </row>
    <row r="3009" spans="1:8" x14ac:dyDescent="0.25">
      <c r="A3009" s="405">
        <v>41332</v>
      </c>
      <c r="B3009" s="324">
        <v>770</v>
      </c>
      <c r="C3009" s="292">
        <v>0.36</v>
      </c>
      <c r="D3009" s="341">
        <v>2.63</v>
      </c>
      <c r="E3009" s="341">
        <f t="shared" si="169"/>
        <v>2.9899999999999998</v>
      </c>
      <c r="F3009" s="401">
        <f t="shared" si="170"/>
        <v>52.996511063021686</v>
      </c>
      <c r="G3009" s="401">
        <f t="shared" si="171"/>
        <v>387.16895582151949</v>
      </c>
      <c r="H3009" s="401">
        <f t="shared" si="168"/>
        <v>440.16546688454116</v>
      </c>
    </row>
    <row r="3010" spans="1:8" x14ac:dyDescent="0.25">
      <c r="A3010" s="405">
        <v>41387</v>
      </c>
      <c r="B3010" s="324">
        <v>2</v>
      </c>
      <c r="C3010" s="292">
        <v>3.04</v>
      </c>
      <c r="D3010" s="341">
        <v>3.3</v>
      </c>
      <c r="E3010" s="341">
        <f t="shared" si="169"/>
        <v>6.34</v>
      </c>
      <c r="F3010" s="401">
        <f t="shared" si="170"/>
        <v>447.52609342107201</v>
      </c>
      <c r="G3010" s="401">
        <f t="shared" si="171"/>
        <v>485.8013514110321</v>
      </c>
      <c r="H3010" s="401">
        <f t="shared" si="168"/>
        <v>933.32744483210411</v>
      </c>
    </row>
    <row r="3011" spans="1:8" x14ac:dyDescent="0.25">
      <c r="A3011" s="405">
        <v>41387</v>
      </c>
      <c r="B3011" s="324">
        <v>12</v>
      </c>
      <c r="C3011" s="292">
        <v>2.46</v>
      </c>
      <c r="D3011" s="341">
        <v>1.0900000000000001</v>
      </c>
      <c r="E3011" s="341">
        <f t="shared" si="169"/>
        <v>3.55</v>
      </c>
      <c r="F3011" s="401">
        <f t="shared" si="170"/>
        <v>362.14282559731481</v>
      </c>
      <c r="G3011" s="401">
        <f t="shared" si="171"/>
        <v>160.4616584963712</v>
      </c>
      <c r="H3011" s="401">
        <f t="shared" si="168"/>
        <v>522.60448409368598</v>
      </c>
    </row>
    <row r="3012" spans="1:8" x14ac:dyDescent="0.25">
      <c r="A3012" s="405">
        <v>41387</v>
      </c>
      <c r="B3012" s="324">
        <v>22</v>
      </c>
      <c r="C3012" s="292">
        <v>3.36</v>
      </c>
      <c r="D3012" s="341">
        <v>2.0099999999999998</v>
      </c>
      <c r="E3012" s="341">
        <f t="shared" si="169"/>
        <v>5.3699999999999992</v>
      </c>
      <c r="F3012" s="401">
        <f t="shared" si="170"/>
        <v>494.63410325486905</v>
      </c>
      <c r="G3012" s="401">
        <f t="shared" si="171"/>
        <v>295.89718676853767</v>
      </c>
      <c r="H3012" s="401">
        <f t="shared" ref="H3012:H3075" si="172">(E3012*10000)/67.929</f>
        <v>790.53129002340665</v>
      </c>
    </row>
    <row r="3013" spans="1:8" x14ac:dyDescent="0.25">
      <c r="A3013" s="405">
        <v>41387</v>
      </c>
      <c r="B3013" s="324">
        <v>25</v>
      </c>
      <c r="C3013" s="292">
        <v>10.86</v>
      </c>
      <c r="D3013" s="341">
        <v>1.89</v>
      </c>
      <c r="E3013" s="341">
        <f t="shared" si="169"/>
        <v>12.75</v>
      </c>
      <c r="F3013" s="401">
        <f t="shared" si="170"/>
        <v>1598.7280837344874</v>
      </c>
      <c r="G3013" s="401">
        <f t="shared" si="171"/>
        <v>278.23168308086383</v>
      </c>
      <c r="H3013" s="401">
        <f t="shared" si="172"/>
        <v>1876.9597668153513</v>
      </c>
    </row>
    <row r="3014" spans="1:8" x14ac:dyDescent="0.25">
      <c r="A3014" s="405">
        <v>41387</v>
      </c>
      <c r="B3014" s="324">
        <v>28</v>
      </c>
      <c r="C3014" s="292">
        <v>9.4</v>
      </c>
      <c r="D3014" s="341">
        <v>1.76</v>
      </c>
      <c r="E3014" s="341">
        <f t="shared" si="169"/>
        <v>11.16</v>
      </c>
      <c r="F3014" s="401">
        <f t="shared" si="170"/>
        <v>1383.7977888677883</v>
      </c>
      <c r="G3014" s="401">
        <f t="shared" si="171"/>
        <v>259.09405408588378</v>
      </c>
      <c r="H3014" s="401">
        <f t="shared" si="172"/>
        <v>1642.8918429536723</v>
      </c>
    </row>
    <row r="3015" spans="1:8" x14ac:dyDescent="0.25">
      <c r="A3015" s="405">
        <v>41387</v>
      </c>
      <c r="B3015" s="324">
        <v>31</v>
      </c>
      <c r="C3015" s="292">
        <v>5.65</v>
      </c>
      <c r="D3015" s="341">
        <v>4.68</v>
      </c>
      <c r="E3015" s="341">
        <f t="shared" si="169"/>
        <v>10.33</v>
      </c>
      <c r="F3015" s="401">
        <f t="shared" si="170"/>
        <v>831.75079862797918</v>
      </c>
      <c r="G3015" s="401">
        <f t="shared" si="171"/>
        <v>688.95464381928184</v>
      </c>
      <c r="H3015" s="401">
        <f t="shared" si="172"/>
        <v>1520.705442447261</v>
      </c>
    </row>
    <row r="3016" spans="1:8" x14ac:dyDescent="0.25">
      <c r="A3016" s="405">
        <v>41387</v>
      </c>
      <c r="B3016" s="324">
        <v>32</v>
      </c>
      <c r="C3016" s="292">
        <v>2.86</v>
      </c>
      <c r="D3016" s="341">
        <v>1.73</v>
      </c>
      <c r="E3016" s="341">
        <f t="shared" si="169"/>
        <v>4.59</v>
      </c>
      <c r="F3016" s="401">
        <f t="shared" si="170"/>
        <v>421.02783788956117</v>
      </c>
      <c r="G3016" s="401">
        <f t="shared" si="171"/>
        <v>254.67767816396531</v>
      </c>
      <c r="H3016" s="401">
        <f t="shared" si="172"/>
        <v>675.70551605352648</v>
      </c>
    </row>
    <row r="3017" spans="1:8" x14ac:dyDescent="0.25">
      <c r="A3017" s="405">
        <v>41387</v>
      </c>
      <c r="B3017" s="381">
        <v>74</v>
      </c>
      <c r="C3017" s="292">
        <v>3.7</v>
      </c>
      <c r="D3017" s="341">
        <v>5.77</v>
      </c>
      <c r="E3017" s="341">
        <f t="shared" si="169"/>
        <v>9.4699999999999989</v>
      </c>
      <c r="F3017" s="401">
        <f t="shared" si="170"/>
        <v>544.6863637032784</v>
      </c>
      <c r="G3017" s="401">
        <f t="shared" si="171"/>
        <v>849.41630231565296</v>
      </c>
      <c r="H3017" s="401">
        <f t="shared" si="172"/>
        <v>1394.1026660189314</v>
      </c>
    </row>
    <row r="3018" spans="1:8" x14ac:dyDescent="0.25">
      <c r="A3018" s="405">
        <v>41387</v>
      </c>
      <c r="B3018" s="381">
        <v>80</v>
      </c>
      <c r="C3018" s="292">
        <v>4.45</v>
      </c>
      <c r="D3018" s="341">
        <v>4.7699999999999996</v>
      </c>
      <c r="E3018" s="341">
        <f t="shared" si="169"/>
        <v>9.2199999999999989</v>
      </c>
      <c r="F3018" s="401">
        <f t="shared" si="170"/>
        <v>655.09576175124027</v>
      </c>
      <c r="G3018" s="401">
        <f t="shared" si="171"/>
        <v>702.2037715850372</v>
      </c>
      <c r="H3018" s="401">
        <f t="shared" si="172"/>
        <v>1357.2995333362774</v>
      </c>
    </row>
    <row r="3019" spans="1:8" x14ac:dyDescent="0.25">
      <c r="A3019" s="405">
        <v>41387</v>
      </c>
      <c r="B3019" s="381">
        <v>86</v>
      </c>
      <c r="C3019" s="292">
        <v>4.01</v>
      </c>
      <c r="D3019" s="341">
        <v>1.65</v>
      </c>
      <c r="E3019" s="341">
        <f t="shared" si="169"/>
        <v>5.66</v>
      </c>
      <c r="F3019" s="401">
        <f t="shared" si="170"/>
        <v>590.32224822976934</v>
      </c>
      <c r="G3019" s="401">
        <f t="shared" si="171"/>
        <v>242.90067570551605</v>
      </c>
      <c r="H3019" s="401">
        <f t="shared" si="172"/>
        <v>833.22292393528539</v>
      </c>
    </row>
    <row r="3020" spans="1:8" x14ac:dyDescent="0.25">
      <c r="A3020" s="405">
        <v>41387</v>
      </c>
      <c r="B3020" s="381">
        <v>88</v>
      </c>
      <c r="C3020" s="292">
        <v>4.2699999999999996</v>
      </c>
      <c r="D3020" s="341">
        <v>0.8</v>
      </c>
      <c r="E3020" s="341">
        <f t="shared" ref="E3020:E3083" si="173">C3020+D3020</f>
        <v>5.0699999999999994</v>
      </c>
      <c r="F3020" s="401">
        <f t="shared" si="170"/>
        <v>628.59750621972933</v>
      </c>
      <c r="G3020" s="401">
        <f t="shared" si="171"/>
        <v>117.77002458449263</v>
      </c>
      <c r="H3020" s="401">
        <f t="shared" si="172"/>
        <v>746.36753080422193</v>
      </c>
    </row>
    <row r="3021" spans="1:8" x14ac:dyDescent="0.25">
      <c r="A3021" s="405">
        <v>41387</v>
      </c>
      <c r="B3021" s="381">
        <v>89</v>
      </c>
      <c r="C3021" s="292">
        <v>6.41</v>
      </c>
      <c r="D3021" s="341">
        <v>1.82</v>
      </c>
      <c r="E3021" s="341">
        <f t="shared" si="173"/>
        <v>8.23</v>
      </c>
      <c r="F3021" s="401">
        <f t="shared" si="170"/>
        <v>943.63232198324715</v>
      </c>
      <c r="G3021" s="401">
        <f t="shared" si="171"/>
        <v>267.92680592972073</v>
      </c>
      <c r="H3021" s="401">
        <f t="shared" si="172"/>
        <v>1211.5591279129678</v>
      </c>
    </row>
    <row r="3022" spans="1:8" x14ac:dyDescent="0.25">
      <c r="A3022" s="405">
        <v>41387</v>
      </c>
      <c r="B3022" s="381">
        <v>94</v>
      </c>
      <c r="C3022" s="292">
        <v>6.69</v>
      </c>
      <c r="D3022" s="341">
        <v>4.4000000000000004</v>
      </c>
      <c r="E3022" s="341">
        <f t="shared" si="173"/>
        <v>11.09</v>
      </c>
      <c r="F3022" s="401">
        <f t="shared" si="170"/>
        <v>984.85183058781956</v>
      </c>
      <c r="G3022" s="401">
        <f t="shared" si="171"/>
        <v>647.73513521470943</v>
      </c>
      <c r="H3022" s="401">
        <f t="shared" si="172"/>
        <v>1632.586965802529</v>
      </c>
    </row>
    <row r="3023" spans="1:8" x14ac:dyDescent="0.25">
      <c r="A3023" s="405">
        <v>41387</v>
      </c>
      <c r="B3023" s="381">
        <v>105</v>
      </c>
      <c r="C3023" s="292">
        <v>2.5099999999999998</v>
      </c>
      <c r="D3023" s="341">
        <v>3.5</v>
      </c>
      <c r="E3023" s="341">
        <f t="shared" si="173"/>
        <v>6.01</v>
      </c>
      <c r="F3023" s="401">
        <f t="shared" si="170"/>
        <v>369.50345213384554</v>
      </c>
      <c r="G3023" s="401">
        <f t="shared" si="171"/>
        <v>515.24385755715525</v>
      </c>
      <c r="H3023" s="401">
        <f t="shared" si="172"/>
        <v>884.74730969100085</v>
      </c>
    </row>
    <row r="3024" spans="1:8" x14ac:dyDescent="0.25">
      <c r="A3024" s="405">
        <v>41387</v>
      </c>
      <c r="B3024" s="324">
        <v>108</v>
      </c>
      <c r="C3024" s="292">
        <v>2.59</v>
      </c>
      <c r="D3024" s="341">
        <v>2.82</v>
      </c>
      <c r="E3024" s="341">
        <f t="shared" si="173"/>
        <v>5.41</v>
      </c>
      <c r="F3024" s="401">
        <f t="shared" si="170"/>
        <v>381.28045459229486</v>
      </c>
      <c r="G3024" s="401">
        <f t="shared" si="171"/>
        <v>415.13933666033654</v>
      </c>
      <c r="H3024" s="401">
        <f t="shared" si="172"/>
        <v>796.4197912526314</v>
      </c>
    </row>
    <row r="3025" spans="1:8" x14ac:dyDescent="0.25">
      <c r="A3025" s="405">
        <v>41387</v>
      </c>
      <c r="B3025" s="324">
        <v>119</v>
      </c>
      <c r="C3025" s="292">
        <v>3.22</v>
      </c>
      <c r="D3025" s="341">
        <v>0.68</v>
      </c>
      <c r="E3025" s="341">
        <f t="shared" si="173"/>
        <v>3.9000000000000004</v>
      </c>
      <c r="F3025" s="401">
        <f t="shared" si="170"/>
        <v>474.0243489525829</v>
      </c>
      <c r="G3025" s="401">
        <f t="shared" si="171"/>
        <v>100.10452089681874</v>
      </c>
      <c r="H3025" s="401">
        <f t="shared" si="172"/>
        <v>574.12886984940155</v>
      </c>
    </row>
    <row r="3026" spans="1:8" x14ac:dyDescent="0.25">
      <c r="A3026" s="405">
        <v>41387</v>
      </c>
      <c r="B3026" s="324">
        <v>123</v>
      </c>
      <c r="C3026" s="292">
        <v>6.93</v>
      </c>
      <c r="D3026" s="341">
        <v>4.08</v>
      </c>
      <c r="E3026" s="341">
        <f t="shared" si="173"/>
        <v>11.01</v>
      </c>
      <c r="F3026" s="401">
        <f t="shared" si="170"/>
        <v>1020.1828379631673</v>
      </c>
      <c r="G3026" s="401">
        <f t="shared" si="171"/>
        <v>600.62712538091239</v>
      </c>
      <c r="H3026" s="401">
        <f t="shared" si="172"/>
        <v>1620.8099633440797</v>
      </c>
    </row>
    <row r="3027" spans="1:8" x14ac:dyDescent="0.25">
      <c r="A3027" s="405">
        <v>41387</v>
      </c>
      <c r="B3027" s="324">
        <v>124</v>
      </c>
      <c r="C3027" s="292">
        <v>5.0199999999999996</v>
      </c>
      <c r="D3027" s="341">
        <v>1.95</v>
      </c>
      <c r="E3027" s="341">
        <f t="shared" si="173"/>
        <v>6.97</v>
      </c>
      <c r="F3027" s="401">
        <f t="shared" si="170"/>
        <v>739.00690426769108</v>
      </c>
      <c r="G3027" s="401">
        <f t="shared" si="171"/>
        <v>287.06443492470078</v>
      </c>
      <c r="H3027" s="401">
        <f t="shared" si="172"/>
        <v>1026.0713391923921</v>
      </c>
    </row>
    <row r="3028" spans="1:8" x14ac:dyDescent="0.25">
      <c r="A3028" s="405">
        <v>41387</v>
      </c>
      <c r="B3028" s="324">
        <v>132</v>
      </c>
      <c r="C3028" s="292">
        <v>2.87</v>
      </c>
      <c r="D3028" s="341">
        <v>3.44</v>
      </c>
      <c r="E3028" s="341">
        <f t="shared" si="173"/>
        <v>6.3100000000000005</v>
      </c>
      <c r="F3028" s="401">
        <f t="shared" si="170"/>
        <v>422.49996319686733</v>
      </c>
      <c r="G3028" s="401">
        <f t="shared" si="171"/>
        <v>506.41110571331831</v>
      </c>
      <c r="H3028" s="401">
        <f t="shared" si="172"/>
        <v>928.91106891018569</v>
      </c>
    </row>
    <row r="3029" spans="1:8" x14ac:dyDescent="0.25">
      <c r="A3029" s="405">
        <v>41387</v>
      </c>
      <c r="B3029" s="324">
        <v>133</v>
      </c>
      <c r="C3029" s="292">
        <v>2.95</v>
      </c>
      <c r="D3029" s="341">
        <v>0.46</v>
      </c>
      <c r="E3029" s="341">
        <f t="shared" si="173"/>
        <v>3.41</v>
      </c>
      <c r="F3029" s="401">
        <f t="shared" si="170"/>
        <v>434.27696565531659</v>
      </c>
      <c r="G3029" s="401">
        <f t="shared" si="171"/>
        <v>67.717764136083261</v>
      </c>
      <c r="H3029" s="401">
        <f t="shared" si="172"/>
        <v>501.99472979139983</v>
      </c>
    </row>
    <row r="3030" spans="1:8" x14ac:dyDescent="0.25">
      <c r="A3030" s="405">
        <v>41387</v>
      </c>
      <c r="B3030" s="324">
        <v>134</v>
      </c>
      <c r="C3030" s="292">
        <v>1.62</v>
      </c>
      <c r="D3030" s="341">
        <v>7.49</v>
      </c>
      <c r="E3030" s="341">
        <f t="shared" si="173"/>
        <v>9.11</v>
      </c>
      <c r="F3030" s="401">
        <f t="shared" si="170"/>
        <v>238.48429978359761</v>
      </c>
      <c r="G3030" s="401">
        <f t="shared" si="171"/>
        <v>1102.6218551723123</v>
      </c>
      <c r="H3030" s="401">
        <f t="shared" si="172"/>
        <v>1341.1061549559099</v>
      </c>
    </row>
    <row r="3031" spans="1:8" x14ac:dyDescent="0.25">
      <c r="A3031" s="405">
        <v>41387</v>
      </c>
      <c r="B3031" s="324">
        <v>177</v>
      </c>
      <c r="C3031" s="292">
        <v>3.78</v>
      </c>
      <c r="D3031" s="341">
        <v>2.0499999999999998</v>
      </c>
      <c r="E3031" s="341">
        <f t="shared" si="173"/>
        <v>5.83</v>
      </c>
      <c r="F3031" s="401">
        <f t="shared" si="170"/>
        <v>556.46336616172766</v>
      </c>
      <c r="G3031" s="401">
        <f t="shared" si="171"/>
        <v>301.78568799776235</v>
      </c>
      <c r="H3031" s="401">
        <f t="shared" si="172"/>
        <v>858.24905415949002</v>
      </c>
    </row>
    <row r="3032" spans="1:8" x14ac:dyDescent="0.25">
      <c r="A3032" s="405">
        <v>41387</v>
      </c>
      <c r="B3032" s="324">
        <v>178</v>
      </c>
      <c r="C3032" s="292">
        <v>0.45</v>
      </c>
      <c r="D3032" s="341">
        <v>1.74</v>
      </c>
      <c r="E3032" s="341">
        <f t="shared" si="173"/>
        <v>2.19</v>
      </c>
      <c r="F3032" s="401">
        <f t="shared" si="170"/>
        <v>66.245638828777103</v>
      </c>
      <c r="G3032" s="401">
        <f t="shared" si="171"/>
        <v>256.14980347127147</v>
      </c>
      <c r="H3032" s="401">
        <f t="shared" si="172"/>
        <v>322.39544230004856</v>
      </c>
    </row>
    <row r="3033" spans="1:8" x14ac:dyDescent="0.25">
      <c r="A3033" s="405">
        <v>41387</v>
      </c>
      <c r="B3033" s="324">
        <v>181</v>
      </c>
      <c r="C3033" s="292">
        <v>2.17</v>
      </c>
      <c r="D3033" s="341">
        <v>2.94</v>
      </c>
      <c r="E3033" s="341">
        <f t="shared" si="173"/>
        <v>5.1099999999999994</v>
      </c>
      <c r="F3033" s="401">
        <f t="shared" si="170"/>
        <v>319.45119168543624</v>
      </c>
      <c r="G3033" s="401">
        <f t="shared" si="171"/>
        <v>432.80484034801043</v>
      </c>
      <c r="H3033" s="401">
        <f t="shared" si="172"/>
        <v>752.25603203344656</v>
      </c>
    </row>
    <row r="3034" spans="1:8" x14ac:dyDescent="0.25">
      <c r="A3034" s="405">
        <v>41387</v>
      </c>
      <c r="B3034" s="324">
        <v>185</v>
      </c>
      <c r="C3034" s="292">
        <v>6.32</v>
      </c>
      <c r="D3034" s="341">
        <v>3.96</v>
      </c>
      <c r="E3034" s="341">
        <f t="shared" si="173"/>
        <v>10.280000000000001</v>
      </c>
      <c r="F3034" s="401">
        <f t="shared" si="170"/>
        <v>930.38319421749179</v>
      </c>
      <c r="G3034" s="401">
        <f t="shared" si="171"/>
        <v>582.9616216932385</v>
      </c>
      <c r="H3034" s="401">
        <f t="shared" si="172"/>
        <v>1513.3448159107304</v>
      </c>
    </row>
    <row r="3035" spans="1:8" x14ac:dyDescent="0.25">
      <c r="A3035" s="405">
        <v>41387</v>
      </c>
      <c r="B3035" s="324">
        <v>198</v>
      </c>
      <c r="C3035" s="292">
        <v>0.59</v>
      </c>
      <c r="D3035" s="341">
        <v>1.26</v>
      </c>
      <c r="E3035" s="341">
        <f t="shared" si="173"/>
        <v>1.85</v>
      </c>
      <c r="F3035" s="401">
        <f t="shared" si="170"/>
        <v>86.855393131063309</v>
      </c>
      <c r="G3035" s="401">
        <f t="shared" si="171"/>
        <v>185.48778872057588</v>
      </c>
      <c r="H3035" s="401">
        <f t="shared" si="172"/>
        <v>272.3431818516392</v>
      </c>
    </row>
    <row r="3036" spans="1:8" x14ac:dyDescent="0.25">
      <c r="A3036" s="405">
        <v>41387</v>
      </c>
      <c r="B3036" s="324">
        <v>204</v>
      </c>
      <c r="C3036" s="292">
        <v>12.17</v>
      </c>
      <c r="D3036" s="341">
        <v>3.05</v>
      </c>
      <c r="E3036" s="341">
        <f t="shared" si="173"/>
        <v>15.219999999999999</v>
      </c>
      <c r="F3036" s="401">
        <f t="shared" si="170"/>
        <v>1791.576498991594</v>
      </c>
      <c r="G3036" s="401">
        <f t="shared" si="171"/>
        <v>448.99821872837816</v>
      </c>
      <c r="H3036" s="401">
        <f t="shared" si="172"/>
        <v>2240.5747177199723</v>
      </c>
    </row>
    <row r="3037" spans="1:8" x14ac:dyDescent="0.25">
      <c r="A3037" s="405">
        <v>41387</v>
      </c>
      <c r="B3037" s="324">
        <v>205</v>
      </c>
      <c r="C3037" s="292">
        <v>3.83</v>
      </c>
      <c r="D3037" s="341">
        <v>5.98</v>
      </c>
      <c r="E3037" s="341">
        <f t="shared" si="173"/>
        <v>9.81</v>
      </c>
      <c r="F3037" s="401">
        <f t="shared" si="170"/>
        <v>563.82399269825851</v>
      </c>
      <c r="G3037" s="401">
        <f t="shared" si="171"/>
        <v>880.33093376908255</v>
      </c>
      <c r="H3037" s="401">
        <f t="shared" si="172"/>
        <v>1444.1549264673408</v>
      </c>
    </row>
    <row r="3038" spans="1:8" x14ac:dyDescent="0.25">
      <c r="A3038" s="405">
        <v>41387</v>
      </c>
      <c r="B3038" s="324">
        <v>223</v>
      </c>
      <c r="C3038" s="292">
        <v>2.12</v>
      </c>
      <c r="D3038" s="341">
        <v>8.0299999999999994</v>
      </c>
      <c r="E3038" s="341">
        <f t="shared" si="173"/>
        <v>10.149999999999999</v>
      </c>
      <c r="F3038" s="401">
        <f t="shared" si="170"/>
        <v>312.09056514890545</v>
      </c>
      <c r="G3038" s="401">
        <f t="shared" si="171"/>
        <v>1182.1166217668447</v>
      </c>
      <c r="H3038" s="401">
        <f t="shared" si="172"/>
        <v>1494.2071869157501</v>
      </c>
    </row>
    <row r="3039" spans="1:8" x14ac:dyDescent="0.25">
      <c r="A3039" s="405">
        <v>41387</v>
      </c>
      <c r="B3039" s="324">
        <v>224</v>
      </c>
      <c r="C3039" s="292">
        <v>3.68</v>
      </c>
      <c r="D3039" s="341">
        <v>2.17</v>
      </c>
      <c r="E3039" s="341">
        <f t="shared" si="173"/>
        <v>5.85</v>
      </c>
      <c r="F3039" s="401">
        <f t="shared" si="170"/>
        <v>541.74211308866609</v>
      </c>
      <c r="G3039" s="401">
        <f t="shared" si="171"/>
        <v>319.45119168543624</v>
      </c>
      <c r="H3039" s="401">
        <f t="shared" si="172"/>
        <v>861.19330477410233</v>
      </c>
    </row>
    <row r="3040" spans="1:8" x14ac:dyDescent="0.25">
      <c r="A3040" s="405">
        <v>41387</v>
      </c>
      <c r="B3040" s="324">
        <v>227</v>
      </c>
      <c r="C3040" s="292">
        <v>2.92</v>
      </c>
      <c r="D3040" s="341">
        <v>2.2000000000000002</v>
      </c>
      <c r="E3040" s="341">
        <f t="shared" si="173"/>
        <v>5.12</v>
      </c>
      <c r="F3040" s="401">
        <f t="shared" si="170"/>
        <v>429.86058973339811</v>
      </c>
      <c r="G3040" s="401">
        <f t="shared" si="171"/>
        <v>323.86756760735472</v>
      </c>
      <c r="H3040" s="401">
        <f t="shared" si="172"/>
        <v>753.72815734075277</v>
      </c>
    </row>
    <row r="3041" spans="1:8" x14ac:dyDescent="0.25">
      <c r="A3041" s="405">
        <v>41387</v>
      </c>
      <c r="B3041" s="324">
        <v>229</v>
      </c>
      <c r="C3041" s="292">
        <v>3.94</v>
      </c>
      <c r="D3041" s="341">
        <v>4.5999999999999996</v>
      </c>
      <c r="E3041" s="341">
        <f t="shared" si="173"/>
        <v>8.5399999999999991</v>
      </c>
      <c r="F3041" s="401">
        <f t="shared" si="170"/>
        <v>580.01737107862618</v>
      </c>
      <c r="G3041" s="401">
        <f t="shared" si="171"/>
        <v>677.17764136083258</v>
      </c>
      <c r="H3041" s="401">
        <f t="shared" si="172"/>
        <v>1257.1950124394587</v>
      </c>
    </row>
    <row r="3042" spans="1:8" x14ac:dyDescent="0.25">
      <c r="A3042" s="405">
        <v>41387</v>
      </c>
      <c r="B3042" s="324">
        <v>232</v>
      </c>
      <c r="C3042" s="292">
        <v>1.87</v>
      </c>
      <c r="D3042" s="341">
        <v>2.78</v>
      </c>
      <c r="E3042" s="341">
        <f t="shared" si="173"/>
        <v>4.6500000000000004</v>
      </c>
      <c r="F3042" s="401">
        <f t="shared" si="170"/>
        <v>275.28743246625152</v>
      </c>
      <c r="G3042" s="401">
        <f t="shared" si="171"/>
        <v>409.25083543111185</v>
      </c>
      <c r="H3042" s="401">
        <f t="shared" si="172"/>
        <v>684.53826789736343</v>
      </c>
    </row>
    <row r="3043" spans="1:8" x14ac:dyDescent="0.25">
      <c r="A3043" s="405">
        <v>41387</v>
      </c>
      <c r="B3043" s="324">
        <v>244</v>
      </c>
      <c r="C3043" s="292">
        <v>2.4300000000000002</v>
      </c>
      <c r="D3043" s="341">
        <v>2.0099999999999998</v>
      </c>
      <c r="E3043" s="341">
        <f t="shared" si="173"/>
        <v>4.4399999999999995</v>
      </c>
      <c r="F3043" s="401">
        <f t="shared" si="170"/>
        <v>357.72644967539634</v>
      </c>
      <c r="G3043" s="401">
        <f t="shared" si="171"/>
        <v>295.89718676853767</v>
      </c>
      <c r="H3043" s="401">
        <f t="shared" si="172"/>
        <v>653.62363644393395</v>
      </c>
    </row>
    <row r="3044" spans="1:8" x14ac:dyDescent="0.25">
      <c r="A3044" s="405">
        <v>41387</v>
      </c>
      <c r="B3044" s="324">
        <v>245</v>
      </c>
      <c r="C3044" s="292">
        <v>1.2</v>
      </c>
      <c r="D3044" s="341">
        <v>10.7</v>
      </c>
      <c r="E3044" s="341">
        <f t="shared" si="173"/>
        <v>11.899999999999999</v>
      </c>
      <c r="F3044" s="401">
        <f t="shared" si="170"/>
        <v>176.65503687673893</v>
      </c>
      <c r="G3044" s="401">
        <f t="shared" si="171"/>
        <v>1575.1740788175889</v>
      </c>
      <c r="H3044" s="401">
        <f t="shared" si="172"/>
        <v>1751.8291156943276</v>
      </c>
    </row>
    <row r="3045" spans="1:8" x14ac:dyDescent="0.25">
      <c r="A3045" s="405">
        <v>41387</v>
      </c>
      <c r="B3045" s="324">
        <v>247</v>
      </c>
      <c r="C3045" s="292">
        <v>3.28</v>
      </c>
      <c r="D3045" s="341">
        <v>3.92</v>
      </c>
      <c r="E3045" s="341">
        <f t="shared" si="173"/>
        <v>7.1999999999999993</v>
      </c>
      <c r="F3045" s="401">
        <f t="shared" si="170"/>
        <v>482.85710079641979</v>
      </c>
      <c r="G3045" s="401">
        <f t="shared" si="171"/>
        <v>577.07312046401387</v>
      </c>
      <c r="H3045" s="401">
        <f t="shared" si="172"/>
        <v>1059.9302212604337</v>
      </c>
    </row>
    <row r="3046" spans="1:8" x14ac:dyDescent="0.25">
      <c r="A3046" s="405">
        <v>41387</v>
      </c>
      <c r="B3046" s="324">
        <v>248</v>
      </c>
      <c r="C3046" s="292">
        <v>2.56</v>
      </c>
      <c r="D3046" s="341">
        <v>1.59</v>
      </c>
      <c r="E3046" s="341">
        <f t="shared" si="173"/>
        <v>4.1500000000000004</v>
      </c>
      <c r="F3046" s="401">
        <f t="shared" si="170"/>
        <v>376.86407867037639</v>
      </c>
      <c r="G3046" s="401">
        <f t="shared" si="171"/>
        <v>234.06792386167911</v>
      </c>
      <c r="H3046" s="401">
        <f t="shared" si="172"/>
        <v>610.93200253205555</v>
      </c>
    </row>
    <row r="3047" spans="1:8" x14ac:dyDescent="0.25">
      <c r="A3047" s="405">
        <v>41387</v>
      </c>
      <c r="B3047" s="324">
        <v>250</v>
      </c>
      <c r="C3047" s="292">
        <v>3.37</v>
      </c>
      <c r="D3047" s="341">
        <v>2.58</v>
      </c>
      <c r="E3047" s="341">
        <f t="shared" si="173"/>
        <v>5.95</v>
      </c>
      <c r="F3047" s="401">
        <f t="shared" si="170"/>
        <v>496.1062285621752</v>
      </c>
      <c r="G3047" s="401">
        <f t="shared" si="171"/>
        <v>379.8083292849887</v>
      </c>
      <c r="H3047" s="401">
        <f t="shared" si="172"/>
        <v>875.91455784716391</v>
      </c>
    </row>
    <row r="3048" spans="1:8" x14ac:dyDescent="0.25">
      <c r="A3048" s="405">
        <v>41387</v>
      </c>
      <c r="B3048" s="324">
        <v>252</v>
      </c>
      <c r="C3048" s="292">
        <v>3.34</v>
      </c>
      <c r="D3048" s="341">
        <v>5.45</v>
      </c>
      <c r="E3048" s="341">
        <f t="shared" si="173"/>
        <v>8.7899999999999991</v>
      </c>
      <c r="F3048" s="401">
        <f t="shared" si="170"/>
        <v>491.68985264025673</v>
      </c>
      <c r="G3048" s="401">
        <f t="shared" si="171"/>
        <v>802.30829248185603</v>
      </c>
      <c r="H3048" s="401">
        <f t="shared" si="172"/>
        <v>1293.9981451221126</v>
      </c>
    </row>
    <row r="3049" spans="1:8" x14ac:dyDescent="0.25">
      <c r="A3049" s="405">
        <v>41387</v>
      </c>
      <c r="B3049" s="324">
        <v>257</v>
      </c>
      <c r="C3049" s="292">
        <v>2.58</v>
      </c>
      <c r="D3049" s="341">
        <v>4.28</v>
      </c>
      <c r="E3049" s="341">
        <f t="shared" si="173"/>
        <v>6.86</v>
      </c>
      <c r="F3049" s="401">
        <f t="shared" si="170"/>
        <v>379.8083292849887</v>
      </c>
      <c r="G3049" s="401">
        <f t="shared" si="171"/>
        <v>630.06963152703554</v>
      </c>
      <c r="H3049" s="401">
        <f t="shared" si="172"/>
        <v>1009.8779608120243</v>
      </c>
    </row>
    <row r="3050" spans="1:8" x14ac:dyDescent="0.25">
      <c r="A3050" s="405">
        <v>41387</v>
      </c>
      <c r="B3050" s="324">
        <v>272</v>
      </c>
      <c r="C3050" s="292">
        <v>3.23</v>
      </c>
      <c r="D3050" s="341">
        <v>2.74</v>
      </c>
      <c r="E3050" s="341">
        <f t="shared" si="173"/>
        <v>5.9700000000000006</v>
      </c>
      <c r="F3050" s="401">
        <f t="shared" si="170"/>
        <v>475.496474259889</v>
      </c>
      <c r="G3050" s="401">
        <f t="shared" si="171"/>
        <v>403.36233420188728</v>
      </c>
      <c r="H3050" s="401">
        <f t="shared" si="172"/>
        <v>878.85880846177633</v>
      </c>
    </row>
    <row r="3051" spans="1:8" x14ac:dyDescent="0.25">
      <c r="A3051" s="405">
        <v>41387</v>
      </c>
      <c r="B3051" s="324">
        <v>273</v>
      </c>
      <c r="C3051" s="292">
        <v>5.3</v>
      </c>
      <c r="D3051" s="341">
        <v>2.33</v>
      </c>
      <c r="E3051" s="341">
        <f t="shared" si="173"/>
        <v>7.63</v>
      </c>
      <c r="F3051" s="401">
        <f t="shared" si="170"/>
        <v>780.22641287226361</v>
      </c>
      <c r="G3051" s="401">
        <f t="shared" si="171"/>
        <v>343.00519660233476</v>
      </c>
      <c r="H3051" s="401">
        <f t="shared" si="172"/>
        <v>1123.2316094745984</v>
      </c>
    </row>
    <row r="3052" spans="1:8" x14ac:dyDescent="0.25">
      <c r="A3052" s="405">
        <v>41387</v>
      </c>
      <c r="B3052" s="324">
        <v>281</v>
      </c>
      <c r="C3052" s="292">
        <v>2.37</v>
      </c>
      <c r="D3052" s="341">
        <v>3.83</v>
      </c>
      <c r="E3052" s="341">
        <f t="shared" si="173"/>
        <v>6.2</v>
      </c>
      <c r="F3052" s="401">
        <f t="shared" ref="F3052:F3115" si="174">(C3052*10000)/67.929</f>
        <v>348.89369783155939</v>
      </c>
      <c r="G3052" s="401">
        <f t="shared" ref="G3052:G3115" si="175">(D3052*10000)/67.929</f>
        <v>563.82399269825851</v>
      </c>
      <c r="H3052" s="401">
        <f t="shared" si="172"/>
        <v>912.7176905298179</v>
      </c>
    </row>
    <row r="3053" spans="1:8" x14ac:dyDescent="0.25">
      <c r="A3053" s="405">
        <v>41387</v>
      </c>
      <c r="B3053" s="324">
        <v>283</v>
      </c>
      <c r="C3053" s="292">
        <v>3.81</v>
      </c>
      <c r="D3053" s="341">
        <v>2.67</v>
      </c>
      <c r="E3053" s="341">
        <f t="shared" si="173"/>
        <v>6.48</v>
      </c>
      <c r="F3053" s="401">
        <f t="shared" si="174"/>
        <v>560.87974208364619</v>
      </c>
      <c r="G3053" s="401">
        <f t="shared" si="175"/>
        <v>393.05745705074412</v>
      </c>
      <c r="H3053" s="401">
        <f t="shared" si="172"/>
        <v>953.93719913439043</v>
      </c>
    </row>
    <row r="3054" spans="1:8" x14ac:dyDescent="0.25">
      <c r="A3054" s="405">
        <v>41387</v>
      </c>
      <c r="B3054" s="324">
        <v>286</v>
      </c>
      <c r="C3054" s="292">
        <v>9.84</v>
      </c>
      <c r="D3054" s="341">
        <v>8.42</v>
      </c>
      <c r="E3054" s="341">
        <f t="shared" si="173"/>
        <v>18.259999999999998</v>
      </c>
      <c r="F3054" s="401">
        <f t="shared" si="174"/>
        <v>1448.5713023892592</v>
      </c>
      <c r="G3054" s="401">
        <f t="shared" si="175"/>
        <v>1239.529508751785</v>
      </c>
      <c r="H3054" s="401">
        <f t="shared" si="172"/>
        <v>2688.1008111410438</v>
      </c>
    </row>
    <row r="3055" spans="1:8" x14ac:dyDescent="0.25">
      <c r="A3055" s="405">
        <v>41387</v>
      </c>
      <c r="B3055" s="324">
        <v>291</v>
      </c>
      <c r="C3055" s="292">
        <v>2.31</v>
      </c>
      <c r="D3055" s="341">
        <v>1.73</v>
      </c>
      <c r="E3055" s="341">
        <f t="shared" si="173"/>
        <v>4.04</v>
      </c>
      <c r="F3055" s="401">
        <f t="shared" si="174"/>
        <v>340.06094598772245</v>
      </c>
      <c r="G3055" s="401">
        <f t="shared" si="175"/>
        <v>254.67767816396531</v>
      </c>
      <c r="H3055" s="401">
        <f t="shared" si="172"/>
        <v>594.73862415168776</v>
      </c>
    </row>
    <row r="3056" spans="1:8" x14ac:dyDescent="0.25">
      <c r="A3056" s="405">
        <v>41387</v>
      </c>
      <c r="B3056" s="324">
        <v>300</v>
      </c>
      <c r="C3056" s="292">
        <v>3.68</v>
      </c>
      <c r="D3056" s="341">
        <v>3.13</v>
      </c>
      <c r="E3056" s="341">
        <f t="shared" si="173"/>
        <v>6.8100000000000005</v>
      </c>
      <c r="F3056" s="401">
        <f t="shared" si="174"/>
        <v>541.74211308866609</v>
      </c>
      <c r="G3056" s="401">
        <f t="shared" si="175"/>
        <v>460.77522118682742</v>
      </c>
      <c r="H3056" s="401">
        <f t="shared" si="172"/>
        <v>1002.5173342754935</v>
      </c>
    </row>
    <row r="3057" spans="1:8" x14ac:dyDescent="0.25">
      <c r="A3057" s="405">
        <v>41387</v>
      </c>
      <c r="B3057" s="324">
        <v>313</v>
      </c>
      <c r="C3057" s="292">
        <v>2.62</v>
      </c>
      <c r="D3057" s="341">
        <v>0.82</v>
      </c>
      <c r="E3057" s="341">
        <f t="shared" si="173"/>
        <v>3.44</v>
      </c>
      <c r="F3057" s="401">
        <f t="shared" si="174"/>
        <v>385.69683051421333</v>
      </c>
      <c r="G3057" s="401">
        <f t="shared" si="175"/>
        <v>120.71427519910495</v>
      </c>
      <c r="H3057" s="401">
        <f t="shared" si="172"/>
        <v>506.41110571331831</v>
      </c>
    </row>
    <row r="3058" spans="1:8" x14ac:dyDescent="0.25">
      <c r="A3058" s="405">
        <v>41387</v>
      </c>
      <c r="B3058" s="324">
        <v>314</v>
      </c>
      <c r="C3058" s="292">
        <v>3.21</v>
      </c>
      <c r="D3058" s="341">
        <v>2.59</v>
      </c>
      <c r="E3058" s="341">
        <f t="shared" si="173"/>
        <v>5.8</v>
      </c>
      <c r="F3058" s="401">
        <f t="shared" si="174"/>
        <v>472.55222364527668</v>
      </c>
      <c r="G3058" s="401">
        <f t="shared" si="175"/>
        <v>381.28045459229486</v>
      </c>
      <c r="H3058" s="401">
        <f t="shared" si="172"/>
        <v>853.8326782375716</v>
      </c>
    </row>
    <row r="3059" spans="1:8" x14ac:dyDescent="0.25">
      <c r="A3059" s="405">
        <v>41387</v>
      </c>
      <c r="B3059" s="324">
        <v>317</v>
      </c>
      <c r="C3059" s="292">
        <v>1.51</v>
      </c>
      <c r="D3059" s="341">
        <v>3.32</v>
      </c>
      <c r="E3059" s="341">
        <f t="shared" si="173"/>
        <v>4.83</v>
      </c>
      <c r="F3059" s="401">
        <f t="shared" si="174"/>
        <v>222.29092140322985</v>
      </c>
      <c r="G3059" s="401">
        <f t="shared" si="175"/>
        <v>488.74560202564442</v>
      </c>
      <c r="H3059" s="401">
        <f t="shared" si="172"/>
        <v>711.03652342887426</v>
      </c>
    </row>
    <row r="3060" spans="1:8" x14ac:dyDescent="0.25">
      <c r="A3060" s="405">
        <v>41387</v>
      </c>
      <c r="B3060" s="324">
        <v>319</v>
      </c>
      <c r="C3060" s="292">
        <v>1.82</v>
      </c>
      <c r="D3060" s="341">
        <v>2.4900000000000002</v>
      </c>
      <c r="E3060" s="341">
        <f t="shared" si="173"/>
        <v>4.3100000000000005</v>
      </c>
      <c r="F3060" s="401">
        <f t="shared" si="174"/>
        <v>267.92680592972073</v>
      </c>
      <c r="G3060" s="401">
        <f t="shared" si="175"/>
        <v>366.55920151923334</v>
      </c>
      <c r="H3060" s="401">
        <f t="shared" si="172"/>
        <v>634.48600744895418</v>
      </c>
    </row>
    <row r="3061" spans="1:8" x14ac:dyDescent="0.25">
      <c r="A3061" s="405">
        <v>41387</v>
      </c>
      <c r="B3061" s="324">
        <v>321</v>
      </c>
      <c r="C3061" s="292">
        <v>0.46</v>
      </c>
      <c r="D3061" s="341">
        <v>4.6399999999999997</v>
      </c>
      <c r="E3061" s="341">
        <f t="shared" si="173"/>
        <v>5.0999999999999996</v>
      </c>
      <c r="F3061" s="401">
        <f t="shared" si="174"/>
        <v>67.717764136083261</v>
      </c>
      <c r="G3061" s="401">
        <f t="shared" si="175"/>
        <v>683.06614259005721</v>
      </c>
      <c r="H3061" s="401">
        <f t="shared" si="172"/>
        <v>750.78390672614046</v>
      </c>
    </row>
    <row r="3062" spans="1:8" x14ac:dyDescent="0.25">
      <c r="A3062" s="405">
        <v>41387</v>
      </c>
      <c r="B3062" s="324">
        <v>323</v>
      </c>
      <c r="C3062" s="292">
        <v>1.28</v>
      </c>
      <c r="D3062" s="341">
        <v>6.12</v>
      </c>
      <c r="E3062" s="341">
        <f t="shared" si="173"/>
        <v>7.4</v>
      </c>
      <c r="F3062" s="401">
        <f t="shared" si="174"/>
        <v>188.43203933518819</v>
      </c>
      <c r="G3062" s="401">
        <f t="shared" si="175"/>
        <v>900.94068807136864</v>
      </c>
      <c r="H3062" s="401">
        <f t="shared" si="172"/>
        <v>1089.3727274065568</v>
      </c>
    </row>
    <row r="3063" spans="1:8" x14ac:dyDescent="0.25">
      <c r="A3063" s="405">
        <v>41387</v>
      </c>
      <c r="B3063" s="324">
        <v>325</v>
      </c>
      <c r="C3063" s="292">
        <v>4.12</v>
      </c>
      <c r="D3063" s="341">
        <v>0.82</v>
      </c>
      <c r="E3063" s="341">
        <f t="shared" si="173"/>
        <v>4.9400000000000004</v>
      </c>
      <c r="F3063" s="401">
        <f t="shared" si="174"/>
        <v>606.51562661013702</v>
      </c>
      <c r="G3063" s="401">
        <f t="shared" si="175"/>
        <v>120.71427519910495</v>
      </c>
      <c r="H3063" s="401">
        <f t="shared" si="172"/>
        <v>727.22990180924205</v>
      </c>
    </row>
    <row r="3064" spans="1:8" x14ac:dyDescent="0.25">
      <c r="A3064" s="405">
        <v>41387</v>
      </c>
      <c r="B3064" s="324">
        <v>335</v>
      </c>
      <c r="C3064" s="292">
        <v>3.1</v>
      </c>
      <c r="D3064" s="341">
        <v>4.32</v>
      </c>
      <c r="E3064" s="341">
        <f t="shared" si="173"/>
        <v>7.42</v>
      </c>
      <c r="F3064" s="401">
        <f t="shared" si="174"/>
        <v>456.35884526490895</v>
      </c>
      <c r="G3064" s="401">
        <f t="shared" si="175"/>
        <v>635.95813275626017</v>
      </c>
      <c r="H3064" s="401">
        <f t="shared" si="172"/>
        <v>1092.3169780211692</v>
      </c>
    </row>
    <row r="3065" spans="1:8" x14ac:dyDescent="0.25">
      <c r="A3065" s="405">
        <v>41387</v>
      </c>
      <c r="B3065" s="324">
        <v>347</v>
      </c>
      <c r="C3065" s="292">
        <v>1.84</v>
      </c>
      <c r="D3065" s="341">
        <v>0.99</v>
      </c>
      <c r="E3065" s="341">
        <f t="shared" si="173"/>
        <v>2.83</v>
      </c>
      <c r="F3065" s="401">
        <f t="shared" si="174"/>
        <v>270.87105654433304</v>
      </c>
      <c r="G3065" s="401">
        <f t="shared" si="175"/>
        <v>145.74040542330962</v>
      </c>
      <c r="H3065" s="401">
        <f t="shared" si="172"/>
        <v>416.6114619676427</v>
      </c>
    </row>
    <row r="3066" spans="1:8" x14ac:dyDescent="0.25">
      <c r="A3066" s="405">
        <v>41387</v>
      </c>
      <c r="B3066" s="324">
        <v>351</v>
      </c>
      <c r="C3066" s="292">
        <v>4.3099999999999996</v>
      </c>
      <c r="D3066" s="344">
        <v>3.32</v>
      </c>
      <c r="E3066" s="341">
        <f t="shared" si="173"/>
        <v>7.629999999999999</v>
      </c>
      <c r="F3066" s="401">
        <f t="shared" si="174"/>
        <v>634.48600744895396</v>
      </c>
      <c r="G3066" s="401">
        <f t="shared" si="175"/>
        <v>488.74560202564442</v>
      </c>
      <c r="H3066" s="401">
        <f t="shared" si="172"/>
        <v>1123.2316094745981</v>
      </c>
    </row>
    <row r="3067" spans="1:8" x14ac:dyDescent="0.25">
      <c r="A3067" s="405">
        <v>41387</v>
      </c>
      <c r="B3067" s="324">
        <v>353</v>
      </c>
      <c r="C3067" s="292">
        <v>5.53</v>
      </c>
      <c r="D3067" s="341">
        <v>5.37</v>
      </c>
      <c r="E3067" s="341">
        <f t="shared" si="173"/>
        <v>10.9</v>
      </c>
      <c r="F3067" s="401">
        <f t="shared" si="174"/>
        <v>814.08529494030529</v>
      </c>
      <c r="G3067" s="401">
        <f t="shared" si="175"/>
        <v>790.53129002340677</v>
      </c>
      <c r="H3067" s="401">
        <f t="shared" si="172"/>
        <v>1604.6165849637121</v>
      </c>
    </row>
    <row r="3068" spans="1:8" x14ac:dyDescent="0.25">
      <c r="A3068" s="405">
        <v>41387</v>
      </c>
      <c r="B3068" s="324">
        <v>364</v>
      </c>
      <c r="C3068" s="292">
        <v>2.54</v>
      </c>
      <c r="D3068" s="341">
        <v>5.29</v>
      </c>
      <c r="E3068" s="341">
        <f t="shared" si="173"/>
        <v>7.83</v>
      </c>
      <c r="F3068" s="401">
        <f t="shared" si="174"/>
        <v>373.91982805576407</v>
      </c>
      <c r="G3068" s="401">
        <f t="shared" si="175"/>
        <v>778.75428756495751</v>
      </c>
      <c r="H3068" s="401">
        <f t="shared" si="172"/>
        <v>1152.6741156207215</v>
      </c>
    </row>
    <row r="3069" spans="1:8" x14ac:dyDescent="0.25">
      <c r="A3069" s="405">
        <v>41387</v>
      </c>
      <c r="B3069" s="324">
        <v>365</v>
      </c>
      <c r="C3069" s="292">
        <v>4.68</v>
      </c>
      <c r="D3069" s="341">
        <v>3.14</v>
      </c>
      <c r="E3069" s="341">
        <f t="shared" si="173"/>
        <v>7.82</v>
      </c>
      <c r="F3069" s="401">
        <f t="shared" si="174"/>
        <v>688.95464381928184</v>
      </c>
      <c r="G3069" s="401">
        <f t="shared" si="175"/>
        <v>462.24734649413358</v>
      </c>
      <c r="H3069" s="401">
        <f t="shared" si="172"/>
        <v>1151.2019903134155</v>
      </c>
    </row>
    <row r="3070" spans="1:8" x14ac:dyDescent="0.25">
      <c r="A3070" s="405">
        <v>41387</v>
      </c>
      <c r="B3070" s="324">
        <v>369</v>
      </c>
      <c r="C3070" s="292">
        <v>5.33</v>
      </c>
      <c r="D3070" s="341">
        <v>9.89</v>
      </c>
      <c r="E3070" s="341">
        <f t="shared" si="173"/>
        <v>15.22</v>
      </c>
      <c r="F3070" s="401">
        <f t="shared" si="174"/>
        <v>784.64278879418214</v>
      </c>
      <c r="G3070" s="401">
        <f t="shared" si="175"/>
        <v>1455.9319289257901</v>
      </c>
      <c r="H3070" s="401">
        <f t="shared" si="172"/>
        <v>2240.5747177199723</v>
      </c>
    </row>
    <row r="3071" spans="1:8" x14ac:dyDescent="0.25">
      <c r="A3071" s="405">
        <v>41387</v>
      </c>
      <c r="B3071" s="324">
        <v>374</v>
      </c>
      <c r="C3071" s="292">
        <v>1.26</v>
      </c>
      <c r="D3071" s="341">
        <v>4.75</v>
      </c>
      <c r="E3071" s="341">
        <f t="shared" si="173"/>
        <v>6.01</v>
      </c>
      <c r="F3071" s="401">
        <f t="shared" si="174"/>
        <v>185.48778872057588</v>
      </c>
      <c r="G3071" s="401">
        <f t="shared" si="175"/>
        <v>699.259520970425</v>
      </c>
      <c r="H3071" s="401">
        <f t="shared" si="172"/>
        <v>884.74730969100085</v>
      </c>
    </row>
    <row r="3072" spans="1:8" x14ac:dyDescent="0.25">
      <c r="A3072" s="405">
        <v>41387</v>
      </c>
      <c r="B3072" s="324">
        <v>379</v>
      </c>
      <c r="C3072" s="292">
        <v>12.29</v>
      </c>
      <c r="D3072" s="341">
        <v>5.3</v>
      </c>
      <c r="E3072" s="341">
        <f t="shared" si="173"/>
        <v>17.59</v>
      </c>
      <c r="F3072" s="401">
        <f t="shared" si="174"/>
        <v>1809.2420026792679</v>
      </c>
      <c r="G3072" s="401">
        <f t="shared" si="175"/>
        <v>780.22641287226361</v>
      </c>
      <c r="H3072" s="401">
        <f t="shared" si="172"/>
        <v>2589.4684155515315</v>
      </c>
    </row>
    <row r="3073" spans="1:8" x14ac:dyDescent="0.25">
      <c r="A3073" s="405">
        <v>41387</v>
      </c>
      <c r="B3073" s="324">
        <v>392</v>
      </c>
      <c r="C3073" s="292">
        <v>2.0499999999999998</v>
      </c>
      <c r="D3073" s="341">
        <v>2.5</v>
      </c>
      <c r="E3073" s="341">
        <f t="shared" si="173"/>
        <v>4.55</v>
      </c>
      <c r="F3073" s="401">
        <f t="shared" si="174"/>
        <v>301.78568799776235</v>
      </c>
      <c r="G3073" s="401">
        <f t="shared" si="175"/>
        <v>368.03132682653944</v>
      </c>
      <c r="H3073" s="401">
        <f t="shared" si="172"/>
        <v>669.81701482430185</v>
      </c>
    </row>
    <row r="3074" spans="1:8" x14ac:dyDescent="0.25">
      <c r="A3074" s="405">
        <v>41387</v>
      </c>
      <c r="B3074" s="324">
        <v>398</v>
      </c>
      <c r="C3074" s="292">
        <v>4.0999999999999996</v>
      </c>
      <c r="D3074" s="341">
        <v>1.73</v>
      </c>
      <c r="E3074" s="341">
        <f t="shared" si="173"/>
        <v>5.83</v>
      </c>
      <c r="F3074" s="401">
        <f t="shared" si="174"/>
        <v>603.5713759955247</v>
      </c>
      <c r="G3074" s="401">
        <f t="shared" si="175"/>
        <v>254.67767816396531</v>
      </c>
      <c r="H3074" s="401">
        <f t="shared" si="172"/>
        <v>858.24905415949002</v>
      </c>
    </row>
    <row r="3075" spans="1:8" x14ac:dyDescent="0.25">
      <c r="A3075" s="405">
        <v>41387</v>
      </c>
      <c r="B3075" s="324">
        <v>405</v>
      </c>
      <c r="C3075" s="292">
        <v>4.9000000000000004</v>
      </c>
      <c r="D3075" s="341">
        <v>3.65</v>
      </c>
      <c r="E3075" s="341">
        <f t="shared" si="173"/>
        <v>8.5500000000000007</v>
      </c>
      <c r="F3075" s="401">
        <f t="shared" si="174"/>
        <v>721.34140058001731</v>
      </c>
      <c r="G3075" s="401">
        <f t="shared" si="175"/>
        <v>537.32573716674767</v>
      </c>
      <c r="H3075" s="401">
        <f t="shared" si="172"/>
        <v>1258.6671377467649</v>
      </c>
    </row>
    <row r="3076" spans="1:8" x14ac:dyDescent="0.25">
      <c r="A3076" s="405">
        <v>41387</v>
      </c>
      <c r="B3076" s="324">
        <v>409</v>
      </c>
      <c r="C3076" s="292">
        <v>4.42</v>
      </c>
      <c r="D3076" s="341">
        <v>4.07</v>
      </c>
      <c r="E3076" s="341">
        <f t="shared" si="173"/>
        <v>8.49</v>
      </c>
      <c r="F3076" s="401">
        <f t="shared" si="174"/>
        <v>650.67938582932175</v>
      </c>
      <c r="G3076" s="401">
        <f t="shared" si="175"/>
        <v>599.15500007360629</v>
      </c>
      <c r="H3076" s="401">
        <f t="shared" ref="H3076:H3139" si="176">(E3076*10000)/67.929</f>
        <v>1249.834385902928</v>
      </c>
    </row>
    <row r="3077" spans="1:8" x14ac:dyDescent="0.25">
      <c r="A3077" s="405">
        <v>41387</v>
      </c>
      <c r="B3077" s="324">
        <v>411</v>
      </c>
      <c r="C3077" s="293">
        <v>1.98</v>
      </c>
      <c r="D3077" s="344">
        <v>3.45</v>
      </c>
      <c r="E3077" s="341">
        <f t="shared" si="173"/>
        <v>5.43</v>
      </c>
      <c r="F3077" s="401">
        <f t="shared" si="174"/>
        <v>291.48081084661925</v>
      </c>
      <c r="G3077" s="401">
        <f t="shared" si="175"/>
        <v>507.88323102062446</v>
      </c>
      <c r="H3077" s="401">
        <f t="shared" si="176"/>
        <v>799.36404186724371</v>
      </c>
    </row>
    <row r="3078" spans="1:8" x14ac:dyDescent="0.25">
      <c r="A3078" s="405">
        <v>41387</v>
      </c>
      <c r="B3078" s="324">
        <v>415</v>
      </c>
      <c r="C3078" s="292">
        <v>9.2100000000000009</v>
      </c>
      <c r="D3078" s="341">
        <v>3.34</v>
      </c>
      <c r="E3078" s="341">
        <f t="shared" si="173"/>
        <v>12.55</v>
      </c>
      <c r="F3078" s="401">
        <f t="shared" si="174"/>
        <v>1355.8274080289716</v>
      </c>
      <c r="G3078" s="401">
        <f t="shared" si="175"/>
        <v>491.68985264025673</v>
      </c>
      <c r="H3078" s="401">
        <f t="shared" si="176"/>
        <v>1847.5172606692281</v>
      </c>
    </row>
    <row r="3079" spans="1:8" x14ac:dyDescent="0.25">
      <c r="A3079" s="405">
        <v>41387</v>
      </c>
      <c r="B3079" s="324">
        <v>419</v>
      </c>
      <c r="C3079" s="292">
        <v>4.5199999999999996</v>
      </c>
      <c r="D3079" s="341">
        <v>1.25</v>
      </c>
      <c r="E3079" s="341">
        <f t="shared" si="173"/>
        <v>5.77</v>
      </c>
      <c r="F3079" s="401">
        <f t="shared" si="174"/>
        <v>665.40063890238321</v>
      </c>
      <c r="G3079" s="401">
        <f t="shared" si="175"/>
        <v>184.01566341326972</v>
      </c>
      <c r="H3079" s="401">
        <f t="shared" si="176"/>
        <v>849.41630231565296</v>
      </c>
    </row>
    <row r="3080" spans="1:8" x14ac:dyDescent="0.25">
      <c r="A3080" s="405">
        <v>41387</v>
      </c>
      <c r="B3080" s="324">
        <v>427</v>
      </c>
      <c r="C3080" s="292">
        <v>1.25</v>
      </c>
      <c r="D3080" s="341">
        <v>1.82</v>
      </c>
      <c r="E3080" s="341">
        <f t="shared" si="173"/>
        <v>3.0700000000000003</v>
      </c>
      <c r="F3080" s="401">
        <f t="shared" si="174"/>
        <v>184.01566341326972</v>
      </c>
      <c r="G3080" s="401">
        <f t="shared" si="175"/>
        <v>267.92680592972073</v>
      </c>
      <c r="H3080" s="401">
        <f t="shared" si="176"/>
        <v>451.94246934299053</v>
      </c>
    </row>
    <row r="3081" spans="1:8" x14ac:dyDescent="0.25">
      <c r="A3081" s="405">
        <v>41387</v>
      </c>
      <c r="B3081" s="324">
        <v>433</v>
      </c>
      <c r="C3081" s="292">
        <v>1.86</v>
      </c>
      <c r="D3081" s="341">
        <v>5.53</v>
      </c>
      <c r="E3081" s="341">
        <f t="shared" si="173"/>
        <v>7.3900000000000006</v>
      </c>
      <c r="F3081" s="401">
        <f t="shared" si="174"/>
        <v>273.81530715894536</v>
      </c>
      <c r="G3081" s="401">
        <f t="shared" si="175"/>
        <v>814.08529494030529</v>
      </c>
      <c r="H3081" s="401">
        <f t="shared" si="176"/>
        <v>1087.9006020992506</v>
      </c>
    </row>
    <row r="3082" spans="1:8" x14ac:dyDescent="0.25">
      <c r="A3082" s="405">
        <v>41387</v>
      </c>
      <c r="B3082" s="324">
        <v>437</v>
      </c>
      <c r="C3082" s="292">
        <v>1.59</v>
      </c>
      <c r="D3082" s="341">
        <v>0.63</v>
      </c>
      <c r="E3082" s="341">
        <f t="shared" si="173"/>
        <v>2.2200000000000002</v>
      </c>
      <c r="F3082" s="401">
        <f t="shared" si="174"/>
        <v>234.06792386167911</v>
      </c>
      <c r="G3082" s="401">
        <f t="shared" si="175"/>
        <v>92.743894360287939</v>
      </c>
      <c r="H3082" s="401">
        <f t="shared" si="176"/>
        <v>326.81181822196709</v>
      </c>
    </row>
    <row r="3083" spans="1:8" x14ac:dyDescent="0.25">
      <c r="A3083" s="405">
        <v>41387</v>
      </c>
      <c r="B3083" s="324">
        <v>441</v>
      </c>
      <c r="C3083" s="292">
        <v>0.26</v>
      </c>
      <c r="D3083" s="341">
        <v>1.93</v>
      </c>
      <c r="E3083" s="341">
        <f t="shared" si="173"/>
        <v>2.19</v>
      </c>
      <c r="F3083" s="401">
        <f t="shared" si="174"/>
        <v>38.275257989960103</v>
      </c>
      <c r="G3083" s="401">
        <f t="shared" si="175"/>
        <v>284.12018431008846</v>
      </c>
      <c r="H3083" s="401">
        <f t="shared" si="176"/>
        <v>322.39544230004856</v>
      </c>
    </row>
    <row r="3084" spans="1:8" x14ac:dyDescent="0.25">
      <c r="A3084" s="405">
        <v>41387</v>
      </c>
      <c r="B3084" s="324">
        <v>444</v>
      </c>
      <c r="C3084" s="292">
        <v>0.61</v>
      </c>
      <c r="D3084" s="341">
        <v>3.99</v>
      </c>
      <c r="E3084" s="341">
        <f t="shared" ref="E3084:E3128" si="177">C3084+D3084</f>
        <v>4.6000000000000005</v>
      </c>
      <c r="F3084" s="401">
        <f t="shared" si="174"/>
        <v>89.799643745675624</v>
      </c>
      <c r="G3084" s="401">
        <f t="shared" si="175"/>
        <v>587.37799761515703</v>
      </c>
      <c r="H3084" s="401">
        <f t="shared" si="176"/>
        <v>677.17764136083269</v>
      </c>
    </row>
    <row r="3085" spans="1:8" x14ac:dyDescent="0.25">
      <c r="A3085" s="405">
        <v>41387</v>
      </c>
      <c r="B3085" s="324">
        <v>452</v>
      </c>
      <c r="C3085" s="292">
        <v>0.9</v>
      </c>
      <c r="D3085" s="341">
        <v>1.82</v>
      </c>
      <c r="E3085" s="341">
        <f t="shared" si="177"/>
        <v>2.72</v>
      </c>
      <c r="F3085" s="401">
        <f t="shared" si="174"/>
        <v>132.49127765755421</v>
      </c>
      <c r="G3085" s="401">
        <f t="shared" si="175"/>
        <v>267.92680592972073</v>
      </c>
      <c r="H3085" s="401">
        <f t="shared" si="176"/>
        <v>400.41808358727496</v>
      </c>
    </row>
    <row r="3086" spans="1:8" x14ac:dyDescent="0.25">
      <c r="A3086" s="405">
        <v>41387</v>
      </c>
      <c r="B3086" s="324">
        <v>453</v>
      </c>
      <c r="C3086" s="292">
        <v>2.84</v>
      </c>
      <c r="D3086" s="341">
        <v>3.3</v>
      </c>
      <c r="E3086" s="341">
        <f t="shared" si="177"/>
        <v>6.14</v>
      </c>
      <c r="F3086" s="401">
        <f t="shared" si="174"/>
        <v>418.08358727494885</v>
      </c>
      <c r="G3086" s="401">
        <f t="shared" si="175"/>
        <v>485.8013514110321</v>
      </c>
      <c r="H3086" s="401">
        <f t="shared" si="176"/>
        <v>903.88493868598096</v>
      </c>
    </row>
    <row r="3087" spans="1:8" x14ac:dyDescent="0.25">
      <c r="A3087" s="405">
        <v>41387</v>
      </c>
      <c r="B3087" s="324">
        <v>461</v>
      </c>
      <c r="C3087" s="292">
        <v>1.57</v>
      </c>
      <c r="D3087" s="341">
        <v>3.51</v>
      </c>
      <c r="E3087" s="341">
        <f t="shared" si="177"/>
        <v>5.08</v>
      </c>
      <c r="F3087" s="401">
        <f t="shared" si="174"/>
        <v>231.12367324706679</v>
      </c>
      <c r="G3087" s="401">
        <f t="shared" si="175"/>
        <v>516.71598286446135</v>
      </c>
      <c r="H3087" s="401">
        <f t="shared" si="176"/>
        <v>747.83965611152814</v>
      </c>
    </row>
    <row r="3088" spans="1:8" x14ac:dyDescent="0.25">
      <c r="A3088" s="405">
        <v>41387</v>
      </c>
      <c r="B3088" s="324">
        <v>469</v>
      </c>
      <c r="C3088" s="292">
        <v>1.32</v>
      </c>
      <c r="D3088" s="341">
        <v>1.43</v>
      </c>
      <c r="E3088" s="341">
        <f t="shared" si="177"/>
        <v>2.75</v>
      </c>
      <c r="F3088" s="401">
        <f t="shared" si="174"/>
        <v>194.32054056441282</v>
      </c>
      <c r="G3088" s="401">
        <f t="shared" si="175"/>
        <v>210.51391894478058</v>
      </c>
      <c r="H3088" s="401">
        <f t="shared" si="176"/>
        <v>404.83445950919344</v>
      </c>
    </row>
    <row r="3089" spans="1:8" x14ac:dyDescent="0.25">
      <c r="A3089" s="405">
        <v>41387</v>
      </c>
      <c r="B3089" s="324">
        <v>470</v>
      </c>
      <c r="C3089" s="292">
        <v>1.96</v>
      </c>
      <c r="D3089" s="341">
        <v>0.61</v>
      </c>
      <c r="E3089" s="341">
        <f t="shared" si="177"/>
        <v>2.57</v>
      </c>
      <c r="F3089" s="401">
        <f t="shared" si="174"/>
        <v>288.53656023200693</v>
      </c>
      <c r="G3089" s="401">
        <f t="shared" si="175"/>
        <v>89.799643745675624</v>
      </c>
      <c r="H3089" s="401">
        <f t="shared" si="176"/>
        <v>378.33620397768254</v>
      </c>
    </row>
    <row r="3090" spans="1:8" x14ac:dyDescent="0.25">
      <c r="A3090" s="405">
        <v>41387</v>
      </c>
      <c r="B3090" s="324">
        <v>475</v>
      </c>
      <c r="C3090" s="292">
        <v>2.0099999999999998</v>
      </c>
      <c r="D3090" s="341">
        <v>0.25</v>
      </c>
      <c r="E3090" s="341">
        <f t="shared" si="177"/>
        <v>2.2599999999999998</v>
      </c>
      <c r="F3090" s="401">
        <f t="shared" si="174"/>
        <v>295.89718676853767</v>
      </c>
      <c r="G3090" s="401">
        <f t="shared" si="175"/>
        <v>36.803132682653946</v>
      </c>
      <c r="H3090" s="401">
        <f t="shared" si="176"/>
        <v>332.7003194511916</v>
      </c>
    </row>
    <row r="3091" spans="1:8" x14ac:dyDescent="0.25">
      <c r="A3091" s="405">
        <v>41387</v>
      </c>
      <c r="B3091" s="324">
        <v>476</v>
      </c>
      <c r="C3091" s="292">
        <v>1.21</v>
      </c>
      <c r="D3091" s="341">
        <v>1.22</v>
      </c>
      <c r="E3091" s="341">
        <f t="shared" si="177"/>
        <v>2.4299999999999997</v>
      </c>
      <c r="F3091" s="401">
        <f t="shared" si="174"/>
        <v>178.12716218404509</v>
      </c>
      <c r="G3091" s="401">
        <f t="shared" si="175"/>
        <v>179.59928749135125</v>
      </c>
      <c r="H3091" s="401">
        <f t="shared" si="176"/>
        <v>357.72644967539628</v>
      </c>
    </row>
    <row r="3092" spans="1:8" x14ac:dyDescent="0.25">
      <c r="A3092" s="405">
        <v>41387</v>
      </c>
      <c r="B3092" s="324">
        <v>478</v>
      </c>
      <c r="C3092" s="292">
        <v>1.86</v>
      </c>
      <c r="D3092" s="341">
        <v>2.02</v>
      </c>
      <c r="E3092" s="341">
        <f t="shared" si="177"/>
        <v>3.88</v>
      </c>
      <c r="F3092" s="401">
        <f t="shared" si="174"/>
        <v>273.81530715894536</v>
      </c>
      <c r="G3092" s="401">
        <f t="shared" si="175"/>
        <v>297.36931207584388</v>
      </c>
      <c r="H3092" s="401">
        <f t="shared" si="176"/>
        <v>571.18461923478924</v>
      </c>
    </row>
    <row r="3093" spans="1:8" x14ac:dyDescent="0.25">
      <c r="A3093" s="405">
        <v>41387</v>
      </c>
      <c r="B3093" s="324">
        <v>481</v>
      </c>
      <c r="C3093" s="292">
        <v>2.0699999999999998</v>
      </c>
      <c r="D3093" s="341">
        <v>3.51</v>
      </c>
      <c r="E3093" s="341">
        <f t="shared" si="177"/>
        <v>5.58</v>
      </c>
      <c r="F3093" s="401">
        <f t="shared" si="174"/>
        <v>304.72993861237467</v>
      </c>
      <c r="G3093" s="401">
        <f t="shared" si="175"/>
        <v>516.71598286446135</v>
      </c>
      <c r="H3093" s="401">
        <f t="shared" si="176"/>
        <v>821.44592147683613</v>
      </c>
    </row>
    <row r="3094" spans="1:8" x14ac:dyDescent="0.25">
      <c r="A3094" s="405">
        <v>41387</v>
      </c>
      <c r="B3094" s="324">
        <v>492</v>
      </c>
      <c r="C3094" s="292">
        <v>3.54</v>
      </c>
      <c r="D3094" s="341">
        <v>1.66</v>
      </c>
      <c r="E3094" s="341">
        <f t="shared" si="177"/>
        <v>5.2</v>
      </c>
      <c r="F3094" s="401">
        <f t="shared" si="174"/>
        <v>521.13235878637988</v>
      </c>
      <c r="G3094" s="401">
        <f t="shared" si="175"/>
        <v>244.37280101282221</v>
      </c>
      <c r="H3094" s="401">
        <f t="shared" si="176"/>
        <v>765.50515979920203</v>
      </c>
    </row>
    <row r="3095" spans="1:8" x14ac:dyDescent="0.25">
      <c r="A3095" s="405">
        <v>41387</v>
      </c>
      <c r="B3095" s="324">
        <v>499</v>
      </c>
      <c r="C3095" s="292">
        <v>3.38</v>
      </c>
      <c r="D3095" s="341">
        <v>2.4300000000000002</v>
      </c>
      <c r="E3095" s="341">
        <f t="shared" si="177"/>
        <v>5.8100000000000005</v>
      </c>
      <c r="F3095" s="401">
        <f t="shared" si="174"/>
        <v>497.57835386948136</v>
      </c>
      <c r="G3095" s="401">
        <f t="shared" si="175"/>
        <v>357.72644967539634</v>
      </c>
      <c r="H3095" s="401">
        <f t="shared" si="176"/>
        <v>855.30480354487781</v>
      </c>
    </row>
    <row r="3096" spans="1:8" x14ac:dyDescent="0.25">
      <c r="A3096" s="405">
        <v>41387</v>
      </c>
      <c r="B3096" s="324">
        <v>503</v>
      </c>
      <c r="C3096" s="292">
        <v>0.87</v>
      </c>
      <c r="D3096" s="341">
        <v>3.19</v>
      </c>
      <c r="E3096" s="341">
        <f t="shared" si="177"/>
        <v>4.0599999999999996</v>
      </c>
      <c r="F3096" s="401">
        <f t="shared" si="174"/>
        <v>128.07490173563573</v>
      </c>
      <c r="G3096" s="401">
        <f t="shared" si="175"/>
        <v>469.60797303066437</v>
      </c>
      <c r="H3096" s="401">
        <f t="shared" si="176"/>
        <v>597.68287476629996</v>
      </c>
    </row>
    <row r="3097" spans="1:8" x14ac:dyDescent="0.25">
      <c r="A3097" s="405">
        <v>41387</v>
      </c>
      <c r="B3097" s="324">
        <v>504</v>
      </c>
      <c r="C3097" s="292">
        <v>1.94</v>
      </c>
      <c r="D3097" s="341">
        <v>2.69</v>
      </c>
      <c r="E3097" s="341">
        <f t="shared" si="177"/>
        <v>4.63</v>
      </c>
      <c r="F3097" s="401">
        <f t="shared" si="174"/>
        <v>285.59230961739462</v>
      </c>
      <c r="G3097" s="401">
        <f t="shared" si="175"/>
        <v>396.00170766535649</v>
      </c>
      <c r="H3097" s="401">
        <f t="shared" si="176"/>
        <v>681.59401728275111</v>
      </c>
    </row>
    <row r="3098" spans="1:8" x14ac:dyDescent="0.25">
      <c r="A3098" s="405">
        <v>41387</v>
      </c>
      <c r="B3098" s="324">
        <v>508</v>
      </c>
      <c r="C3098" s="292">
        <v>3.76</v>
      </c>
      <c r="D3098" s="341">
        <v>3.09</v>
      </c>
      <c r="E3098" s="341">
        <f t="shared" si="177"/>
        <v>6.85</v>
      </c>
      <c r="F3098" s="401">
        <f t="shared" si="174"/>
        <v>553.51911554711535</v>
      </c>
      <c r="G3098" s="401">
        <f t="shared" si="175"/>
        <v>454.88671995760279</v>
      </c>
      <c r="H3098" s="401">
        <f t="shared" si="176"/>
        <v>1008.4058355047181</v>
      </c>
    </row>
    <row r="3099" spans="1:8" x14ac:dyDescent="0.25">
      <c r="A3099" s="405">
        <v>41387</v>
      </c>
      <c r="B3099" s="324">
        <v>517</v>
      </c>
      <c r="C3099" s="292">
        <v>2.52</v>
      </c>
      <c r="D3099" s="341">
        <v>1.81</v>
      </c>
      <c r="E3099" s="341">
        <f t="shared" si="177"/>
        <v>4.33</v>
      </c>
      <c r="F3099" s="401">
        <f t="shared" si="174"/>
        <v>370.97557744115176</v>
      </c>
      <c r="G3099" s="401">
        <f t="shared" si="175"/>
        <v>266.45468062241457</v>
      </c>
      <c r="H3099" s="401">
        <f t="shared" si="176"/>
        <v>637.43025806356638</v>
      </c>
    </row>
    <row r="3100" spans="1:8" x14ac:dyDescent="0.25">
      <c r="A3100" s="405">
        <v>41387</v>
      </c>
      <c r="B3100" s="324">
        <v>525</v>
      </c>
      <c r="C3100" s="292">
        <v>1.56</v>
      </c>
      <c r="D3100" s="341">
        <v>1.22</v>
      </c>
      <c r="E3100" s="341">
        <f t="shared" si="177"/>
        <v>2.7800000000000002</v>
      </c>
      <c r="F3100" s="401">
        <f t="shared" si="174"/>
        <v>229.65154793976063</v>
      </c>
      <c r="G3100" s="401">
        <f t="shared" si="175"/>
        <v>179.59928749135125</v>
      </c>
      <c r="H3100" s="401">
        <f t="shared" si="176"/>
        <v>409.25083543111191</v>
      </c>
    </row>
    <row r="3101" spans="1:8" x14ac:dyDescent="0.25">
      <c r="A3101" s="405">
        <v>41387</v>
      </c>
      <c r="B3101" s="324">
        <v>529</v>
      </c>
      <c r="C3101" s="292">
        <v>0.05</v>
      </c>
      <c r="D3101" s="341">
        <v>2.83</v>
      </c>
      <c r="E3101" s="341">
        <f t="shared" si="177"/>
        <v>2.88</v>
      </c>
      <c r="F3101" s="401">
        <f t="shared" si="174"/>
        <v>7.3606265365307895</v>
      </c>
      <c r="G3101" s="401">
        <f t="shared" si="175"/>
        <v>416.6114619676427</v>
      </c>
      <c r="H3101" s="401">
        <f t="shared" si="176"/>
        <v>423.97208850417348</v>
      </c>
    </row>
    <row r="3102" spans="1:8" x14ac:dyDescent="0.25">
      <c r="A3102" s="405">
        <v>41387</v>
      </c>
      <c r="B3102" s="324">
        <v>537</v>
      </c>
      <c r="C3102" s="292">
        <v>3.36</v>
      </c>
      <c r="D3102" s="341">
        <v>2.73</v>
      </c>
      <c r="E3102" s="341">
        <f t="shared" si="177"/>
        <v>6.09</v>
      </c>
      <c r="F3102" s="401">
        <f t="shared" si="174"/>
        <v>494.63410325486905</v>
      </c>
      <c r="G3102" s="401">
        <f t="shared" si="175"/>
        <v>401.89020889458112</v>
      </c>
      <c r="H3102" s="401">
        <f t="shared" si="176"/>
        <v>896.52431214945011</v>
      </c>
    </row>
    <row r="3103" spans="1:8" x14ac:dyDescent="0.25">
      <c r="A3103" s="405">
        <v>41387</v>
      </c>
      <c r="B3103" s="324">
        <v>539</v>
      </c>
      <c r="C3103" s="292">
        <v>14.48</v>
      </c>
      <c r="D3103" s="341">
        <v>1.72</v>
      </c>
      <c r="E3103" s="341">
        <f t="shared" si="177"/>
        <v>16.2</v>
      </c>
      <c r="F3103" s="401">
        <f t="shared" si="174"/>
        <v>2131.6374449793166</v>
      </c>
      <c r="G3103" s="401">
        <f t="shared" si="175"/>
        <v>253.20555285665915</v>
      </c>
      <c r="H3103" s="401">
        <f t="shared" si="176"/>
        <v>2384.8429978359759</v>
      </c>
    </row>
    <row r="3104" spans="1:8" x14ac:dyDescent="0.25">
      <c r="A3104" s="405">
        <v>41387</v>
      </c>
      <c r="B3104" s="324">
        <v>541</v>
      </c>
      <c r="C3104" s="292">
        <v>0.74</v>
      </c>
      <c r="D3104" s="341">
        <v>6.16</v>
      </c>
      <c r="E3104" s="341">
        <f t="shared" si="177"/>
        <v>6.9</v>
      </c>
      <c r="F3104" s="401">
        <f t="shared" si="174"/>
        <v>108.93727274065569</v>
      </c>
      <c r="G3104" s="401">
        <f t="shared" si="175"/>
        <v>906.82918930059327</v>
      </c>
      <c r="H3104" s="401">
        <f t="shared" si="176"/>
        <v>1015.7664620412489</v>
      </c>
    </row>
    <row r="3105" spans="1:8" x14ac:dyDescent="0.25">
      <c r="A3105" s="405">
        <v>41387</v>
      </c>
      <c r="B3105" s="324">
        <v>546</v>
      </c>
      <c r="C3105" s="292">
        <v>4.55</v>
      </c>
      <c r="D3105" s="341">
        <v>0.37</v>
      </c>
      <c r="E3105" s="341">
        <f t="shared" si="177"/>
        <v>4.92</v>
      </c>
      <c r="F3105" s="401">
        <f t="shared" si="174"/>
        <v>669.81701482430185</v>
      </c>
      <c r="G3105" s="401">
        <f t="shared" si="175"/>
        <v>54.468636370327843</v>
      </c>
      <c r="H3105" s="401">
        <f t="shared" si="176"/>
        <v>724.28565119462962</v>
      </c>
    </row>
    <row r="3106" spans="1:8" x14ac:dyDescent="0.25">
      <c r="A3106" s="405">
        <v>41387</v>
      </c>
      <c r="B3106" s="324">
        <v>549</v>
      </c>
      <c r="C3106" s="292">
        <v>3.2</v>
      </c>
      <c r="D3106" s="341">
        <v>6.72</v>
      </c>
      <c r="E3106" s="341">
        <f t="shared" si="177"/>
        <v>9.92</v>
      </c>
      <c r="F3106" s="401">
        <f t="shared" si="174"/>
        <v>471.08009833797053</v>
      </c>
      <c r="G3106" s="401">
        <f t="shared" si="175"/>
        <v>989.26820650973809</v>
      </c>
      <c r="H3106" s="401">
        <f t="shared" si="176"/>
        <v>1460.3483048477085</v>
      </c>
    </row>
    <row r="3107" spans="1:8" x14ac:dyDescent="0.25">
      <c r="A3107" s="405">
        <v>41387</v>
      </c>
      <c r="B3107" s="324">
        <v>560</v>
      </c>
      <c r="C3107" s="292">
        <v>6.87</v>
      </c>
      <c r="D3107" s="341">
        <v>6.37</v>
      </c>
      <c r="E3107" s="341">
        <f t="shared" si="177"/>
        <v>13.24</v>
      </c>
      <c r="F3107" s="401">
        <f t="shared" si="174"/>
        <v>1011.3500861193304</v>
      </c>
      <c r="G3107" s="401">
        <f t="shared" si="175"/>
        <v>937.74382075402252</v>
      </c>
      <c r="H3107" s="401">
        <f t="shared" si="176"/>
        <v>1949.093906873353</v>
      </c>
    </row>
    <row r="3108" spans="1:8" x14ac:dyDescent="0.25">
      <c r="A3108" s="405">
        <v>41387</v>
      </c>
      <c r="B3108" s="324">
        <v>562</v>
      </c>
      <c r="C3108" s="292">
        <v>4.05</v>
      </c>
      <c r="D3108" s="341">
        <v>1.57</v>
      </c>
      <c r="E3108" s="341">
        <f t="shared" si="177"/>
        <v>5.62</v>
      </c>
      <c r="F3108" s="401">
        <f t="shared" si="174"/>
        <v>596.21074945899397</v>
      </c>
      <c r="G3108" s="401">
        <f t="shared" si="175"/>
        <v>231.12367324706679</v>
      </c>
      <c r="H3108" s="401">
        <f t="shared" si="176"/>
        <v>827.33442270606076</v>
      </c>
    </row>
    <row r="3109" spans="1:8" x14ac:dyDescent="0.25">
      <c r="A3109" s="405">
        <v>41387</v>
      </c>
      <c r="B3109" s="324">
        <v>570</v>
      </c>
      <c r="C3109" s="292">
        <v>3.86</v>
      </c>
      <c r="D3109" s="341">
        <v>0.13</v>
      </c>
      <c r="E3109" s="341">
        <f t="shared" si="177"/>
        <v>3.9899999999999998</v>
      </c>
      <c r="F3109" s="401">
        <f t="shared" si="174"/>
        <v>568.24036862017692</v>
      </c>
      <c r="G3109" s="401">
        <f t="shared" si="175"/>
        <v>19.137628994980052</v>
      </c>
      <c r="H3109" s="401">
        <f t="shared" si="176"/>
        <v>587.37799761515703</v>
      </c>
    </row>
    <row r="3110" spans="1:8" x14ac:dyDescent="0.25">
      <c r="A3110" s="405">
        <v>41387</v>
      </c>
      <c r="B3110" s="324">
        <v>571</v>
      </c>
      <c r="C3110" s="292">
        <v>2.72</v>
      </c>
      <c r="D3110" s="341">
        <v>1.36</v>
      </c>
      <c r="E3110" s="341">
        <f t="shared" si="177"/>
        <v>4.08</v>
      </c>
      <c r="F3110" s="401">
        <f t="shared" si="174"/>
        <v>400.41808358727496</v>
      </c>
      <c r="G3110" s="401">
        <f t="shared" si="175"/>
        <v>200.20904179363748</v>
      </c>
      <c r="H3110" s="401">
        <f t="shared" si="176"/>
        <v>600.62712538091239</v>
      </c>
    </row>
    <row r="3111" spans="1:8" x14ac:dyDescent="0.25">
      <c r="A3111" s="405">
        <v>41387</v>
      </c>
      <c r="B3111" s="324">
        <v>572</v>
      </c>
      <c r="C3111" s="292">
        <v>3.05</v>
      </c>
      <c r="D3111" s="341">
        <v>0.56000000000000005</v>
      </c>
      <c r="E3111" s="341">
        <f t="shared" si="177"/>
        <v>3.61</v>
      </c>
      <c r="F3111" s="401">
        <f t="shared" si="174"/>
        <v>448.99821872837816</v>
      </c>
      <c r="G3111" s="401">
        <f t="shared" si="175"/>
        <v>82.439017209144851</v>
      </c>
      <c r="H3111" s="401">
        <f t="shared" si="176"/>
        <v>531.43723593752304</v>
      </c>
    </row>
    <row r="3112" spans="1:8" x14ac:dyDescent="0.25">
      <c r="A3112" s="405">
        <v>41387</v>
      </c>
      <c r="B3112" s="324">
        <v>574</v>
      </c>
      <c r="C3112" s="292">
        <v>2.5299999999999998</v>
      </c>
      <c r="D3112" s="341">
        <v>3.27</v>
      </c>
      <c r="E3112" s="341">
        <f t="shared" si="177"/>
        <v>5.8</v>
      </c>
      <c r="F3112" s="401">
        <f t="shared" si="174"/>
        <v>372.44770274845786</v>
      </c>
      <c r="G3112" s="401">
        <f t="shared" si="175"/>
        <v>481.38497548911363</v>
      </c>
      <c r="H3112" s="401">
        <f t="shared" si="176"/>
        <v>853.8326782375716</v>
      </c>
    </row>
    <row r="3113" spans="1:8" x14ac:dyDescent="0.25">
      <c r="A3113" s="405">
        <v>41387</v>
      </c>
      <c r="B3113" s="324">
        <v>577</v>
      </c>
      <c r="C3113" s="292">
        <v>2.67</v>
      </c>
      <c r="D3113" s="341">
        <v>0.88</v>
      </c>
      <c r="E3113" s="341">
        <f t="shared" si="177"/>
        <v>3.55</v>
      </c>
      <c r="F3113" s="401">
        <f t="shared" si="174"/>
        <v>393.05745705074412</v>
      </c>
      <c r="G3113" s="401">
        <f t="shared" si="175"/>
        <v>129.54702704294189</v>
      </c>
      <c r="H3113" s="401">
        <f t="shared" si="176"/>
        <v>522.60448409368598</v>
      </c>
    </row>
    <row r="3114" spans="1:8" x14ac:dyDescent="0.25">
      <c r="A3114" s="405">
        <v>41387</v>
      </c>
      <c r="B3114" s="324">
        <v>587</v>
      </c>
      <c r="C3114" s="292">
        <v>1.1100000000000001</v>
      </c>
      <c r="D3114" s="341">
        <v>2.84</v>
      </c>
      <c r="E3114" s="341">
        <f t="shared" si="177"/>
        <v>3.95</v>
      </c>
      <c r="F3114" s="401">
        <f t="shared" si="174"/>
        <v>163.40590911098354</v>
      </c>
      <c r="G3114" s="401">
        <f t="shared" si="175"/>
        <v>418.08358727494885</v>
      </c>
      <c r="H3114" s="401">
        <f t="shared" si="176"/>
        <v>581.4894963859324</v>
      </c>
    </row>
    <row r="3115" spans="1:8" x14ac:dyDescent="0.25">
      <c r="A3115" s="405">
        <v>41387</v>
      </c>
      <c r="B3115" s="324">
        <v>631</v>
      </c>
      <c r="C3115" s="292">
        <v>0.22</v>
      </c>
      <c r="D3115" s="341">
        <v>2.2799999999999998</v>
      </c>
      <c r="E3115" s="341">
        <f t="shared" si="177"/>
        <v>2.5</v>
      </c>
      <c r="F3115" s="401">
        <f t="shared" si="174"/>
        <v>32.386756760735473</v>
      </c>
      <c r="G3115" s="401">
        <f t="shared" si="175"/>
        <v>335.64457006580392</v>
      </c>
      <c r="H3115" s="401">
        <f t="shared" si="176"/>
        <v>368.03132682653944</v>
      </c>
    </row>
    <row r="3116" spans="1:8" x14ac:dyDescent="0.25">
      <c r="A3116" s="405">
        <v>41387</v>
      </c>
      <c r="B3116" s="324">
        <v>634</v>
      </c>
      <c r="C3116" s="292">
        <v>4.62</v>
      </c>
      <c r="D3116" s="341">
        <v>4.07</v>
      </c>
      <c r="E3116" s="341">
        <f t="shared" si="177"/>
        <v>8.6900000000000013</v>
      </c>
      <c r="F3116" s="401">
        <f t="shared" ref="F3116:F3179" si="178">(C3116*10000)/67.929</f>
        <v>680.1218919754449</v>
      </c>
      <c r="G3116" s="401">
        <f t="shared" ref="G3116:G3179" si="179">(D3116*10000)/67.929</f>
        <v>599.15500007360629</v>
      </c>
      <c r="H3116" s="401">
        <f t="shared" si="176"/>
        <v>1279.2768920490514</v>
      </c>
    </row>
    <row r="3117" spans="1:8" x14ac:dyDescent="0.25">
      <c r="A3117" s="405">
        <v>41387</v>
      </c>
      <c r="B3117" s="324">
        <v>638</v>
      </c>
      <c r="C3117" s="292">
        <v>2.02</v>
      </c>
      <c r="D3117" s="341">
        <v>0.14000000000000001</v>
      </c>
      <c r="E3117" s="341">
        <f t="shared" si="177"/>
        <v>2.16</v>
      </c>
      <c r="F3117" s="401">
        <f t="shared" si="178"/>
        <v>297.36931207584388</v>
      </c>
      <c r="G3117" s="401">
        <f t="shared" si="179"/>
        <v>20.609754302286213</v>
      </c>
      <c r="H3117" s="401">
        <f t="shared" si="176"/>
        <v>317.97906637813009</v>
      </c>
    </row>
    <row r="3118" spans="1:8" x14ac:dyDescent="0.25">
      <c r="A3118" s="405">
        <v>41387</v>
      </c>
      <c r="B3118" s="324">
        <v>641</v>
      </c>
      <c r="C3118" s="292">
        <v>0.48</v>
      </c>
      <c r="D3118" s="341">
        <v>3.95</v>
      </c>
      <c r="E3118" s="341">
        <f t="shared" si="177"/>
        <v>4.43</v>
      </c>
      <c r="F3118" s="401">
        <f t="shared" si="178"/>
        <v>70.662014750695576</v>
      </c>
      <c r="G3118" s="401">
        <f t="shared" si="179"/>
        <v>581.4894963859324</v>
      </c>
      <c r="H3118" s="401">
        <f t="shared" si="176"/>
        <v>652.15151113662796</v>
      </c>
    </row>
    <row r="3119" spans="1:8" x14ac:dyDescent="0.25">
      <c r="A3119" s="405">
        <v>41387</v>
      </c>
      <c r="B3119" s="324">
        <v>651</v>
      </c>
      <c r="C3119" s="292">
        <v>2.91</v>
      </c>
      <c r="D3119" s="341">
        <v>1.64</v>
      </c>
      <c r="E3119" s="341">
        <f t="shared" si="177"/>
        <v>4.55</v>
      </c>
      <c r="F3119" s="401">
        <f t="shared" si="178"/>
        <v>428.38846442609196</v>
      </c>
      <c r="G3119" s="401">
        <f t="shared" si="179"/>
        <v>241.42855039820989</v>
      </c>
      <c r="H3119" s="401">
        <f t="shared" si="176"/>
        <v>669.81701482430185</v>
      </c>
    </row>
    <row r="3120" spans="1:8" x14ac:dyDescent="0.25">
      <c r="A3120" s="405">
        <v>41387</v>
      </c>
      <c r="B3120" s="324">
        <v>654</v>
      </c>
      <c r="C3120" s="293">
        <v>1.1100000000000001</v>
      </c>
      <c r="D3120" s="344">
        <v>0.3</v>
      </c>
      <c r="E3120" s="341">
        <f t="shared" si="177"/>
        <v>1.4100000000000001</v>
      </c>
      <c r="F3120" s="401">
        <f t="shared" si="178"/>
        <v>163.40590911098354</v>
      </c>
      <c r="G3120" s="401">
        <f t="shared" si="179"/>
        <v>44.163759219184733</v>
      </c>
      <c r="H3120" s="401">
        <f t="shared" si="176"/>
        <v>207.5696683301683</v>
      </c>
    </row>
    <row r="3121" spans="1:8" x14ac:dyDescent="0.25">
      <c r="A3121" s="405">
        <v>41387</v>
      </c>
      <c r="B3121" s="324">
        <v>661</v>
      </c>
      <c r="C3121" s="293">
        <v>2.91</v>
      </c>
      <c r="D3121" s="344">
        <v>1.64</v>
      </c>
      <c r="E3121" s="341">
        <f t="shared" si="177"/>
        <v>4.55</v>
      </c>
      <c r="F3121" s="401">
        <f t="shared" si="178"/>
        <v>428.38846442609196</v>
      </c>
      <c r="G3121" s="401">
        <f t="shared" si="179"/>
        <v>241.42855039820989</v>
      </c>
      <c r="H3121" s="401">
        <f t="shared" si="176"/>
        <v>669.81701482430185</v>
      </c>
    </row>
    <row r="3122" spans="1:8" x14ac:dyDescent="0.25">
      <c r="A3122" s="405">
        <v>41387</v>
      </c>
      <c r="B3122" s="324">
        <v>743</v>
      </c>
      <c r="C3122" s="292">
        <v>1.56</v>
      </c>
      <c r="D3122" s="341">
        <v>1.48</v>
      </c>
      <c r="E3122" s="341">
        <f t="shared" si="177"/>
        <v>3.04</v>
      </c>
      <c r="F3122" s="401">
        <f t="shared" si="178"/>
        <v>229.65154793976063</v>
      </c>
      <c r="G3122" s="401">
        <f t="shared" si="179"/>
        <v>217.87454548131137</v>
      </c>
      <c r="H3122" s="401">
        <f t="shared" si="176"/>
        <v>447.52609342107201</v>
      </c>
    </row>
    <row r="3123" spans="1:8" x14ac:dyDescent="0.25">
      <c r="A3123" s="405">
        <v>41387</v>
      </c>
      <c r="B3123" s="324">
        <v>744</v>
      </c>
      <c r="C3123" s="292">
        <v>4.3899999999999997</v>
      </c>
      <c r="D3123" s="341">
        <v>5.82</v>
      </c>
      <c r="E3123" s="341">
        <f t="shared" si="177"/>
        <v>10.210000000000001</v>
      </c>
      <c r="F3123" s="401">
        <f t="shared" si="178"/>
        <v>646.26300990740333</v>
      </c>
      <c r="G3123" s="401">
        <f t="shared" si="179"/>
        <v>856.77692885218391</v>
      </c>
      <c r="H3123" s="401">
        <f t="shared" si="176"/>
        <v>1503.0399387595874</v>
      </c>
    </row>
    <row r="3124" spans="1:8" x14ac:dyDescent="0.25">
      <c r="A3124" s="405">
        <v>41387</v>
      </c>
      <c r="B3124" s="324">
        <v>745</v>
      </c>
      <c r="C3124" s="292">
        <v>0.86</v>
      </c>
      <c r="D3124" s="341">
        <v>3.2</v>
      </c>
      <c r="E3124" s="341">
        <f t="shared" si="177"/>
        <v>4.0600000000000005</v>
      </c>
      <c r="F3124" s="401">
        <f t="shared" si="178"/>
        <v>126.60277642832958</v>
      </c>
      <c r="G3124" s="401">
        <f t="shared" si="179"/>
        <v>471.08009833797053</v>
      </c>
      <c r="H3124" s="401">
        <f t="shared" si="176"/>
        <v>597.68287476630019</v>
      </c>
    </row>
    <row r="3125" spans="1:8" x14ac:dyDescent="0.25">
      <c r="A3125" s="405">
        <v>41387</v>
      </c>
      <c r="B3125" s="324">
        <v>746</v>
      </c>
      <c r="C3125" s="292">
        <v>1.94</v>
      </c>
      <c r="D3125" s="341">
        <v>3.79</v>
      </c>
      <c r="E3125" s="341">
        <f t="shared" si="177"/>
        <v>5.73</v>
      </c>
      <c r="F3125" s="401">
        <f t="shared" si="178"/>
        <v>285.59230961739462</v>
      </c>
      <c r="G3125" s="401">
        <f t="shared" si="179"/>
        <v>557.93549146903388</v>
      </c>
      <c r="H3125" s="401">
        <f t="shared" si="176"/>
        <v>843.52780108642855</v>
      </c>
    </row>
    <row r="3126" spans="1:8" x14ac:dyDescent="0.25">
      <c r="A3126" s="405">
        <v>41387</v>
      </c>
      <c r="B3126" s="324">
        <v>758</v>
      </c>
      <c r="C3126" s="292">
        <v>0.76</v>
      </c>
      <c r="D3126" s="341">
        <v>9.4</v>
      </c>
      <c r="E3126" s="341">
        <f t="shared" si="177"/>
        <v>10.16</v>
      </c>
      <c r="F3126" s="401">
        <f t="shared" si="178"/>
        <v>111.881523355268</v>
      </c>
      <c r="G3126" s="401">
        <f t="shared" si="179"/>
        <v>1383.7977888677883</v>
      </c>
      <c r="H3126" s="401">
        <f t="shared" si="176"/>
        <v>1495.6793122230563</v>
      </c>
    </row>
    <row r="3127" spans="1:8" x14ac:dyDescent="0.25">
      <c r="A3127" s="405">
        <v>41387</v>
      </c>
      <c r="B3127" s="324">
        <v>765</v>
      </c>
      <c r="C3127" s="292">
        <v>2.4500000000000002</v>
      </c>
      <c r="D3127" s="341">
        <v>3.59</v>
      </c>
      <c r="E3127" s="341">
        <f t="shared" si="177"/>
        <v>6.04</v>
      </c>
      <c r="F3127" s="401">
        <f t="shared" si="178"/>
        <v>360.67070029000865</v>
      </c>
      <c r="G3127" s="401">
        <f t="shared" si="179"/>
        <v>528.49298532291073</v>
      </c>
      <c r="H3127" s="401">
        <f t="shared" si="176"/>
        <v>889.16368561291938</v>
      </c>
    </row>
    <row r="3128" spans="1:8" x14ac:dyDescent="0.25">
      <c r="A3128" s="405">
        <v>41387</v>
      </c>
      <c r="B3128" s="324">
        <v>770</v>
      </c>
      <c r="C3128" s="292">
        <v>3.39</v>
      </c>
      <c r="D3128" s="341">
        <v>3.33</v>
      </c>
      <c r="E3128" s="341">
        <f t="shared" si="177"/>
        <v>6.7200000000000006</v>
      </c>
      <c r="F3128" s="401">
        <f t="shared" si="178"/>
        <v>499.05047917678752</v>
      </c>
      <c r="G3128" s="401">
        <f t="shared" si="179"/>
        <v>490.21772733295057</v>
      </c>
      <c r="H3128" s="401">
        <f t="shared" si="176"/>
        <v>989.26820650973809</v>
      </c>
    </row>
    <row r="3129" spans="1:8" x14ac:dyDescent="0.25">
      <c r="A3129" s="405">
        <v>41464</v>
      </c>
      <c r="B3129" s="324">
        <v>2</v>
      </c>
      <c r="C3129" s="292">
        <v>1.06</v>
      </c>
      <c r="D3129" s="341">
        <v>9.58</v>
      </c>
      <c r="E3129" s="341">
        <f>D3129+C3129</f>
        <v>10.64</v>
      </c>
      <c r="F3129" s="401">
        <f t="shared" si="178"/>
        <v>156.04528257445273</v>
      </c>
      <c r="G3129" s="401">
        <f t="shared" si="179"/>
        <v>1410.2960443992993</v>
      </c>
      <c r="H3129" s="401">
        <f t="shared" si="176"/>
        <v>1566.3413269737518</v>
      </c>
    </row>
    <row r="3130" spans="1:8" x14ac:dyDescent="0.25">
      <c r="A3130" s="405">
        <v>41464</v>
      </c>
      <c r="B3130" s="324">
        <v>12</v>
      </c>
      <c r="C3130" s="292">
        <v>0</v>
      </c>
      <c r="D3130" s="341">
        <v>4.4800000000000004</v>
      </c>
      <c r="E3130" s="341">
        <f t="shared" ref="E3130:E3193" si="180">D3130+C3130</f>
        <v>4.4800000000000004</v>
      </c>
      <c r="F3130" s="401">
        <f t="shared" si="178"/>
        <v>0</v>
      </c>
      <c r="G3130" s="401">
        <f t="shared" si="179"/>
        <v>659.5121376731588</v>
      </c>
      <c r="H3130" s="401">
        <f t="shared" si="176"/>
        <v>659.5121376731588</v>
      </c>
    </row>
    <row r="3131" spans="1:8" x14ac:dyDescent="0.25">
      <c r="A3131" s="405">
        <v>41464</v>
      </c>
      <c r="B3131" s="324">
        <v>22</v>
      </c>
      <c r="C3131" s="292">
        <v>0</v>
      </c>
      <c r="D3131" s="341">
        <v>10.87</v>
      </c>
      <c r="E3131" s="341">
        <f t="shared" si="180"/>
        <v>10.87</v>
      </c>
      <c r="F3131" s="401">
        <f t="shared" si="178"/>
        <v>0</v>
      </c>
      <c r="G3131" s="401">
        <f t="shared" si="179"/>
        <v>1600.2002090417934</v>
      </c>
      <c r="H3131" s="401">
        <f t="shared" si="176"/>
        <v>1600.2002090417934</v>
      </c>
    </row>
    <row r="3132" spans="1:8" x14ac:dyDescent="0.25">
      <c r="A3132" s="405">
        <v>41464</v>
      </c>
      <c r="B3132" s="324">
        <v>25</v>
      </c>
      <c r="C3132" s="292">
        <v>0</v>
      </c>
      <c r="D3132" s="341">
        <v>8.8000000000000007</v>
      </c>
      <c r="E3132" s="341">
        <f t="shared" si="180"/>
        <v>8.8000000000000007</v>
      </c>
      <c r="F3132" s="401">
        <f t="shared" si="178"/>
        <v>0</v>
      </c>
      <c r="G3132" s="401">
        <f t="shared" si="179"/>
        <v>1295.4702704294189</v>
      </c>
      <c r="H3132" s="401">
        <f t="shared" si="176"/>
        <v>1295.4702704294189</v>
      </c>
    </row>
    <row r="3133" spans="1:8" x14ac:dyDescent="0.25">
      <c r="A3133" s="405">
        <v>41464</v>
      </c>
      <c r="B3133" s="324">
        <v>28</v>
      </c>
      <c r="C3133" s="292">
        <v>0.22</v>
      </c>
      <c r="D3133" s="341">
        <v>6.66</v>
      </c>
      <c r="E3133" s="341">
        <f t="shared" si="180"/>
        <v>6.88</v>
      </c>
      <c r="F3133" s="401">
        <f t="shared" si="178"/>
        <v>32.386756760735473</v>
      </c>
      <c r="G3133" s="401">
        <f t="shared" si="179"/>
        <v>980.43545466590115</v>
      </c>
      <c r="H3133" s="401">
        <f t="shared" si="176"/>
        <v>1012.8222114266366</v>
      </c>
    </row>
    <row r="3134" spans="1:8" x14ac:dyDescent="0.25">
      <c r="A3134" s="405">
        <v>41464</v>
      </c>
      <c r="B3134" s="324">
        <v>31</v>
      </c>
      <c r="C3134" s="292">
        <v>1.71</v>
      </c>
      <c r="D3134" s="341">
        <v>13.99</v>
      </c>
      <c r="E3134" s="341">
        <f t="shared" si="180"/>
        <v>15.7</v>
      </c>
      <c r="F3134" s="401">
        <f t="shared" si="178"/>
        <v>251.733427549353</v>
      </c>
      <c r="G3134" s="401">
        <f t="shared" si="179"/>
        <v>2059.5033049213148</v>
      </c>
      <c r="H3134" s="401">
        <f t="shared" si="176"/>
        <v>2311.2367324706679</v>
      </c>
    </row>
    <row r="3135" spans="1:8" x14ac:dyDescent="0.25">
      <c r="A3135" s="405">
        <v>41464</v>
      </c>
      <c r="B3135" s="324">
        <v>32</v>
      </c>
      <c r="C3135" s="292">
        <v>0</v>
      </c>
      <c r="D3135" s="341">
        <v>12.25</v>
      </c>
      <c r="E3135" s="341">
        <f t="shared" si="180"/>
        <v>12.25</v>
      </c>
      <c r="F3135" s="401">
        <f t="shared" si="178"/>
        <v>0</v>
      </c>
      <c r="G3135" s="401">
        <f t="shared" si="179"/>
        <v>1803.3535014500433</v>
      </c>
      <c r="H3135" s="401">
        <f t="shared" si="176"/>
        <v>1803.3535014500433</v>
      </c>
    </row>
    <row r="3136" spans="1:8" x14ac:dyDescent="0.25">
      <c r="A3136" s="405">
        <v>41464</v>
      </c>
      <c r="B3136" s="381">
        <v>74</v>
      </c>
      <c r="C3136" s="292">
        <v>2.4900000000000002</v>
      </c>
      <c r="D3136" s="341">
        <v>10.24</v>
      </c>
      <c r="E3136" s="341">
        <f t="shared" si="180"/>
        <v>12.73</v>
      </c>
      <c r="F3136" s="401">
        <f t="shared" si="178"/>
        <v>366.55920151923334</v>
      </c>
      <c r="G3136" s="401">
        <f t="shared" si="179"/>
        <v>1507.4563146815055</v>
      </c>
      <c r="H3136" s="401">
        <f t="shared" si="176"/>
        <v>1874.0155162007391</v>
      </c>
    </row>
    <row r="3137" spans="1:8" x14ac:dyDescent="0.25">
      <c r="A3137" s="405">
        <v>41464</v>
      </c>
      <c r="B3137" s="381">
        <v>80</v>
      </c>
      <c r="C3137" s="292">
        <v>10.17</v>
      </c>
      <c r="D3137" s="341">
        <v>11.64</v>
      </c>
      <c r="E3137" s="341">
        <f t="shared" si="180"/>
        <v>21.810000000000002</v>
      </c>
      <c r="F3137" s="401">
        <f t="shared" si="178"/>
        <v>1497.1514375303625</v>
      </c>
      <c r="G3137" s="401">
        <f t="shared" si="179"/>
        <v>1713.5538577043678</v>
      </c>
      <c r="H3137" s="401">
        <f t="shared" si="176"/>
        <v>3210.7052952347308</v>
      </c>
    </row>
    <row r="3138" spans="1:8" x14ac:dyDescent="0.25">
      <c r="A3138" s="405">
        <v>41464</v>
      </c>
      <c r="B3138" s="381">
        <v>86</v>
      </c>
      <c r="C3138" s="292">
        <v>0</v>
      </c>
      <c r="D3138" s="341">
        <v>11.9</v>
      </c>
      <c r="E3138" s="341">
        <f t="shared" si="180"/>
        <v>11.9</v>
      </c>
      <c r="F3138" s="401">
        <f t="shared" si="178"/>
        <v>0</v>
      </c>
      <c r="G3138" s="401">
        <f t="shared" si="179"/>
        <v>1751.8291156943278</v>
      </c>
      <c r="H3138" s="401">
        <f t="shared" si="176"/>
        <v>1751.8291156943278</v>
      </c>
    </row>
    <row r="3139" spans="1:8" x14ac:dyDescent="0.25">
      <c r="A3139" s="405">
        <v>41464</v>
      </c>
      <c r="B3139" s="381">
        <v>88</v>
      </c>
      <c r="C3139" s="292">
        <v>4.1399999999999997</v>
      </c>
      <c r="D3139" s="341">
        <v>9.48</v>
      </c>
      <c r="E3139" s="341">
        <f t="shared" si="180"/>
        <v>13.620000000000001</v>
      </c>
      <c r="F3139" s="401">
        <f t="shared" si="178"/>
        <v>609.45987722474933</v>
      </c>
      <c r="G3139" s="401">
        <f t="shared" si="179"/>
        <v>1395.5747913262376</v>
      </c>
      <c r="H3139" s="401">
        <f t="shared" si="176"/>
        <v>2005.0346685509869</v>
      </c>
    </row>
    <row r="3140" spans="1:8" x14ac:dyDescent="0.25">
      <c r="A3140" s="405">
        <v>41464</v>
      </c>
      <c r="B3140" s="381">
        <v>89</v>
      </c>
      <c r="C3140" s="292">
        <v>0</v>
      </c>
      <c r="D3140" s="341">
        <v>2.85</v>
      </c>
      <c r="E3140" s="341">
        <f t="shared" si="180"/>
        <v>2.85</v>
      </c>
      <c r="F3140" s="401">
        <f t="shared" si="178"/>
        <v>0</v>
      </c>
      <c r="G3140" s="401">
        <f t="shared" si="179"/>
        <v>419.55571258225501</v>
      </c>
      <c r="H3140" s="401">
        <f t="shared" ref="H3140:H3203" si="181">(E3140*10000)/67.929</f>
        <v>419.55571258225501</v>
      </c>
    </row>
    <row r="3141" spans="1:8" x14ac:dyDescent="0.25">
      <c r="A3141" s="405">
        <v>41464</v>
      </c>
      <c r="B3141" s="381">
        <v>94</v>
      </c>
      <c r="C3141" s="292">
        <v>0</v>
      </c>
      <c r="D3141" s="341">
        <v>12.07</v>
      </c>
      <c r="E3141" s="341">
        <f t="shared" si="180"/>
        <v>12.07</v>
      </c>
      <c r="F3141" s="401">
        <f t="shared" si="178"/>
        <v>0</v>
      </c>
      <c r="G3141" s="401">
        <f t="shared" si="179"/>
        <v>1776.8552459185325</v>
      </c>
      <c r="H3141" s="401">
        <f t="shared" si="181"/>
        <v>1776.8552459185325</v>
      </c>
    </row>
    <row r="3142" spans="1:8" x14ac:dyDescent="0.25">
      <c r="A3142" s="405">
        <v>41464</v>
      </c>
      <c r="B3142" s="381">
        <v>105</v>
      </c>
      <c r="C3142" s="292">
        <v>0</v>
      </c>
      <c r="D3142" s="341">
        <v>8.85</v>
      </c>
      <c r="E3142" s="341">
        <f t="shared" si="180"/>
        <v>8.85</v>
      </c>
      <c r="F3142" s="401">
        <f t="shared" si="178"/>
        <v>0</v>
      </c>
      <c r="G3142" s="401">
        <f t="shared" si="179"/>
        <v>1302.8308969659497</v>
      </c>
      <c r="H3142" s="401">
        <f t="shared" si="181"/>
        <v>1302.8308969659497</v>
      </c>
    </row>
    <row r="3143" spans="1:8" x14ac:dyDescent="0.25">
      <c r="A3143" s="405">
        <v>41464</v>
      </c>
      <c r="B3143" s="324">
        <v>108</v>
      </c>
      <c r="C3143" s="292">
        <v>0</v>
      </c>
      <c r="D3143" s="341">
        <v>3.78</v>
      </c>
      <c r="E3143" s="341">
        <f t="shared" si="180"/>
        <v>3.78</v>
      </c>
      <c r="F3143" s="401">
        <f t="shared" si="178"/>
        <v>0</v>
      </c>
      <c r="G3143" s="401">
        <f t="shared" si="179"/>
        <v>556.46336616172766</v>
      </c>
      <c r="H3143" s="401">
        <f t="shared" si="181"/>
        <v>556.46336616172766</v>
      </c>
    </row>
    <row r="3144" spans="1:8" x14ac:dyDescent="0.25">
      <c r="A3144" s="405">
        <v>41464</v>
      </c>
      <c r="B3144" s="324">
        <v>119</v>
      </c>
      <c r="C3144" s="292">
        <v>0.08</v>
      </c>
      <c r="D3144" s="341">
        <v>8.15</v>
      </c>
      <c r="E3144" s="341">
        <f t="shared" si="180"/>
        <v>8.23</v>
      </c>
      <c r="F3144" s="401">
        <f t="shared" si="178"/>
        <v>11.777002458449262</v>
      </c>
      <c r="G3144" s="401">
        <f t="shared" si="179"/>
        <v>1199.7821254545186</v>
      </c>
      <c r="H3144" s="401">
        <f t="shared" si="181"/>
        <v>1211.5591279129678</v>
      </c>
    </row>
    <row r="3145" spans="1:8" x14ac:dyDescent="0.25">
      <c r="A3145" s="405">
        <v>41464</v>
      </c>
      <c r="B3145" s="324">
        <v>123</v>
      </c>
      <c r="C3145" s="292">
        <v>0.06</v>
      </c>
      <c r="D3145" s="341">
        <v>14.76</v>
      </c>
      <c r="E3145" s="341">
        <f t="shared" si="180"/>
        <v>14.82</v>
      </c>
      <c r="F3145" s="401">
        <f t="shared" si="178"/>
        <v>8.832751843836947</v>
      </c>
      <c r="G3145" s="401">
        <f t="shared" si="179"/>
        <v>2172.8569535838892</v>
      </c>
      <c r="H3145" s="401">
        <f t="shared" si="181"/>
        <v>2181.689705427726</v>
      </c>
    </row>
    <row r="3146" spans="1:8" x14ac:dyDescent="0.25">
      <c r="A3146" s="405">
        <v>41464</v>
      </c>
      <c r="B3146" s="324">
        <v>124</v>
      </c>
      <c r="C3146" s="292">
        <v>1.45</v>
      </c>
      <c r="D3146" s="341">
        <v>12.53</v>
      </c>
      <c r="E3146" s="341">
        <f t="shared" si="180"/>
        <v>13.979999999999999</v>
      </c>
      <c r="F3146" s="401">
        <f t="shared" si="178"/>
        <v>213.4581695593929</v>
      </c>
      <c r="G3146" s="401">
        <f t="shared" si="179"/>
        <v>1844.5730100546159</v>
      </c>
      <c r="H3146" s="401">
        <f t="shared" si="181"/>
        <v>2058.0311796140086</v>
      </c>
    </row>
    <row r="3147" spans="1:8" x14ac:dyDescent="0.25">
      <c r="A3147" s="405">
        <v>41464</v>
      </c>
      <c r="B3147" s="324">
        <v>132</v>
      </c>
      <c r="C3147" s="292">
        <v>0.1</v>
      </c>
      <c r="D3147" s="341">
        <v>13.42</v>
      </c>
      <c r="E3147" s="341">
        <f t="shared" si="180"/>
        <v>13.52</v>
      </c>
      <c r="F3147" s="401">
        <f t="shared" si="178"/>
        <v>14.721253073061579</v>
      </c>
      <c r="G3147" s="401">
        <f t="shared" si="179"/>
        <v>1975.5921624048638</v>
      </c>
      <c r="H3147" s="401">
        <f t="shared" si="181"/>
        <v>1990.3134154779254</v>
      </c>
    </row>
    <row r="3148" spans="1:8" x14ac:dyDescent="0.25">
      <c r="A3148" s="405">
        <v>41464</v>
      </c>
      <c r="B3148" s="324">
        <v>133</v>
      </c>
      <c r="C3148" s="292">
        <v>0</v>
      </c>
      <c r="D3148" s="341">
        <v>14.96</v>
      </c>
      <c r="E3148" s="341">
        <f t="shared" si="180"/>
        <v>14.96</v>
      </c>
      <c r="F3148" s="401">
        <f t="shared" si="178"/>
        <v>0</v>
      </c>
      <c r="G3148" s="401">
        <f t="shared" si="179"/>
        <v>2202.2994597300121</v>
      </c>
      <c r="H3148" s="401">
        <f t="shared" si="181"/>
        <v>2202.2994597300121</v>
      </c>
    </row>
    <row r="3149" spans="1:8" x14ac:dyDescent="0.25">
      <c r="A3149" s="405">
        <v>41464</v>
      </c>
      <c r="B3149" s="324">
        <v>134</v>
      </c>
      <c r="C3149" s="292">
        <v>4.37</v>
      </c>
      <c r="D3149" s="341">
        <v>10.91</v>
      </c>
      <c r="E3149" s="341">
        <f t="shared" si="180"/>
        <v>15.280000000000001</v>
      </c>
      <c r="F3149" s="401">
        <f t="shared" si="178"/>
        <v>643.31875929279101</v>
      </c>
      <c r="G3149" s="401">
        <f t="shared" si="179"/>
        <v>1606.0887102710183</v>
      </c>
      <c r="H3149" s="401">
        <f t="shared" si="181"/>
        <v>2249.4074695638092</v>
      </c>
    </row>
    <row r="3150" spans="1:8" x14ac:dyDescent="0.25">
      <c r="A3150" s="405">
        <v>41464</v>
      </c>
      <c r="B3150" s="324">
        <v>177</v>
      </c>
      <c r="C3150" s="292">
        <v>0.22</v>
      </c>
      <c r="D3150" s="341">
        <v>6.89</v>
      </c>
      <c r="E3150" s="341">
        <f t="shared" si="180"/>
        <v>7.1099999999999994</v>
      </c>
      <c r="F3150" s="401">
        <f t="shared" si="178"/>
        <v>32.386756760735473</v>
      </c>
      <c r="G3150" s="401">
        <f t="shared" si="179"/>
        <v>1014.2943367339427</v>
      </c>
      <c r="H3150" s="401">
        <f t="shared" si="181"/>
        <v>1046.6810934946782</v>
      </c>
    </row>
    <row r="3151" spans="1:8" x14ac:dyDescent="0.25">
      <c r="A3151" s="405">
        <v>41464</v>
      </c>
      <c r="B3151" s="324">
        <v>178</v>
      </c>
      <c r="C3151" s="292">
        <v>0</v>
      </c>
      <c r="D3151" s="341">
        <v>5.57</v>
      </c>
      <c r="E3151" s="341">
        <f t="shared" si="180"/>
        <v>5.57</v>
      </c>
      <c r="F3151" s="401">
        <f t="shared" si="178"/>
        <v>0</v>
      </c>
      <c r="G3151" s="401">
        <f t="shared" si="179"/>
        <v>819.97379616952992</v>
      </c>
      <c r="H3151" s="401">
        <f t="shared" si="181"/>
        <v>819.97379616952992</v>
      </c>
    </row>
    <row r="3152" spans="1:8" x14ac:dyDescent="0.25">
      <c r="A3152" s="405">
        <v>41464</v>
      </c>
      <c r="B3152" s="324">
        <v>181</v>
      </c>
      <c r="C3152" s="292">
        <v>0</v>
      </c>
      <c r="D3152" s="341">
        <v>12.02</v>
      </c>
      <c r="E3152" s="341">
        <f t="shared" si="180"/>
        <v>12.02</v>
      </c>
      <c r="F3152" s="401">
        <f t="shared" si="178"/>
        <v>0</v>
      </c>
      <c r="G3152" s="401">
        <f t="shared" si="179"/>
        <v>1769.4946193820017</v>
      </c>
      <c r="H3152" s="401">
        <f t="shared" si="181"/>
        <v>1769.4946193820017</v>
      </c>
    </row>
    <row r="3153" spans="1:8" x14ac:dyDescent="0.25">
      <c r="A3153" s="405">
        <v>41464</v>
      </c>
      <c r="B3153" s="324">
        <v>185</v>
      </c>
      <c r="C3153" s="292">
        <v>2.96</v>
      </c>
      <c r="D3153" s="341">
        <v>11.53</v>
      </c>
      <c r="E3153" s="341">
        <f t="shared" si="180"/>
        <v>14.489999999999998</v>
      </c>
      <c r="F3153" s="401">
        <f t="shared" si="178"/>
        <v>435.74909096262274</v>
      </c>
      <c r="G3153" s="401">
        <f t="shared" si="179"/>
        <v>1697.3604793239999</v>
      </c>
      <c r="H3153" s="401">
        <f t="shared" si="181"/>
        <v>2133.1095702866223</v>
      </c>
    </row>
    <row r="3154" spans="1:8" x14ac:dyDescent="0.25">
      <c r="A3154" s="405">
        <v>41464</v>
      </c>
      <c r="B3154" s="324">
        <v>198</v>
      </c>
      <c r="C3154" s="292">
        <v>5.0599999999999996</v>
      </c>
      <c r="D3154" s="341">
        <v>10</v>
      </c>
      <c r="E3154" s="341">
        <f t="shared" si="180"/>
        <v>15.059999999999999</v>
      </c>
      <c r="F3154" s="401">
        <f t="shared" si="178"/>
        <v>744.89540549691571</v>
      </c>
      <c r="G3154" s="401">
        <f t="shared" si="179"/>
        <v>1472.1253073061578</v>
      </c>
      <c r="H3154" s="401">
        <f t="shared" si="181"/>
        <v>2217.0207128030738</v>
      </c>
    </row>
    <row r="3155" spans="1:8" x14ac:dyDescent="0.25">
      <c r="A3155" s="405">
        <v>41464</v>
      </c>
      <c r="B3155" s="324">
        <v>204</v>
      </c>
      <c r="C3155" s="292">
        <v>9.26</v>
      </c>
      <c r="D3155" s="341">
        <v>10.87</v>
      </c>
      <c r="E3155" s="341">
        <f t="shared" si="180"/>
        <v>20.13</v>
      </c>
      <c r="F3155" s="401">
        <f t="shared" si="178"/>
        <v>1363.1880345655022</v>
      </c>
      <c r="G3155" s="401">
        <f t="shared" si="179"/>
        <v>1600.2002090417934</v>
      </c>
      <c r="H3155" s="401">
        <f t="shared" si="181"/>
        <v>2963.3882436072959</v>
      </c>
    </row>
    <row r="3156" spans="1:8" x14ac:dyDescent="0.25">
      <c r="A3156" s="405">
        <v>41464</v>
      </c>
      <c r="B3156" s="324">
        <v>205</v>
      </c>
      <c r="C3156" s="292">
        <v>0</v>
      </c>
      <c r="D3156" s="341">
        <v>6.54</v>
      </c>
      <c r="E3156" s="341">
        <f t="shared" si="180"/>
        <v>6.54</v>
      </c>
      <c r="F3156" s="401">
        <f t="shared" si="178"/>
        <v>0</v>
      </c>
      <c r="G3156" s="401">
        <f t="shared" si="179"/>
        <v>962.76995097822726</v>
      </c>
      <c r="H3156" s="401">
        <f t="shared" si="181"/>
        <v>962.76995097822726</v>
      </c>
    </row>
    <row r="3157" spans="1:8" x14ac:dyDescent="0.25">
      <c r="A3157" s="405">
        <v>41464</v>
      </c>
      <c r="B3157" s="324">
        <v>223</v>
      </c>
      <c r="C3157" s="292">
        <v>0</v>
      </c>
      <c r="D3157" s="341">
        <v>14.57</v>
      </c>
      <c r="E3157" s="341">
        <f t="shared" si="180"/>
        <v>14.57</v>
      </c>
      <c r="F3157" s="401">
        <f t="shared" si="178"/>
        <v>0</v>
      </c>
      <c r="G3157" s="401">
        <f t="shared" si="179"/>
        <v>2144.886572745072</v>
      </c>
      <c r="H3157" s="401">
        <f t="shared" si="181"/>
        <v>2144.886572745072</v>
      </c>
    </row>
    <row r="3158" spans="1:8" x14ac:dyDescent="0.25">
      <c r="A3158" s="405">
        <v>41464</v>
      </c>
      <c r="B3158" s="324">
        <v>224</v>
      </c>
      <c r="C3158" s="292">
        <v>0</v>
      </c>
      <c r="D3158" s="341">
        <v>12</v>
      </c>
      <c r="E3158" s="341">
        <f t="shared" si="180"/>
        <v>12</v>
      </c>
      <c r="F3158" s="401">
        <f t="shared" si="178"/>
        <v>0</v>
      </c>
      <c r="G3158" s="401">
        <f t="shared" si="179"/>
        <v>1766.5503687673895</v>
      </c>
      <c r="H3158" s="401">
        <f t="shared" si="181"/>
        <v>1766.5503687673895</v>
      </c>
    </row>
    <row r="3159" spans="1:8" x14ac:dyDescent="0.25">
      <c r="A3159" s="405">
        <v>41464</v>
      </c>
      <c r="B3159" s="324">
        <v>227</v>
      </c>
      <c r="C3159" s="292">
        <v>1.1200000000000001</v>
      </c>
      <c r="D3159" s="341">
        <v>9.57</v>
      </c>
      <c r="E3159" s="341">
        <f t="shared" si="180"/>
        <v>10.690000000000001</v>
      </c>
      <c r="F3159" s="401">
        <f t="shared" si="178"/>
        <v>164.8780344182897</v>
      </c>
      <c r="G3159" s="401">
        <f t="shared" si="179"/>
        <v>1408.823919091993</v>
      </c>
      <c r="H3159" s="401">
        <f t="shared" si="181"/>
        <v>1573.7019535102829</v>
      </c>
    </row>
    <row r="3160" spans="1:8" x14ac:dyDescent="0.25">
      <c r="A3160" s="405">
        <v>41464</v>
      </c>
      <c r="B3160" s="324">
        <v>229</v>
      </c>
      <c r="C3160" s="292">
        <v>10.24</v>
      </c>
      <c r="D3160" s="341">
        <v>8.1300000000000008</v>
      </c>
      <c r="E3160" s="341">
        <f t="shared" si="180"/>
        <v>18.37</v>
      </c>
      <c r="F3160" s="401">
        <f t="shared" si="178"/>
        <v>1507.4563146815055</v>
      </c>
      <c r="G3160" s="401">
        <f t="shared" si="179"/>
        <v>1196.8378748399066</v>
      </c>
      <c r="H3160" s="401">
        <f t="shared" si="181"/>
        <v>2704.2941895214121</v>
      </c>
    </row>
    <row r="3161" spans="1:8" x14ac:dyDescent="0.25">
      <c r="A3161" s="405">
        <v>41464</v>
      </c>
      <c r="B3161" s="324">
        <v>232</v>
      </c>
      <c r="C3161" s="292">
        <v>0</v>
      </c>
      <c r="D3161" s="341">
        <v>3.48</v>
      </c>
      <c r="E3161" s="341">
        <f t="shared" si="180"/>
        <v>3.48</v>
      </c>
      <c r="F3161" s="401">
        <f t="shared" si="178"/>
        <v>0</v>
      </c>
      <c r="G3161" s="401">
        <f t="shared" si="179"/>
        <v>512.29960694254294</v>
      </c>
      <c r="H3161" s="401">
        <f t="shared" si="181"/>
        <v>512.29960694254294</v>
      </c>
    </row>
    <row r="3162" spans="1:8" x14ac:dyDescent="0.25">
      <c r="A3162" s="405">
        <v>41464</v>
      </c>
      <c r="B3162" s="324">
        <v>244</v>
      </c>
      <c r="C3162" s="292">
        <v>0</v>
      </c>
      <c r="D3162" s="341">
        <v>26.13</v>
      </c>
      <c r="E3162" s="341">
        <f t="shared" si="180"/>
        <v>26.13</v>
      </c>
      <c r="F3162" s="401">
        <f t="shared" si="178"/>
        <v>0</v>
      </c>
      <c r="G3162" s="401">
        <f t="shared" si="179"/>
        <v>3846.6634279909904</v>
      </c>
      <c r="H3162" s="401">
        <f t="shared" si="181"/>
        <v>3846.6634279909904</v>
      </c>
    </row>
    <row r="3163" spans="1:8" x14ac:dyDescent="0.25">
      <c r="A3163" s="405">
        <v>41464</v>
      </c>
      <c r="B3163" s="324">
        <v>245</v>
      </c>
      <c r="C3163" s="292">
        <v>0</v>
      </c>
      <c r="D3163" s="341">
        <v>11.48</v>
      </c>
      <c r="E3163" s="341">
        <f t="shared" si="180"/>
        <v>11.48</v>
      </c>
      <c r="F3163" s="401">
        <f t="shared" si="178"/>
        <v>0</v>
      </c>
      <c r="G3163" s="401">
        <f t="shared" si="179"/>
        <v>1689.9998527874693</v>
      </c>
      <c r="H3163" s="401">
        <f t="shared" si="181"/>
        <v>1689.9998527874693</v>
      </c>
    </row>
    <row r="3164" spans="1:8" x14ac:dyDescent="0.25">
      <c r="A3164" s="405">
        <v>41464</v>
      </c>
      <c r="B3164" s="324">
        <v>247</v>
      </c>
      <c r="C3164" s="292">
        <v>0.69</v>
      </c>
      <c r="D3164" s="341">
        <v>12.18</v>
      </c>
      <c r="E3164" s="341">
        <f t="shared" si="180"/>
        <v>12.87</v>
      </c>
      <c r="F3164" s="401">
        <f t="shared" si="178"/>
        <v>101.57664620412488</v>
      </c>
      <c r="G3164" s="401">
        <f t="shared" si="179"/>
        <v>1793.0486242989002</v>
      </c>
      <c r="H3164" s="401">
        <f t="shared" si="181"/>
        <v>1894.6252705030249</v>
      </c>
    </row>
    <row r="3165" spans="1:8" x14ac:dyDescent="0.25">
      <c r="A3165" s="405">
        <v>41464</v>
      </c>
      <c r="B3165" s="324">
        <v>248</v>
      </c>
      <c r="C3165" s="292">
        <v>2.56</v>
      </c>
      <c r="D3165" s="341">
        <v>3.46</v>
      </c>
      <c r="E3165" s="341">
        <f t="shared" si="180"/>
        <v>6.02</v>
      </c>
      <c r="F3165" s="401">
        <f t="shared" si="178"/>
        <v>376.86407867037639</v>
      </c>
      <c r="G3165" s="401">
        <f t="shared" si="179"/>
        <v>509.35535632793062</v>
      </c>
      <c r="H3165" s="401">
        <f t="shared" si="181"/>
        <v>886.21943499830695</v>
      </c>
    </row>
    <row r="3166" spans="1:8" x14ac:dyDescent="0.25">
      <c r="A3166" s="405">
        <v>41464</v>
      </c>
      <c r="B3166" s="324">
        <v>250</v>
      </c>
      <c r="C3166" s="292">
        <v>5.52</v>
      </c>
      <c r="D3166" s="341">
        <v>4.04</v>
      </c>
      <c r="E3166" s="341">
        <f t="shared" si="180"/>
        <v>9.5599999999999987</v>
      </c>
      <c r="F3166" s="401">
        <f t="shared" si="178"/>
        <v>812.61316963299907</v>
      </c>
      <c r="G3166" s="401">
        <f t="shared" si="179"/>
        <v>594.73862415168776</v>
      </c>
      <c r="H3166" s="401">
        <f t="shared" si="181"/>
        <v>1407.3517937846866</v>
      </c>
    </row>
    <row r="3167" spans="1:8" x14ac:dyDescent="0.25">
      <c r="A3167" s="405">
        <v>41464</v>
      </c>
      <c r="B3167" s="324">
        <v>252</v>
      </c>
      <c r="C3167" s="292">
        <v>2.13</v>
      </c>
      <c r="D3167" s="341">
        <v>15.32</v>
      </c>
      <c r="E3167" s="341">
        <f t="shared" si="180"/>
        <v>17.45</v>
      </c>
      <c r="F3167" s="401">
        <f t="shared" si="178"/>
        <v>313.56269045621161</v>
      </c>
      <c r="G3167" s="401">
        <f t="shared" si="179"/>
        <v>2255.295970793034</v>
      </c>
      <c r="H3167" s="401">
        <f t="shared" si="181"/>
        <v>2568.8586612492454</v>
      </c>
    </row>
    <row r="3168" spans="1:8" x14ac:dyDescent="0.25">
      <c r="A3168" s="405">
        <v>41464</v>
      </c>
      <c r="B3168" s="324">
        <v>257</v>
      </c>
      <c r="C3168" s="292">
        <v>2.79</v>
      </c>
      <c r="D3168" s="341">
        <v>10.5</v>
      </c>
      <c r="E3168" s="341">
        <f t="shared" si="180"/>
        <v>13.29</v>
      </c>
      <c r="F3168" s="401">
        <f t="shared" si="178"/>
        <v>410.72296073841807</v>
      </c>
      <c r="G3168" s="401">
        <f t="shared" si="179"/>
        <v>1545.7315726714658</v>
      </c>
      <c r="H3168" s="401">
        <f t="shared" si="181"/>
        <v>1956.4545334098839</v>
      </c>
    </row>
    <row r="3169" spans="1:8" x14ac:dyDescent="0.25">
      <c r="A3169" s="405">
        <v>41464</v>
      </c>
      <c r="B3169" s="324">
        <v>272</v>
      </c>
      <c r="C3169" s="292">
        <v>0.75</v>
      </c>
      <c r="D3169" s="341">
        <v>6.53</v>
      </c>
      <c r="E3169" s="341">
        <f t="shared" si="180"/>
        <v>7.28</v>
      </c>
      <c r="F3169" s="401">
        <f t="shared" si="178"/>
        <v>110.40939804796184</v>
      </c>
      <c r="G3169" s="401">
        <f t="shared" si="179"/>
        <v>961.29782567092104</v>
      </c>
      <c r="H3169" s="401">
        <f t="shared" si="181"/>
        <v>1071.7072237188829</v>
      </c>
    </row>
    <row r="3170" spans="1:8" x14ac:dyDescent="0.25">
      <c r="A3170" s="405">
        <v>41464</v>
      </c>
      <c r="B3170" s="324">
        <v>273</v>
      </c>
      <c r="C3170" s="292">
        <v>0</v>
      </c>
      <c r="D3170" s="341">
        <v>8.61</v>
      </c>
      <c r="E3170" s="341">
        <f t="shared" si="180"/>
        <v>8.61</v>
      </c>
      <c r="F3170" s="401">
        <f t="shared" si="178"/>
        <v>0</v>
      </c>
      <c r="G3170" s="401">
        <f t="shared" si="179"/>
        <v>1267.4998895906019</v>
      </c>
      <c r="H3170" s="401">
        <f t="shared" si="181"/>
        <v>1267.4998895906019</v>
      </c>
    </row>
    <row r="3171" spans="1:8" x14ac:dyDescent="0.25">
      <c r="A3171" s="405">
        <v>41464</v>
      </c>
      <c r="B3171" s="324">
        <v>281</v>
      </c>
      <c r="C3171" s="292">
        <v>0</v>
      </c>
      <c r="D3171" s="341">
        <v>8.85</v>
      </c>
      <c r="E3171" s="341">
        <f t="shared" si="180"/>
        <v>8.85</v>
      </c>
      <c r="F3171" s="401">
        <f t="shared" si="178"/>
        <v>0</v>
      </c>
      <c r="G3171" s="401">
        <f t="shared" si="179"/>
        <v>1302.8308969659497</v>
      </c>
      <c r="H3171" s="401">
        <f t="shared" si="181"/>
        <v>1302.8308969659497</v>
      </c>
    </row>
    <row r="3172" spans="1:8" x14ac:dyDescent="0.25">
      <c r="A3172" s="405">
        <v>41464</v>
      </c>
      <c r="B3172" s="324">
        <v>283</v>
      </c>
      <c r="C3172" s="292">
        <v>3.65</v>
      </c>
      <c r="D3172" s="341">
        <v>10.48</v>
      </c>
      <c r="E3172" s="341">
        <f t="shared" si="180"/>
        <v>14.13</v>
      </c>
      <c r="F3172" s="401">
        <f t="shared" si="178"/>
        <v>537.32573716674767</v>
      </c>
      <c r="G3172" s="401">
        <f t="shared" si="179"/>
        <v>1542.7873220568533</v>
      </c>
      <c r="H3172" s="401">
        <f t="shared" si="181"/>
        <v>2080.1130592236009</v>
      </c>
    </row>
    <row r="3173" spans="1:8" x14ac:dyDescent="0.25">
      <c r="A3173" s="405">
        <v>41464</v>
      </c>
      <c r="B3173" s="324">
        <v>286</v>
      </c>
      <c r="C3173" s="292">
        <v>4.29</v>
      </c>
      <c r="D3173" s="341">
        <v>10.82</v>
      </c>
      <c r="E3173" s="341">
        <f t="shared" si="180"/>
        <v>15.11</v>
      </c>
      <c r="F3173" s="401">
        <f t="shared" si="178"/>
        <v>631.54175683434175</v>
      </c>
      <c r="G3173" s="401">
        <f t="shared" si="179"/>
        <v>1592.8395825052628</v>
      </c>
      <c r="H3173" s="401">
        <f t="shared" si="181"/>
        <v>2224.3813393396044</v>
      </c>
    </row>
    <row r="3174" spans="1:8" x14ac:dyDescent="0.25">
      <c r="A3174" s="405">
        <v>41464</v>
      </c>
      <c r="B3174" s="324">
        <v>291</v>
      </c>
      <c r="C3174" s="292">
        <v>0.2</v>
      </c>
      <c r="D3174" s="341">
        <v>4.5999999999999996</v>
      </c>
      <c r="E3174" s="341">
        <f t="shared" si="180"/>
        <v>4.8</v>
      </c>
      <c r="F3174" s="401">
        <f t="shared" si="178"/>
        <v>29.442506146123158</v>
      </c>
      <c r="G3174" s="401">
        <f t="shared" si="179"/>
        <v>677.17764136083258</v>
      </c>
      <c r="H3174" s="401">
        <f t="shared" si="181"/>
        <v>706.62014750695573</v>
      </c>
    </row>
    <row r="3175" spans="1:8" x14ac:dyDescent="0.25">
      <c r="A3175" s="405">
        <v>41464</v>
      </c>
      <c r="B3175" s="324">
        <v>300</v>
      </c>
      <c r="C3175" s="292">
        <v>0</v>
      </c>
      <c r="D3175" s="341">
        <v>6.64</v>
      </c>
      <c r="E3175" s="341">
        <f t="shared" si="180"/>
        <v>6.64</v>
      </c>
      <c r="F3175" s="401">
        <f t="shared" si="178"/>
        <v>0</v>
      </c>
      <c r="G3175" s="401">
        <f t="shared" si="179"/>
        <v>977.49120405128883</v>
      </c>
      <c r="H3175" s="401">
        <f t="shared" si="181"/>
        <v>977.49120405128883</v>
      </c>
    </row>
    <row r="3176" spans="1:8" x14ac:dyDescent="0.25">
      <c r="A3176" s="405">
        <v>41464</v>
      </c>
      <c r="B3176" s="324">
        <v>313</v>
      </c>
      <c r="C3176" s="292">
        <v>0</v>
      </c>
      <c r="D3176" s="341">
        <v>2.92</v>
      </c>
      <c r="E3176" s="341">
        <f t="shared" si="180"/>
        <v>2.92</v>
      </c>
      <c r="F3176" s="401">
        <f t="shared" si="178"/>
        <v>0</v>
      </c>
      <c r="G3176" s="401">
        <f t="shared" si="179"/>
        <v>429.86058973339811</v>
      </c>
      <c r="H3176" s="401">
        <f t="shared" si="181"/>
        <v>429.86058973339811</v>
      </c>
    </row>
    <row r="3177" spans="1:8" x14ac:dyDescent="0.25">
      <c r="A3177" s="405">
        <v>41464</v>
      </c>
      <c r="B3177" s="324">
        <v>314</v>
      </c>
      <c r="C3177" s="292">
        <v>0</v>
      </c>
      <c r="D3177" s="341">
        <v>4.87</v>
      </c>
      <c r="E3177" s="341">
        <f t="shared" si="180"/>
        <v>4.87</v>
      </c>
      <c r="F3177" s="401">
        <f t="shared" si="178"/>
        <v>0</v>
      </c>
      <c r="G3177" s="401">
        <f t="shared" si="179"/>
        <v>716.92502465809889</v>
      </c>
      <c r="H3177" s="401">
        <f t="shared" si="181"/>
        <v>716.92502465809889</v>
      </c>
    </row>
    <row r="3178" spans="1:8" x14ac:dyDescent="0.25">
      <c r="A3178" s="405">
        <v>41464</v>
      </c>
      <c r="B3178" s="324">
        <v>317</v>
      </c>
      <c r="C3178" s="292">
        <v>0.34</v>
      </c>
      <c r="D3178" s="341">
        <v>5.05</v>
      </c>
      <c r="E3178" s="341">
        <f t="shared" si="180"/>
        <v>5.39</v>
      </c>
      <c r="F3178" s="401">
        <f t="shared" si="178"/>
        <v>50.05226044840937</v>
      </c>
      <c r="G3178" s="401">
        <f t="shared" si="179"/>
        <v>743.42328018960973</v>
      </c>
      <c r="H3178" s="401">
        <f t="shared" si="181"/>
        <v>793.47554063801908</v>
      </c>
    </row>
    <row r="3179" spans="1:8" x14ac:dyDescent="0.25">
      <c r="A3179" s="405">
        <v>41464</v>
      </c>
      <c r="B3179" s="324">
        <v>319</v>
      </c>
      <c r="C3179" s="292">
        <v>0.73</v>
      </c>
      <c r="D3179" s="341">
        <v>11</v>
      </c>
      <c r="E3179" s="341">
        <f t="shared" si="180"/>
        <v>11.73</v>
      </c>
      <c r="F3179" s="401">
        <f t="shared" si="178"/>
        <v>107.46514743334953</v>
      </c>
      <c r="G3179" s="401">
        <f t="shared" si="179"/>
        <v>1619.3378380367737</v>
      </c>
      <c r="H3179" s="401">
        <f t="shared" si="181"/>
        <v>1726.8029854701231</v>
      </c>
    </row>
    <row r="3180" spans="1:8" x14ac:dyDescent="0.25">
      <c r="A3180" s="405">
        <v>41464</v>
      </c>
      <c r="B3180" s="324">
        <v>321</v>
      </c>
      <c r="C3180" s="292">
        <v>0</v>
      </c>
      <c r="D3180" s="341">
        <v>7.66</v>
      </c>
      <c r="E3180" s="341">
        <f t="shared" si="180"/>
        <v>7.66</v>
      </c>
      <c r="F3180" s="401">
        <f t="shared" ref="F3180:F3243" si="182">(C3180*10000)/67.929</f>
        <v>0</v>
      </c>
      <c r="G3180" s="401">
        <f t="shared" ref="G3180:G3243" si="183">(D3180*10000)/67.929</f>
        <v>1127.647985396517</v>
      </c>
      <c r="H3180" s="401">
        <f t="shared" si="181"/>
        <v>1127.647985396517</v>
      </c>
    </row>
    <row r="3181" spans="1:8" x14ac:dyDescent="0.25">
      <c r="A3181" s="405">
        <v>41464</v>
      </c>
      <c r="B3181" s="324">
        <v>323</v>
      </c>
      <c r="C3181" s="292">
        <v>0</v>
      </c>
      <c r="D3181" s="341">
        <v>2.98</v>
      </c>
      <c r="E3181" s="341">
        <f t="shared" si="180"/>
        <v>2.98</v>
      </c>
      <c r="F3181" s="401">
        <f t="shared" si="182"/>
        <v>0</v>
      </c>
      <c r="G3181" s="401">
        <f t="shared" si="183"/>
        <v>438.69334157723506</v>
      </c>
      <c r="H3181" s="401">
        <f t="shared" si="181"/>
        <v>438.69334157723506</v>
      </c>
    </row>
    <row r="3182" spans="1:8" x14ac:dyDescent="0.25">
      <c r="A3182" s="405">
        <v>41464</v>
      </c>
      <c r="B3182" s="324">
        <v>325</v>
      </c>
      <c r="C3182" s="292">
        <v>0</v>
      </c>
      <c r="D3182" s="341">
        <v>2.94</v>
      </c>
      <c r="E3182" s="341">
        <f t="shared" si="180"/>
        <v>2.94</v>
      </c>
      <c r="F3182" s="401">
        <f t="shared" si="182"/>
        <v>0</v>
      </c>
      <c r="G3182" s="401">
        <f t="shared" si="183"/>
        <v>432.80484034801043</v>
      </c>
      <c r="H3182" s="401">
        <f t="shared" si="181"/>
        <v>432.80484034801043</v>
      </c>
    </row>
    <row r="3183" spans="1:8" x14ac:dyDescent="0.25">
      <c r="A3183" s="405">
        <v>41464</v>
      </c>
      <c r="B3183" s="324">
        <v>335</v>
      </c>
      <c r="C3183" s="292">
        <v>0.12</v>
      </c>
      <c r="D3183" s="341">
        <v>7</v>
      </c>
      <c r="E3183" s="341">
        <f t="shared" si="180"/>
        <v>7.12</v>
      </c>
      <c r="F3183" s="401">
        <f t="shared" si="182"/>
        <v>17.665503687673894</v>
      </c>
      <c r="G3183" s="401">
        <f t="shared" si="183"/>
        <v>1030.4877151143105</v>
      </c>
      <c r="H3183" s="401">
        <f t="shared" si="181"/>
        <v>1048.1532188019844</v>
      </c>
    </row>
    <row r="3184" spans="1:8" x14ac:dyDescent="0.25">
      <c r="A3184" s="405">
        <v>41464</v>
      </c>
      <c r="B3184" s="324">
        <v>347</v>
      </c>
      <c r="C3184" s="292">
        <v>0</v>
      </c>
      <c r="D3184" s="341">
        <v>2.6</v>
      </c>
      <c r="E3184" s="341">
        <f t="shared" si="180"/>
        <v>2.6</v>
      </c>
      <c r="F3184" s="401">
        <f t="shared" si="182"/>
        <v>0</v>
      </c>
      <c r="G3184" s="401">
        <f t="shared" si="183"/>
        <v>382.75257989960102</v>
      </c>
      <c r="H3184" s="401">
        <f t="shared" si="181"/>
        <v>382.75257989960102</v>
      </c>
    </row>
    <row r="3185" spans="1:8" x14ac:dyDescent="0.25">
      <c r="A3185" s="405">
        <v>41464</v>
      </c>
      <c r="B3185" s="324">
        <v>351</v>
      </c>
      <c r="C3185" s="292">
        <v>0</v>
      </c>
      <c r="D3185" s="344">
        <v>5.93</v>
      </c>
      <c r="E3185" s="341">
        <f t="shared" si="180"/>
        <v>5.93</v>
      </c>
      <c r="F3185" s="401">
        <f t="shared" si="182"/>
        <v>0</v>
      </c>
      <c r="G3185" s="401">
        <f t="shared" si="183"/>
        <v>872.97030723255159</v>
      </c>
      <c r="H3185" s="401">
        <f t="shared" si="181"/>
        <v>872.97030723255159</v>
      </c>
    </row>
    <row r="3186" spans="1:8" x14ac:dyDescent="0.25">
      <c r="A3186" s="405">
        <v>41464</v>
      </c>
      <c r="B3186" s="324">
        <v>353</v>
      </c>
      <c r="C3186" s="292">
        <v>1.79</v>
      </c>
      <c r="D3186" s="341">
        <v>8.4499999999999993</v>
      </c>
      <c r="E3186" s="341">
        <f t="shared" si="180"/>
        <v>10.239999999999998</v>
      </c>
      <c r="F3186" s="401">
        <f t="shared" si="182"/>
        <v>263.51043000780226</v>
      </c>
      <c r="G3186" s="401">
        <f t="shared" si="183"/>
        <v>1243.9458846737034</v>
      </c>
      <c r="H3186" s="401">
        <f t="shared" si="181"/>
        <v>1507.4563146815053</v>
      </c>
    </row>
    <row r="3187" spans="1:8" x14ac:dyDescent="0.25">
      <c r="A3187" s="405">
        <v>41464</v>
      </c>
      <c r="B3187" s="324">
        <v>364</v>
      </c>
      <c r="C3187" s="292">
        <v>0</v>
      </c>
      <c r="D3187" s="341">
        <v>14.46</v>
      </c>
      <c r="E3187" s="341">
        <f t="shared" si="180"/>
        <v>14.46</v>
      </c>
      <c r="F3187" s="401">
        <f t="shared" si="182"/>
        <v>0</v>
      </c>
      <c r="G3187" s="401">
        <f t="shared" si="183"/>
        <v>2128.6931943647041</v>
      </c>
      <c r="H3187" s="401">
        <f t="shared" si="181"/>
        <v>2128.6931943647041</v>
      </c>
    </row>
    <row r="3188" spans="1:8" x14ac:dyDescent="0.25">
      <c r="A3188" s="405">
        <v>41464</v>
      </c>
      <c r="B3188" s="324">
        <v>365</v>
      </c>
      <c r="C3188" s="292">
        <v>1.18</v>
      </c>
      <c r="D3188" s="341">
        <v>5.31</v>
      </c>
      <c r="E3188" s="341">
        <f t="shared" si="180"/>
        <v>6.4899999999999993</v>
      </c>
      <c r="F3188" s="401">
        <f t="shared" si="182"/>
        <v>173.71078626212662</v>
      </c>
      <c r="G3188" s="401">
        <f t="shared" si="183"/>
        <v>781.69853817956971</v>
      </c>
      <c r="H3188" s="401">
        <f t="shared" si="181"/>
        <v>955.4093244416963</v>
      </c>
    </row>
    <row r="3189" spans="1:8" x14ac:dyDescent="0.25">
      <c r="A3189" s="405">
        <v>41464</v>
      </c>
      <c r="B3189" s="324">
        <v>369</v>
      </c>
      <c r="C3189" s="292">
        <v>0.05</v>
      </c>
      <c r="D3189" s="341">
        <v>7.96</v>
      </c>
      <c r="E3189" s="341">
        <f t="shared" si="180"/>
        <v>8.01</v>
      </c>
      <c r="F3189" s="401">
        <f t="shared" si="182"/>
        <v>7.3606265365307895</v>
      </c>
      <c r="G3189" s="401">
        <f t="shared" si="183"/>
        <v>1171.8117446157016</v>
      </c>
      <c r="H3189" s="401">
        <f t="shared" si="181"/>
        <v>1179.1723711522325</v>
      </c>
    </row>
    <row r="3190" spans="1:8" x14ac:dyDescent="0.25">
      <c r="A3190" s="405">
        <v>41464</v>
      </c>
      <c r="B3190" s="324">
        <v>374</v>
      </c>
      <c r="C3190" s="292">
        <v>0.18</v>
      </c>
      <c r="D3190" s="341">
        <v>10.53</v>
      </c>
      <c r="E3190" s="341">
        <f t="shared" si="180"/>
        <v>10.709999999999999</v>
      </c>
      <c r="F3190" s="401">
        <f t="shared" si="182"/>
        <v>26.498255531510843</v>
      </c>
      <c r="G3190" s="401">
        <f t="shared" si="183"/>
        <v>1550.1479485933842</v>
      </c>
      <c r="H3190" s="401">
        <f t="shared" si="181"/>
        <v>1576.6462041248949</v>
      </c>
    </row>
    <row r="3191" spans="1:8" x14ac:dyDescent="0.25">
      <c r="A3191" s="405">
        <v>41464</v>
      </c>
      <c r="B3191" s="324">
        <v>379</v>
      </c>
      <c r="C3191" s="292">
        <v>0</v>
      </c>
      <c r="D3191" s="341">
        <v>7.23</v>
      </c>
      <c r="E3191" s="341">
        <f t="shared" si="180"/>
        <v>7.23</v>
      </c>
      <c r="F3191" s="401">
        <f t="shared" si="182"/>
        <v>0</v>
      </c>
      <c r="G3191" s="401">
        <f t="shared" si="183"/>
        <v>1064.3465971823521</v>
      </c>
      <c r="H3191" s="401">
        <f t="shared" si="181"/>
        <v>1064.3465971823521</v>
      </c>
    </row>
    <row r="3192" spans="1:8" x14ac:dyDescent="0.25">
      <c r="A3192" s="405">
        <v>41464</v>
      </c>
      <c r="B3192" s="324">
        <v>392</v>
      </c>
      <c r="C3192" s="292">
        <v>0</v>
      </c>
      <c r="D3192" s="341">
        <v>4.3899999999999997</v>
      </c>
      <c r="E3192" s="341">
        <f t="shared" si="180"/>
        <v>4.3899999999999997</v>
      </c>
      <c r="F3192" s="401">
        <f t="shared" si="182"/>
        <v>0</v>
      </c>
      <c r="G3192" s="401">
        <f t="shared" si="183"/>
        <v>646.26300990740333</v>
      </c>
      <c r="H3192" s="401">
        <f t="shared" si="181"/>
        <v>646.26300990740333</v>
      </c>
    </row>
    <row r="3193" spans="1:8" x14ac:dyDescent="0.25">
      <c r="A3193" s="405">
        <v>41464</v>
      </c>
      <c r="B3193" s="324">
        <v>398</v>
      </c>
      <c r="C3193" s="292">
        <v>0</v>
      </c>
      <c r="D3193" s="341">
        <v>2.85</v>
      </c>
      <c r="E3193" s="341">
        <f t="shared" si="180"/>
        <v>2.85</v>
      </c>
      <c r="F3193" s="401">
        <f t="shared" si="182"/>
        <v>0</v>
      </c>
      <c r="G3193" s="401">
        <f t="shared" si="183"/>
        <v>419.55571258225501</v>
      </c>
      <c r="H3193" s="401">
        <f t="shared" si="181"/>
        <v>419.55571258225501</v>
      </c>
    </row>
    <row r="3194" spans="1:8" x14ac:dyDescent="0.25">
      <c r="A3194" s="405">
        <v>41464</v>
      </c>
      <c r="B3194" s="324">
        <v>405</v>
      </c>
      <c r="C3194" s="292">
        <v>11.15</v>
      </c>
      <c r="D3194" s="341">
        <v>11.06</v>
      </c>
      <c r="E3194" s="341">
        <f t="shared" ref="E3194:E3247" si="184">D3194+C3194</f>
        <v>22.21</v>
      </c>
      <c r="F3194" s="401">
        <f t="shared" si="182"/>
        <v>1641.4197176463661</v>
      </c>
      <c r="G3194" s="401">
        <f t="shared" si="183"/>
        <v>1628.1705898806106</v>
      </c>
      <c r="H3194" s="401">
        <f t="shared" si="181"/>
        <v>3269.5903075269766</v>
      </c>
    </row>
    <row r="3195" spans="1:8" x14ac:dyDescent="0.25">
      <c r="A3195" s="405">
        <v>41464</v>
      </c>
      <c r="B3195" s="324">
        <v>409</v>
      </c>
      <c r="C3195" s="292">
        <v>6.72</v>
      </c>
      <c r="D3195" s="341">
        <v>19.5</v>
      </c>
      <c r="E3195" s="341">
        <f t="shared" si="184"/>
        <v>26.22</v>
      </c>
      <c r="F3195" s="401">
        <f t="shared" si="182"/>
        <v>989.26820650973809</v>
      </c>
      <c r="G3195" s="401">
        <f t="shared" si="183"/>
        <v>2870.644349247008</v>
      </c>
      <c r="H3195" s="401">
        <f t="shared" si="181"/>
        <v>3859.9125557567459</v>
      </c>
    </row>
    <row r="3196" spans="1:8" x14ac:dyDescent="0.25">
      <c r="A3196" s="405">
        <v>41464</v>
      </c>
      <c r="B3196" s="324">
        <v>411</v>
      </c>
      <c r="C3196" s="293">
        <v>0</v>
      </c>
      <c r="D3196" s="344">
        <v>6.11</v>
      </c>
      <c r="E3196" s="341">
        <f t="shared" si="184"/>
        <v>6.11</v>
      </c>
      <c r="F3196" s="401">
        <f t="shared" si="182"/>
        <v>0</v>
      </c>
      <c r="G3196" s="401">
        <f t="shared" si="183"/>
        <v>899.46856276406243</v>
      </c>
      <c r="H3196" s="401">
        <f t="shared" si="181"/>
        <v>899.46856276406243</v>
      </c>
    </row>
    <row r="3197" spans="1:8" x14ac:dyDescent="0.25">
      <c r="A3197" s="405">
        <v>41464</v>
      </c>
      <c r="B3197" s="324">
        <v>415</v>
      </c>
      <c r="C3197" s="292">
        <v>0.33</v>
      </c>
      <c r="D3197" s="341">
        <v>6.82</v>
      </c>
      <c r="E3197" s="341">
        <f t="shared" si="184"/>
        <v>7.15</v>
      </c>
      <c r="F3197" s="401">
        <f t="shared" si="182"/>
        <v>48.580135141103206</v>
      </c>
      <c r="G3197" s="401">
        <f t="shared" si="183"/>
        <v>1003.9894595827997</v>
      </c>
      <c r="H3197" s="401">
        <f t="shared" si="181"/>
        <v>1052.5695947239028</v>
      </c>
    </row>
    <row r="3198" spans="1:8" x14ac:dyDescent="0.25">
      <c r="A3198" s="405">
        <v>41464</v>
      </c>
      <c r="B3198" s="324">
        <v>419</v>
      </c>
      <c r="C3198" s="292">
        <v>1.18</v>
      </c>
      <c r="D3198" s="341">
        <v>4.76</v>
      </c>
      <c r="E3198" s="341">
        <f t="shared" si="184"/>
        <v>5.9399999999999995</v>
      </c>
      <c r="F3198" s="401">
        <f t="shared" si="182"/>
        <v>173.71078626212662</v>
      </c>
      <c r="G3198" s="401">
        <f t="shared" si="183"/>
        <v>700.7316462777311</v>
      </c>
      <c r="H3198" s="401">
        <f t="shared" si="181"/>
        <v>874.44243253985769</v>
      </c>
    </row>
    <row r="3199" spans="1:8" x14ac:dyDescent="0.25">
      <c r="A3199" s="405">
        <v>41464</v>
      </c>
      <c r="B3199" s="324">
        <v>427</v>
      </c>
      <c r="C3199" s="292">
        <v>0.69</v>
      </c>
      <c r="D3199" s="341">
        <v>6.04</v>
      </c>
      <c r="E3199" s="341">
        <f t="shared" si="184"/>
        <v>6.73</v>
      </c>
      <c r="F3199" s="401">
        <f t="shared" si="182"/>
        <v>101.57664620412488</v>
      </c>
      <c r="G3199" s="401">
        <f t="shared" si="183"/>
        <v>889.16368561291938</v>
      </c>
      <c r="H3199" s="401">
        <f t="shared" si="181"/>
        <v>990.74033181704419</v>
      </c>
    </row>
    <row r="3200" spans="1:8" x14ac:dyDescent="0.25">
      <c r="A3200" s="405">
        <v>41464</v>
      </c>
      <c r="B3200" s="324">
        <v>433</v>
      </c>
      <c r="C3200" s="292">
        <v>0</v>
      </c>
      <c r="D3200" s="341">
        <v>2.17</v>
      </c>
      <c r="E3200" s="341">
        <f t="shared" si="184"/>
        <v>2.17</v>
      </c>
      <c r="F3200" s="401">
        <f t="shared" si="182"/>
        <v>0</v>
      </c>
      <c r="G3200" s="401">
        <f t="shared" si="183"/>
        <v>319.45119168543624</v>
      </c>
      <c r="H3200" s="401">
        <f t="shared" si="181"/>
        <v>319.45119168543624</v>
      </c>
    </row>
    <row r="3201" spans="1:8" x14ac:dyDescent="0.25">
      <c r="A3201" s="405">
        <v>41464</v>
      </c>
      <c r="B3201" s="324">
        <v>437</v>
      </c>
      <c r="C3201" s="292">
        <v>0.18</v>
      </c>
      <c r="D3201" s="341">
        <v>4.9800000000000004</v>
      </c>
      <c r="E3201" s="341">
        <f t="shared" si="184"/>
        <v>5.16</v>
      </c>
      <c r="F3201" s="401">
        <f t="shared" si="182"/>
        <v>26.498255531510843</v>
      </c>
      <c r="G3201" s="401">
        <f t="shared" si="183"/>
        <v>733.11840303846668</v>
      </c>
      <c r="H3201" s="401">
        <f t="shared" si="181"/>
        <v>759.6166585699774</v>
      </c>
    </row>
    <row r="3202" spans="1:8" x14ac:dyDescent="0.25">
      <c r="A3202" s="405">
        <v>41464</v>
      </c>
      <c r="B3202" s="324">
        <v>441</v>
      </c>
      <c r="C3202" s="292">
        <v>0</v>
      </c>
      <c r="D3202" s="341">
        <v>8.9</v>
      </c>
      <c r="E3202" s="341">
        <f t="shared" si="184"/>
        <v>8.9</v>
      </c>
      <c r="F3202" s="401">
        <f t="shared" si="182"/>
        <v>0</v>
      </c>
      <c r="G3202" s="401">
        <f t="shared" si="183"/>
        <v>1310.1915235024805</v>
      </c>
      <c r="H3202" s="401">
        <f t="shared" si="181"/>
        <v>1310.1915235024805</v>
      </c>
    </row>
    <row r="3203" spans="1:8" x14ac:dyDescent="0.25">
      <c r="A3203" s="405">
        <v>41464</v>
      </c>
      <c r="B3203" s="324">
        <v>444</v>
      </c>
      <c r="C3203" s="292">
        <v>0.17</v>
      </c>
      <c r="D3203" s="341">
        <v>2.77</v>
      </c>
      <c r="E3203" s="341">
        <f t="shared" si="184"/>
        <v>2.94</v>
      </c>
      <c r="F3203" s="401">
        <f t="shared" si="182"/>
        <v>25.026130224204685</v>
      </c>
      <c r="G3203" s="401">
        <f t="shared" si="183"/>
        <v>407.77871012380575</v>
      </c>
      <c r="H3203" s="401">
        <f t="shared" si="181"/>
        <v>432.80484034801043</v>
      </c>
    </row>
    <row r="3204" spans="1:8" x14ac:dyDescent="0.25">
      <c r="A3204" s="405">
        <v>41464</v>
      </c>
      <c r="B3204" s="324">
        <v>452</v>
      </c>
      <c r="C3204" s="292">
        <v>0</v>
      </c>
      <c r="D3204" s="341">
        <v>6.13</v>
      </c>
      <c r="E3204" s="341">
        <f t="shared" si="184"/>
        <v>6.13</v>
      </c>
      <c r="F3204" s="401">
        <f t="shared" si="182"/>
        <v>0</v>
      </c>
      <c r="G3204" s="401">
        <f t="shared" si="183"/>
        <v>902.41281337867474</v>
      </c>
      <c r="H3204" s="401">
        <f t="shared" ref="H3204:H3267" si="185">(E3204*10000)/67.929</f>
        <v>902.41281337867474</v>
      </c>
    </row>
    <row r="3205" spans="1:8" x14ac:dyDescent="0.25">
      <c r="A3205" s="405">
        <v>41464</v>
      </c>
      <c r="B3205" s="324">
        <v>453</v>
      </c>
      <c r="C3205" s="292">
        <v>0</v>
      </c>
      <c r="D3205" s="341">
        <v>11.15</v>
      </c>
      <c r="E3205" s="341">
        <f t="shared" si="184"/>
        <v>11.15</v>
      </c>
      <c r="F3205" s="401">
        <f t="shared" si="182"/>
        <v>0</v>
      </c>
      <c r="G3205" s="401">
        <f t="shared" si="183"/>
        <v>1641.4197176463661</v>
      </c>
      <c r="H3205" s="401">
        <f t="shared" si="185"/>
        <v>1641.4197176463661</v>
      </c>
    </row>
    <row r="3206" spans="1:8" x14ac:dyDescent="0.25">
      <c r="A3206" s="405">
        <v>41464</v>
      </c>
      <c r="B3206" s="324">
        <v>461</v>
      </c>
      <c r="C3206" s="292">
        <v>2.15</v>
      </c>
      <c r="D3206" s="341">
        <v>3.17</v>
      </c>
      <c r="E3206" s="341">
        <f t="shared" si="184"/>
        <v>5.32</v>
      </c>
      <c r="F3206" s="401">
        <f t="shared" si="182"/>
        <v>316.50694107082393</v>
      </c>
      <c r="G3206" s="401">
        <f t="shared" si="183"/>
        <v>466.66372241605205</v>
      </c>
      <c r="H3206" s="401">
        <f t="shared" si="185"/>
        <v>783.17066348687592</v>
      </c>
    </row>
    <row r="3207" spans="1:8" x14ac:dyDescent="0.25">
      <c r="A3207" s="405">
        <v>41464</v>
      </c>
      <c r="B3207" s="324">
        <v>469</v>
      </c>
      <c r="C3207" s="292">
        <v>0.97</v>
      </c>
      <c r="D3207" s="341">
        <v>5.66</v>
      </c>
      <c r="E3207" s="341">
        <f t="shared" si="184"/>
        <v>6.63</v>
      </c>
      <c r="F3207" s="401">
        <f t="shared" si="182"/>
        <v>142.79615480869731</v>
      </c>
      <c r="G3207" s="401">
        <f t="shared" si="183"/>
        <v>833.22292393528539</v>
      </c>
      <c r="H3207" s="401">
        <f t="shared" si="185"/>
        <v>976.01907874398262</v>
      </c>
    </row>
    <row r="3208" spans="1:8" x14ac:dyDescent="0.25">
      <c r="A3208" s="405">
        <v>41464</v>
      </c>
      <c r="B3208" s="324">
        <v>470</v>
      </c>
      <c r="C3208" s="292">
        <v>0</v>
      </c>
      <c r="D3208" s="341">
        <v>4.49</v>
      </c>
      <c r="E3208" s="341">
        <f t="shared" si="184"/>
        <v>4.49</v>
      </c>
      <c r="F3208" s="401">
        <f t="shared" si="182"/>
        <v>0</v>
      </c>
      <c r="G3208" s="401">
        <f t="shared" si="183"/>
        <v>660.98426298046491</v>
      </c>
      <c r="H3208" s="401">
        <f t="shared" si="185"/>
        <v>660.98426298046491</v>
      </c>
    </row>
    <row r="3209" spans="1:8" x14ac:dyDescent="0.25">
      <c r="A3209" s="405">
        <v>41464</v>
      </c>
      <c r="B3209" s="324">
        <v>475</v>
      </c>
      <c r="C3209" s="292">
        <v>0</v>
      </c>
      <c r="D3209" s="341">
        <v>3.29</v>
      </c>
      <c r="E3209" s="341">
        <f t="shared" si="184"/>
        <v>3.29</v>
      </c>
      <c r="F3209" s="401">
        <f t="shared" si="182"/>
        <v>0</v>
      </c>
      <c r="G3209" s="401">
        <f t="shared" si="183"/>
        <v>484.32922610372594</v>
      </c>
      <c r="H3209" s="401">
        <f t="shared" si="185"/>
        <v>484.32922610372594</v>
      </c>
    </row>
    <row r="3210" spans="1:8" x14ac:dyDescent="0.25">
      <c r="A3210" s="405">
        <v>41464</v>
      </c>
      <c r="B3210" s="324">
        <v>476</v>
      </c>
      <c r="C3210" s="292">
        <v>0</v>
      </c>
      <c r="D3210" s="341">
        <v>6.63</v>
      </c>
      <c r="E3210" s="341">
        <f t="shared" si="184"/>
        <v>6.63</v>
      </c>
      <c r="F3210" s="401">
        <f t="shared" si="182"/>
        <v>0</v>
      </c>
      <c r="G3210" s="401">
        <f t="shared" si="183"/>
        <v>976.01907874398262</v>
      </c>
      <c r="H3210" s="401">
        <f t="shared" si="185"/>
        <v>976.01907874398262</v>
      </c>
    </row>
    <row r="3211" spans="1:8" x14ac:dyDescent="0.25">
      <c r="A3211" s="405">
        <v>41464</v>
      </c>
      <c r="B3211" s="324">
        <v>478</v>
      </c>
      <c r="C3211" s="292">
        <v>0.31</v>
      </c>
      <c r="D3211" s="341">
        <v>4.3899999999999997</v>
      </c>
      <c r="E3211" s="341">
        <f t="shared" si="184"/>
        <v>4.6999999999999993</v>
      </c>
      <c r="F3211" s="401">
        <f t="shared" si="182"/>
        <v>45.635884526490891</v>
      </c>
      <c r="G3211" s="401">
        <f t="shared" si="183"/>
        <v>646.26300990740333</v>
      </c>
      <c r="H3211" s="401">
        <f t="shared" si="185"/>
        <v>691.89889443389404</v>
      </c>
    </row>
    <row r="3212" spans="1:8" x14ac:dyDescent="0.25">
      <c r="A3212" s="405">
        <v>41464</v>
      </c>
      <c r="B3212" s="324">
        <v>481</v>
      </c>
      <c r="C3212" s="292">
        <v>0.04</v>
      </c>
      <c r="D3212" s="341">
        <v>6.89</v>
      </c>
      <c r="E3212" s="341">
        <f t="shared" si="184"/>
        <v>6.93</v>
      </c>
      <c r="F3212" s="401">
        <f t="shared" si="182"/>
        <v>5.888501229224631</v>
      </c>
      <c r="G3212" s="401">
        <f t="shared" si="183"/>
        <v>1014.2943367339427</v>
      </c>
      <c r="H3212" s="401">
        <f t="shared" si="185"/>
        <v>1020.1828379631673</v>
      </c>
    </row>
    <row r="3213" spans="1:8" x14ac:dyDescent="0.25">
      <c r="A3213" s="405">
        <v>41464</v>
      </c>
      <c r="B3213" s="324">
        <v>492</v>
      </c>
      <c r="C3213" s="292">
        <v>0.76</v>
      </c>
      <c r="D3213" s="341">
        <v>6.7</v>
      </c>
      <c r="E3213" s="341">
        <f t="shared" si="184"/>
        <v>7.46</v>
      </c>
      <c r="F3213" s="401">
        <f t="shared" si="182"/>
        <v>111.881523355268</v>
      </c>
      <c r="G3213" s="401">
        <f t="shared" si="183"/>
        <v>986.32395589512578</v>
      </c>
      <c r="H3213" s="401">
        <f t="shared" si="185"/>
        <v>1098.2054792503939</v>
      </c>
    </row>
    <row r="3214" spans="1:8" x14ac:dyDescent="0.25">
      <c r="A3214" s="405">
        <v>41464</v>
      </c>
      <c r="B3214" s="324">
        <v>499</v>
      </c>
      <c r="C3214" s="292">
        <v>0.46</v>
      </c>
      <c r="D3214" s="341">
        <v>9.43</v>
      </c>
      <c r="E3214" s="341">
        <f t="shared" si="184"/>
        <v>9.89</v>
      </c>
      <c r="F3214" s="401">
        <f t="shared" si="182"/>
        <v>67.717764136083261</v>
      </c>
      <c r="G3214" s="401">
        <f t="shared" si="183"/>
        <v>1388.214164789707</v>
      </c>
      <c r="H3214" s="401">
        <f t="shared" si="185"/>
        <v>1455.9319289257901</v>
      </c>
    </row>
    <row r="3215" spans="1:8" x14ac:dyDescent="0.25">
      <c r="A3215" s="405">
        <v>41464</v>
      </c>
      <c r="B3215" s="324">
        <v>503</v>
      </c>
      <c r="C3215" s="292">
        <v>0</v>
      </c>
      <c r="D3215" s="341">
        <v>8.56</v>
      </c>
      <c r="E3215" s="341">
        <f t="shared" si="184"/>
        <v>8.56</v>
      </c>
      <c r="F3215" s="401">
        <f t="shared" si="182"/>
        <v>0</v>
      </c>
      <c r="G3215" s="401">
        <f t="shared" si="183"/>
        <v>1260.1392630540711</v>
      </c>
      <c r="H3215" s="401">
        <f t="shared" si="185"/>
        <v>1260.1392630540711</v>
      </c>
    </row>
    <row r="3216" spans="1:8" x14ac:dyDescent="0.25">
      <c r="A3216" s="405">
        <v>41464</v>
      </c>
      <c r="B3216" s="324">
        <v>504</v>
      </c>
      <c r="C3216" s="292">
        <v>0.45</v>
      </c>
      <c r="D3216" s="341">
        <v>5.52</v>
      </c>
      <c r="E3216" s="341">
        <f t="shared" si="184"/>
        <v>5.97</v>
      </c>
      <c r="F3216" s="401">
        <f t="shared" si="182"/>
        <v>66.245638828777103</v>
      </c>
      <c r="G3216" s="401">
        <f t="shared" si="183"/>
        <v>812.61316963299907</v>
      </c>
      <c r="H3216" s="401">
        <f t="shared" si="185"/>
        <v>878.85880846177622</v>
      </c>
    </row>
    <row r="3217" spans="1:8" x14ac:dyDescent="0.25">
      <c r="A3217" s="405">
        <v>41464</v>
      </c>
      <c r="B3217" s="324">
        <v>508</v>
      </c>
      <c r="C3217" s="292">
        <v>2.38</v>
      </c>
      <c r="D3217" s="341">
        <v>9.65</v>
      </c>
      <c r="E3217" s="341">
        <f t="shared" si="184"/>
        <v>12.030000000000001</v>
      </c>
      <c r="F3217" s="401">
        <f t="shared" si="182"/>
        <v>350.36582313886555</v>
      </c>
      <c r="G3217" s="401">
        <f t="shared" si="183"/>
        <v>1420.6009215504423</v>
      </c>
      <c r="H3217" s="401">
        <f t="shared" si="185"/>
        <v>1770.9667446893081</v>
      </c>
    </row>
    <row r="3218" spans="1:8" x14ac:dyDescent="0.25">
      <c r="A3218" s="405">
        <v>41464</v>
      </c>
      <c r="B3218" s="324">
        <v>517</v>
      </c>
      <c r="C3218" s="292">
        <v>0</v>
      </c>
      <c r="D3218" s="341">
        <v>4.1500000000000004</v>
      </c>
      <c r="E3218" s="341">
        <f t="shared" si="184"/>
        <v>4.1500000000000004</v>
      </c>
      <c r="F3218" s="401">
        <f t="shared" si="182"/>
        <v>0</v>
      </c>
      <c r="G3218" s="401">
        <f t="shared" si="183"/>
        <v>610.93200253205555</v>
      </c>
      <c r="H3218" s="401">
        <f t="shared" si="185"/>
        <v>610.93200253205555</v>
      </c>
    </row>
    <row r="3219" spans="1:8" x14ac:dyDescent="0.25">
      <c r="A3219" s="405">
        <v>41464</v>
      </c>
      <c r="B3219" s="324">
        <v>525</v>
      </c>
      <c r="C3219" s="292">
        <v>0</v>
      </c>
      <c r="D3219" s="341">
        <v>6.3</v>
      </c>
      <c r="E3219" s="341">
        <f t="shared" si="184"/>
        <v>6.3</v>
      </c>
      <c r="F3219" s="401">
        <f t="shared" si="182"/>
        <v>0</v>
      </c>
      <c r="G3219" s="401">
        <f t="shared" si="183"/>
        <v>927.43894360287948</v>
      </c>
      <c r="H3219" s="401">
        <f t="shared" si="185"/>
        <v>927.43894360287948</v>
      </c>
    </row>
    <row r="3220" spans="1:8" x14ac:dyDescent="0.25">
      <c r="A3220" s="405">
        <v>41464</v>
      </c>
      <c r="B3220" s="324">
        <v>529</v>
      </c>
      <c r="C3220" s="292">
        <v>0</v>
      </c>
      <c r="D3220" s="341">
        <v>5.27</v>
      </c>
      <c r="E3220" s="341">
        <f t="shared" si="184"/>
        <v>5.27</v>
      </c>
      <c r="F3220" s="401">
        <f t="shared" si="182"/>
        <v>0</v>
      </c>
      <c r="G3220" s="401">
        <f t="shared" si="183"/>
        <v>775.81003695034508</v>
      </c>
      <c r="H3220" s="401">
        <f t="shared" si="185"/>
        <v>775.81003695034508</v>
      </c>
    </row>
    <row r="3221" spans="1:8" x14ac:dyDescent="0.25">
      <c r="A3221" s="405">
        <v>41464</v>
      </c>
      <c r="B3221" s="324">
        <v>537</v>
      </c>
      <c r="C3221" s="292">
        <v>0</v>
      </c>
      <c r="D3221" s="341">
        <v>6.7</v>
      </c>
      <c r="E3221" s="341">
        <f t="shared" si="184"/>
        <v>6.7</v>
      </c>
      <c r="F3221" s="401">
        <f t="shared" si="182"/>
        <v>0</v>
      </c>
      <c r="G3221" s="401">
        <f t="shared" si="183"/>
        <v>986.32395589512578</v>
      </c>
      <c r="H3221" s="401">
        <f t="shared" si="185"/>
        <v>986.32395589512578</v>
      </c>
    </row>
    <row r="3222" spans="1:8" x14ac:dyDescent="0.25">
      <c r="A3222" s="405">
        <v>41464</v>
      </c>
      <c r="B3222" s="324">
        <v>539</v>
      </c>
      <c r="C3222" s="292">
        <v>1.84</v>
      </c>
      <c r="D3222" s="341">
        <v>13.36</v>
      </c>
      <c r="E3222" s="341">
        <f t="shared" si="184"/>
        <v>15.2</v>
      </c>
      <c r="F3222" s="401">
        <f t="shared" si="182"/>
        <v>270.87105654433304</v>
      </c>
      <c r="G3222" s="401">
        <f t="shared" si="183"/>
        <v>1966.7594105610269</v>
      </c>
      <c r="H3222" s="401">
        <f t="shared" si="185"/>
        <v>2237.6304671053599</v>
      </c>
    </row>
    <row r="3223" spans="1:8" x14ac:dyDescent="0.25">
      <c r="A3223" s="405">
        <v>41464</v>
      </c>
      <c r="B3223" s="324">
        <v>541</v>
      </c>
      <c r="C3223" s="292">
        <v>0</v>
      </c>
      <c r="D3223" s="341">
        <v>5.83</v>
      </c>
      <c r="E3223" s="341">
        <f t="shared" si="184"/>
        <v>5.83</v>
      </c>
      <c r="F3223" s="401">
        <f t="shared" si="182"/>
        <v>0</v>
      </c>
      <c r="G3223" s="401">
        <f t="shared" si="183"/>
        <v>858.24905415949002</v>
      </c>
      <c r="H3223" s="401">
        <f t="shared" si="185"/>
        <v>858.24905415949002</v>
      </c>
    </row>
    <row r="3224" spans="1:8" x14ac:dyDescent="0.25">
      <c r="A3224" s="405">
        <v>41464</v>
      </c>
      <c r="B3224" s="324">
        <v>546</v>
      </c>
      <c r="C3224" s="292">
        <v>0.64</v>
      </c>
      <c r="D3224" s="341">
        <v>4.9000000000000004</v>
      </c>
      <c r="E3224" s="341">
        <f t="shared" si="184"/>
        <v>5.54</v>
      </c>
      <c r="F3224" s="401">
        <f t="shared" si="182"/>
        <v>94.216019667594097</v>
      </c>
      <c r="G3224" s="401">
        <f t="shared" si="183"/>
        <v>721.34140058001731</v>
      </c>
      <c r="H3224" s="401">
        <f t="shared" si="185"/>
        <v>815.5574202476115</v>
      </c>
    </row>
    <row r="3225" spans="1:8" x14ac:dyDescent="0.25">
      <c r="A3225" s="405">
        <v>41464</v>
      </c>
      <c r="B3225" s="324">
        <v>549</v>
      </c>
      <c r="C3225" s="292">
        <v>0</v>
      </c>
      <c r="D3225" s="341">
        <v>11.56</v>
      </c>
      <c r="E3225" s="341">
        <f t="shared" si="184"/>
        <v>11.56</v>
      </c>
      <c r="F3225" s="401">
        <f t="shared" si="182"/>
        <v>0</v>
      </c>
      <c r="G3225" s="401">
        <f t="shared" si="183"/>
        <v>1701.7768552459186</v>
      </c>
      <c r="H3225" s="401">
        <f t="shared" si="185"/>
        <v>1701.7768552459186</v>
      </c>
    </row>
    <row r="3226" spans="1:8" x14ac:dyDescent="0.25">
      <c r="A3226" s="405">
        <v>41464</v>
      </c>
      <c r="B3226" s="324">
        <v>560</v>
      </c>
      <c r="C3226" s="292">
        <v>0</v>
      </c>
      <c r="D3226" s="341">
        <v>10.8</v>
      </c>
      <c r="E3226" s="341">
        <f t="shared" si="184"/>
        <v>10.8</v>
      </c>
      <c r="F3226" s="401">
        <f t="shared" si="182"/>
        <v>0</v>
      </c>
      <c r="G3226" s="401">
        <f t="shared" si="183"/>
        <v>1589.8953318906506</v>
      </c>
      <c r="H3226" s="401">
        <f t="shared" si="185"/>
        <v>1589.8953318906506</v>
      </c>
    </row>
    <row r="3227" spans="1:8" x14ac:dyDescent="0.25">
      <c r="A3227" s="405">
        <v>41464</v>
      </c>
      <c r="B3227" s="324">
        <v>562</v>
      </c>
      <c r="C3227" s="292">
        <v>1.74</v>
      </c>
      <c r="D3227" s="341">
        <v>14.3</v>
      </c>
      <c r="E3227" s="341">
        <f t="shared" si="184"/>
        <v>16.04</v>
      </c>
      <c r="F3227" s="401">
        <f t="shared" si="182"/>
        <v>256.14980347127147</v>
      </c>
      <c r="G3227" s="401">
        <f t="shared" si="183"/>
        <v>2105.1391894478056</v>
      </c>
      <c r="H3227" s="401">
        <f t="shared" si="185"/>
        <v>2361.2889929190774</v>
      </c>
    </row>
    <row r="3228" spans="1:8" x14ac:dyDescent="0.25">
      <c r="A3228" s="405">
        <v>41464</v>
      </c>
      <c r="B3228" s="324">
        <v>570</v>
      </c>
      <c r="C3228" s="292">
        <v>1.61</v>
      </c>
      <c r="D3228" s="341">
        <v>4.09</v>
      </c>
      <c r="E3228" s="341">
        <f t="shared" si="184"/>
        <v>5.7</v>
      </c>
      <c r="F3228" s="401">
        <f t="shared" si="182"/>
        <v>237.01217447629145</v>
      </c>
      <c r="G3228" s="401">
        <f t="shared" si="183"/>
        <v>602.0992506882186</v>
      </c>
      <c r="H3228" s="401">
        <f t="shared" si="185"/>
        <v>839.11142516451002</v>
      </c>
    </row>
    <row r="3229" spans="1:8" x14ac:dyDescent="0.25">
      <c r="A3229" s="405">
        <v>41464</v>
      </c>
      <c r="B3229" s="324">
        <v>571</v>
      </c>
      <c r="C3229" s="292">
        <v>1</v>
      </c>
      <c r="D3229" s="341">
        <v>3.45</v>
      </c>
      <c r="E3229" s="341">
        <f t="shared" si="184"/>
        <v>4.45</v>
      </c>
      <c r="F3229" s="401">
        <f t="shared" si="182"/>
        <v>147.21253073061578</v>
      </c>
      <c r="G3229" s="401">
        <f t="shared" si="183"/>
        <v>507.88323102062446</v>
      </c>
      <c r="H3229" s="401">
        <f t="shared" si="185"/>
        <v>655.09576175124027</v>
      </c>
    </row>
    <row r="3230" spans="1:8" x14ac:dyDescent="0.25">
      <c r="A3230" s="405">
        <v>41464</v>
      </c>
      <c r="B3230" s="324">
        <v>572</v>
      </c>
      <c r="C3230" s="292">
        <v>0</v>
      </c>
      <c r="D3230" s="341">
        <v>3</v>
      </c>
      <c r="E3230" s="341">
        <f t="shared" si="184"/>
        <v>3</v>
      </c>
      <c r="F3230" s="401">
        <f t="shared" si="182"/>
        <v>0</v>
      </c>
      <c r="G3230" s="401">
        <f t="shared" si="183"/>
        <v>441.63759219184738</v>
      </c>
      <c r="H3230" s="401">
        <f t="shared" si="185"/>
        <v>441.63759219184738</v>
      </c>
    </row>
    <row r="3231" spans="1:8" x14ac:dyDescent="0.25">
      <c r="A3231" s="405">
        <v>41464</v>
      </c>
      <c r="B3231" s="324">
        <v>574</v>
      </c>
      <c r="C3231" s="292">
        <v>2.37</v>
      </c>
      <c r="D3231" s="341">
        <v>2.0299999999999998</v>
      </c>
      <c r="E3231" s="341">
        <f t="shared" si="184"/>
        <v>4.4000000000000004</v>
      </c>
      <c r="F3231" s="401">
        <f t="shared" si="182"/>
        <v>348.89369783155939</v>
      </c>
      <c r="G3231" s="401">
        <f t="shared" si="183"/>
        <v>298.84143738314998</v>
      </c>
      <c r="H3231" s="401">
        <f t="shared" si="185"/>
        <v>647.73513521470943</v>
      </c>
    </row>
    <row r="3232" spans="1:8" x14ac:dyDescent="0.25">
      <c r="A3232" s="405">
        <v>41464</v>
      </c>
      <c r="B3232" s="324">
        <v>577</v>
      </c>
      <c r="C3232" s="292">
        <v>0</v>
      </c>
      <c r="D3232" s="341">
        <v>2.87</v>
      </c>
      <c r="E3232" s="341">
        <f t="shared" si="184"/>
        <v>2.87</v>
      </c>
      <c r="F3232" s="401">
        <f t="shared" si="182"/>
        <v>0</v>
      </c>
      <c r="G3232" s="401">
        <f t="shared" si="183"/>
        <v>422.49996319686733</v>
      </c>
      <c r="H3232" s="401">
        <f t="shared" si="185"/>
        <v>422.49996319686733</v>
      </c>
    </row>
    <row r="3233" spans="1:8" x14ac:dyDescent="0.25">
      <c r="A3233" s="405">
        <v>41464</v>
      </c>
      <c r="B3233" s="324">
        <v>587</v>
      </c>
      <c r="C3233" s="292">
        <v>0</v>
      </c>
      <c r="D3233" s="341">
        <v>10.130000000000001</v>
      </c>
      <c r="E3233" s="341">
        <f t="shared" si="184"/>
        <v>10.130000000000001</v>
      </c>
      <c r="F3233" s="401">
        <f t="shared" si="182"/>
        <v>0</v>
      </c>
      <c r="G3233" s="401">
        <f t="shared" si="183"/>
        <v>1491.2629363011381</v>
      </c>
      <c r="H3233" s="401">
        <f t="shared" si="185"/>
        <v>1491.2629363011381</v>
      </c>
    </row>
    <row r="3234" spans="1:8" x14ac:dyDescent="0.25">
      <c r="A3234" s="405">
        <v>41464</v>
      </c>
      <c r="B3234" s="324">
        <v>631</v>
      </c>
      <c r="C3234" s="292">
        <v>0</v>
      </c>
      <c r="D3234" s="341">
        <v>7.81</v>
      </c>
      <c r="E3234" s="341">
        <f t="shared" si="184"/>
        <v>7.81</v>
      </c>
      <c r="F3234" s="401">
        <f t="shared" si="182"/>
        <v>0</v>
      </c>
      <c r="G3234" s="401">
        <f t="shared" si="183"/>
        <v>1149.7298650061093</v>
      </c>
      <c r="H3234" s="401">
        <f t="shared" si="185"/>
        <v>1149.7298650061093</v>
      </c>
    </row>
    <row r="3235" spans="1:8" x14ac:dyDescent="0.25">
      <c r="A3235" s="405">
        <v>41464</v>
      </c>
      <c r="B3235" s="324">
        <v>634</v>
      </c>
      <c r="C3235" s="292">
        <v>0.37</v>
      </c>
      <c r="D3235" s="341">
        <v>11.44</v>
      </c>
      <c r="E3235" s="341">
        <f t="shared" si="184"/>
        <v>11.809999999999999</v>
      </c>
      <c r="F3235" s="401">
        <f t="shared" si="182"/>
        <v>54.468636370327843</v>
      </c>
      <c r="G3235" s="401">
        <f t="shared" si="183"/>
        <v>1684.1113515582447</v>
      </c>
      <c r="H3235" s="401">
        <f t="shared" si="185"/>
        <v>1738.5799879285721</v>
      </c>
    </row>
    <row r="3236" spans="1:8" x14ac:dyDescent="0.25">
      <c r="A3236" s="405">
        <v>41464</v>
      </c>
      <c r="B3236" s="324">
        <v>638</v>
      </c>
      <c r="C3236" s="292">
        <v>2.33</v>
      </c>
      <c r="D3236" s="341">
        <v>1</v>
      </c>
      <c r="E3236" s="341">
        <f t="shared" si="184"/>
        <v>3.33</v>
      </c>
      <c r="F3236" s="401">
        <f t="shared" si="182"/>
        <v>343.00519660233476</v>
      </c>
      <c r="G3236" s="401">
        <f t="shared" si="183"/>
        <v>147.21253073061578</v>
      </c>
      <c r="H3236" s="401">
        <f t="shared" si="185"/>
        <v>490.21772733295057</v>
      </c>
    </row>
    <row r="3237" spans="1:8" x14ac:dyDescent="0.25">
      <c r="A3237" s="405">
        <v>41464</v>
      </c>
      <c r="B3237" s="324">
        <v>641</v>
      </c>
      <c r="C3237" s="292">
        <v>0</v>
      </c>
      <c r="D3237" s="341">
        <v>4.4000000000000004</v>
      </c>
      <c r="E3237" s="341">
        <f t="shared" si="184"/>
        <v>4.4000000000000004</v>
      </c>
      <c r="F3237" s="401">
        <f t="shared" si="182"/>
        <v>0</v>
      </c>
      <c r="G3237" s="401">
        <f t="shared" si="183"/>
        <v>647.73513521470943</v>
      </c>
      <c r="H3237" s="401">
        <f t="shared" si="185"/>
        <v>647.73513521470943</v>
      </c>
    </row>
    <row r="3238" spans="1:8" x14ac:dyDescent="0.25">
      <c r="A3238" s="405">
        <v>41464</v>
      </c>
      <c r="B3238" s="324">
        <v>651</v>
      </c>
      <c r="C3238" s="292">
        <v>0</v>
      </c>
      <c r="D3238" s="341">
        <v>5.58</v>
      </c>
      <c r="E3238" s="341">
        <f t="shared" si="184"/>
        <v>5.58</v>
      </c>
      <c r="F3238" s="401">
        <f t="shared" si="182"/>
        <v>0</v>
      </c>
      <c r="G3238" s="401">
        <f t="shared" si="183"/>
        <v>821.44592147683613</v>
      </c>
      <c r="H3238" s="401">
        <f t="shared" si="185"/>
        <v>821.44592147683613</v>
      </c>
    </row>
    <row r="3239" spans="1:8" x14ac:dyDescent="0.25">
      <c r="A3239" s="405">
        <v>41464</v>
      </c>
      <c r="B3239" s="324">
        <v>654</v>
      </c>
      <c r="C3239" s="293">
        <v>0</v>
      </c>
      <c r="D3239" s="344">
        <v>1.39</v>
      </c>
      <c r="E3239" s="341">
        <f t="shared" si="184"/>
        <v>1.39</v>
      </c>
      <c r="F3239" s="401">
        <f t="shared" si="182"/>
        <v>0</v>
      </c>
      <c r="G3239" s="401">
        <f t="shared" si="183"/>
        <v>204.62541771555593</v>
      </c>
      <c r="H3239" s="401">
        <f t="shared" si="185"/>
        <v>204.62541771555593</v>
      </c>
    </row>
    <row r="3240" spans="1:8" x14ac:dyDescent="0.25">
      <c r="A3240" s="405">
        <v>41464</v>
      </c>
      <c r="B3240" s="324">
        <v>661</v>
      </c>
      <c r="C3240" s="293">
        <v>0</v>
      </c>
      <c r="D3240" s="344">
        <v>2.84</v>
      </c>
      <c r="E3240" s="341">
        <f t="shared" si="184"/>
        <v>2.84</v>
      </c>
      <c r="F3240" s="401">
        <f t="shared" si="182"/>
        <v>0</v>
      </c>
      <c r="G3240" s="401">
        <f t="shared" si="183"/>
        <v>418.08358727494885</v>
      </c>
      <c r="H3240" s="401">
        <f t="shared" si="185"/>
        <v>418.08358727494885</v>
      </c>
    </row>
    <row r="3241" spans="1:8" x14ac:dyDescent="0.25">
      <c r="A3241" s="405">
        <v>41464</v>
      </c>
      <c r="B3241" s="324">
        <v>743</v>
      </c>
      <c r="C3241" s="292">
        <v>0</v>
      </c>
      <c r="D3241" s="341">
        <v>2.4900000000000002</v>
      </c>
      <c r="E3241" s="341">
        <f t="shared" si="184"/>
        <v>2.4900000000000002</v>
      </c>
      <c r="F3241" s="401">
        <f t="shared" si="182"/>
        <v>0</v>
      </c>
      <c r="G3241" s="401">
        <f t="shared" si="183"/>
        <v>366.55920151923334</v>
      </c>
      <c r="H3241" s="401">
        <f t="shared" si="185"/>
        <v>366.55920151923334</v>
      </c>
    </row>
    <row r="3242" spans="1:8" x14ac:dyDescent="0.25">
      <c r="A3242" s="405">
        <v>41464</v>
      </c>
      <c r="B3242" s="324">
        <v>744</v>
      </c>
      <c r="C3242" s="292">
        <v>0</v>
      </c>
      <c r="D3242" s="341">
        <v>7.65</v>
      </c>
      <c r="E3242" s="341">
        <f t="shared" si="184"/>
        <v>7.65</v>
      </c>
      <c r="F3242" s="401">
        <f t="shared" si="182"/>
        <v>0</v>
      </c>
      <c r="G3242" s="401">
        <f t="shared" si="183"/>
        <v>1126.1758600892108</v>
      </c>
      <c r="H3242" s="401">
        <f t="shared" si="185"/>
        <v>1126.1758600892108</v>
      </c>
    </row>
    <row r="3243" spans="1:8" x14ac:dyDescent="0.25">
      <c r="A3243" s="405">
        <v>41464</v>
      </c>
      <c r="B3243" s="324">
        <v>745</v>
      </c>
      <c r="C3243" s="292">
        <v>0.84</v>
      </c>
      <c r="D3243" s="341">
        <v>4.93</v>
      </c>
      <c r="E3243" s="341">
        <f t="shared" si="184"/>
        <v>5.77</v>
      </c>
      <c r="F3243" s="401">
        <f t="shared" si="182"/>
        <v>123.65852581371726</v>
      </c>
      <c r="G3243" s="401">
        <f t="shared" si="183"/>
        <v>725.75777650193584</v>
      </c>
      <c r="H3243" s="401">
        <f t="shared" si="185"/>
        <v>849.41630231565296</v>
      </c>
    </row>
    <row r="3244" spans="1:8" x14ac:dyDescent="0.25">
      <c r="A3244" s="405">
        <v>41464</v>
      </c>
      <c r="B3244" s="324">
        <v>746</v>
      </c>
      <c r="C3244" s="292">
        <v>0</v>
      </c>
      <c r="D3244" s="341">
        <v>3.42</v>
      </c>
      <c r="E3244" s="341">
        <f t="shared" si="184"/>
        <v>3.42</v>
      </c>
      <c r="F3244" s="401">
        <f t="shared" ref="F3244:F3307" si="186">(C3244*10000)/67.929</f>
        <v>0</v>
      </c>
      <c r="G3244" s="401">
        <f t="shared" ref="G3244:G3307" si="187">(D3244*10000)/67.929</f>
        <v>503.46685509870599</v>
      </c>
      <c r="H3244" s="401">
        <f t="shared" si="185"/>
        <v>503.46685509870599</v>
      </c>
    </row>
    <row r="3245" spans="1:8" x14ac:dyDescent="0.25">
      <c r="A3245" s="405">
        <v>41464</v>
      </c>
      <c r="B3245" s="324">
        <v>758</v>
      </c>
      <c r="C3245" s="292">
        <v>0</v>
      </c>
      <c r="D3245" s="341">
        <v>8.41</v>
      </c>
      <c r="E3245" s="341">
        <f t="shared" si="184"/>
        <v>8.41</v>
      </c>
      <c r="F3245" s="401">
        <f t="shared" si="186"/>
        <v>0</v>
      </c>
      <c r="G3245" s="401">
        <f t="shared" si="187"/>
        <v>1238.0573834444788</v>
      </c>
      <c r="H3245" s="401">
        <f t="shared" si="185"/>
        <v>1238.0573834444788</v>
      </c>
    </row>
    <row r="3246" spans="1:8" x14ac:dyDescent="0.25">
      <c r="A3246" s="405">
        <v>41464</v>
      </c>
      <c r="B3246" s="324">
        <v>765</v>
      </c>
      <c r="C3246" s="292">
        <v>1.33</v>
      </c>
      <c r="D3246" s="341">
        <v>2.11</v>
      </c>
      <c r="E3246" s="341">
        <f t="shared" si="184"/>
        <v>3.44</v>
      </c>
      <c r="F3246" s="401">
        <f t="shared" si="186"/>
        <v>195.79266587171898</v>
      </c>
      <c r="G3246" s="401">
        <f t="shared" si="187"/>
        <v>310.6184398415993</v>
      </c>
      <c r="H3246" s="401">
        <f t="shared" si="185"/>
        <v>506.41110571331831</v>
      </c>
    </row>
    <row r="3247" spans="1:8" x14ac:dyDescent="0.25">
      <c r="A3247" s="405">
        <v>41464</v>
      </c>
      <c r="B3247" s="324">
        <v>770</v>
      </c>
      <c r="C3247" s="292">
        <v>0</v>
      </c>
      <c r="D3247" s="341">
        <v>3</v>
      </c>
      <c r="E3247" s="341">
        <f t="shared" si="184"/>
        <v>3</v>
      </c>
      <c r="F3247" s="401">
        <f t="shared" si="186"/>
        <v>0</v>
      </c>
      <c r="G3247" s="401">
        <f t="shared" si="187"/>
        <v>441.63759219184738</v>
      </c>
      <c r="H3247" s="401">
        <f t="shared" si="185"/>
        <v>441.63759219184738</v>
      </c>
    </row>
    <row r="3248" spans="1:8" x14ac:dyDescent="0.25">
      <c r="A3248" s="405">
        <v>41710</v>
      </c>
      <c r="B3248" s="324">
        <v>2</v>
      </c>
      <c r="C3248" s="292">
        <v>0.75</v>
      </c>
      <c r="D3248" s="341">
        <v>4.5599999999999996</v>
      </c>
      <c r="E3248" s="341">
        <f>SUM(C3248:D3248)</f>
        <v>5.31</v>
      </c>
      <c r="F3248" s="401">
        <f t="shared" si="186"/>
        <v>110.40939804796184</v>
      </c>
      <c r="G3248" s="401">
        <f t="shared" si="187"/>
        <v>671.28914013160784</v>
      </c>
      <c r="H3248" s="401">
        <f t="shared" si="185"/>
        <v>781.69853817956971</v>
      </c>
    </row>
    <row r="3249" spans="1:8" x14ac:dyDescent="0.25">
      <c r="A3249" s="405">
        <v>41710</v>
      </c>
      <c r="B3249" s="324">
        <v>12</v>
      </c>
      <c r="C3249" s="292">
        <v>0.16</v>
      </c>
      <c r="D3249" s="341">
        <v>3.26</v>
      </c>
      <c r="E3249" s="341">
        <f t="shared" ref="E3249:E3312" si="188">SUM(C3249:D3249)</f>
        <v>3.42</v>
      </c>
      <c r="F3249" s="401">
        <f t="shared" si="186"/>
        <v>23.554004916898524</v>
      </c>
      <c r="G3249" s="401">
        <f t="shared" si="187"/>
        <v>479.91285018180741</v>
      </c>
      <c r="H3249" s="401">
        <f t="shared" si="185"/>
        <v>503.46685509870599</v>
      </c>
    </row>
    <row r="3250" spans="1:8" x14ac:dyDescent="0.25">
      <c r="A3250" s="405">
        <v>41710</v>
      </c>
      <c r="B3250" s="324">
        <v>22</v>
      </c>
      <c r="C3250" s="292">
        <v>0</v>
      </c>
      <c r="D3250" s="341">
        <v>6.52</v>
      </c>
      <c r="E3250" s="341">
        <f t="shared" si="188"/>
        <v>6.52</v>
      </c>
      <c r="F3250" s="401">
        <f t="shared" si="186"/>
        <v>0</v>
      </c>
      <c r="G3250" s="401">
        <f t="shared" si="187"/>
        <v>959.82570036361483</v>
      </c>
      <c r="H3250" s="401">
        <f t="shared" si="185"/>
        <v>959.82570036361483</v>
      </c>
    </row>
    <row r="3251" spans="1:8" x14ac:dyDescent="0.25">
      <c r="A3251" s="405">
        <v>41710</v>
      </c>
      <c r="B3251" s="324">
        <v>25</v>
      </c>
      <c r="C3251" s="292">
        <v>0.64</v>
      </c>
      <c r="D3251" s="341">
        <v>6.23</v>
      </c>
      <c r="E3251" s="341">
        <f t="shared" si="188"/>
        <v>6.87</v>
      </c>
      <c r="F3251" s="401">
        <f t="shared" si="186"/>
        <v>94.216019667594097</v>
      </c>
      <c r="G3251" s="401">
        <f t="shared" si="187"/>
        <v>917.13406645173643</v>
      </c>
      <c r="H3251" s="401">
        <f t="shared" si="185"/>
        <v>1011.3500861193304</v>
      </c>
    </row>
    <row r="3252" spans="1:8" x14ac:dyDescent="0.25">
      <c r="A3252" s="405">
        <v>41710</v>
      </c>
      <c r="B3252" s="324">
        <v>28</v>
      </c>
      <c r="C3252" s="292">
        <v>0.65</v>
      </c>
      <c r="D3252" s="341">
        <v>3.53</v>
      </c>
      <c r="E3252" s="341">
        <f t="shared" si="188"/>
        <v>4.18</v>
      </c>
      <c r="F3252" s="401">
        <f t="shared" si="186"/>
        <v>95.688144974900254</v>
      </c>
      <c r="G3252" s="401">
        <f t="shared" si="187"/>
        <v>519.66023347907367</v>
      </c>
      <c r="H3252" s="401">
        <f t="shared" si="185"/>
        <v>615.34837845397396</v>
      </c>
    </row>
    <row r="3253" spans="1:8" x14ac:dyDescent="0.25">
      <c r="A3253" s="405">
        <v>41710</v>
      </c>
      <c r="B3253" s="324">
        <v>31</v>
      </c>
      <c r="C3253" s="292">
        <v>0.88</v>
      </c>
      <c r="D3253" s="341">
        <v>8.0399999999999991</v>
      </c>
      <c r="E3253" s="341">
        <f t="shared" si="188"/>
        <v>8.92</v>
      </c>
      <c r="F3253" s="401">
        <f t="shared" si="186"/>
        <v>129.54702704294189</v>
      </c>
      <c r="G3253" s="401">
        <f t="shared" si="187"/>
        <v>1183.5887470741507</v>
      </c>
      <c r="H3253" s="401">
        <f t="shared" si="185"/>
        <v>1313.1357741170928</v>
      </c>
    </row>
    <row r="3254" spans="1:8" x14ac:dyDescent="0.25">
      <c r="A3254" s="405">
        <v>41710</v>
      </c>
      <c r="B3254" s="324">
        <v>32</v>
      </c>
      <c r="C3254" s="292">
        <v>0.57999999999999996</v>
      </c>
      <c r="D3254" s="341">
        <v>2.48</v>
      </c>
      <c r="E3254" s="341">
        <f t="shared" si="188"/>
        <v>3.06</v>
      </c>
      <c r="F3254" s="401">
        <f t="shared" si="186"/>
        <v>85.383267823757151</v>
      </c>
      <c r="G3254" s="401">
        <f t="shared" si="187"/>
        <v>365.08707621192713</v>
      </c>
      <c r="H3254" s="401">
        <f t="shared" si="185"/>
        <v>450.47034403568432</v>
      </c>
    </row>
    <row r="3255" spans="1:8" x14ac:dyDescent="0.25">
      <c r="A3255" s="405">
        <v>41710</v>
      </c>
      <c r="B3255" s="381">
        <v>74</v>
      </c>
      <c r="C3255" s="292">
        <v>2.64</v>
      </c>
      <c r="D3255" s="341">
        <v>6.37</v>
      </c>
      <c r="E3255" s="341">
        <f t="shared" si="188"/>
        <v>9.01</v>
      </c>
      <c r="F3255" s="401">
        <f t="shared" si="186"/>
        <v>388.64108112882565</v>
      </c>
      <c r="G3255" s="401">
        <f t="shared" si="187"/>
        <v>937.74382075402252</v>
      </c>
      <c r="H3255" s="401">
        <f t="shared" si="185"/>
        <v>1326.3849018828482</v>
      </c>
    </row>
    <row r="3256" spans="1:8" x14ac:dyDescent="0.25">
      <c r="A3256" s="405">
        <v>41710</v>
      </c>
      <c r="B3256" s="381">
        <v>80</v>
      </c>
      <c r="C3256" s="292">
        <v>0.44</v>
      </c>
      <c r="D3256" s="341">
        <v>5.29</v>
      </c>
      <c r="E3256" s="341">
        <f t="shared" si="188"/>
        <v>5.73</v>
      </c>
      <c r="F3256" s="401">
        <f t="shared" si="186"/>
        <v>64.773513521470946</v>
      </c>
      <c r="G3256" s="401">
        <f t="shared" si="187"/>
        <v>778.75428756495751</v>
      </c>
      <c r="H3256" s="401">
        <f t="shared" si="185"/>
        <v>843.52780108642855</v>
      </c>
    </row>
    <row r="3257" spans="1:8" x14ac:dyDescent="0.25">
      <c r="A3257" s="405">
        <v>41710</v>
      </c>
      <c r="B3257" s="381">
        <v>86</v>
      </c>
      <c r="C3257" s="292">
        <v>0.56000000000000005</v>
      </c>
      <c r="D3257" s="341">
        <v>3.42</v>
      </c>
      <c r="E3257" s="341">
        <f t="shared" si="188"/>
        <v>3.98</v>
      </c>
      <c r="F3257" s="401">
        <f t="shared" si="186"/>
        <v>82.439017209144851</v>
      </c>
      <c r="G3257" s="401">
        <f t="shared" si="187"/>
        <v>503.46685509870599</v>
      </c>
      <c r="H3257" s="401">
        <f t="shared" si="185"/>
        <v>585.90587230785081</v>
      </c>
    </row>
    <row r="3258" spans="1:8" x14ac:dyDescent="0.25">
      <c r="A3258" s="405">
        <v>41710</v>
      </c>
      <c r="B3258" s="381">
        <v>88</v>
      </c>
      <c r="C3258" s="292">
        <v>1.35</v>
      </c>
      <c r="D3258" s="341">
        <v>3.79</v>
      </c>
      <c r="E3258" s="341">
        <f t="shared" si="188"/>
        <v>5.1400000000000006</v>
      </c>
      <c r="F3258" s="401">
        <f t="shared" si="186"/>
        <v>198.73691648633132</v>
      </c>
      <c r="G3258" s="401">
        <f t="shared" si="187"/>
        <v>557.93549146903388</v>
      </c>
      <c r="H3258" s="401">
        <f t="shared" si="185"/>
        <v>756.6724079553652</v>
      </c>
    </row>
    <row r="3259" spans="1:8" x14ac:dyDescent="0.25">
      <c r="A3259" s="405">
        <v>41710</v>
      </c>
      <c r="B3259" s="381">
        <v>89</v>
      </c>
      <c r="C3259" s="292">
        <v>0.2</v>
      </c>
      <c r="D3259" s="341">
        <v>4.5</v>
      </c>
      <c r="E3259" s="341">
        <f t="shared" si="188"/>
        <v>4.7</v>
      </c>
      <c r="F3259" s="401">
        <f t="shared" si="186"/>
        <v>29.442506146123158</v>
      </c>
      <c r="G3259" s="401">
        <f t="shared" si="187"/>
        <v>662.45638828777101</v>
      </c>
      <c r="H3259" s="401">
        <f t="shared" si="185"/>
        <v>691.89889443389416</v>
      </c>
    </row>
    <row r="3260" spans="1:8" x14ac:dyDescent="0.25">
      <c r="A3260" s="405">
        <v>41710</v>
      </c>
      <c r="B3260" s="381">
        <v>94</v>
      </c>
      <c r="C3260" s="292">
        <v>0.72</v>
      </c>
      <c r="D3260" s="341">
        <v>3.54</v>
      </c>
      <c r="E3260" s="341">
        <f t="shared" si="188"/>
        <v>4.26</v>
      </c>
      <c r="F3260" s="401">
        <f t="shared" si="186"/>
        <v>105.99302212604337</v>
      </c>
      <c r="G3260" s="401">
        <f t="shared" si="187"/>
        <v>521.13235878637988</v>
      </c>
      <c r="H3260" s="401">
        <f t="shared" si="185"/>
        <v>627.12538091242322</v>
      </c>
    </row>
    <row r="3261" spans="1:8" x14ac:dyDescent="0.25">
      <c r="A3261" s="405">
        <v>41710</v>
      </c>
      <c r="B3261" s="381">
        <v>105</v>
      </c>
      <c r="C3261" s="292">
        <v>0.22</v>
      </c>
      <c r="D3261" s="341">
        <v>6.66</v>
      </c>
      <c r="E3261" s="341">
        <f t="shared" si="188"/>
        <v>6.88</v>
      </c>
      <c r="F3261" s="401">
        <f t="shared" si="186"/>
        <v>32.386756760735473</v>
      </c>
      <c r="G3261" s="401">
        <f t="shared" si="187"/>
        <v>980.43545466590115</v>
      </c>
      <c r="H3261" s="401">
        <f t="shared" si="185"/>
        <v>1012.8222114266366</v>
      </c>
    </row>
    <row r="3262" spans="1:8" x14ac:dyDescent="0.25">
      <c r="A3262" s="405">
        <v>41710</v>
      </c>
      <c r="B3262" s="324">
        <v>108</v>
      </c>
      <c r="C3262" s="292">
        <v>0.39</v>
      </c>
      <c r="D3262" s="341">
        <v>2.52</v>
      </c>
      <c r="E3262" s="341">
        <f t="shared" si="188"/>
        <v>2.91</v>
      </c>
      <c r="F3262" s="401">
        <f t="shared" si="186"/>
        <v>57.412886984940158</v>
      </c>
      <c r="G3262" s="401">
        <f t="shared" si="187"/>
        <v>370.97557744115176</v>
      </c>
      <c r="H3262" s="401">
        <f t="shared" si="185"/>
        <v>428.38846442609196</v>
      </c>
    </row>
    <row r="3263" spans="1:8" x14ac:dyDescent="0.25">
      <c r="A3263" s="405">
        <v>41710</v>
      </c>
      <c r="B3263" s="324">
        <v>119</v>
      </c>
      <c r="C3263" s="292">
        <v>0.14000000000000001</v>
      </c>
      <c r="D3263" s="341">
        <v>2.0699999999999998</v>
      </c>
      <c r="E3263" s="341">
        <f t="shared" si="188"/>
        <v>2.21</v>
      </c>
      <c r="F3263" s="401">
        <f t="shared" si="186"/>
        <v>20.609754302286213</v>
      </c>
      <c r="G3263" s="401">
        <f t="shared" si="187"/>
        <v>304.72993861237467</v>
      </c>
      <c r="H3263" s="401">
        <f t="shared" si="185"/>
        <v>325.33969291466087</v>
      </c>
    </row>
    <row r="3264" spans="1:8" x14ac:dyDescent="0.25">
      <c r="A3264" s="405">
        <v>41710</v>
      </c>
      <c r="B3264" s="324">
        <v>123</v>
      </c>
      <c r="C3264" s="292">
        <v>0.57999999999999996</v>
      </c>
      <c r="D3264" s="341">
        <v>5.26</v>
      </c>
      <c r="E3264" s="341">
        <f t="shared" si="188"/>
        <v>5.84</v>
      </c>
      <c r="F3264" s="401">
        <f t="shared" si="186"/>
        <v>85.383267823757151</v>
      </c>
      <c r="G3264" s="401">
        <f t="shared" si="187"/>
        <v>774.33791164303898</v>
      </c>
      <c r="H3264" s="401">
        <f t="shared" si="185"/>
        <v>859.72117946679623</v>
      </c>
    </row>
    <row r="3265" spans="1:8" x14ac:dyDescent="0.25">
      <c r="A3265" s="405">
        <v>41710</v>
      </c>
      <c r="B3265" s="324">
        <v>124</v>
      </c>
      <c r="C3265" s="292">
        <v>0.22</v>
      </c>
      <c r="D3265" s="341">
        <v>3.31</v>
      </c>
      <c r="E3265" s="341">
        <f t="shared" si="188"/>
        <v>3.5300000000000002</v>
      </c>
      <c r="F3265" s="401">
        <f t="shared" si="186"/>
        <v>32.386756760735473</v>
      </c>
      <c r="G3265" s="401">
        <f t="shared" si="187"/>
        <v>487.27347671833826</v>
      </c>
      <c r="H3265" s="401">
        <f t="shared" si="185"/>
        <v>519.66023347907367</v>
      </c>
    </row>
    <row r="3266" spans="1:8" x14ac:dyDescent="0.25">
      <c r="A3266" s="405">
        <v>41710</v>
      </c>
      <c r="B3266" s="324">
        <v>132</v>
      </c>
      <c r="C3266" s="292">
        <v>0.03</v>
      </c>
      <c r="D3266" s="341">
        <v>2.75</v>
      </c>
      <c r="E3266" s="341">
        <f t="shared" si="188"/>
        <v>2.78</v>
      </c>
      <c r="F3266" s="401">
        <f t="shared" si="186"/>
        <v>4.4163759219184735</v>
      </c>
      <c r="G3266" s="401">
        <f t="shared" si="187"/>
        <v>404.83445950919344</v>
      </c>
      <c r="H3266" s="401">
        <f t="shared" si="185"/>
        <v>409.25083543111185</v>
      </c>
    </row>
    <row r="3267" spans="1:8" x14ac:dyDescent="0.25">
      <c r="A3267" s="405">
        <v>41710</v>
      </c>
      <c r="B3267" s="324">
        <v>133</v>
      </c>
      <c r="C3267" s="292">
        <v>1.65</v>
      </c>
      <c r="D3267" s="341">
        <v>3.23</v>
      </c>
      <c r="E3267" s="341">
        <f t="shared" si="188"/>
        <v>4.88</v>
      </c>
      <c r="F3267" s="401">
        <f t="shared" si="186"/>
        <v>242.90067570551605</v>
      </c>
      <c r="G3267" s="401">
        <f t="shared" si="187"/>
        <v>475.496474259889</v>
      </c>
      <c r="H3267" s="401">
        <f t="shared" si="185"/>
        <v>718.39714996540499</v>
      </c>
    </row>
    <row r="3268" spans="1:8" x14ac:dyDescent="0.25">
      <c r="A3268" s="405">
        <v>41710</v>
      </c>
      <c r="B3268" s="324">
        <v>134</v>
      </c>
      <c r="C3268" s="292">
        <v>0.21</v>
      </c>
      <c r="D3268" s="341">
        <v>5.5</v>
      </c>
      <c r="E3268" s="341">
        <f t="shared" si="188"/>
        <v>5.71</v>
      </c>
      <c r="F3268" s="401">
        <f t="shared" si="186"/>
        <v>30.914631453429315</v>
      </c>
      <c r="G3268" s="401">
        <f t="shared" si="187"/>
        <v>809.66891901838687</v>
      </c>
      <c r="H3268" s="401">
        <f t="shared" ref="H3268:H3331" si="189">(E3268*10000)/67.929</f>
        <v>840.58355047181612</v>
      </c>
    </row>
    <row r="3269" spans="1:8" x14ac:dyDescent="0.25">
      <c r="A3269" s="405">
        <v>41710</v>
      </c>
      <c r="B3269" s="324">
        <v>177</v>
      </c>
      <c r="C3269" s="292">
        <v>0.13</v>
      </c>
      <c r="D3269" s="341">
        <v>2.15</v>
      </c>
      <c r="E3269" s="341">
        <f t="shared" si="188"/>
        <v>2.2799999999999998</v>
      </c>
      <c r="F3269" s="401">
        <f t="shared" si="186"/>
        <v>19.137628994980052</v>
      </c>
      <c r="G3269" s="401">
        <f t="shared" si="187"/>
        <v>316.50694107082393</v>
      </c>
      <c r="H3269" s="401">
        <f t="shared" si="189"/>
        <v>335.64457006580392</v>
      </c>
    </row>
    <row r="3270" spans="1:8" x14ac:dyDescent="0.25">
      <c r="A3270" s="405">
        <v>41710</v>
      </c>
      <c r="B3270" s="324">
        <v>178</v>
      </c>
      <c r="C3270" s="292">
        <v>0.14000000000000001</v>
      </c>
      <c r="D3270" s="341">
        <v>3.01</v>
      </c>
      <c r="E3270" s="341">
        <f t="shared" si="188"/>
        <v>3.15</v>
      </c>
      <c r="F3270" s="401">
        <f t="shared" si="186"/>
        <v>20.609754302286213</v>
      </c>
      <c r="G3270" s="401">
        <f t="shared" si="187"/>
        <v>443.10971749915348</v>
      </c>
      <c r="H3270" s="401">
        <f t="shared" si="189"/>
        <v>463.71947180143974</v>
      </c>
    </row>
    <row r="3271" spans="1:8" x14ac:dyDescent="0.25">
      <c r="A3271" s="405">
        <v>41710</v>
      </c>
      <c r="B3271" s="324">
        <v>181</v>
      </c>
      <c r="C3271" s="292">
        <v>0.19</v>
      </c>
      <c r="D3271" s="341">
        <v>2.89</v>
      </c>
      <c r="E3271" s="341">
        <f t="shared" si="188"/>
        <v>3.08</v>
      </c>
      <c r="F3271" s="401">
        <f t="shared" si="186"/>
        <v>27.970380838817</v>
      </c>
      <c r="G3271" s="401">
        <f t="shared" si="187"/>
        <v>425.44421381147964</v>
      </c>
      <c r="H3271" s="401">
        <f t="shared" si="189"/>
        <v>453.41459465029664</v>
      </c>
    </row>
    <row r="3272" spans="1:8" x14ac:dyDescent="0.25">
      <c r="A3272" s="405">
        <v>41710</v>
      </c>
      <c r="B3272" s="324">
        <v>185</v>
      </c>
      <c r="C3272" s="292">
        <v>0.72</v>
      </c>
      <c r="D3272" s="341">
        <v>2.1800000000000002</v>
      </c>
      <c r="E3272" s="341">
        <f t="shared" si="188"/>
        <v>2.9000000000000004</v>
      </c>
      <c r="F3272" s="401">
        <f t="shared" si="186"/>
        <v>105.99302212604337</v>
      </c>
      <c r="G3272" s="401">
        <f t="shared" si="187"/>
        <v>320.9233169927424</v>
      </c>
      <c r="H3272" s="401">
        <f t="shared" si="189"/>
        <v>426.91633911878586</v>
      </c>
    </row>
    <row r="3273" spans="1:8" x14ac:dyDescent="0.25">
      <c r="A3273" s="405">
        <v>41710</v>
      </c>
      <c r="B3273" s="324">
        <v>198</v>
      </c>
      <c r="C3273" s="292">
        <v>0.45</v>
      </c>
      <c r="D3273" s="341">
        <v>4.67</v>
      </c>
      <c r="E3273" s="341">
        <f t="shared" si="188"/>
        <v>5.12</v>
      </c>
      <c r="F3273" s="401">
        <f t="shared" si="186"/>
        <v>66.245638828777103</v>
      </c>
      <c r="G3273" s="401">
        <f t="shared" si="187"/>
        <v>687.48251851197574</v>
      </c>
      <c r="H3273" s="401">
        <f t="shared" si="189"/>
        <v>753.72815734075277</v>
      </c>
    </row>
    <row r="3274" spans="1:8" x14ac:dyDescent="0.25">
      <c r="A3274" s="405">
        <v>41710</v>
      </c>
      <c r="B3274" s="324">
        <v>204</v>
      </c>
      <c r="C3274" s="292">
        <v>1.91</v>
      </c>
      <c r="D3274" s="341">
        <v>5.2</v>
      </c>
      <c r="E3274" s="341">
        <f t="shared" si="188"/>
        <v>7.11</v>
      </c>
      <c r="F3274" s="401">
        <f t="shared" si="186"/>
        <v>281.17593369547615</v>
      </c>
      <c r="G3274" s="401">
        <f t="shared" si="187"/>
        <v>765.50515979920203</v>
      </c>
      <c r="H3274" s="401">
        <f t="shared" si="189"/>
        <v>1046.6810934946782</v>
      </c>
    </row>
    <row r="3275" spans="1:8" x14ac:dyDescent="0.25">
      <c r="A3275" s="405">
        <v>41710</v>
      </c>
      <c r="B3275" s="324">
        <v>205</v>
      </c>
      <c r="C3275" s="292">
        <v>0.18</v>
      </c>
      <c r="D3275" s="341">
        <v>2.11</v>
      </c>
      <c r="E3275" s="341">
        <f t="shared" si="188"/>
        <v>2.29</v>
      </c>
      <c r="F3275" s="401">
        <f t="shared" si="186"/>
        <v>26.498255531510843</v>
      </c>
      <c r="G3275" s="401">
        <f t="shared" si="187"/>
        <v>310.6184398415993</v>
      </c>
      <c r="H3275" s="401">
        <f t="shared" si="189"/>
        <v>337.11669537311013</v>
      </c>
    </row>
    <row r="3276" spans="1:8" x14ac:dyDescent="0.25">
      <c r="A3276" s="405">
        <v>41710</v>
      </c>
      <c r="B3276" s="324">
        <v>223</v>
      </c>
      <c r="C3276" s="292">
        <v>0.16</v>
      </c>
      <c r="D3276" s="341">
        <v>10.29</v>
      </c>
      <c r="E3276" s="341">
        <f t="shared" si="188"/>
        <v>10.45</v>
      </c>
      <c r="F3276" s="401">
        <f t="shared" si="186"/>
        <v>23.554004916898524</v>
      </c>
      <c r="G3276" s="401">
        <f t="shared" si="187"/>
        <v>1514.8169412180362</v>
      </c>
      <c r="H3276" s="401">
        <f t="shared" si="189"/>
        <v>1538.3709461349349</v>
      </c>
    </row>
    <row r="3277" spans="1:8" x14ac:dyDescent="0.25">
      <c r="A3277" s="405">
        <v>41710</v>
      </c>
      <c r="B3277" s="324">
        <v>224</v>
      </c>
      <c r="C3277" s="292">
        <v>0.14000000000000001</v>
      </c>
      <c r="D3277" s="341">
        <v>5.72</v>
      </c>
      <c r="E3277" s="341">
        <f t="shared" si="188"/>
        <v>5.8599999999999994</v>
      </c>
      <c r="F3277" s="401">
        <f t="shared" si="186"/>
        <v>20.609754302286213</v>
      </c>
      <c r="G3277" s="401">
        <f t="shared" si="187"/>
        <v>842.05567577912234</v>
      </c>
      <c r="H3277" s="401">
        <f t="shared" si="189"/>
        <v>862.66543008140843</v>
      </c>
    </row>
    <row r="3278" spans="1:8" x14ac:dyDescent="0.25">
      <c r="A3278" s="405">
        <v>41710</v>
      </c>
      <c r="B3278" s="324">
        <v>227</v>
      </c>
      <c r="C3278" s="292">
        <v>0.14000000000000001</v>
      </c>
      <c r="D3278" s="341">
        <v>5.12</v>
      </c>
      <c r="E3278" s="341">
        <f t="shared" si="188"/>
        <v>5.26</v>
      </c>
      <c r="F3278" s="401">
        <f t="shared" si="186"/>
        <v>20.609754302286213</v>
      </c>
      <c r="G3278" s="401">
        <f t="shared" si="187"/>
        <v>753.72815734075277</v>
      </c>
      <c r="H3278" s="401">
        <f t="shared" si="189"/>
        <v>774.33791164303898</v>
      </c>
    </row>
    <row r="3279" spans="1:8" x14ac:dyDescent="0.25">
      <c r="A3279" s="405">
        <v>41710</v>
      </c>
      <c r="B3279" s="324">
        <v>229</v>
      </c>
      <c r="C3279" s="292">
        <v>0.12</v>
      </c>
      <c r="D3279" s="341">
        <v>2.2200000000000002</v>
      </c>
      <c r="E3279" s="341">
        <f t="shared" si="188"/>
        <v>2.3400000000000003</v>
      </c>
      <c r="F3279" s="401">
        <f t="shared" si="186"/>
        <v>17.665503687673894</v>
      </c>
      <c r="G3279" s="401">
        <f t="shared" si="187"/>
        <v>326.81181822196709</v>
      </c>
      <c r="H3279" s="401">
        <f t="shared" si="189"/>
        <v>344.47732190964098</v>
      </c>
    </row>
    <row r="3280" spans="1:8" x14ac:dyDescent="0.25">
      <c r="A3280" s="405">
        <v>41710</v>
      </c>
      <c r="B3280" s="324">
        <v>232</v>
      </c>
      <c r="C3280" s="292">
        <v>0.74</v>
      </c>
      <c r="D3280" s="341">
        <v>4.53</v>
      </c>
      <c r="E3280" s="341">
        <f t="shared" si="188"/>
        <v>5.2700000000000005</v>
      </c>
      <c r="F3280" s="401">
        <f t="shared" si="186"/>
        <v>108.93727274065569</v>
      </c>
      <c r="G3280" s="401">
        <f t="shared" si="187"/>
        <v>666.87276420968954</v>
      </c>
      <c r="H3280" s="401">
        <f t="shared" si="189"/>
        <v>775.81003695034531</v>
      </c>
    </row>
    <row r="3281" spans="1:8" x14ac:dyDescent="0.25">
      <c r="A3281" s="405">
        <v>41710</v>
      </c>
      <c r="B3281" s="324">
        <v>244</v>
      </c>
      <c r="C3281" s="292">
        <v>0.15</v>
      </c>
      <c r="D3281" s="341">
        <v>4.43</v>
      </c>
      <c r="E3281" s="341">
        <f t="shared" si="188"/>
        <v>4.58</v>
      </c>
      <c r="F3281" s="401">
        <f t="shared" si="186"/>
        <v>22.081879609592367</v>
      </c>
      <c r="G3281" s="401">
        <f t="shared" si="187"/>
        <v>652.15151113662796</v>
      </c>
      <c r="H3281" s="401">
        <f t="shared" si="189"/>
        <v>674.23339074622027</v>
      </c>
    </row>
    <row r="3282" spans="1:8" x14ac:dyDescent="0.25">
      <c r="A3282" s="405">
        <v>41710</v>
      </c>
      <c r="B3282" s="324">
        <v>245</v>
      </c>
      <c r="C3282" s="292">
        <v>0.72</v>
      </c>
      <c r="D3282" s="341">
        <v>10.06</v>
      </c>
      <c r="E3282" s="341">
        <f t="shared" si="188"/>
        <v>10.780000000000001</v>
      </c>
      <c r="F3282" s="401">
        <f t="shared" si="186"/>
        <v>105.99302212604337</v>
      </c>
      <c r="G3282" s="401">
        <f t="shared" si="187"/>
        <v>1480.9580591499948</v>
      </c>
      <c r="H3282" s="401">
        <f t="shared" si="189"/>
        <v>1586.9510812760384</v>
      </c>
    </row>
    <row r="3283" spans="1:8" x14ac:dyDescent="0.25">
      <c r="A3283" s="405">
        <v>41710</v>
      </c>
      <c r="B3283" s="324">
        <v>247</v>
      </c>
      <c r="C3283" s="292">
        <v>0.24</v>
      </c>
      <c r="D3283" s="341">
        <v>4.33</v>
      </c>
      <c r="E3283" s="341">
        <f t="shared" si="188"/>
        <v>4.57</v>
      </c>
      <c r="F3283" s="401">
        <f t="shared" si="186"/>
        <v>35.331007375347788</v>
      </c>
      <c r="G3283" s="401">
        <f t="shared" si="187"/>
        <v>637.43025806356638</v>
      </c>
      <c r="H3283" s="401">
        <f t="shared" si="189"/>
        <v>672.76126543891417</v>
      </c>
    </row>
    <row r="3284" spans="1:8" x14ac:dyDescent="0.25">
      <c r="A3284" s="405">
        <v>41710</v>
      </c>
      <c r="B3284" s="324">
        <v>248</v>
      </c>
      <c r="C3284" s="292">
        <v>0.04</v>
      </c>
      <c r="D3284" s="341">
        <v>1.89</v>
      </c>
      <c r="E3284" s="341">
        <f t="shared" si="188"/>
        <v>1.93</v>
      </c>
      <c r="F3284" s="401">
        <f t="shared" si="186"/>
        <v>5.888501229224631</v>
      </c>
      <c r="G3284" s="401">
        <f t="shared" si="187"/>
        <v>278.23168308086383</v>
      </c>
      <c r="H3284" s="401">
        <f t="shared" si="189"/>
        <v>284.12018431008846</v>
      </c>
    </row>
    <row r="3285" spans="1:8" x14ac:dyDescent="0.25">
      <c r="A3285" s="405">
        <v>41710</v>
      </c>
      <c r="B3285" s="324">
        <v>250</v>
      </c>
      <c r="C3285" s="292">
        <v>0.5</v>
      </c>
      <c r="D3285" s="341">
        <v>2.02</v>
      </c>
      <c r="E3285" s="341">
        <f t="shared" si="188"/>
        <v>2.52</v>
      </c>
      <c r="F3285" s="401">
        <f t="shared" si="186"/>
        <v>73.606265365307891</v>
      </c>
      <c r="G3285" s="401">
        <f t="shared" si="187"/>
        <v>297.36931207584388</v>
      </c>
      <c r="H3285" s="401">
        <f t="shared" si="189"/>
        <v>370.97557744115176</v>
      </c>
    </row>
    <row r="3286" spans="1:8" x14ac:dyDescent="0.25">
      <c r="A3286" s="405">
        <v>41710</v>
      </c>
      <c r="B3286" s="324">
        <v>252</v>
      </c>
      <c r="C3286" s="292" t="s">
        <v>14</v>
      </c>
      <c r="D3286" s="341" t="s">
        <v>14</v>
      </c>
      <c r="E3286" s="341" t="s">
        <v>14</v>
      </c>
      <c r="F3286" s="401" t="s">
        <v>14</v>
      </c>
      <c r="G3286" s="401" t="s">
        <v>14</v>
      </c>
      <c r="H3286" s="401" t="s">
        <v>14</v>
      </c>
    </row>
    <row r="3287" spans="1:8" x14ac:dyDescent="0.25">
      <c r="A3287" s="405">
        <v>41710</v>
      </c>
      <c r="B3287" s="324">
        <v>257</v>
      </c>
      <c r="C3287" s="292" t="s">
        <v>14</v>
      </c>
      <c r="D3287" s="341" t="s">
        <v>14</v>
      </c>
      <c r="E3287" s="341" t="s">
        <v>14</v>
      </c>
      <c r="F3287" s="401" t="s">
        <v>14</v>
      </c>
      <c r="G3287" s="401" t="s">
        <v>14</v>
      </c>
      <c r="H3287" s="401" t="s">
        <v>14</v>
      </c>
    </row>
    <row r="3288" spans="1:8" x14ac:dyDescent="0.25">
      <c r="A3288" s="405">
        <v>41710</v>
      </c>
      <c r="B3288" s="324">
        <v>272</v>
      </c>
      <c r="C3288" s="292">
        <v>1.74</v>
      </c>
      <c r="D3288" s="341">
        <v>2.64</v>
      </c>
      <c r="E3288" s="341">
        <f t="shared" si="188"/>
        <v>4.38</v>
      </c>
      <c r="F3288" s="401">
        <f t="shared" si="186"/>
        <v>256.14980347127147</v>
      </c>
      <c r="G3288" s="401">
        <f t="shared" si="187"/>
        <v>388.64108112882565</v>
      </c>
      <c r="H3288" s="401">
        <f t="shared" si="189"/>
        <v>644.79088460009712</v>
      </c>
    </row>
    <row r="3289" spans="1:8" x14ac:dyDescent="0.25">
      <c r="A3289" s="405">
        <v>41710</v>
      </c>
      <c r="B3289" s="324">
        <v>273</v>
      </c>
      <c r="C3289" s="292">
        <v>1.36</v>
      </c>
      <c r="D3289" s="341">
        <v>4.07</v>
      </c>
      <c r="E3289" s="341">
        <f t="shared" si="188"/>
        <v>5.4300000000000006</v>
      </c>
      <c r="F3289" s="401">
        <f t="shared" si="186"/>
        <v>200.20904179363748</v>
      </c>
      <c r="G3289" s="401">
        <f t="shared" si="187"/>
        <v>599.15500007360629</v>
      </c>
      <c r="H3289" s="401">
        <f t="shared" si="189"/>
        <v>799.36404186724383</v>
      </c>
    </row>
    <row r="3290" spans="1:8" x14ac:dyDescent="0.25">
      <c r="A3290" s="405">
        <v>41710</v>
      </c>
      <c r="B3290" s="324">
        <v>281</v>
      </c>
      <c r="C3290" s="292">
        <v>0.23</v>
      </c>
      <c r="D3290" s="341">
        <v>6.95</v>
      </c>
      <c r="E3290" s="341">
        <f t="shared" si="188"/>
        <v>7.1800000000000006</v>
      </c>
      <c r="F3290" s="401">
        <f t="shared" si="186"/>
        <v>33.85888206804163</v>
      </c>
      <c r="G3290" s="401">
        <f t="shared" si="187"/>
        <v>1023.1270885777797</v>
      </c>
      <c r="H3290" s="401">
        <f t="shared" si="189"/>
        <v>1056.9859706458215</v>
      </c>
    </row>
    <row r="3291" spans="1:8" x14ac:dyDescent="0.25">
      <c r="A3291" s="405">
        <v>41710</v>
      </c>
      <c r="B3291" s="324">
        <v>283</v>
      </c>
      <c r="C3291" s="292">
        <v>2.14</v>
      </c>
      <c r="D3291" s="341">
        <v>6.5</v>
      </c>
      <c r="E3291" s="341">
        <f t="shared" si="188"/>
        <v>8.64</v>
      </c>
      <c r="F3291" s="401">
        <f t="shared" si="186"/>
        <v>315.03481576351777</v>
      </c>
      <c r="G3291" s="401">
        <f t="shared" si="187"/>
        <v>956.88144974900263</v>
      </c>
      <c r="H3291" s="401">
        <f t="shared" si="189"/>
        <v>1271.9162655125203</v>
      </c>
    </row>
    <row r="3292" spans="1:8" x14ac:dyDescent="0.25">
      <c r="A3292" s="405">
        <v>41710</v>
      </c>
      <c r="B3292" s="324">
        <v>286</v>
      </c>
      <c r="C3292" s="292">
        <v>1.7</v>
      </c>
      <c r="D3292" s="341">
        <v>7.02</v>
      </c>
      <c r="E3292" s="341">
        <f t="shared" si="188"/>
        <v>8.7199999999999989</v>
      </c>
      <c r="F3292" s="401">
        <f t="shared" si="186"/>
        <v>250.26130224204684</v>
      </c>
      <c r="G3292" s="401">
        <f t="shared" si="187"/>
        <v>1033.4319657289227</v>
      </c>
      <c r="H3292" s="401">
        <f t="shared" si="189"/>
        <v>1283.6932679709694</v>
      </c>
    </row>
    <row r="3293" spans="1:8" x14ac:dyDescent="0.25">
      <c r="A3293" s="405">
        <v>41710</v>
      </c>
      <c r="B3293" s="324">
        <v>291</v>
      </c>
      <c r="C3293" s="292">
        <v>1.1299999999999999</v>
      </c>
      <c r="D3293" s="341">
        <v>4.07</v>
      </c>
      <c r="E3293" s="341">
        <f t="shared" si="188"/>
        <v>5.2</v>
      </c>
      <c r="F3293" s="401">
        <f t="shared" si="186"/>
        <v>166.3501597255958</v>
      </c>
      <c r="G3293" s="401">
        <f t="shared" si="187"/>
        <v>599.15500007360629</v>
      </c>
      <c r="H3293" s="401">
        <f t="shared" si="189"/>
        <v>765.50515979920203</v>
      </c>
    </row>
    <row r="3294" spans="1:8" x14ac:dyDescent="0.25">
      <c r="A3294" s="405">
        <v>41710</v>
      </c>
      <c r="B3294" s="324">
        <v>300</v>
      </c>
      <c r="C3294" s="292">
        <v>1.79</v>
      </c>
      <c r="D3294" s="341">
        <v>9.44</v>
      </c>
      <c r="E3294" s="341">
        <f t="shared" si="188"/>
        <v>11.23</v>
      </c>
      <c r="F3294" s="401">
        <f t="shared" si="186"/>
        <v>263.51043000780226</v>
      </c>
      <c r="G3294" s="401">
        <f t="shared" si="187"/>
        <v>1389.6862900970129</v>
      </c>
      <c r="H3294" s="401">
        <f t="shared" si="189"/>
        <v>1653.1967201048153</v>
      </c>
    </row>
    <row r="3295" spans="1:8" x14ac:dyDescent="0.25">
      <c r="A3295" s="405">
        <v>41710</v>
      </c>
      <c r="B3295" s="324">
        <v>313</v>
      </c>
      <c r="C3295" s="292">
        <v>0.28000000000000003</v>
      </c>
      <c r="D3295" s="341">
        <v>4.16</v>
      </c>
      <c r="E3295" s="341">
        <f t="shared" si="188"/>
        <v>4.4400000000000004</v>
      </c>
      <c r="F3295" s="401">
        <f t="shared" si="186"/>
        <v>41.219508604572425</v>
      </c>
      <c r="G3295" s="401">
        <f t="shared" si="187"/>
        <v>612.40412783936165</v>
      </c>
      <c r="H3295" s="401">
        <f t="shared" si="189"/>
        <v>653.62363644393417</v>
      </c>
    </row>
    <row r="3296" spans="1:8" x14ac:dyDescent="0.25">
      <c r="A3296" s="405">
        <v>41710</v>
      </c>
      <c r="B3296" s="324">
        <v>314</v>
      </c>
      <c r="C3296" s="292">
        <v>0.18</v>
      </c>
      <c r="D3296" s="341">
        <v>4.82</v>
      </c>
      <c r="E3296" s="341">
        <f t="shared" si="188"/>
        <v>5</v>
      </c>
      <c r="F3296" s="401">
        <f t="shared" si="186"/>
        <v>26.498255531510843</v>
      </c>
      <c r="G3296" s="401">
        <f t="shared" si="187"/>
        <v>709.56439812156805</v>
      </c>
      <c r="H3296" s="401">
        <f t="shared" si="189"/>
        <v>736.06265365307888</v>
      </c>
    </row>
    <row r="3297" spans="1:8" x14ac:dyDescent="0.25">
      <c r="A3297" s="405">
        <v>41710</v>
      </c>
      <c r="B3297" s="324">
        <v>317</v>
      </c>
      <c r="C3297" s="292">
        <v>1.1299999999999999</v>
      </c>
      <c r="D3297" s="341">
        <v>4.82</v>
      </c>
      <c r="E3297" s="341">
        <f t="shared" si="188"/>
        <v>5.95</v>
      </c>
      <c r="F3297" s="401">
        <f t="shared" si="186"/>
        <v>166.3501597255958</v>
      </c>
      <c r="G3297" s="401">
        <f t="shared" si="187"/>
        <v>709.56439812156805</v>
      </c>
      <c r="H3297" s="401">
        <f t="shared" si="189"/>
        <v>875.91455784716391</v>
      </c>
    </row>
    <row r="3298" spans="1:8" x14ac:dyDescent="0.25">
      <c r="A3298" s="405">
        <v>41710</v>
      </c>
      <c r="B3298" s="324">
        <v>319</v>
      </c>
      <c r="C3298" s="292">
        <v>1.17</v>
      </c>
      <c r="D3298" s="341">
        <v>8.0399999999999991</v>
      </c>
      <c r="E3298" s="341">
        <f t="shared" si="188"/>
        <v>9.2099999999999991</v>
      </c>
      <c r="F3298" s="401">
        <f t="shared" si="186"/>
        <v>172.23866095482046</v>
      </c>
      <c r="G3298" s="401">
        <f t="shared" si="187"/>
        <v>1183.5887470741507</v>
      </c>
      <c r="H3298" s="401">
        <f t="shared" si="189"/>
        <v>1355.8274080289711</v>
      </c>
    </row>
    <row r="3299" spans="1:8" x14ac:dyDescent="0.25">
      <c r="A3299" s="405">
        <v>41710</v>
      </c>
      <c r="B3299" s="324">
        <v>321</v>
      </c>
      <c r="C3299" s="292">
        <v>1.3</v>
      </c>
      <c r="D3299" s="341">
        <v>5.45</v>
      </c>
      <c r="E3299" s="341">
        <f t="shared" si="188"/>
        <v>6.75</v>
      </c>
      <c r="F3299" s="401">
        <f t="shared" si="186"/>
        <v>191.37628994980051</v>
      </c>
      <c r="G3299" s="401">
        <f t="shared" si="187"/>
        <v>802.30829248185603</v>
      </c>
      <c r="H3299" s="401">
        <f t="shared" si="189"/>
        <v>993.68458243165651</v>
      </c>
    </row>
    <row r="3300" spans="1:8" x14ac:dyDescent="0.25">
      <c r="A3300" s="405">
        <v>41710</v>
      </c>
      <c r="B3300" s="324">
        <v>323</v>
      </c>
      <c r="C3300" s="292">
        <v>0.38</v>
      </c>
      <c r="D3300" s="341">
        <v>3.91</v>
      </c>
      <c r="E3300" s="341">
        <f t="shared" si="188"/>
        <v>4.29</v>
      </c>
      <c r="F3300" s="401">
        <f t="shared" si="186"/>
        <v>55.940761677634001</v>
      </c>
      <c r="G3300" s="401">
        <f t="shared" si="187"/>
        <v>575.60099515670777</v>
      </c>
      <c r="H3300" s="401">
        <f t="shared" si="189"/>
        <v>631.54175683434175</v>
      </c>
    </row>
    <row r="3301" spans="1:8" x14ac:dyDescent="0.25">
      <c r="A3301" s="405">
        <v>41710</v>
      </c>
      <c r="B3301" s="324">
        <v>325</v>
      </c>
      <c r="C3301" s="292">
        <v>1.28</v>
      </c>
      <c r="D3301" s="341">
        <v>1.9</v>
      </c>
      <c r="E3301" s="341">
        <f t="shared" si="188"/>
        <v>3.1799999999999997</v>
      </c>
      <c r="F3301" s="401">
        <f t="shared" si="186"/>
        <v>188.43203933518819</v>
      </c>
      <c r="G3301" s="401">
        <f t="shared" si="187"/>
        <v>279.70380838816999</v>
      </c>
      <c r="H3301" s="401">
        <f t="shared" si="189"/>
        <v>468.13584772335815</v>
      </c>
    </row>
    <row r="3302" spans="1:8" x14ac:dyDescent="0.25">
      <c r="A3302" s="405">
        <v>41710</v>
      </c>
      <c r="B3302" s="324">
        <v>335</v>
      </c>
      <c r="C3302" s="292">
        <v>0.33</v>
      </c>
      <c r="D3302" s="341">
        <v>2.92</v>
      </c>
      <c r="E3302" s="341">
        <f t="shared" si="188"/>
        <v>3.25</v>
      </c>
      <c r="F3302" s="401">
        <f t="shared" si="186"/>
        <v>48.580135141103206</v>
      </c>
      <c r="G3302" s="401">
        <f t="shared" si="187"/>
        <v>429.86058973339811</v>
      </c>
      <c r="H3302" s="401">
        <f t="shared" si="189"/>
        <v>478.44072487450131</v>
      </c>
    </row>
    <row r="3303" spans="1:8" x14ac:dyDescent="0.25">
      <c r="A3303" s="405">
        <v>41710</v>
      </c>
      <c r="B3303" s="324">
        <v>347</v>
      </c>
      <c r="C3303" s="292">
        <v>0.2</v>
      </c>
      <c r="D3303" s="341">
        <v>3.1</v>
      </c>
      <c r="E3303" s="341">
        <f t="shared" si="188"/>
        <v>3.3000000000000003</v>
      </c>
      <c r="F3303" s="401">
        <f t="shared" si="186"/>
        <v>29.442506146123158</v>
      </c>
      <c r="G3303" s="401">
        <f t="shared" si="187"/>
        <v>456.35884526490895</v>
      </c>
      <c r="H3303" s="401">
        <f t="shared" si="189"/>
        <v>485.8013514110321</v>
      </c>
    </row>
    <row r="3304" spans="1:8" x14ac:dyDescent="0.25">
      <c r="A3304" s="405">
        <v>41710</v>
      </c>
      <c r="B3304" s="324">
        <v>351</v>
      </c>
      <c r="C3304" s="292">
        <v>0.61</v>
      </c>
      <c r="D3304" s="344">
        <v>3.2</v>
      </c>
      <c r="E3304" s="341">
        <f t="shared" si="188"/>
        <v>3.81</v>
      </c>
      <c r="F3304" s="401">
        <f t="shared" si="186"/>
        <v>89.799643745675624</v>
      </c>
      <c r="G3304" s="401">
        <f t="shared" si="187"/>
        <v>471.08009833797053</v>
      </c>
      <c r="H3304" s="401">
        <f t="shared" si="189"/>
        <v>560.87974208364619</v>
      </c>
    </row>
    <row r="3305" spans="1:8" x14ac:dyDescent="0.25">
      <c r="A3305" s="405">
        <v>41710</v>
      </c>
      <c r="B3305" s="324">
        <v>353</v>
      </c>
      <c r="C3305" s="292">
        <v>0.46</v>
      </c>
      <c r="D3305" s="341">
        <v>3.08</v>
      </c>
      <c r="E3305" s="341">
        <f t="shared" si="188"/>
        <v>3.54</v>
      </c>
      <c r="F3305" s="401">
        <f t="shared" si="186"/>
        <v>67.717764136083261</v>
      </c>
      <c r="G3305" s="401">
        <f t="shared" si="187"/>
        <v>453.41459465029664</v>
      </c>
      <c r="H3305" s="401">
        <f t="shared" si="189"/>
        <v>521.13235878637988</v>
      </c>
    </row>
    <row r="3306" spans="1:8" x14ac:dyDescent="0.25">
      <c r="A3306" s="405">
        <v>41710</v>
      </c>
      <c r="B3306" s="324">
        <v>364</v>
      </c>
      <c r="C3306" s="292">
        <v>0.3</v>
      </c>
      <c r="D3306" s="341">
        <v>6.18</v>
      </c>
      <c r="E3306" s="341">
        <f t="shared" si="188"/>
        <v>6.4799999999999995</v>
      </c>
      <c r="F3306" s="401">
        <f t="shared" si="186"/>
        <v>44.163759219184733</v>
      </c>
      <c r="G3306" s="401">
        <f t="shared" si="187"/>
        <v>909.77343991520559</v>
      </c>
      <c r="H3306" s="401">
        <f t="shared" si="189"/>
        <v>953.9371991343902</v>
      </c>
    </row>
    <row r="3307" spans="1:8" x14ac:dyDescent="0.25">
      <c r="A3307" s="405">
        <v>41710</v>
      </c>
      <c r="B3307" s="324">
        <v>365</v>
      </c>
      <c r="C3307" s="292">
        <v>0.45</v>
      </c>
      <c r="D3307" s="341">
        <v>2.89</v>
      </c>
      <c r="E3307" s="341">
        <f t="shared" si="188"/>
        <v>3.3400000000000003</v>
      </c>
      <c r="F3307" s="401">
        <f t="shared" si="186"/>
        <v>66.245638828777103</v>
      </c>
      <c r="G3307" s="401">
        <f t="shared" si="187"/>
        <v>425.44421381147964</v>
      </c>
      <c r="H3307" s="401">
        <f t="shared" si="189"/>
        <v>491.68985264025673</v>
      </c>
    </row>
    <row r="3308" spans="1:8" x14ac:dyDescent="0.25">
      <c r="A3308" s="405">
        <v>41710</v>
      </c>
      <c r="B3308" s="324">
        <v>369</v>
      </c>
      <c r="C3308" s="292">
        <v>0.28000000000000003</v>
      </c>
      <c r="D3308" s="341">
        <v>6.02</v>
      </c>
      <c r="E3308" s="341">
        <f t="shared" si="188"/>
        <v>6.3</v>
      </c>
      <c r="F3308" s="401">
        <f t="shared" ref="F3308:F3371" si="190">(C3308*10000)/67.929</f>
        <v>41.219508604572425</v>
      </c>
      <c r="G3308" s="401">
        <f t="shared" ref="G3308:G3371" si="191">(D3308*10000)/67.929</f>
        <v>886.21943499830695</v>
      </c>
      <c r="H3308" s="401">
        <f t="shared" si="189"/>
        <v>927.43894360287948</v>
      </c>
    </row>
    <row r="3309" spans="1:8" x14ac:dyDescent="0.25">
      <c r="A3309" s="405">
        <v>41710</v>
      </c>
      <c r="B3309" s="324">
        <v>374</v>
      </c>
      <c r="C3309" s="292">
        <v>0.16</v>
      </c>
      <c r="D3309" s="341">
        <v>2.38</v>
      </c>
      <c r="E3309" s="341">
        <f t="shared" si="188"/>
        <v>2.54</v>
      </c>
      <c r="F3309" s="401">
        <f t="shared" si="190"/>
        <v>23.554004916898524</v>
      </c>
      <c r="G3309" s="401">
        <f t="shared" si="191"/>
        <v>350.36582313886555</v>
      </c>
      <c r="H3309" s="401">
        <f t="shared" si="189"/>
        <v>373.91982805576407</v>
      </c>
    </row>
    <row r="3310" spans="1:8" x14ac:dyDescent="0.25">
      <c r="A3310" s="405">
        <v>41710</v>
      </c>
      <c r="B3310" s="324">
        <v>379</v>
      </c>
      <c r="C3310" s="292">
        <v>0.14000000000000001</v>
      </c>
      <c r="D3310" s="341">
        <v>4.83</v>
      </c>
      <c r="E3310" s="341">
        <f t="shared" si="188"/>
        <v>4.97</v>
      </c>
      <c r="F3310" s="401">
        <f t="shared" si="190"/>
        <v>20.609754302286213</v>
      </c>
      <c r="G3310" s="401">
        <f t="shared" si="191"/>
        <v>711.03652342887426</v>
      </c>
      <c r="H3310" s="401">
        <f t="shared" si="189"/>
        <v>731.64627773116047</v>
      </c>
    </row>
    <row r="3311" spans="1:8" x14ac:dyDescent="0.25">
      <c r="A3311" s="405">
        <v>41710</v>
      </c>
      <c r="B3311" s="324">
        <v>392</v>
      </c>
      <c r="C3311" s="292">
        <v>0.01</v>
      </c>
      <c r="D3311" s="341">
        <v>10.1</v>
      </c>
      <c r="E3311" s="341">
        <f t="shared" si="188"/>
        <v>10.11</v>
      </c>
      <c r="F3311" s="401">
        <f t="shared" si="190"/>
        <v>1.4721253073061578</v>
      </c>
      <c r="G3311" s="401">
        <f t="shared" si="191"/>
        <v>1486.8465603792195</v>
      </c>
      <c r="H3311" s="401">
        <f t="shared" si="189"/>
        <v>1488.3186856865257</v>
      </c>
    </row>
    <row r="3312" spans="1:8" x14ac:dyDescent="0.25">
      <c r="A3312" s="405">
        <v>41710</v>
      </c>
      <c r="B3312" s="324">
        <v>398</v>
      </c>
      <c r="C3312" s="292">
        <v>0.14000000000000001</v>
      </c>
      <c r="D3312" s="341">
        <v>2.08</v>
      </c>
      <c r="E3312" s="341">
        <f t="shared" si="188"/>
        <v>2.2200000000000002</v>
      </c>
      <c r="F3312" s="401">
        <f t="shared" si="190"/>
        <v>20.609754302286213</v>
      </c>
      <c r="G3312" s="401">
        <f t="shared" si="191"/>
        <v>306.20206391968082</v>
      </c>
      <c r="H3312" s="401">
        <f t="shared" si="189"/>
        <v>326.81181822196709</v>
      </c>
    </row>
    <row r="3313" spans="1:8" x14ac:dyDescent="0.25">
      <c r="A3313" s="405">
        <v>41710</v>
      </c>
      <c r="B3313" s="324">
        <v>405</v>
      </c>
      <c r="C3313" s="292">
        <v>0.56999999999999995</v>
      </c>
      <c r="D3313" s="341">
        <v>3.57</v>
      </c>
      <c r="E3313" s="341">
        <f t="shared" ref="E3313:E3366" si="192">SUM(C3313:D3313)</f>
        <v>4.1399999999999997</v>
      </c>
      <c r="F3313" s="401">
        <f t="shared" si="190"/>
        <v>83.91114251645098</v>
      </c>
      <c r="G3313" s="401">
        <f t="shared" si="191"/>
        <v>525.5487347082983</v>
      </c>
      <c r="H3313" s="401">
        <f t="shared" si="189"/>
        <v>609.45987722474933</v>
      </c>
    </row>
    <row r="3314" spans="1:8" x14ac:dyDescent="0.25">
      <c r="A3314" s="405">
        <v>41710</v>
      </c>
      <c r="B3314" s="324">
        <v>409</v>
      </c>
      <c r="C3314" s="292">
        <v>0.9</v>
      </c>
      <c r="D3314" s="341">
        <v>2.5</v>
      </c>
      <c r="E3314" s="341">
        <f t="shared" si="192"/>
        <v>3.4</v>
      </c>
      <c r="F3314" s="401">
        <f t="shared" si="190"/>
        <v>132.49127765755421</v>
      </c>
      <c r="G3314" s="401">
        <f t="shared" si="191"/>
        <v>368.03132682653944</v>
      </c>
      <c r="H3314" s="401">
        <f t="shared" si="189"/>
        <v>500.52260448409368</v>
      </c>
    </row>
    <row r="3315" spans="1:8" x14ac:dyDescent="0.25">
      <c r="A3315" s="405">
        <v>41710</v>
      </c>
      <c r="B3315" s="324">
        <v>411</v>
      </c>
      <c r="C3315" s="293">
        <v>0.11</v>
      </c>
      <c r="D3315" s="344">
        <v>4.07</v>
      </c>
      <c r="E3315" s="341">
        <f t="shared" si="192"/>
        <v>4.1800000000000006</v>
      </c>
      <c r="F3315" s="401">
        <f t="shared" si="190"/>
        <v>16.193378380367736</v>
      </c>
      <c r="G3315" s="401">
        <f t="shared" si="191"/>
        <v>599.15500007360629</v>
      </c>
      <c r="H3315" s="401">
        <f t="shared" si="189"/>
        <v>615.34837845397408</v>
      </c>
    </row>
    <row r="3316" spans="1:8" x14ac:dyDescent="0.25">
      <c r="A3316" s="405">
        <v>41710</v>
      </c>
      <c r="B3316" s="324">
        <v>415</v>
      </c>
      <c r="C3316" s="292">
        <v>0.57999999999999996</v>
      </c>
      <c r="D3316" s="341">
        <v>4.07</v>
      </c>
      <c r="E3316" s="341">
        <f t="shared" si="192"/>
        <v>4.6500000000000004</v>
      </c>
      <c r="F3316" s="401">
        <f t="shared" si="190"/>
        <v>85.383267823757151</v>
      </c>
      <c r="G3316" s="401">
        <f t="shared" si="191"/>
        <v>599.15500007360629</v>
      </c>
      <c r="H3316" s="401">
        <f t="shared" si="189"/>
        <v>684.53826789736343</v>
      </c>
    </row>
    <row r="3317" spans="1:8" x14ac:dyDescent="0.25">
      <c r="A3317" s="405">
        <v>41710</v>
      </c>
      <c r="B3317" s="324">
        <v>419</v>
      </c>
      <c r="C3317" s="292">
        <v>2.0299999999999998</v>
      </c>
      <c r="D3317" s="341">
        <v>6.03</v>
      </c>
      <c r="E3317" s="341">
        <f t="shared" si="192"/>
        <v>8.06</v>
      </c>
      <c r="F3317" s="401">
        <f t="shared" si="190"/>
        <v>298.84143738314998</v>
      </c>
      <c r="G3317" s="401">
        <f t="shared" si="191"/>
        <v>887.69156030561317</v>
      </c>
      <c r="H3317" s="401">
        <f t="shared" si="189"/>
        <v>1186.5329976887633</v>
      </c>
    </row>
    <row r="3318" spans="1:8" x14ac:dyDescent="0.25">
      <c r="A3318" s="405">
        <v>41710</v>
      </c>
      <c r="B3318" s="324">
        <v>427</v>
      </c>
      <c r="C3318" s="292">
        <v>0.74</v>
      </c>
      <c r="D3318" s="341">
        <v>3.76</v>
      </c>
      <c r="E3318" s="341">
        <f t="shared" si="192"/>
        <v>4.5</v>
      </c>
      <c r="F3318" s="401">
        <f t="shared" si="190"/>
        <v>108.93727274065569</v>
      </c>
      <c r="G3318" s="401">
        <f t="shared" si="191"/>
        <v>553.51911554711535</v>
      </c>
      <c r="H3318" s="401">
        <f t="shared" si="189"/>
        <v>662.45638828777101</v>
      </c>
    </row>
    <row r="3319" spans="1:8" x14ac:dyDescent="0.25">
      <c r="A3319" s="405">
        <v>41710</v>
      </c>
      <c r="B3319" s="324">
        <v>433</v>
      </c>
      <c r="C3319" s="292">
        <v>4.3099999999999996</v>
      </c>
      <c r="D3319" s="341">
        <v>7.42</v>
      </c>
      <c r="E3319" s="341">
        <f t="shared" si="192"/>
        <v>11.73</v>
      </c>
      <c r="F3319" s="401">
        <f t="shared" si="190"/>
        <v>634.48600744895396</v>
      </c>
      <c r="G3319" s="401">
        <f t="shared" si="191"/>
        <v>1092.3169780211692</v>
      </c>
      <c r="H3319" s="401">
        <f t="shared" si="189"/>
        <v>1726.8029854701231</v>
      </c>
    </row>
    <row r="3320" spans="1:8" x14ac:dyDescent="0.25">
      <c r="A3320" s="405">
        <v>41710</v>
      </c>
      <c r="B3320" s="324">
        <v>437</v>
      </c>
      <c r="C3320" s="292">
        <v>0.88</v>
      </c>
      <c r="D3320" s="341">
        <v>4.21</v>
      </c>
      <c r="E3320" s="341">
        <f t="shared" si="192"/>
        <v>5.09</v>
      </c>
      <c r="F3320" s="401">
        <f t="shared" si="190"/>
        <v>129.54702704294189</v>
      </c>
      <c r="G3320" s="401">
        <f t="shared" si="191"/>
        <v>619.76475437589249</v>
      </c>
      <c r="H3320" s="401">
        <f t="shared" si="189"/>
        <v>749.31178141883436</v>
      </c>
    </row>
    <row r="3321" spans="1:8" x14ac:dyDescent="0.25">
      <c r="A3321" s="405">
        <v>41710</v>
      </c>
      <c r="B3321" s="324">
        <v>441</v>
      </c>
      <c r="C3321" s="292">
        <v>1.31</v>
      </c>
      <c r="D3321" s="341">
        <v>1.1399999999999999</v>
      </c>
      <c r="E3321" s="341">
        <f t="shared" si="192"/>
        <v>2.4500000000000002</v>
      </c>
      <c r="F3321" s="401">
        <f t="shared" si="190"/>
        <v>192.84841525710667</v>
      </c>
      <c r="G3321" s="401">
        <f t="shared" si="191"/>
        <v>167.82228503290196</v>
      </c>
      <c r="H3321" s="401">
        <f t="shared" si="189"/>
        <v>360.67070029000865</v>
      </c>
    </row>
    <row r="3322" spans="1:8" x14ac:dyDescent="0.25">
      <c r="A3322" s="405">
        <v>41710</v>
      </c>
      <c r="B3322" s="324">
        <v>444</v>
      </c>
      <c r="C3322" s="292">
        <v>2.39</v>
      </c>
      <c r="D3322" s="341">
        <v>5.77</v>
      </c>
      <c r="E3322" s="341">
        <f t="shared" si="192"/>
        <v>8.16</v>
      </c>
      <c r="F3322" s="401">
        <f t="shared" si="190"/>
        <v>351.83794844617171</v>
      </c>
      <c r="G3322" s="401">
        <f t="shared" si="191"/>
        <v>849.41630231565296</v>
      </c>
      <c r="H3322" s="401">
        <f t="shared" si="189"/>
        <v>1201.2542507618248</v>
      </c>
    </row>
    <row r="3323" spans="1:8" x14ac:dyDescent="0.25">
      <c r="A3323" s="405">
        <v>41710</v>
      </c>
      <c r="B3323" s="324">
        <v>452</v>
      </c>
      <c r="C3323" s="292">
        <v>0.43</v>
      </c>
      <c r="D3323" s="341">
        <v>2.46</v>
      </c>
      <c r="E3323" s="341">
        <f t="shared" si="192"/>
        <v>2.89</v>
      </c>
      <c r="F3323" s="401">
        <f t="shared" si="190"/>
        <v>63.301388214164788</v>
      </c>
      <c r="G3323" s="401">
        <f t="shared" si="191"/>
        <v>362.14282559731481</v>
      </c>
      <c r="H3323" s="401">
        <f t="shared" si="189"/>
        <v>425.44421381147964</v>
      </c>
    </row>
    <row r="3324" spans="1:8" x14ac:dyDescent="0.25">
      <c r="A3324" s="405">
        <v>41710</v>
      </c>
      <c r="B3324" s="324">
        <v>453</v>
      </c>
      <c r="C3324" s="292">
        <v>0.25</v>
      </c>
      <c r="D3324" s="341">
        <v>5.54</v>
      </c>
      <c r="E3324" s="341">
        <f t="shared" si="192"/>
        <v>5.79</v>
      </c>
      <c r="F3324" s="401">
        <f t="shared" si="190"/>
        <v>36.803132682653946</v>
      </c>
      <c r="G3324" s="401">
        <f t="shared" si="191"/>
        <v>815.5574202476115</v>
      </c>
      <c r="H3324" s="401">
        <f t="shared" si="189"/>
        <v>852.36055293026538</v>
      </c>
    </row>
    <row r="3325" spans="1:8" x14ac:dyDescent="0.25">
      <c r="A3325" s="405">
        <v>41710</v>
      </c>
      <c r="B3325" s="324">
        <v>461</v>
      </c>
      <c r="C3325" s="292">
        <v>2.11</v>
      </c>
      <c r="D3325" s="341">
        <v>3.77</v>
      </c>
      <c r="E3325" s="341">
        <f t="shared" si="192"/>
        <v>5.88</v>
      </c>
      <c r="F3325" s="401">
        <f t="shared" si="190"/>
        <v>310.6184398415993</v>
      </c>
      <c r="G3325" s="401">
        <f t="shared" si="191"/>
        <v>554.99124085442156</v>
      </c>
      <c r="H3325" s="401">
        <f t="shared" si="189"/>
        <v>865.60968069602086</v>
      </c>
    </row>
    <row r="3326" spans="1:8" x14ac:dyDescent="0.25">
      <c r="A3326" s="405">
        <v>41710</v>
      </c>
      <c r="B3326" s="324">
        <v>469</v>
      </c>
      <c r="C3326" s="292">
        <v>1.04</v>
      </c>
      <c r="D3326" s="341">
        <v>7.21</v>
      </c>
      <c r="E3326" s="341">
        <f t="shared" si="192"/>
        <v>8.25</v>
      </c>
      <c r="F3326" s="401">
        <f t="shared" si="190"/>
        <v>153.10103195984041</v>
      </c>
      <c r="G3326" s="401">
        <f t="shared" si="191"/>
        <v>1061.4023465677399</v>
      </c>
      <c r="H3326" s="401">
        <f t="shared" si="189"/>
        <v>1214.5033785275803</v>
      </c>
    </row>
    <row r="3327" spans="1:8" x14ac:dyDescent="0.25">
      <c r="A3327" s="405">
        <v>41710</v>
      </c>
      <c r="B3327" s="324">
        <v>470</v>
      </c>
      <c r="C3327" s="292">
        <v>7.0000000000000007E-2</v>
      </c>
      <c r="D3327" s="341">
        <v>4.0999999999999996</v>
      </c>
      <c r="E3327" s="341">
        <f t="shared" si="192"/>
        <v>4.17</v>
      </c>
      <c r="F3327" s="401">
        <f t="shared" si="190"/>
        <v>10.304877151143106</v>
      </c>
      <c r="G3327" s="401">
        <f t="shared" si="191"/>
        <v>603.5713759955247</v>
      </c>
      <c r="H3327" s="401">
        <f t="shared" si="189"/>
        <v>613.87625314666786</v>
      </c>
    </row>
    <row r="3328" spans="1:8" x14ac:dyDescent="0.25">
      <c r="A3328" s="405">
        <v>41710</v>
      </c>
      <c r="B3328" s="324">
        <v>475</v>
      </c>
      <c r="C3328" s="292">
        <v>0.16</v>
      </c>
      <c r="D3328" s="341">
        <v>5.04</v>
      </c>
      <c r="E3328" s="341">
        <f t="shared" si="192"/>
        <v>5.2</v>
      </c>
      <c r="F3328" s="401">
        <f t="shared" si="190"/>
        <v>23.554004916898524</v>
      </c>
      <c r="G3328" s="401">
        <f t="shared" si="191"/>
        <v>741.95115488230351</v>
      </c>
      <c r="H3328" s="401">
        <f t="shared" si="189"/>
        <v>765.50515979920203</v>
      </c>
    </row>
    <row r="3329" spans="1:8" x14ac:dyDescent="0.25">
      <c r="A3329" s="405">
        <v>41710</v>
      </c>
      <c r="B3329" s="324">
        <v>476</v>
      </c>
      <c r="C3329" s="292">
        <v>0.02</v>
      </c>
      <c r="D3329" s="341">
        <v>4.9400000000000004</v>
      </c>
      <c r="E3329" s="341">
        <f t="shared" si="192"/>
        <v>4.96</v>
      </c>
      <c r="F3329" s="401">
        <f t="shared" si="190"/>
        <v>2.9442506146123155</v>
      </c>
      <c r="G3329" s="401">
        <f t="shared" si="191"/>
        <v>727.22990180924205</v>
      </c>
      <c r="H3329" s="401">
        <f t="shared" si="189"/>
        <v>730.17415242385425</v>
      </c>
    </row>
    <row r="3330" spans="1:8" x14ac:dyDescent="0.25">
      <c r="A3330" s="405">
        <v>41710</v>
      </c>
      <c r="B3330" s="324">
        <v>478</v>
      </c>
      <c r="C3330" s="292">
        <v>0.28999999999999998</v>
      </c>
      <c r="D3330" s="341">
        <v>2.14</v>
      </c>
      <c r="E3330" s="341">
        <f t="shared" si="192"/>
        <v>2.4300000000000002</v>
      </c>
      <c r="F3330" s="401">
        <f t="shared" si="190"/>
        <v>42.691633911878576</v>
      </c>
      <c r="G3330" s="401">
        <f t="shared" si="191"/>
        <v>315.03481576351777</v>
      </c>
      <c r="H3330" s="401">
        <f t="shared" si="189"/>
        <v>357.72644967539634</v>
      </c>
    </row>
    <row r="3331" spans="1:8" x14ac:dyDescent="0.25">
      <c r="A3331" s="405">
        <v>41710</v>
      </c>
      <c r="B3331" s="324">
        <v>481</v>
      </c>
      <c r="C3331" s="292">
        <v>0.05</v>
      </c>
      <c r="D3331" s="341">
        <v>6.97</v>
      </c>
      <c r="E3331" s="341">
        <f t="shared" si="192"/>
        <v>7.02</v>
      </c>
      <c r="F3331" s="401">
        <f t="shared" si="190"/>
        <v>7.3606265365307895</v>
      </c>
      <c r="G3331" s="401">
        <f t="shared" si="191"/>
        <v>1026.0713391923921</v>
      </c>
      <c r="H3331" s="401">
        <f t="shared" si="189"/>
        <v>1033.4319657289227</v>
      </c>
    </row>
    <row r="3332" spans="1:8" x14ac:dyDescent="0.25">
      <c r="A3332" s="405">
        <v>41710</v>
      </c>
      <c r="B3332" s="324">
        <v>492</v>
      </c>
      <c r="C3332" s="292">
        <v>0.09</v>
      </c>
      <c r="D3332" s="341">
        <v>5.4</v>
      </c>
      <c r="E3332" s="341">
        <f t="shared" si="192"/>
        <v>5.49</v>
      </c>
      <c r="F3332" s="401">
        <f t="shared" si="190"/>
        <v>13.249127765755421</v>
      </c>
      <c r="G3332" s="401">
        <f t="shared" si="191"/>
        <v>794.9476659453253</v>
      </c>
      <c r="H3332" s="401">
        <f t="shared" ref="H3332:H3395" si="193">(E3332*10000)/67.929</f>
        <v>808.19679371108066</v>
      </c>
    </row>
    <row r="3333" spans="1:8" x14ac:dyDescent="0.25">
      <c r="A3333" s="405">
        <v>41710</v>
      </c>
      <c r="B3333" s="324">
        <v>499</v>
      </c>
      <c r="C3333" s="292">
        <v>0.79</v>
      </c>
      <c r="D3333" s="341">
        <v>2.58</v>
      </c>
      <c r="E3333" s="341">
        <f t="shared" si="192"/>
        <v>3.37</v>
      </c>
      <c r="F3333" s="401">
        <f t="shared" si="190"/>
        <v>116.29789927718647</v>
      </c>
      <c r="G3333" s="401">
        <f t="shared" si="191"/>
        <v>379.8083292849887</v>
      </c>
      <c r="H3333" s="401">
        <f t="shared" si="193"/>
        <v>496.1062285621752</v>
      </c>
    </row>
    <row r="3334" spans="1:8" x14ac:dyDescent="0.25">
      <c r="A3334" s="405">
        <v>41710</v>
      </c>
      <c r="B3334" s="324">
        <v>503</v>
      </c>
      <c r="C3334" s="292">
        <v>0.44</v>
      </c>
      <c r="D3334" s="341">
        <v>7.65</v>
      </c>
      <c r="E3334" s="341">
        <f t="shared" si="192"/>
        <v>8.09</v>
      </c>
      <c r="F3334" s="401">
        <f t="shared" si="190"/>
        <v>64.773513521470946</v>
      </c>
      <c r="G3334" s="401">
        <f t="shared" si="191"/>
        <v>1126.1758600892108</v>
      </c>
      <c r="H3334" s="401">
        <f t="shared" si="193"/>
        <v>1190.9493736106817</v>
      </c>
    </row>
    <row r="3335" spans="1:8" x14ac:dyDescent="0.25">
      <c r="A3335" s="405">
        <v>41710</v>
      </c>
      <c r="B3335" s="324">
        <v>504</v>
      </c>
      <c r="C3335" s="292">
        <v>0.09</v>
      </c>
      <c r="D3335" s="341">
        <v>1.68</v>
      </c>
      <c r="E3335" s="341">
        <f t="shared" si="192"/>
        <v>1.77</v>
      </c>
      <c r="F3335" s="401">
        <f t="shared" si="190"/>
        <v>13.249127765755421</v>
      </c>
      <c r="G3335" s="401">
        <f t="shared" si="191"/>
        <v>247.31705162743452</v>
      </c>
      <c r="H3335" s="401">
        <f t="shared" si="193"/>
        <v>260.56617939318994</v>
      </c>
    </row>
    <row r="3336" spans="1:8" x14ac:dyDescent="0.25">
      <c r="A3336" s="405">
        <v>41710</v>
      </c>
      <c r="B3336" s="324">
        <v>508</v>
      </c>
      <c r="C3336" s="292">
        <v>0.57999999999999996</v>
      </c>
      <c r="D3336" s="341">
        <v>2.84</v>
      </c>
      <c r="E3336" s="341">
        <f t="shared" si="192"/>
        <v>3.42</v>
      </c>
      <c r="F3336" s="401">
        <f t="shared" si="190"/>
        <v>85.383267823757151</v>
      </c>
      <c r="G3336" s="401">
        <f t="shared" si="191"/>
        <v>418.08358727494885</v>
      </c>
      <c r="H3336" s="401">
        <f t="shared" si="193"/>
        <v>503.46685509870599</v>
      </c>
    </row>
    <row r="3337" spans="1:8" x14ac:dyDescent="0.25">
      <c r="A3337" s="405">
        <v>41710</v>
      </c>
      <c r="B3337" s="324">
        <v>517</v>
      </c>
      <c r="C3337" s="292">
        <v>0.14000000000000001</v>
      </c>
      <c r="D3337" s="341">
        <v>1.31</v>
      </c>
      <c r="E3337" s="341">
        <f t="shared" si="192"/>
        <v>1.4500000000000002</v>
      </c>
      <c r="F3337" s="401">
        <f t="shared" si="190"/>
        <v>20.609754302286213</v>
      </c>
      <c r="G3337" s="401">
        <f t="shared" si="191"/>
        <v>192.84841525710667</v>
      </c>
      <c r="H3337" s="401">
        <f t="shared" si="193"/>
        <v>213.45816955939293</v>
      </c>
    </row>
    <row r="3338" spans="1:8" x14ac:dyDescent="0.25">
      <c r="A3338" s="405">
        <v>41710</v>
      </c>
      <c r="B3338" s="324">
        <v>525</v>
      </c>
      <c r="C3338" s="292">
        <v>0.22</v>
      </c>
      <c r="D3338" s="341">
        <v>8.33</v>
      </c>
      <c r="E3338" s="341">
        <f t="shared" si="192"/>
        <v>8.5500000000000007</v>
      </c>
      <c r="F3338" s="401">
        <f t="shared" si="190"/>
        <v>32.386756760735473</v>
      </c>
      <c r="G3338" s="401">
        <f t="shared" si="191"/>
        <v>1226.2803809860295</v>
      </c>
      <c r="H3338" s="401">
        <f t="shared" si="193"/>
        <v>1258.6671377467649</v>
      </c>
    </row>
    <row r="3339" spans="1:8" x14ac:dyDescent="0.25">
      <c r="A3339" s="405">
        <v>41710</v>
      </c>
      <c r="B3339" s="324">
        <v>529</v>
      </c>
      <c r="C3339" s="292">
        <v>0.13</v>
      </c>
      <c r="D3339" s="341">
        <v>7.12</v>
      </c>
      <c r="E3339" s="341">
        <f t="shared" si="192"/>
        <v>7.25</v>
      </c>
      <c r="F3339" s="401">
        <f t="shared" si="190"/>
        <v>19.137628994980052</v>
      </c>
      <c r="G3339" s="401">
        <f t="shared" si="191"/>
        <v>1048.1532188019844</v>
      </c>
      <c r="H3339" s="401">
        <f t="shared" si="193"/>
        <v>1067.2908477969645</v>
      </c>
    </row>
    <row r="3340" spans="1:8" x14ac:dyDescent="0.25">
      <c r="A3340" s="405">
        <v>41710</v>
      </c>
      <c r="B3340" s="324">
        <v>537</v>
      </c>
      <c r="C3340" s="292">
        <v>0.1</v>
      </c>
      <c r="D3340" s="341">
        <v>4.53</v>
      </c>
      <c r="E3340" s="341">
        <f t="shared" si="192"/>
        <v>4.63</v>
      </c>
      <c r="F3340" s="401">
        <f t="shared" si="190"/>
        <v>14.721253073061579</v>
      </c>
      <c r="G3340" s="401">
        <f t="shared" si="191"/>
        <v>666.87276420968954</v>
      </c>
      <c r="H3340" s="401">
        <f t="shared" si="193"/>
        <v>681.59401728275111</v>
      </c>
    </row>
    <row r="3341" spans="1:8" x14ac:dyDescent="0.25">
      <c r="A3341" s="405">
        <v>41710</v>
      </c>
      <c r="B3341" s="324">
        <v>539</v>
      </c>
      <c r="C3341" s="292">
        <v>0.93</v>
      </c>
      <c r="D3341" s="341">
        <f>14.74+15.08</f>
        <v>29.82</v>
      </c>
      <c r="E3341" s="341">
        <f t="shared" si="192"/>
        <v>30.75</v>
      </c>
      <c r="F3341" s="401">
        <f t="shared" si="190"/>
        <v>136.90765357947268</v>
      </c>
      <c r="G3341" s="401">
        <f t="shared" si="191"/>
        <v>4389.877666386963</v>
      </c>
      <c r="H3341" s="401">
        <f t="shared" si="193"/>
        <v>4526.7853199664351</v>
      </c>
    </row>
    <row r="3342" spans="1:8" x14ac:dyDescent="0.25">
      <c r="A3342" s="405">
        <v>41710</v>
      </c>
      <c r="B3342" s="324">
        <v>541</v>
      </c>
      <c r="C3342" s="292">
        <v>0.3</v>
      </c>
      <c r="D3342" s="341">
        <v>7.58</v>
      </c>
      <c r="E3342" s="341">
        <f t="shared" si="192"/>
        <v>7.88</v>
      </c>
      <c r="F3342" s="401">
        <f t="shared" si="190"/>
        <v>44.163759219184733</v>
      </c>
      <c r="G3342" s="401">
        <f t="shared" si="191"/>
        <v>1115.8709829380678</v>
      </c>
      <c r="H3342" s="401">
        <f t="shared" si="193"/>
        <v>1160.0347421572524</v>
      </c>
    </row>
    <row r="3343" spans="1:8" x14ac:dyDescent="0.25">
      <c r="A3343" s="405">
        <v>41710</v>
      </c>
      <c r="B3343" s="324">
        <v>546</v>
      </c>
      <c r="C3343" s="292">
        <v>3.75</v>
      </c>
      <c r="D3343" s="341">
        <v>4.08</v>
      </c>
      <c r="E3343" s="341">
        <f t="shared" si="192"/>
        <v>7.83</v>
      </c>
      <c r="F3343" s="401">
        <f t="shared" si="190"/>
        <v>552.04699023980925</v>
      </c>
      <c r="G3343" s="401">
        <f t="shared" si="191"/>
        <v>600.62712538091239</v>
      </c>
      <c r="H3343" s="401">
        <f t="shared" si="193"/>
        <v>1152.6741156207215</v>
      </c>
    </row>
    <row r="3344" spans="1:8" x14ac:dyDescent="0.25">
      <c r="A3344" s="405">
        <v>41710</v>
      </c>
      <c r="B3344" s="324">
        <v>549</v>
      </c>
      <c r="C3344" s="292">
        <v>0.13</v>
      </c>
      <c r="D3344" s="341">
        <v>16.41</v>
      </c>
      <c r="E3344" s="341">
        <f t="shared" si="192"/>
        <v>16.54</v>
      </c>
      <c r="F3344" s="401">
        <f t="shared" si="190"/>
        <v>19.137628994980052</v>
      </c>
      <c r="G3344" s="401">
        <f t="shared" si="191"/>
        <v>2415.757629289405</v>
      </c>
      <c r="H3344" s="401">
        <f t="shared" si="193"/>
        <v>2434.8952582843849</v>
      </c>
    </row>
    <row r="3345" spans="1:8" x14ac:dyDescent="0.25">
      <c r="A3345" s="405">
        <v>41710</v>
      </c>
      <c r="B3345" s="324">
        <v>560</v>
      </c>
      <c r="C3345" s="292">
        <v>2.2599999999999998</v>
      </c>
      <c r="D3345" s="341">
        <v>15.33</v>
      </c>
      <c r="E3345" s="341">
        <f t="shared" si="192"/>
        <v>17.59</v>
      </c>
      <c r="F3345" s="401">
        <f t="shared" si="190"/>
        <v>332.7003194511916</v>
      </c>
      <c r="G3345" s="401">
        <f t="shared" si="191"/>
        <v>2256.7680961003398</v>
      </c>
      <c r="H3345" s="401">
        <f t="shared" si="193"/>
        <v>2589.4684155515315</v>
      </c>
    </row>
    <row r="3346" spans="1:8" x14ac:dyDescent="0.25">
      <c r="A3346" s="405">
        <v>41710</v>
      </c>
      <c r="B3346" s="324">
        <v>562</v>
      </c>
      <c r="C3346" s="292">
        <v>0.97</v>
      </c>
      <c r="D3346" s="341">
        <v>6.4</v>
      </c>
      <c r="E3346" s="341">
        <f t="shared" si="192"/>
        <v>7.37</v>
      </c>
      <c r="F3346" s="401">
        <f t="shared" si="190"/>
        <v>142.79615480869731</v>
      </c>
      <c r="G3346" s="401">
        <f t="shared" si="191"/>
        <v>942.16019667594105</v>
      </c>
      <c r="H3346" s="401">
        <f t="shared" si="193"/>
        <v>1084.9563514846384</v>
      </c>
    </row>
    <row r="3347" spans="1:8" x14ac:dyDescent="0.25">
      <c r="A3347" s="405">
        <v>41710</v>
      </c>
      <c r="B3347" s="324">
        <v>570</v>
      </c>
      <c r="C3347" s="292">
        <v>0.75</v>
      </c>
      <c r="D3347" s="341">
        <v>4.04</v>
      </c>
      <c r="E3347" s="341">
        <f t="shared" si="192"/>
        <v>4.79</v>
      </c>
      <c r="F3347" s="401">
        <f t="shared" si="190"/>
        <v>110.40939804796184</v>
      </c>
      <c r="G3347" s="401">
        <f t="shared" si="191"/>
        <v>594.73862415168776</v>
      </c>
      <c r="H3347" s="401">
        <f t="shared" si="193"/>
        <v>705.14802219964963</v>
      </c>
    </row>
    <row r="3348" spans="1:8" x14ac:dyDescent="0.25">
      <c r="A3348" s="405">
        <v>41710</v>
      </c>
      <c r="B3348" s="324">
        <v>571</v>
      </c>
      <c r="C3348" s="292">
        <v>0.79</v>
      </c>
      <c r="D3348" s="341">
        <v>0.87</v>
      </c>
      <c r="E3348" s="341">
        <f t="shared" si="192"/>
        <v>1.6600000000000001</v>
      </c>
      <c r="F3348" s="401">
        <f t="shared" si="190"/>
        <v>116.29789927718647</v>
      </c>
      <c r="G3348" s="401">
        <f t="shared" si="191"/>
        <v>128.07490173563573</v>
      </c>
      <c r="H3348" s="401">
        <f t="shared" si="193"/>
        <v>244.37280101282221</v>
      </c>
    </row>
    <row r="3349" spans="1:8" x14ac:dyDescent="0.25">
      <c r="A3349" s="405">
        <v>41710</v>
      </c>
      <c r="B3349" s="324">
        <v>572</v>
      </c>
      <c r="C3349" s="292">
        <v>0.55000000000000004</v>
      </c>
      <c r="D3349" s="341">
        <v>1.95</v>
      </c>
      <c r="E3349" s="341">
        <f t="shared" si="192"/>
        <v>2.5</v>
      </c>
      <c r="F3349" s="401">
        <f t="shared" si="190"/>
        <v>80.966891901838679</v>
      </c>
      <c r="G3349" s="401">
        <f t="shared" si="191"/>
        <v>287.06443492470078</v>
      </c>
      <c r="H3349" s="401">
        <f t="shared" si="193"/>
        <v>368.03132682653944</v>
      </c>
    </row>
    <row r="3350" spans="1:8" x14ac:dyDescent="0.25">
      <c r="A3350" s="405">
        <v>41710</v>
      </c>
      <c r="B3350" s="324">
        <v>574</v>
      </c>
      <c r="C3350" s="292">
        <v>0.75</v>
      </c>
      <c r="D3350" s="341">
        <v>9.5500000000000007</v>
      </c>
      <c r="E3350" s="341">
        <f t="shared" si="192"/>
        <v>10.3</v>
      </c>
      <c r="F3350" s="401">
        <f t="shared" si="190"/>
        <v>110.40939804796184</v>
      </c>
      <c r="G3350" s="401">
        <f t="shared" si="191"/>
        <v>1405.8796684773808</v>
      </c>
      <c r="H3350" s="401">
        <f t="shared" si="193"/>
        <v>1516.2890665253426</v>
      </c>
    </row>
    <row r="3351" spans="1:8" x14ac:dyDescent="0.25">
      <c r="A3351" s="405">
        <v>41710</v>
      </c>
      <c r="B3351" s="324">
        <v>577</v>
      </c>
      <c r="C3351" s="292">
        <v>0.13</v>
      </c>
      <c r="D3351" s="341">
        <v>2.5099999999999998</v>
      </c>
      <c r="E3351" s="341">
        <f t="shared" si="192"/>
        <v>2.6399999999999997</v>
      </c>
      <c r="F3351" s="401">
        <f t="shared" si="190"/>
        <v>19.137628994980052</v>
      </c>
      <c r="G3351" s="401">
        <f t="shared" si="191"/>
        <v>369.50345213384554</v>
      </c>
      <c r="H3351" s="401">
        <f t="shared" si="193"/>
        <v>388.64108112882565</v>
      </c>
    </row>
    <row r="3352" spans="1:8" x14ac:dyDescent="0.25">
      <c r="A3352" s="405">
        <v>41710</v>
      </c>
      <c r="B3352" s="324">
        <v>587</v>
      </c>
      <c r="C3352" s="292">
        <v>0.28999999999999998</v>
      </c>
      <c r="D3352" s="341">
        <v>8.35</v>
      </c>
      <c r="E3352" s="341">
        <f t="shared" si="192"/>
        <v>8.6399999999999988</v>
      </c>
      <c r="F3352" s="401">
        <f t="shared" si="190"/>
        <v>42.691633911878576</v>
      </c>
      <c r="G3352" s="401">
        <f t="shared" si="191"/>
        <v>1229.2246316006417</v>
      </c>
      <c r="H3352" s="401">
        <f t="shared" si="193"/>
        <v>1271.9162655125201</v>
      </c>
    </row>
    <row r="3353" spans="1:8" x14ac:dyDescent="0.25">
      <c r="A3353" s="405">
        <v>41710</v>
      </c>
      <c r="B3353" s="324">
        <v>631</v>
      </c>
      <c r="C3353" s="292">
        <v>0.53</v>
      </c>
      <c r="D3353" s="341">
        <v>2.76</v>
      </c>
      <c r="E3353" s="341">
        <f t="shared" si="192"/>
        <v>3.29</v>
      </c>
      <c r="F3353" s="401">
        <f t="shared" si="190"/>
        <v>78.022641287226364</v>
      </c>
      <c r="G3353" s="401">
        <f t="shared" si="191"/>
        <v>406.30658481649954</v>
      </c>
      <c r="H3353" s="401">
        <f t="shared" si="193"/>
        <v>484.32922610372594</v>
      </c>
    </row>
    <row r="3354" spans="1:8" x14ac:dyDescent="0.25">
      <c r="A3354" s="405">
        <v>41710</v>
      </c>
      <c r="B3354" s="324">
        <v>634</v>
      </c>
      <c r="C3354" s="292">
        <v>1.42</v>
      </c>
      <c r="D3354" s="341">
        <v>1.56</v>
      </c>
      <c r="E3354" s="341">
        <f t="shared" si="192"/>
        <v>2.98</v>
      </c>
      <c r="F3354" s="401">
        <f t="shared" si="190"/>
        <v>209.04179363747443</v>
      </c>
      <c r="G3354" s="401">
        <f t="shared" si="191"/>
        <v>229.65154793976063</v>
      </c>
      <c r="H3354" s="401">
        <f t="shared" si="193"/>
        <v>438.69334157723506</v>
      </c>
    </row>
    <row r="3355" spans="1:8" x14ac:dyDescent="0.25">
      <c r="A3355" s="405">
        <v>41710</v>
      </c>
      <c r="B3355" s="324">
        <v>638</v>
      </c>
      <c r="C3355" s="292">
        <v>1.33</v>
      </c>
      <c r="D3355" s="341">
        <v>5.53</v>
      </c>
      <c r="E3355" s="341">
        <f t="shared" si="192"/>
        <v>6.86</v>
      </c>
      <c r="F3355" s="401">
        <f t="shared" si="190"/>
        <v>195.79266587171898</v>
      </c>
      <c r="G3355" s="401">
        <f t="shared" si="191"/>
        <v>814.08529494030529</v>
      </c>
      <c r="H3355" s="401">
        <f t="shared" si="193"/>
        <v>1009.8779608120243</v>
      </c>
    </row>
    <row r="3356" spans="1:8" x14ac:dyDescent="0.25">
      <c r="A3356" s="405">
        <v>41710</v>
      </c>
      <c r="B3356" s="324">
        <v>641</v>
      </c>
      <c r="C3356" s="292">
        <v>0.99</v>
      </c>
      <c r="D3356" s="341">
        <v>4.57</v>
      </c>
      <c r="E3356" s="341">
        <f t="shared" si="192"/>
        <v>5.5600000000000005</v>
      </c>
      <c r="F3356" s="401">
        <f t="shared" si="190"/>
        <v>145.74040542330962</v>
      </c>
      <c r="G3356" s="401">
        <f t="shared" si="191"/>
        <v>672.76126543891417</v>
      </c>
      <c r="H3356" s="401">
        <f t="shared" si="193"/>
        <v>818.50167086222382</v>
      </c>
    </row>
    <row r="3357" spans="1:8" x14ac:dyDescent="0.25">
      <c r="A3357" s="405">
        <v>41710</v>
      </c>
      <c r="B3357" s="324">
        <v>651</v>
      </c>
      <c r="C3357" s="292">
        <v>0.94</v>
      </c>
      <c r="D3357" s="341">
        <v>2.5499999999999998</v>
      </c>
      <c r="E3357" s="341">
        <f t="shared" si="192"/>
        <v>3.4899999999999998</v>
      </c>
      <c r="F3357" s="401">
        <f t="shared" si="190"/>
        <v>138.37977888677884</v>
      </c>
      <c r="G3357" s="401">
        <f t="shared" si="191"/>
        <v>375.39195336307023</v>
      </c>
      <c r="H3357" s="401">
        <f t="shared" si="193"/>
        <v>513.77173224984904</v>
      </c>
    </row>
    <row r="3358" spans="1:8" x14ac:dyDescent="0.25">
      <c r="A3358" s="405">
        <v>41710</v>
      </c>
      <c r="B3358" s="324">
        <v>654</v>
      </c>
      <c r="C3358" s="293">
        <v>0.34</v>
      </c>
      <c r="D3358" s="344">
        <v>2.68</v>
      </c>
      <c r="E3358" s="341">
        <f t="shared" si="192"/>
        <v>3.02</v>
      </c>
      <c r="F3358" s="401">
        <f t="shared" si="190"/>
        <v>50.05226044840937</v>
      </c>
      <c r="G3358" s="401">
        <f t="shared" si="191"/>
        <v>394.52958235805028</v>
      </c>
      <c r="H3358" s="401">
        <f t="shared" si="193"/>
        <v>444.58184280645969</v>
      </c>
    </row>
    <row r="3359" spans="1:8" x14ac:dyDescent="0.25">
      <c r="A3359" s="405">
        <v>41710</v>
      </c>
      <c r="B3359" s="324">
        <v>661</v>
      </c>
      <c r="C3359" s="293">
        <v>0.86</v>
      </c>
      <c r="D3359" s="344">
        <v>10.75</v>
      </c>
      <c r="E3359" s="341">
        <f t="shared" si="192"/>
        <v>11.61</v>
      </c>
      <c r="F3359" s="401">
        <f t="shared" si="190"/>
        <v>126.60277642832958</v>
      </c>
      <c r="G3359" s="401">
        <f t="shared" si="191"/>
        <v>1582.5347053541198</v>
      </c>
      <c r="H3359" s="401">
        <f t="shared" si="193"/>
        <v>1709.1374817824492</v>
      </c>
    </row>
    <row r="3360" spans="1:8" x14ac:dyDescent="0.25">
      <c r="A3360" s="405">
        <v>41710</v>
      </c>
      <c r="B3360" s="324">
        <v>743</v>
      </c>
      <c r="C3360" s="292">
        <v>0.5</v>
      </c>
      <c r="D3360" s="341">
        <v>3.77</v>
      </c>
      <c r="E3360" s="341">
        <f t="shared" si="192"/>
        <v>4.2699999999999996</v>
      </c>
      <c r="F3360" s="401">
        <f t="shared" si="190"/>
        <v>73.606265365307891</v>
      </c>
      <c r="G3360" s="401">
        <f t="shared" si="191"/>
        <v>554.99124085442156</v>
      </c>
      <c r="H3360" s="401">
        <f t="shared" si="193"/>
        <v>628.59750621972933</v>
      </c>
    </row>
    <row r="3361" spans="1:8" x14ac:dyDescent="0.25">
      <c r="A3361" s="405">
        <v>41710</v>
      </c>
      <c r="B3361" s="324">
        <v>744</v>
      </c>
      <c r="C3361" s="292">
        <v>0.91</v>
      </c>
      <c r="D3361" s="341">
        <v>3.52</v>
      </c>
      <c r="E3361" s="341">
        <f t="shared" si="192"/>
        <v>4.43</v>
      </c>
      <c r="F3361" s="401">
        <f t="shared" si="190"/>
        <v>133.96340296486036</v>
      </c>
      <c r="G3361" s="401">
        <f t="shared" si="191"/>
        <v>518.18810817176757</v>
      </c>
      <c r="H3361" s="401">
        <f t="shared" si="193"/>
        <v>652.15151113662796</v>
      </c>
    </row>
    <row r="3362" spans="1:8" x14ac:dyDescent="0.25">
      <c r="A3362" s="405">
        <v>41710</v>
      </c>
      <c r="B3362" s="324">
        <v>745</v>
      </c>
      <c r="C3362" s="292">
        <v>1.17</v>
      </c>
      <c r="D3362" s="341">
        <v>2.65</v>
      </c>
      <c r="E3362" s="341">
        <f t="shared" si="192"/>
        <v>3.82</v>
      </c>
      <c r="F3362" s="401">
        <f t="shared" si="190"/>
        <v>172.23866095482046</v>
      </c>
      <c r="G3362" s="401">
        <f t="shared" si="191"/>
        <v>390.1132064361318</v>
      </c>
      <c r="H3362" s="401">
        <f t="shared" si="193"/>
        <v>562.35186739095229</v>
      </c>
    </row>
    <row r="3363" spans="1:8" x14ac:dyDescent="0.25">
      <c r="A3363" s="405">
        <v>41710</v>
      </c>
      <c r="B3363" s="324">
        <v>746</v>
      </c>
      <c r="C3363" s="292">
        <v>0.01</v>
      </c>
      <c r="D3363" s="341">
        <v>8.06</v>
      </c>
      <c r="E3363" s="341">
        <f t="shared" si="192"/>
        <v>8.07</v>
      </c>
      <c r="F3363" s="401">
        <f t="shared" si="190"/>
        <v>1.4721253073061578</v>
      </c>
      <c r="G3363" s="401">
        <f t="shared" si="191"/>
        <v>1186.5329976887633</v>
      </c>
      <c r="H3363" s="401">
        <f t="shared" si="193"/>
        <v>1188.0051229960693</v>
      </c>
    </row>
    <row r="3364" spans="1:8" x14ac:dyDescent="0.25">
      <c r="A3364" s="405">
        <v>41710</v>
      </c>
      <c r="B3364" s="324">
        <v>758</v>
      </c>
      <c r="C3364" s="292">
        <v>0.98</v>
      </c>
      <c r="D3364" s="341">
        <v>11.04</v>
      </c>
      <c r="E3364" s="341">
        <f t="shared" si="192"/>
        <v>12.02</v>
      </c>
      <c r="F3364" s="401">
        <f t="shared" si="190"/>
        <v>144.26828011600347</v>
      </c>
      <c r="G3364" s="401">
        <f t="shared" si="191"/>
        <v>1625.2263392659981</v>
      </c>
      <c r="H3364" s="401">
        <f t="shared" si="193"/>
        <v>1769.4946193820017</v>
      </c>
    </row>
    <row r="3365" spans="1:8" x14ac:dyDescent="0.25">
      <c r="A3365" s="405">
        <v>41710</v>
      </c>
      <c r="B3365" s="324">
        <v>765</v>
      </c>
      <c r="C3365" s="292">
        <v>0.92</v>
      </c>
      <c r="D3365" s="341">
        <v>7.31</v>
      </c>
      <c r="E3365" s="341">
        <f t="shared" si="192"/>
        <v>8.23</v>
      </c>
      <c r="F3365" s="401">
        <f t="shared" si="190"/>
        <v>135.43552827216652</v>
      </c>
      <c r="G3365" s="401">
        <f t="shared" si="191"/>
        <v>1076.1235996408013</v>
      </c>
      <c r="H3365" s="401">
        <f t="shared" si="193"/>
        <v>1211.5591279129678</v>
      </c>
    </row>
    <row r="3366" spans="1:8" x14ac:dyDescent="0.25">
      <c r="A3366" s="405">
        <v>41710</v>
      </c>
      <c r="B3366" s="324">
        <v>770</v>
      </c>
      <c r="C3366" s="292">
        <v>0.16</v>
      </c>
      <c r="D3366" s="341">
        <v>1.1399999999999999</v>
      </c>
      <c r="E3366" s="341">
        <f t="shared" si="192"/>
        <v>1.2999999999999998</v>
      </c>
      <c r="F3366" s="401">
        <f t="shared" si="190"/>
        <v>23.554004916898524</v>
      </c>
      <c r="G3366" s="401">
        <f t="shared" si="191"/>
        <v>167.82228503290196</v>
      </c>
      <c r="H3366" s="401">
        <f t="shared" si="193"/>
        <v>191.37628994980051</v>
      </c>
    </row>
    <row r="3367" spans="1:8" x14ac:dyDescent="0.25">
      <c r="A3367" s="405">
        <v>41766</v>
      </c>
      <c r="B3367" s="324">
        <v>2</v>
      </c>
      <c r="C3367" s="292">
        <v>2.56</v>
      </c>
      <c r="D3367" s="341">
        <v>3.1</v>
      </c>
      <c r="E3367" s="341">
        <f>SUM(C3367,D3367)</f>
        <v>5.66</v>
      </c>
      <c r="F3367" s="401">
        <f t="shared" si="190"/>
        <v>376.86407867037639</v>
      </c>
      <c r="G3367" s="401">
        <f t="shared" si="191"/>
        <v>456.35884526490895</v>
      </c>
      <c r="H3367" s="401">
        <f t="shared" si="193"/>
        <v>833.22292393528539</v>
      </c>
    </row>
    <row r="3368" spans="1:8" x14ac:dyDescent="0.25">
      <c r="A3368" s="405">
        <v>41766</v>
      </c>
      <c r="B3368" s="324">
        <v>12</v>
      </c>
      <c r="C3368" s="292">
        <v>3.74</v>
      </c>
      <c r="D3368" s="341">
        <v>0.5</v>
      </c>
      <c r="E3368" s="341">
        <f t="shared" ref="E3368:E3431" si="194">SUM(C3368,D3368)</f>
        <v>4.24</v>
      </c>
      <c r="F3368" s="401">
        <f t="shared" si="190"/>
        <v>550.57486493250303</v>
      </c>
      <c r="G3368" s="401">
        <f t="shared" si="191"/>
        <v>73.606265365307891</v>
      </c>
      <c r="H3368" s="401">
        <f t="shared" si="193"/>
        <v>624.18113029781091</v>
      </c>
    </row>
    <row r="3369" spans="1:8" x14ac:dyDescent="0.25">
      <c r="A3369" s="405">
        <v>41766</v>
      </c>
      <c r="B3369" s="324">
        <v>22</v>
      </c>
      <c r="C3369" s="292">
        <v>1.51</v>
      </c>
      <c r="D3369" s="341">
        <v>2.59</v>
      </c>
      <c r="E3369" s="341">
        <f t="shared" si="194"/>
        <v>4.0999999999999996</v>
      </c>
      <c r="F3369" s="401">
        <f t="shared" si="190"/>
        <v>222.29092140322985</v>
      </c>
      <c r="G3369" s="401">
        <f t="shared" si="191"/>
        <v>381.28045459229486</v>
      </c>
      <c r="H3369" s="401">
        <f t="shared" si="193"/>
        <v>603.5713759955247</v>
      </c>
    </row>
    <row r="3370" spans="1:8" x14ac:dyDescent="0.25">
      <c r="A3370" s="405">
        <v>41766</v>
      </c>
      <c r="B3370" s="324">
        <v>25</v>
      </c>
      <c r="C3370" s="292">
        <v>1.58</v>
      </c>
      <c r="D3370" s="341">
        <v>3.97</v>
      </c>
      <c r="E3370" s="341">
        <f t="shared" si="194"/>
        <v>5.5500000000000007</v>
      </c>
      <c r="F3370" s="401">
        <f t="shared" si="190"/>
        <v>232.59579855437295</v>
      </c>
      <c r="G3370" s="401">
        <f t="shared" si="191"/>
        <v>584.43374700054471</v>
      </c>
      <c r="H3370" s="401">
        <f t="shared" si="193"/>
        <v>817.02954555491772</v>
      </c>
    </row>
    <row r="3371" spans="1:8" x14ac:dyDescent="0.25">
      <c r="A3371" s="405">
        <v>41766</v>
      </c>
      <c r="B3371" s="324">
        <v>28</v>
      </c>
      <c r="C3371" s="292">
        <v>9.3699999999999992</v>
      </c>
      <c r="D3371" s="341">
        <v>8.17</v>
      </c>
      <c r="E3371" s="341">
        <f t="shared" si="194"/>
        <v>17.54</v>
      </c>
      <c r="F3371" s="401">
        <f t="shared" si="190"/>
        <v>1379.3814129458697</v>
      </c>
      <c r="G3371" s="401">
        <f t="shared" si="191"/>
        <v>1202.726376069131</v>
      </c>
      <c r="H3371" s="401">
        <f t="shared" si="193"/>
        <v>2582.1077890150009</v>
      </c>
    </row>
    <row r="3372" spans="1:8" x14ac:dyDescent="0.25">
      <c r="A3372" s="405">
        <v>41766</v>
      </c>
      <c r="B3372" s="324">
        <v>31</v>
      </c>
      <c r="C3372" s="292">
        <v>2.4500000000000002</v>
      </c>
      <c r="D3372" s="341">
        <v>7.51</v>
      </c>
      <c r="E3372" s="341">
        <f t="shared" si="194"/>
        <v>9.9600000000000009</v>
      </c>
      <c r="F3372" s="401">
        <f t="shared" ref="F3372:F3435" si="195">(C3372*10000)/67.929</f>
        <v>360.67070029000865</v>
      </c>
      <c r="G3372" s="401">
        <f t="shared" ref="G3372:G3435" si="196">(D3372*10000)/67.929</f>
        <v>1105.5661057869245</v>
      </c>
      <c r="H3372" s="401">
        <f t="shared" si="193"/>
        <v>1466.2368060769334</v>
      </c>
    </row>
    <row r="3373" spans="1:8" x14ac:dyDescent="0.25">
      <c r="A3373" s="405">
        <v>41766</v>
      </c>
      <c r="B3373" s="324">
        <v>32</v>
      </c>
      <c r="C3373" s="292">
        <v>5.75</v>
      </c>
      <c r="D3373" s="341">
        <v>4.78</v>
      </c>
      <c r="E3373" s="341">
        <f t="shared" si="194"/>
        <v>10.530000000000001</v>
      </c>
      <c r="F3373" s="401">
        <f t="shared" si="195"/>
        <v>846.47205170104075</v>
      </c>
      <c r="G3373" s="401">
        <f t="shared" si="196"/>
        <v>703.67589689234342</v>
      </c>
      <c r="H3373" s="401">
        <f t="shared" si="193"/>
        <v>1550.1479485933844</v>
      </c>
    </row>
    <row r="3374" spans="1:8" x14ac:dyDescent="0.25">
      <c r="A3374" s="405">
        <v>41766</v>
      </c>
      <c r="B3374" s="381">
        <v>74</v>
      </c>
      <c r="C3374" s="292">
        <v>1.68</v>
      </c>
      <c r="D3374" s="341">
        <v>6.66</v>
      </c>
      <c r="E3374" s="341">
        <f t="shared" si="194"/>
        <v>8.34</v>
      </c>
      <c r="F3374" s="401">
        <f t="shared" si="195"/>
        <v>247.31705162743452</v>
      </c>
      <c r="G3374" s="401">
        <f t="shared" si="196"/>
        <v>980.43545466590115</v>
      </c>
      <c r="H3374" s="401">
        <f t="shared" si="193"/>
        <v>1227.7525062933357</v>
      </c>
    </row>
    <row r="3375" spans="1:8" x14ac:dyDescent="0.25">
      <c r="A3375" s="405">
        <v>41766</v>
      </c>
      <c r="B3375" s="381">
        <v>80</v>
      </c>
      <c r="C3375" s="292">
        <v>5.04</v>
      </c>
      <c r="D3375" s="341">
        <v>1.76</v>
      </c>
      <c r="E3375" s="341">
        <f t="shared" si="194"/>
        <v>6.8</v>
      </c>
      <c r="F3375" s="401">
        <f t="shared" si="195"/>
        <v>741.95115488230351</v>
      </c>
      <c r="G3375" s="401">
        <f t="shared" si="196"/>
        <v>259.09405408588378</v>
      </c>
      <c r="H3375" s="401">
        <f t="shared" si="193"/>
        <v>1001.0452089681874</v>
      </c>
    </row>
    <row r="3376" spans="1:8" x14ac:dyDescent="0.25">
      <c r="A3376" s="405">
        <v>41766</v>
      </c>
      <c r="B3376" s="381">
        <v>86</v>
      </c>
      <c r="C3376" s="292">
        <v>4.3099999999999996</v>
      </c>
      <c r="D3376" s="341">
        <v>2.96</v>
      </c>
      <c r="E3376" s="341">
        <f t="shared" si="194"/>
        <v>7.27</v>
      </c>
      <c r="F3376" s="401">
        <f t="shared" si="195"/>
        <v>634.48600744895396</v>
      </c>
      <c r="G3376" s="401">
        <f t="shared" si="196"/>
        <v>435.74909096262274</v>
      </c>
      <c r="H3376" s="401">
        <f t="shared" si="193"/>
        <v>1070.2350984115767</v>
      </c>
    </row>
    <row r="3377" spans="1:8" x14ac:dyDescent="0.25">
      <c r="A3377" s="405">
        <v>41766</v>
      </c>
      <c r="B3377" s="381">
        <v>88</v>
      </c>
      <c r="C3377" s="292">
        <v>1.9</v>
      </c>
      <c r="D3377" s="341">
        <v>7.77</v>
      </c>
      <c r="E3377" s="341">
        <f t="shared" si="194"/>
        <v>9.67</v>
      </c>
      <c r="F3377" s="401">
        <f t="shared" si="195"/>
        <v>279.70380838816999</v>
      </c>
      <c r="G3377" s="401">
        <f t="shared" si="196"/>
        <v>1143.8413637768847</v>
      </c>
      <c r="H3377" s="401">
        <f t="shared" si="193"/>
        <v>1423.5451721650547</v>
      </c>
    </row>
    <row r="3378" spans="1:8" x14ac:dyDescent="0.25">
      <c r="A3378" s="405">
        <v>41766</v>
      </c>
      <c r="B3378" s="381">
        <v>89</v>
      </c>
      <c r="C3378" s="292">
        <v>2</v>
      </c>
      <c r="D3378" s="341">
        <v>0.3</v>
      </c>
      <c r="E3378" s="341">
        <f t="shared" si="194"/>
        <v>2.2999999999999998</v>
      </c>
      <c r="F3378" s="401">
        <f t="shared" si="195"/>
        <v>294.42506146123156</v>
      </c>
      <c r="G3378" s="401">
        <f t="shared" si="196"/>
        <v>44.163759219184733</v>
      </c>
      <c r="H3378" s="401">
        <f t="shared" si="193"/>
        <v>338.58882068041629</v>
      </c>
    </row>
    <row r="3379" spans="1:8" x14ac:dyDescent="0.25">
      <c r="A3379" s="405">
        <v>41766</v>
      </c>
      <c r="B3379" s="381">
        <v>94</v>
      </c>
      <c r="C3379" s="292">
        <v>5.6</v>
      </c>
      <c r="D3379" s="341">
        <v>2.98</v>
      </c>
      <c r="E3379" s="341">
        <f t="shared" si="194"/>
        <v>8.58</v>
      </c>
      <c r="F3379" s="401">
        <f t="shared" si="195"/>
        <v>824.39017209144845</v>
      </c>
      <c r="G3379" s="401">
        <f t="shared" si="196"/>
        <v>438.69334157723506</v>
      </c>
      <c r="H3379" s="401">
        <f t="shared" si="193"/>
        <v>1263.0835136686835</v>
      </c>
    </row>
    <row r="3380" spans="1:8" x14ac:dyDescent="0.25">
      <c r="A3380" s="405">
        <v>41766</v>
      </c>
      <c r="B3380" s="381">
        <v>105</v>
      </c>
      <c r="C3380" s="292">
        <v>3.52</v>
      </c>
      <c r="D3380" s="341">
        <v>5.62</v>
      </c>
      <c r="E3380" s="341">
        <f t="shared" si="194"/>
        <v>9.14</v>
      </c>
      <c r="F3380" s="401">
        <f t="shared" si="195"/>
        <v>518.18810817176757</v>
      </c>
      <c r="G3380" s="401">
        <f t="shared" si="196"/>
        <v>827.33442270606076</v>
      </c>
      <c r="H3380" s="401">
        <f t="shared" si="193"/>
        <v>1345.5225308778283</v>
      </c>
    </row>
    <row r="3381" spans="1:8" x14ac:dyDescent="0.25">
      <c r="A3381" s="405">
        <v>41766</v>
      </c>
      <c r="B3381" s="324">
        <v>108</v>
      </c>
      <c r="C3381" s="292">
        <v>3.65</v>
      </c>
      <c r="D3381" s="341">
        <v>5.83</v>
      </c>
      <c r="E3381" s="341">
        <f t="shared" si="194"/>
        <v>9.48</v>
      </c>
      <c r="F3381" s="401">
        <f t="shared" si="195"/>
        <v>537.32573716674767</v>
      </c>
      <c r="G3381" s="401">
        <f t="shared" si="196"/>
        <v>858.24905415949002</v>
      </c>
      <c r="H3381" s="401">
        <f t="shared" si="193"/>
        <v>1395.5747913262376</v>
      </c>
    </row>
    <row r="3382" spans="1:8" x14ac:dyDescent="0.25">
      <c r="A3382" s="405">
        <v>41766</v>
      </c>
      <c r="B3382" s="324">
        <v>119</v>
      </c>
      <c r="C3382" s="292">
        <v>4.41</v>
      </c>
      <c r="D3382" s="341">
        <v>7.29</v>
      </c>
      <c r="E3382" s="341">
        <f t="shared" si="194"/>
        <v>11.7</v>
      </c>
      <c r="F3382" s="401">
        <f t="shared" si="195"/>
        <v>649.20726052201564</v>
      </c>
      <c r="G3382" s="401">
        <f t="shared" si="196"/>
        <v>1073.1793490261891</v>
      </c>
      <c r="H3382" s="401">
        <f t="shared" si="193"/>
        <v>1722.3866095482047</v>
      </c>
    </row>
    <row r="3383" spans="1:8" x14ac:dyDescent="0.25">
      <c r="A3383" s="405">
        <v>41766</v>
      </c>
      <c r="B3383" s="324">
        <v>123</v>
      </c>
      <c r="C3383" s="292">
        <v>6.73</v>
      </c>
      <c r="D3383" s="341">
        <v>13.37</v>
      </c>
      <c r="E3383" s="341">
        <f t="shared" si="194"/>
        <v>20.100000000000001</v>
      </c>
      <c r="F3383" s="401">
        <f t="shared" si="195"/>
        <v>990.74033181704419</v>
      </c>
      <c r="G3383" s="401">
        <f t="shared" si="196"/>
        <v>1968.2315358683331</v>
      </c>
      <c r="H3383" s="401">
        <f t="shared" si="193"/>
        <v>2958.9718676853772</v>
      </c>
    </row>
    <row r="3384" spans="1:8" x14ac:dyDescent="0.25">
      <c r="A3384" s="405">
        <v>41766</v>
      </c>
      <c r="B3384" s="324">
        <v>124</v>
      </c>
      <c r="C3384" s="292">
        <v>9.26</v>
      </c>
      <c r="D3384" s="341">
        <v>5.87</v>
      </c>
      <c r="E3384" s="341">
        <f t="shared" si="194"/>
        <v>15.129999999999999</v>
      </c>
      <c r="F3384" s="401">
        <f t="shared" si="195"/>
        <v>1363.1880345655022</v>
      </c>
      <c r="G3384" s="401">
        <f t="shared" si="196"/>
        <v>864.13755538871465</v>
      </c>
      <c r="H3384" s="401">
        <f t="shared" si="193"/>
        <v>2227.3255899542169</v>
      </c>
    </row>
    <row r="3385" spans="1:8" x14ac:dyDescent="0.25">
      <c r="A3385" s="405">
        <v>41766</v>
      </c>
      <c r="B3385" s="324">
        <v>132</v>
      </c>
      <c r="C3385" s="292">
        <v>9.98</v>
      </c>
      <c r="D3385" s="341">
        <v>2.64</v>
      </c>
      <c r="E3385" s="341">
        <f t="shared" si="194"/>
        <v>12.620000000000001</v>
      </c>
      <c r="F3385" s="401">
        <f t="shared" si="195"/>
        <v>1469.1810566915456</v>
      </c>
      <c r="G3385" s="401">
        <f t="shared" si="196"/>
        <v>388.64108112882565</v>
      </c>
      <c r="H3385" s="401">
        <f t="shared" si="193"/>
        <v>1857.8221378203714</v>
      </c>
    </row>
    <row r="3386" spans="1:8" x14ac:dyDescent="0.25">
      <c r="A3386" s="405">
        <v>41766</v>
      </c>
      <c r="B3386" s="324">
        <v>133</v>
      </c>
      <c r="C3386" s="292">
        <v>0.23</v>
      </c>
      <c r="D3386" s="341">
        <v>2.36</v>
      </c>
      <c r="E3386" s="341">
        <f t="shared" si="194"/>
        <v>2.59</v>
      </c>
      <c r="F3386" s="401">
        <f t="shared" si="195"/>
        <v>33.85888206804163</v>
      </c>
      <c r="G3386" s="401">
        <f t="shared" si="196"/>
        <v>347.42157252425324</v>
      </c>
      <c r="H3386" s="401">
        <f t="shared" si="193"/>
        <v>381.28045459229486</v>
      </c>
    </row>
    <row r="3387" spans="1:8" x14ac:dyDescent="0.25">
      <c r="A3387" s="405">
        <v>41766</v>
      </c>
      <c r="B3387" s="324">
        <v>134</v>
      </c>
      <c r="C3387" s="292">
        <v>1.06</v>
      </c>
      <c r="D3387" s="341">
        <v>3.54</v>
      </c>
      <c r="E3387" s="341">
        <f t="shared" si="194"/>
        <v>4.5999999999999996</v>
      </c>
      <c r="F3387" s="401">
        <f t="shared" si="195"/>
        <v>156.04528257445273</v>
      </c>
      <c r="G3387" s="401">
        <f t="shared" si="196"/>
        <v>521.13235878637988</v>
      </c>
      <c r="H3387" s="401">
        <f t="shared" si="193"/>
        <v>677.17764136083258</v>
      </c>
    </row>
    <row r="3388" spans="1:8" x14ac:dyDescent="0.25">
      <c r="A3388" s="405">
        <v>41766</v>
      </c>
      <c r="B3388" s="324">
        <v>177</v>
      </c>
      <c r="C3388" s="292">
        <v>0.55000000000000004</v>
      </c>
      <c r="D3388" s="341">
        <v>0.52</v>
      </c>
      <c r="E3388" s="341">
        <f t="shared" si="194"/>
        <v>1.07</v>
      </c>
      <c r="F3388" s="401">
        <f t="shared" si="195"/>
        <v>80.966891901838679</v>
      </c>
      <c r="G3388" s="401">
        <f t="shared" si="196"/>
        <v>76.550515979920206</v>
      </c>
      <c r="H3388" s="401">
        <f t="shared" si="193"/>
        <v>157.51740788175888</v>
      </c>
    </row>
    <row r="3389" spans="1:8" x14ac:dyDescent="0.25">
      <c r="A3389" s="405">
        <v>41766</v>
      </c>
      <c r="B3389" s="324">
        <v>178</v>
      </c>
      <c r="C3389" s="292">
        <v>0.85</v>
      </c>
      <c r="D3389" s="341">
        <v>2.4</v>
      </c>
      <c r="E3389" s="341">
        <f t="shared" si="194"/>
        <v>3.25</v>
      </c>
      <c r="F3389" s="401">
        <f t="shared" si="195"/>
        <v>125.13065112102342</v>
      </c>
      <c r="G3389" s="401">
        <f t="shared" si="196"/>
        <v>353.31007375347787</v>
      </c>
      <c r="H3389" s="401">
        <f t="shared" si="193"/>
        <v>478.44072487450131</v>
      </c>
    </row>
    <row r="3390" spans="1:8" x14ac:dyDescent="0.25">
      <c r="A3390" s="405">
        <v>41766</v>
      </c>
      <c r="B3390" s="324">
        <v>181</v>
      </c>
      <c r="C3390" s="292">
        <v>2.3199999999999998</v>
      </c>
      <c r="D3390" s="341">
        <v>0.11</v>
      </c>
      <c r="E3390" s="341">
        <f t="shared" si="194"/>
        <v>2.4299999999999997</v>
      </c>
      <c r="F3390" s="401">
        <f t="shared" si="195"/>
        <v>341.53307129502861</v>
      </c>
      <c r="G3390" s="401">
        <f t="shared" si="196"/>
        <v>16.193378380367736</v>
      </c>
      <c r="H3390" s="401">
        <f t="shared" si="193"/>
        <v>357.72644967539628</v>
      </c>
    </row>
    <row r="3391" spans="1:8" x14ac:dyDescent="0.25">
      <c r="A3391" s="405">
        <v>41766</v>
      </c>
      <c r="B3391" s="324">
        <v>185</v>
      </c>
      <c r="C3391" s="292">
        <v>0.03</v>
      </c>
      <c r="D3391" s="341">
        <v>3.67</v>
      </c>
      <c r="E3391" s="341">
        <f t="shared" si="194"/>
        <v>3.6999999999999997</v>
      </c>
      <c r="F3391" s="401">
        <f t="shared" si="195"/>
        <v>4.4163759219184735</v>
      </c>
      <c r="G3391" s="401">
        <f t="shared" si="196"/>
        <v>540.26998778135999</v>
      </c>
      <c r="H3391" s="401">
        <f t="shared" si="193"/>
        <v>544.6863637032784</v>
      </c>
    </row>
    <row r="3392" spans="1:8" x14ac:dyDescent="0.25">
      <c r="A3392" s="405">
        <v>41766</v>
      </c>
      <c r="B3392" s="324">
        <v>198</v>
      </c>
      <c r="C3392" s="292">
        <v>1.1599999999999999</v>
      </c>
      <c r="D3392" s="341">
        <v>2.82</v>
      </c>
      <c r="E3392" s="341">
        <f t="shared" si="194"/>
        <v>3.9799999999999995</v>
      </c>
      <c r="F3392" s="401">
        <f t="shared" si="195"/>
        <v>170.7665356475143</v>
      </c>
      <c r="G3392" s="401">
        <f t="shared" si="196"/>
        <v>415.13933666033654</v>
      </c>
      <c r="H3392" s="401">
        <f t="shared" si="193"/>
        <v>585.9058723078507</v>
      </c>
    </row>
    <row r="3393" spans="1:8" x14ac:dyDescent="0.25">
      <c r="A3393" s="405">
        <v>41766</v>
      </c>
      <c r="B3393" s="324">
        <v>204</v>
      </c>
      <c r="C3393" s="292">
        <v>2.94</v>
      </c>
      <c r="D3393" s="341">
        <v>3.45</v>
      </c>
      <c r="E3393" s="341">
        <f t="shared" si="194"/>
        <v>6.3900000000000006</v>
      </c>
      <c r="F3393" s="401">
        <f t="shared" si="195"/>
        <v>432.80484034801043</v>
      </c>
      <c r="G3393" s="401">
        <f t="shared" si="196"/>
        <v>507.88323102062446</v>
      </c>
      <c r="H3393" s="401">
        <f t="shared" si="193"/>
        <v>940.68807136863495</v>
      </c>
    </row>
    <row r="3394" spans="1:8" x14ac:dyDescent="0.25">
      <c r="A3394" s="405">
        <v>41766</v>
      </c>
      <c r="B3394" s="324">
        <v>205</v>
      </c>
      <c r="C3394" s="292">
        <v>2.3199999999999998</v>
      </c>
      <c r="D3394" s="341">
        <v>1.75</v>
      </c>
      <c r="E3394" s="341">
        <f t="shared" si="194"/>
        <v>4.07</v>
      </c>
      <c r="F3394" s="401">
        <f t="shared" si="195"/>
        <v>341.53307129502861</v>
      </c>
      <c r="G3394" s="401">
        <f t="shared" si="196"/>
        <v>257.62192877857763</v>
      </c>
      <c r="H3394" s="401">
        <f t="shared" si="193"/>
        <v>599.15500007360629</v>
      </c>
    </row>
    <row r="3395" spans="1:8" x14ac:dyDescent="0.25">
      <c r="A3395" s="405">
        <v>41766</v>
      </c>
      <c r="B3395" s="324">
        <v>223</v>
      </c>
      <c r="C3395" s="292">
        <v>0.82</v>
      </c>
      <c r="D3395" s="341">
        <v>3.77</v>
      </c>
      <c r="E3395" s="341">
        <f t="shared" si="194"/>
        <v>4.59</v>
      </c>
      <c r="F3395" s="401">
        <f t="shared" si="195"/>
        <v>120.71427519910495</v>
      </c>
      <c r="G3395" s="401">
        <f t="shared" si="196"/>
        <v>554.99124085442156</v>
      </c>
      <c r="H3395" s="401">
        <f t="shared" si="193"/>
        <v>675.70551605352648</v>
      </c>
    </row>
    <row r="3396" spans="1:8" x14ac:dyDescent="0.25">
      <c r="A3396" s="405">
        <v>41766</v>
      </c>
      <c r="B3396" s="324">
        <v>224</v>
      </c>
      <c r="C3396" s="292">
        <v>0.15</v>
      </c>
      <c r="D3396" s="341">
        <v>2.0299999999999998</v>
      </c>
      <c r="E3396" s="341">
        <f t="shared" si="194"/>
        <v>2.1799999999999997</v>
      </c>
      <c r="F3396" s="401">
        <f t="shared" si="195"/>
        <v>22.081879609592367</v>
      </c>
      <c r="G3396" s="401">
        <f t="shared" si="196"/>
        <v>298.84143738314998</v>
      </c>
      <c r="H3396" s="401">
        <f t="shared" ref="H3396:H3459" si="197">(E3396*10000)/67.929</f>
        <v>320.92331699274234</v>
      </c>
    </row>
    <row r="3397" spans="1:8" x14ac:dyDescent="0.25">
      <c r="A3397" s="405">
        <v>41766</v>
      </c>
      <c r="B3397" s="324">
        <v>227</v>
      </c>
      <c r="C3397" s="292">
        <v>0.71</v>
      </c>
      <c r="D3397" s="341">
        <v>1.46</v>
      </c>
      <c r="E3397" s="341">
        <f t="shared" si="194"/>
        <v>2.17</v>
      </c>
      <c r="F3397" s="401">
        <f t="shared" si="195"/>
        <v>104.52089681873721</v>
      </c>
      <c r="G3397" s="401">
        <f t="shared" si="196"/>
        <v>214.93029486669906</v>
      </c>
      <c r="H3397" s="401">
        <f t="shared" si="197"/>
        <v>319.45119168543624</v>
      </c>
    </row>
    <row r="3398" spans="1:8" x14ac:dyDescent="0.25">
      <c r="A3398" s="405">
        <v>41766</v>
      </c>
      <c r="B3398" s="324">
        <v>229</v>
      </c>
      <c r="C3398" s="292">
        <v>0.97</v>
      </c>
      <c r="D3398" s="341">
        <v>2.56</v>
      </c>
      <c r="E3398" s="341">
        <f t="shared" si="194"/>
        <v>3.5300000000000002</v>
      </c>
      <c r="F3398" s="401">
        <f t="shared" si="195"/>
        <v>142.79615480869731</v>
      </c>
      <c r="G3398" s="401">
        <f t="shared" si="196"/>
        <v>376.86407867037639</v>
      </c>
      <c r="H3398" s="401">
        <f t="shared" si="197"/>
        <v>519.66023347907367</v>
      </c>
    </row>
    <row r="3399" spans="1:8" x14ac:dyDescent="0.25">
      <c r="A3399" s="405">
        <v>41766</v>
      </c>
      <c r="B3399" s="324">
        <v>232</v>
      </c>
      <c r="C3399" s="292">
        <v>0.73</v>
      </c>
      <c r="D3399" s="341">
        <v>1.25</v>
      </c>
      <c r="E3399" s="341">
        <f t="shared" si="194"/>
        <v>1.98</v>
      </c>
      <c r="F3399" s="401">
        <f t="shared" si="195"/>
        <v>107.46514743334953</v>
      </c>
      <c r="G3399" s="401">
        <f t="shared" si="196"/>
        <v>184.01566341326972</v>
      </c>
      <c r="H3399" s="401">
        <f t="shared" si="197"/>
        <v>291.48081084661925</v>
      </c>
    </row>
    <row r="3400" spans="1:8" x14ac:dyDescent="0.25">
      <c r="A3400" s="405">
        <v>41766</v>
      </c>
      <c r="B3400" s="324">
        <v>244</v>
      </c>
      <c r="C3400" s="292">
        <v>0.7</v>
      </c>
      <c r="D3400" s="341">
        <v>3.07</v>
      </c>
      <c r="E3400" s="341">
        <f t="shared" si="194"/>
        <v>3.7699999999999996</v>
      </c>
      <c r="F3400" s="401">
        <f t="shared" si="195"/>
        <v>103.04877151143106</v>
      </c>
      <c r="G3400" s="401">
        <f t="shared" si="196"/>
        <v>451.94246934299048</v>
      </c>
      <c r="H3400" s="401">
        <f t="shared" si="197"/>
        <v>554.99124085442145</v>
      </c>
    </row>
    <row r="3401" spans="1:8" x14ac:dyDescent="0.25">
      <c r="A3401" s="405">
        <v>41766</v>
      </c>
      <c r="B3401" s="324">
        <v>245</v>
      </c>
      <c r="C3401" s="292">
        <v>0.88</v>
      </c>
      <c r="D3401" s="341">
        <v>3.3</v>
      </c>
      <c r="E3401" s="341">
        <f t="shared" si="194"/>
        <v>4.18</v>
      </c>
      <c r="F3401" s="401">
        <f t="shared" si="195"/>
        <v>129.54702704294189</v>
      </c>
      <c r="G3401" s="401">
        <f t="shared" si="196"/>
        <v>485.8013514110321</v>
      </c>
      <c r="H3401" s="401">
        <f t="shared" si="197"/>
        <v>615.34837845397396</v>
      </c>
    </row>
    <row r="3402" spans="1:8" x14ac:dyDescent="0.25">
      <c r="A3402" s="405">
        <v>41766</v>
      </c>
      <c r="B3402" s="324">
        <v>247</v>
      </c>
      <c r="C3402" s="292">
        <v>2.2400000000000002</v>
      </c>
      <c r="D3402" s="341">
        <v>2.0699999999999998</v>
      </c>
      <c r="E3402" s="341">
        <f t="shared" si="194"/>
        <v>4.3100000000000005</v>
      </c>
      <c r="F3402" s="401">
        <f t="shared" si="195"/>
        <v>329.7560688365794</v>
      </c>
      <c r="G3402" s="401">
        <f t="shared" si="196"/>
        <v>304.72993861237467</v>
      </c>
      <c r="H3402" s="401">
        <f t="shared" si="197"/>
        <v>634.48600744895418</v>
      </c>
    </row>
    <row r="3403" spans="1:8" x14ac:dyDescent="0.25">
      <c r="A3403" s="405">
        <v>41766</v>
      </c>
      <c r="B3403" s="324">
        <v>248</v>
      </c>
      <c r="C3403" s="292">
        <v>0.46</v>
      </c>
      <c r="D3403" s="341">
        <v>0.64</v>
      </c>
      <c r="E3403" s="341">
        <f t="shared" si="194"/>
        <v>1.1000000000000001</v>
      </c>
      <c r="F3403" s="401">
        <f t="shared" si="195"/>
        <v>67.717764136083261</v>
      </c>
      <c r="G3403" s="401">
        <f t="shared" si="196"/>
        <v>94.216019667594097</v>
      </c>
      <c r="H3403" s="401">
        <f t="shared" si="197"/>
        <v>161.93378380367736</v>
      </c>
    </row>
    <row r="3404" spans="1:8" x14ac:dyDescent="0.25">
      <c r="A3404" s="405">
        <v>41766</v>
      </c>
      <c r="B3404" s="324">
        <v>250</v>
      </c>
      <c r="C3404" s="292">
        <v>0.86</v>
      </c>
      <c r="D3404" s="341">
        <v>0.65</v>
      </c>
      <c r="E3404" s="341">
        <f t="shared" si="194"/>
        <v>1.51</v>
      </c>
      <c r="F3404" s="401">
        <f t="shared" si="195"/>
        <v>126.60277642832958</v>
      </c>
      <c r="G3404" s="401">
        <f t="shared" si="196"/>
        <v>95.688144974900254</v>
      </c>
      <c r="H3404" s="401">
        <f t="shared" si="197"/>
        <v>222.29092140322985</v>
      </c>
    </row>
    <row r="3405" spans="1:8" x14ac:dyDescent="0.25">
      <c r="A3405" s="405">
        <v>41766</v>
      </c>
      <c r="B3405" s="324">
        <v>252</v>
      </c>
      <c r="C3405" s="292">
        <v>1.34</v>
      </c>
      <c r="D3405" s="341">
        <v>3.99</v>
      </c>
      <c r="E3405" s="341">
        <f t="shared" si="194"/>
        <v>5.33</v>
      </c>
      <c r="F3405" s="401">
        <f t="shared" si="195"/>
        <v>197.26479117902514</v>
      </c>
      <c r="G3405" s="401">
        <f t="shared" si="196"/>
        <v>587.37799761515703</v>
      </c>
      <c r="H3405" s="401">
        <f t="shared" si="197"/>
        <v>784.64278879418214</v>
      </c>
    </row>
    <row r="3406" spans="1:8" x14ac:dyDescent="0.25">
      <c r="A3406" s="405">
        <v>41766</v>
      </c>
      <c r="B3406" s="324">
        <v>257</v>
      </c>
      <c r="C3406" s="292">
        <v>0.97</v>
      </c>
      <c r="D3406" s="341">
        <v>2.38</v>
      </c>
      <c r="E3406" s="341">
        <f t="shared" si="194"/>
        <v>3.3499999999999996</v>
      </c>
      <c r="F3406" s="401">
        <f t="shared" si="195"/>
        <v>142.79615480869731</v>
      </c>
      <c r="G3406" s="401">
        <f t="shared" si="196"/>
        <v>350.36582313886555</v>
      </c>
      <c r="H3406" s="401">
        <f t="shared" si="197"/>
        <v>493.16197794756289</v>
      </c>
    </row>
    <row r="3407" spans="1:8" x14ac:dyDescent="0.25">
      <c r="A3407" s="405">
        <v>41766</v>
      </c>
      <c r="B3407" s="324">
        <v>272</v>
      </c>
      <c r="C3407" s="292">
        <v>2.78</v>
      </c>
      <c r="D3407" s="341">
        <v>1.1200000000000001</v>
      </c>
      <c r="E3407" s="341">
        <f t="shared" si="194"/>
        <v>3.9</v>
      </c>
      <c r="F3407" s="401">
        <f t="shared" si="195"/>
        <v>409.25083543111185</v>
      </c>
      <c r="G3407" s="401">
        <f t="shared" si="196"/>
        <v>164.8780344182897</v>
      </c>
      <c r="H3407" s="401">
        <f t="shared" si="197"/>
        <v>574.12886984940155</v>
      </c>
    </row>
    <row r="3408" spans="1:8" x14ac:dyDescent="0.25">
      <c r="A3408" s="405">
        <v>41766</v>
      </c>
      <c r="B3408" s="324">
        <v>273</v>
      </c>
      <c r="C3408" s="292">
        <v>14.11</v>
      </c>
      <c r="D3408" s="341">
        <v>4.38</v>
      </c>
      <c r="E3408" s="341">
        <f t="shared" si="194"/>
        <v>18.489999999999998</v>
      </c>
      <c r="F3408" s="401">
        <f t="shared" si="195"/>
        <v>2077.1688086089889</v>
      </c>
      <c r="G3408" s="401">
        <f t="shared" si="196"/>
        <v>644.79088460009712</v>
      </c>
      <c r="H3408" s="401">
        <f t="shared" si="197"/>
        <v>2721.9596932090853</v>
      </c>
    </row>
    <row r="3409" spans="1:8" x14ac:dyDescent="0.25">
      <c r="A3409" s="405">
        <v>41766</v>
      </c>
      <c r="B3409" s="324">
        <v>281</v>
      </c>
      <c r="C3409" s="292">
        <v>0.1</v>
      </c>
      <c r="D3409" s="341">
        <v>4.25</v>
      </c>
      <c r="E3409" s="341">
        <f t="shared" si="194"/>
        <v>4.3499999999999996</v>
      </c>
      <c r="F3409" s="401">
        <f t="shared" si="195"/>
        <v>14.721253073061579</v>
      </c>
      <c r="G3409" s="401">
        <f t="shared" si="196"/>
        <v>625.65325560511712</v>
      </c>
      <c r="H3409" s="401">
        <f t="shared" si="197"/>
        <v>640.3745086781787</v>
      </c>
    </row>
    <row r="3410" spans="1:8" x14ac:dyDescent="0.25">
      <c r="A3410" s="405">
        <v>41766</v>
      </c>
      <c r="B3410" s="324">
        <v>283</v>
      </c>
      <c r="C3410" s="292">
        <v>2.35</v>
      </c>
      <c r="D3410" s="341">
        <v>4.05</v>
      </c>
      <c r="E3410" s="341">
        <f t="shared" si="194"/>
        <v>6.4</v>
      </c>
      <c r="F3410" s="401">
        <f t="shared" si="195"/>
        <v>345.94944721694708</v>
      </c>
      <c r="G3410" s="401">
        <f t="shared" si="196"/>
        <v>596.21074945899397</v>
      </c>
      <c r="H3410" s="401">
        <f t="shared" si="197"/>
        <v>942.16019667594105</v>
      </c>
    </row>
    <row r="3411" spans="1:8" x14ac:dyDescent="0.25">
      <c r="A3411" s="405">
        <v>41766</v>
      </c>
      <c r="B3411" s="324">
        <v>286</v>
      </c>
      <c r="C3411" s="292">
        <v>7.36</v>
      </c>
      <c r="D3411" s="341">
        <v>2.0099999999999998</v>
      </c>
      <c r="E3411" s="341">
        <f t="shared" si="194"/>
        <v>9.370000000000001</v>
      </c>
      <c r="F3411" s="401">
        <f t="shared" si="195"/>
        <v>1083.4842261773322</v>
      </c>
      <c r="G3411" s="401">
        <f t="shared" si="196"/>
        <v>295.89718676853767</v>
      </c>
      <c r="H3411" s="401">
        <f t="shared" si="197"/>
        <v>1379.3814129458701</v>
      </c>
    </row>
    <row r="3412" spans="1:8" x14ac:dyDescent="0.25">
      <c r="A3412" s="405">
        <v>41766</v>
      </c>
      <c r="B3412" s="324">
        <v>291</v>
      </c>
      <c r="C3412" s="292">
        <v>3.88</v>
      </c>
      <c r="D3412" s="341">
        <v>4.01</v>
      </c>
      <c r="E3412" s="341">
        <f t="shared" si="194"/>
        <v>7.89</v>
      </c>
      <c r="F3412" s="401">
        <f t="shared" si="195"/>
        <v>571.18461923478924</v>
      </c>
      <c r="G3412" s="401">
        <f t="shared" si="196"/>
        <v>590.32224822976934</v>
      </c>
      <c r="H3412" s="401">
        <f t="shared" si="197"/>
        <v>1161.5068674645586</v>
      </c>
    </row>
    <row r="3413" spans="1:8" x14ac:dyDescent="0.25">
      <c r="A3413" s="405">
        <v>41766</v>
      </c>
      <c r="B3413" s="324">
        <v>300</v>
      </c>
      <c r="C3413" s="292">
        <v>10.84</v>
      </c>
      <c r="D3413" s="341">
        <v>4.5</v>
      </c>
      <c r="E3413" s="341">
        <f t="shared" si="194"/>
        <v>15.34</v>
      </c>
      <c r="F3413" s="401">
        <f t="shared" si="195"/>
        <v>1595.7838331198752</v>
      </c>
      <c r="G3413" s="401">
        <f t="shared" si="196"/>
        <v>662.45638828777101</v>
      </c>
      <c r="H3413" s="401">
        <f t="shared" si="197"/>
        <v>2258.240221407646</v>
      </c>
    </row>
    <row r="3414" spans="1:8" x14ac:dyDescent="0.25">
      <c r="A3414" s="405">
        <v>41766</v>
      </c>
      <c r="B3414" s="324">
        <v>313</v>
      </c>
      <c r="C3414" s="292">
        <v>0.86</v>
      </c>
      <c r="D3414" s="341">
        <v>0.91</v>
      </c>
      <c r="E3414" s="341">
        <f t="shared" si="194"/>
        <v>1.77</v>
      </c>
      <c r="F3414" s="401">
        <f t="shared" si="195"/>
        <v>126.60277642832958</v>
      </c>
      <c r="G3414" s="401">
        <f t="shared" si="196"/>
        <v>133.96340296486036</v>
      </c>
      <c r="H3414" s="401">
        <f t="shared" si="197"/>
        <v>260.56617939318994</v>
      </c>
    </row>
    <row r="3415" spans="1:8" x14ac:dyDescent="0.25">
      <c r="A3415" s="405">
        <v>41766</v>
      </c>
      <c r="B3415" s="324">
        <v>314</v>
      </c>
      <c r="C3415" s="292">
        <v>1.5</v>
      </c>
      <c r="D3415" s="341">
        <v>0.86</v>
      </c>
      <c r="E3415" s="341">
        <f t="shared" si="194"/>
        <v>2.36</v>
      </c>
      <c r="F3415" s="401">
        <f t="shared" si="195"/>
        <v>220.81879609592369</v>
      </c>
      <c r="G3415" s="401">
        <f t="shared" si="196"/>
        <v>126.60277642832958</v>
      </c>
      <c r="H3415" s="401">
        <f t="shared" si="197"/>
        <v>347.42157252425324</v>
      </c>
    </row>
    <row r="3416" spans="1:8" x14ac:dyDescent="0.25">
      <c r="A3416" s="405">
        <v>41766</v>
      </c>
      <c r="B3416" s="324">
        <v>317</v>
      </c>
      <c r="C3416" s="292">
        <v>2.72</v>
      </c>
      <c r="D3416" s="341">
        <v>2.54</v>
      </c>
      <c r="E3416" s="341">
        <f t="shared" si="194"/>
        <v>5.26</v>
      </c>
      <c r="F3416" s="401">
        <f t="shared" si="195"/>
        <v>400.41808358727496</v>
      </c>
      <c r="G3416" s="401">
        <f t="shared" si="196"/>
        <v>373.91982805576407</v>
      </c>
      <c r="H3416" s="401">
        <f t="shared" si="197"/>
        <v>774.33791164303898</v>
      </c>
    </row>
    <row r="3417" spans="1:8" x14ac:dyDescent="0.25">
      <c r="A3417" s="405">
        <v>41766</v>
      </c>
      <c r="B3417" s="324">
        <v>319</v>
      </c>
      <c r="C3417" s="292">
        <v>4.79</v>
      </c>
      <c r="D3417" s="341">
        <v>6.26</v>
      </c>
      <c r="E3417" s="341">
        <f t="shared" si="194"/>
        <v>11.05</v>
      </c>
      <c r="F3417" s="401">
        <f t="shared" si="195"/>
        <v>705.14802219964963</v>
      </c>
      <c r="G3417" s="401">
        <f t="shared" si="196"/>
        <v>921.55044237365485</v>
      </c>
      <c r="H3417" s="401">
        <f t="shared" si="197"/>
        <v>1626.6984645733044</v>
      </c>
    </row>
    <row r="3418" spans="1:8" x14ac:dyDescent="0.25">
      <c r="A3418" s="405">
        <v>41766</v>
      </c>
      <c r="B3418" s="324">
        <v>321</v>
      </c>
      <c r="C3418" s="292">
        <v>11.34</v>
      </c>
      <c r="D3418" s="341">
        <v>2.69</v>
      </c>
      <c r="E3418" s="341">
        <f t="shared" si="194"/>
        <v>14.03</v>
      </c>
      <c r="F3418" s="401">
        <f t="shared" si="195"/>
        <v>1669.390098485183</v>
      </c>
      <c r="G3418" s="401">
        <f t="shared" si="196"/>
        <v>396.00170766535649</v>
      </c>
      <c r="H3418" s="401">
        <f t="shared" si="197"/>
        <v>2065.3918061505397</v>
      </c>
    </row>
    <row r="3419" spans="1:8" x14ac:dyDescent="0.25">
      <c r="A3419" s="405">
        <v>41766</v>
      </c>
      <c r="B3419" s="324">
        <v>323</v>
      </c>
      <c r="C3419" s="292">
        <v>6.35</v>
      </c>
      <c r="D3419" s="341">
        <v>4.3899999999999997</v>
      </c>
      <c r="E3419" s="341">
        <f t="shared" si="194"/>
        <v>10.739999999999998</v>
      </c>
      <c r="F3419" s="401">
        <f t="shared" si="195"/>
        <v>934.79957013941021</v>
      </c>
      <c r="G3419" s="401">
        <f t="shared" si="196"/>
        <v>646.26300990740333</v>
      </c>
      <c r="H3419" s="401">
        <f t="shared" si="197"/>
        <v>1581.0625800468133</v>
      </c>
    </row>
    <row r="3420" spans="1:8" x14ac:dyDescent="0.25">
      <c r="A3420" s="405">
        <v>41766</v>
      </c>
      <c r="B3420" s="324">
        <v>325</v>
      </c>
      <c r="C3420" s="292">
        <v>5.0999999999999996</v>
      </c>
      <c r="D3420" s="341">
        <v>0.41</v>
      </c>
      <c r="E3420" s="341">
        <f t="shared" si="194"/>
        <v>5.51</v>
      </c>
      <c r="F3420" s="401">
        <f t="shared" si="195"/>
        <v>750.78390672614046</v>
      </c>
      <c r="G3420" s="401">
        <f t="shared" si="196"/>
        <v>60.357137599552473</v>
      </c>
      <c r="H3420" s="401">
        <f t="shared" si="197"/>
        <v>811.14104432569297</v>
      </c>
    </row>
    <row r="3421" spans="1:8" x14ac:dyDescent="0.25">
      <c r="A3421" s="405">
        <v>41766</v>
      </c>
      <c r="B3421" s="324">
        <v>335</v>
      </c>
      <c r="C3421" s="292">
        <v>10.130000000000001</v>
      </c>
      <c r="D3421" s="341">
        <v>5.98</v>
      </c>
      <c r="E3421" s="341">
        <f t="shared" si="194"/>
        <v>16.11</v>
      </c>
      <c r="F3421" s="401">
        <f t="shared" si="195"/>
        <v>1491.2629363011381</v>
      </c>
      <c r="G3421" s="401">
        <f t="shared" si="196"/>
        <v>880.33093376908255</v>
      </c>
      <c r="H3421" s="401">
        <f t="shared" si="197"/>
        <v>2371.5938700702204</v>
      </c>
    </row>
    <row r="3422" spans="1:8" x14ac:dyDescent="0.25">
      <c r="A3422" s="405">
        <v>41766</v>
      </c>
      <c r="B3422" s="324">
        <v>347</v>
      </c>
      <c r="C3422" s="292">
        <v>1.48</v>
      </c>
      <c r="D3422" s="341">
        <v>2.09</v>
      </c>
      <c r="E3422" s="341">
        <f t="shared" si="194"/>
        <v>3.57</v>
      </c>
      <c r="F3422" s="401">
        <f t="shared" si="195"/>
        <v>217.87454548131137</v>
      </c>
      <c r="G3422" s="401">
        <f t="shared" si="196"/>
        <v>307.67418922698698</v>
      </c>
      <c r="H3422" s="401">
        <f t="shared" si="197"/>
        <v>525.5487347082983</v>
      </c>
    </row>
    <row r="3423" spans="1:8" x14ac:dyDescent="0.25">
      <c r="A3423" s="405">
        <v>41766</v>
      </c>
      <c r="B3423" s="324">
        <v>351</v>
      </c>
      <c r="C3423" s="292">
        <v>0.85</v>
      </c>
      <c r="D3423" s="341">
        <v>3.57</v>
      </c>
      <c r="E3423" s="341">
        <f t="shared" si="194"/>
        <v>4.42</v>
      </c>
      <c r="F3423" s="401">
        <f t="shared" si="195"/>
        <v>125.13065112102342</v>
      </c>
      <c r="G3423" s="401">
        <f t="shared" si="196"/>
        <v>525.5487347082983</v>
      </c>
      <c r="H3423" s="401">
        <f t="shared" si="197"/>
        <v>650.67938582932175</v>
      </c>
    </row>
    <row r="3424" spans="1:8" x14ac:dyDescent="0.25">
      <c r="A3424" s="405">
        <v>41766</v>
      </c>
      <c r="B3424" s="324">
        <v>353</v>
      </c>
      <c r="C3424" s="292">
        <v>0.99</v>
      </c>
      <c r="D3424" s="341">
        <v>7.74</v>
      </c>
      <c r="E3424" s="341">
        <f t="shared" si="194"/>
        <v>8.73</v>
      </c>
      <c r="F3424" s="401">
        <f t="shared" si="195"/>
        <v>145.74040542330962</v>
      </c>
      <c r="G3424" s="401">
        <f t="shared" si="196"/>
        <v>1139.4249878549663</v>
      </c>
      <c r="H3424" s="401">
        <f t="shared" si="197"/>
        <v>1285.1653932782758</v>
      </c>
    </row>
    <row r="3425" spans="1:8" x14ac:dyDescent="0.25">
      <c r="A3425" s="405">
        <v>41766</v>
      </c>
      <c r="B3425" s="324">
        <v>364</v>
      </c>
      <c r="C3425" s="292">
        <f>1.92</f>
        <v>1.92</v>
      </c>
      <c r="D3425" s="341">
        <f>5.54+3.54</f>
        <v>9.08</v>
      </c>
      <c r="E3425" s="341">
        <f t="shared" si="194"/>
        <v>11</v>
      </c>
      <c r="F3425" s="401">
        <f t="shared" si="195"/>
        <v>282.6480590027823</v>
      </c>
      <c r="G3425" s="401">
        <f t="shared" si="196"/>
        <v>1336.6897790339913</v>
      </c>
      <c r="H3425" s="401">
        <f t="shared" si="197"/>
        <v>1619.3378380367737</v>
      </c>
    </row>
    <row r="3426" spans="1:8" x14ac:dyDescent="0.25">
      <c r="A3426" s="405">
        <v>41766</v>
      </c>
      <c r="B3426" s="324">
        <v>365</v>
      </c>
      <c r="C3426" s="292">
        <v>1.35</v>
      </c>
      <c r="D3426" s="341">
        <v>4.67</v>
      </c>
      <c r="E3426" s="341">
        <f t="shared" si="194"/>
        <v>6.02</v>
      </c>
      <c r="F3426" s="401">
        <f t="shared" si="195"/>
        <v>198.73691648633132</v>
      </c>
      <c r="G3426" s="401">
        <f t="shared" si="196"/>
        <v>687.48251851197574</v>
      </c>
      <c r="H3426" s="401">
        <f t="shared" si="197"/>
        <v>886.21943499830695</v>
      </c>
    </row>
    <row r="3427" spans="1:8" x14ac:dyDescent="0.25">
      <c r="A3427" s="405">
        <v>41766</v>
      </c>
      <c r="B3427" s="324">
        <v>369</v>
      </c>
      <c r="C3427" s="292">
        <v>0.43</v>
      </c>
      <c r="D3427" s="341">
        <v>9.94</v>
      </c>
      <c r="E3427" s="341">
        <f t="shared" si="194"/>
        <v>10.37</v>
      </c>
      <c r="F3427" s="401">
        <f t="shared" si="195"/>
        <v>63.301388214164788</v>
      </c>
      <c r="G3427" s="401">
        <f t="shared" si="196"/>
        <v>1463.2925554623209</v>
      </c>
      <c r="H3427" s="401">
        <f t="shared" si="197"/>
        <v>1526.5939436764854</v>
      </c>
    </row>
    <row r="3428" spans="1:8" x14ac:dyDescent="0.25">
      <c r="A3428" s="405">
        <v>41766</v>
      </c>
      <c r="B3428" s="324">
        <v>374</v>
      </c>
      <c r="C3428" s="292">
        <v>1.2</v>
      </c>
      <c r="D3428" s="341">
        <v>5.3</v>
      </c>
      <c r="E3428" s="341">
        <f t="shared" si="194"/>
        <v>6.5</v>
      </c>
      <c r="F3428" s="401">
        <f t="shared" si="195"/>
        <v>176.65503687673893</v>
      </c>
      <c r="G3428" s="401">
        <f t="shared" si="196"/>
        <v>780.22641287226361</v>
      </c>
      <c r="H3428" s="401">
        <f t="shared" si="197"/>
        <v>956.88144974900263</v>
      </c>
    </row>
    <row r="3429" spans="1:8" x14ac:dyDescent="0.25">
      <c r="A3429" s="405">
        <v>41766</v>
      </c>
      <c r="B3429" s="324">
        <v>379</v>
      </c>
      <c r="C3429" s="292">
        <v>4.29</v>
      </c>
      <c r="D3429" s="341">
        <v>9.25</v>
      </c>
      <c r="E3429" s="341">
        <f t="shared" si="194"/>
        <v>13.54</v>
      </c>
      <c r="F3429" s="401">
        <f t="shared" si="195"/>
        <v>631.54175683434175</v>
      </c>
      <c r="G3429" s="401">
        <f t="shared" si="196"/>
        <v>1361.715909258196</v>
      </c>
      <c r="H3429" s="401">
        <f t="shared" si="197"/>
        <v>1993.2576660925376</v>
      </c>
    </row>
    <row r="3430" spans="1:8" x14ac:dyDescent="0.25">
      <c r="A3430" s="405">
        <v>41766</v>
      </c>
      <c r="B3430" s="324">
        <v>392</v>
      </c>
      <c r="C3430" s="292">
        <v>0.92</v>
      </c>
      <c r="D3430" s="341">
        <v>1.59</v>
      </c>
      <c r="E3430" s="341">
        <f t="shared" si="194"/>
        <v>2.5100000000000002</v>
      </c>
      <c r="F3430" s="401">
        <f t="shared" si="195"/>
        <v>135.43552827216652</v>
      </c>
      <c r="G3430" s="401">
        <f t="shared" si="196"/>
        <v>234.06792386167911</v>
      </c>
      <c r="H3430" s="401">
        <f t="shared" si="197"/>
        <v>369.50345213384566</v>
      </c>
    </row>
    <row r="3431" spans="1:8" x14ac:dyDescent="0.25">
      <c r="A3431" s="405">
        <v>41766</v>
      </c>
      <c r="B3431" s="324">
        <v>398</v>
      </c>
      <c r="C3431" s="292">
        <v>3.27</v>
      </c>
      <c r="D3431" s="341">
        <v>0.48</v>
      </c>
      <c r="E3431" s="341">
        <f t="shared" si="194"/>
        <v>3.75</v>
      </c>
      <c r="F3431" s="401">
        <f t="shared" si="195"/>
        <v>481.38497548911363</v>
      </c>
      <c r="G3431" s="401">
        <f t="shared" si="196"/>
        <v>70.662014750695576</v>
      </c>
      <c r="H3431" s="401">
        <f t="shared" si="197"/>
        <v>552.04699023980925</v>
      </c>
    </row>
    <row r="3432" spans="1:8" x14ac:dyDescent="0.25">
      <c r="A3432" s="405">
        <v>41766</v>
      </c>
      <c r="B3432" s="324">
        <v>405</v>
      </c>
      <c r="C3432" s="292">
        <v>3.41</v>
      </c>
      <c r="D3432" s="341">
        <v>1.78</v>
      </c>
      <c r="E3432" s="341">
        <f t="shared" ref="E3432:E3485" si="198">SUM(C3432,D3432)</f>
        <v>5.19</v>
      </c>
      <c r="F3432" s="401">
        <f t="shared" si="195"/>
        <v>501.99472979139983</v>
      </c>
      <c r="G3432" s="401">
        <f t="shared" si="196"/>
        <v>262.0383047004961</v>
      </c>
      <c r="H3432" s="401">
        <f t="shared" si="197"/>
        <v>764.03303449189605</v>
      </c>
    </row>
    <row r="3433" spans="1:8" x14ac:dyDescent="0.25">
      <c r="A3433" s="405">
        <v>41766</v>
      </c>
      <c r="B3433" s="324">
        <v>409</v>
      </c>
      <c r="C3433" s="292">
        <v>5.56</v>
      </c>
      <c r="D3433" s="341">
        <v>0.87</v>
      </c>
      <c r="E3433" s="341">
        <f t="shared" si="198"/>
        <v>6.43</v>
      </c>
      <c r="F3433" s="401">
        <f t="shared" si="195"/>
        <v>818.5016708622237</v>
      </c>
      <c r="G3433" s="401">
        <f t="shared" si="196"/>
        <v>128.07490173563573</v>
      </c>
      <c r="H3433" s="401">
        <f t="shared" si="197"/>
        <v>946.57657259785947</v>
      </c>
    </row>
    <row r="3434" spans="1:8" x14ac:dyDescent="0.25">
      <c r="A3434" s="405">
        <v>41766</v>
      </c>
      <c r="B3434" s="324">
        <v>411</v>
      </c>
      <c r="C3434" s="292">
        <v>6.68</v>
      </c>
      <c r="D3434" s="341">
        <v>6.08</v>
      </c>
      <c r="E3434" s="341">
        <f t="shared" si="198"/>
        <v>12.76</v>
      </c>
      <c r="F3434" s="401">
        <f t="shared" si="195"/>
        <v>983.37970528051346</v>
      </c>
      <c r="G3434" s="401">
        <f t="shared" si="196"/>
        <v>895.05218684214401</v>
      </c>
      <c r="H3434" s="401">
        <f t="shared" si="197"/>
        <v>1878.4318921226575</v>
      </c>
    </row>
    <row r="3435" spans="1:8" x14ac:dyDescent="0.25">
      <c r="A3435" s="405">
        <v>41766</v>
      </c>
      <c r="B3435" s="324">
        <v>415</v>
      </c>
      <c r="C3435" s="292">
        <v>14.72</v>
      </c>
      <c r="D3435" s="341">
        <v>3.98</v>
      </c>
      <c r="E3435" s="341">
        <f t="shared" si="198"/>
        <v>18.7</v>
      </c>
      <c r="F3435" s="401">
        <f t="shared" si="195"/>
        <v>2166.9684523546644</v>
      </c>
      <c r="G3435" s="401">
        <f t="shared" si="196"/>
        <v>585.90587230785081</v>
      </c>
      <c r="H3435" s="401">
        <f t="shared" si="197"/>
        <v>2752.8743246625154</v>
      </c>
    </row>
    <row r="3436" spans="1:8" x14ac:dyDescent="0.25">
      <c r="A3436" s="405">
        <v>41766</v>
      </c>
      <c r="B3436" s="324">
        <v>419</v>
      </c>
      <c r="C3436" s="292">
        <v>0.92</v>
      </c>
      <c r="D3436" s="341">
        <v>0.99</v>
      </c>
      <c r="E3436" s="341">
        <f t="shared" si="198"/>
        <v>1.9100000000000001</v>
      </c>
      <c r="F3436" s="401">
        <f t="shared" ref="F3436:F3499" si="199">(C3436*10000)/67.929</f>
        <v>135.43552827216652</v>
      </c>
      <c r="G3436" s="401">
        <f t="shared" ref="G3436:G3499" si="200">(D3436*10000)/67.929</f>
        <v>145.74040542330962</v>
      </c>
      <c r="H3436" s="401">
        <f t="shared" si="197"/>
        <v>281.17593369547615</v>
      </c>
    </row>
    <row r="3437" spans="1:8" x14ac:dyDescent="0.25">
      <c r="A3437" s="405">
        <v>41766</v>
      </c>
      <c r="B3437" s="324">
        <v>427</v>
      </c>
      <c r="C3437" s="292">
        <v>0.59</v>
      </c>
      <c r="D3437" s="341">
        <v>5.58</v>
      </c>
      <c r="E3437" s="341">
        <f t="shared" si="198"/>
        <v>6.17</v>
      </c>
      <c r="F3437" s="401">
        <f t="shared" si="199"/>
        <v>86.855393131063309</v>
      </c>
      <c r="G3437" s="401">
        <f t="shared" si="200"/>
        <v>821.44592147683613</v>
      </c>
      <c r="H3437" s="401">
        <f t="shared" si="197"/>
        <v>908.30131460789937</v>
      </c>
    </row>
    <row r="3438" spans="1:8" x14ac:dyDescent="0.25">
      <c r="A3438" s="405">
        <v>41766</v>
      </c>
      <c r="B3438" s="324">
        <v>433</v>
      </c>
      <c r="C3438" s="292">
        <v>6.56</v>
      </c>
      <c r="D3438" s="341">
        <v>1.81</v>
      </c>
      <c r="E3438" s="341">
        <f t="shared" si="198"/>
        <v>8.3699999999999992</v>
      </c>
      <c r="F3438" s="401">
        <f t="shared" si="199"/>
        <v>965.71420159283957</v>
      </c>
      <c r="G3438" s="401">
        <f t="shared" si="200"/>
        <v>266.45468062241457</v>
      </c>
      <c r="H3438" s="401">
        <f t="shared" si="197"/>
        <v>1232.1688822152539</v>
      </c>
    </row>
    <row r="3439" spans="1:8" x14ac:dyDescent="0.25">
      <c r="A3439" s="405">
        <v>41766</v>
      </c>
      <c r="B3439" s="324">
        <v>437</v>
      </c>
      <c r="C3439" s="292">
        <v>1.63</v>
      </c>
      <c r="D3439" s="341">
        <v>1.1599999999999999</v>
      </c>
      <c r="E3439" s="341">
        <f t="shared" si="198"/>
        <v>2.79</v>
      </c>
      <c r="F3439" s="401">
        <f t="shared" si="199"/>
        <v>239.95642509090371</v>
      </c>
      <c r="G3439" s="401">
        <f t="shared" si="200"/>
        <v>170.7665356475143</v>
      </c>
      <c r="H3439" s="401">
        <f t="shared" si="197"/>
        <v>410.72296073841807</v>
      </c>
    </row>
    <row r="3440" spans="1:8" x14ac:dyDescent="0.25">
      <c r="A3440" s="405">
        <v>41766</v>
      </c>
      <c r="B3440" s="324">
        <v>441</v>
      </c>
      <c r="C3440" s="406" t="s">
        <v>14</v>
      </c>
      <c r="D3440" s="341">
        <v>1.89</v>
      </c>
      <c r="E3440" s="341">
        <f t="shared" si="198"/>
        <v>1.89</v>
      </c>
      <c r="F3440" s="406" t="s">
        <v>14</v>
      </c>
      <c r="G3440" s="401">
        <f t="shared" si="200"/>
        <v>278.23168308086383</v>
      </c>
      <c r="H3440" s="401">
        <f t="shared" si="197"/>
        <v>278.23168308086383</v>
      </c>
    </row>
    <row r="3441" spans="1:8" x14ac:dyDescent="0.25">
      <c r="A3441" s="405">
        <v>41766</v>
      </c>
      <c r="B3441" s="324">
        <v>444</v>
      </c>
      <c r="C3441" s="292">
        <v>2.71</v>
      </c>
      <c r="D3441" s="341">
        <v>3.5</v>
      </c>
      <c r="E3441" s="341">
        <f t="shared" si="198"/>
        <v>6.21</v>
      </c>
      <c r="F3441" s="401">
        <f t="shared" si="199"/>
        <v>398.94595827996881</v>
      </c>
      <c r="G3441" s="401">
        <f t="shared" si="200"/>
        <v>515.24385755715525</v>
      </c>
      <c r="H3441" s="401">
        <f t="shared" si="197"/>
        <v>914.189815837124</v>
      </c>
    </row>
    <row r="3442" spans="1:8" x14ac:dyDescent="0.25">
      <c r="A3442" s="405">
        <v>41766</v>
      </c>
      <c r="B3442" s="324">
        <v>452</v>
      </c>
      <c r="C3442" s="292">
        <v>6.33</v>
      </c>
      <c r="D3442" s="341">
        <v>1.52</v>
      </c>
      <c r="E3442" s="341">
        <f t="shared" si="198"/>
        <v>7.85</v>
      </c>
      <c r="F3442" s="401">
        <f t="shared" si="199"/>
        <v>931.85531952479789</v>
      </c>
      <c r="G3442" s="401">
        <f t="shared" si="200"/>
        <v>223.763046710536</v>
      </c>
      <c r="H3442" s="401">
        <f t="shared" si="197"/>
        <v>1155.618366235334</v>
      </c>
    </row>
    <row r="3443" spans="1:8" x14ac:dyDescent="0.25">
      <c r="A3443" s="405">
        <v>41766</v>
      </c>
      <c r="B3443" s="324">
        <v>453</v>
      </c>
      <c r="C3443" s="292">
        <v>7.01</v>
      </c>
      <c r="D3443" s="341">
        <v>2.61</v>
      </c>
      <c r="E3443" s="341">
        <f t="shared" si="198"/>
        <v>9.6199999999999992</v>
      </c>
      <c r="F3443" s="401">
        <f t="shared" si="199"/>
        <v>1031.9598404216167</v>
      </c>
      <c r="G3443" s="401">
        <f t="shared" si="200"/>
        <v>384.22470520690717</v>
      </c>
      <c r="H3443" s="401">
        <f t="shared" si="197"/>
        <v>1416.1845456285237</v>
      </c>
    </row>
    <row r="3444" spans="1:8" x14ac:dyDescent="0.25">
      <c r="A3444" s="405">
        <v>41766</v>
      </c>
      <c r="B3444" s="324">
        <v>461</v>
      </c>
      <c r="C3444" s="292">
        <v>2.75</v>
      </c>
      <c r="D3444" s="341">
        <v>3.77</v>
      </c>
      <c r="E3444" s="341">
        <f t="shared" si="198"/>
        <v>6.52</v>
      </c>
      <c r="F3444" s="401">
        <f t="shared" si="199"/>
        <v>404.83445950919344</v>
      </c>
      <c r="G3444" s="401">
        <f t="shared" si="200"/>
        <v>554.99124085442156</v>
      </c>
      <c r="H3444" s="401">
        <f t="shared" si="197"/>
        <v>959.82570036361483</v>
      </c>
    </row>
    <row r="3445" spans="1:8" x14ac:dyDescent="0.25">
      <c r="A3445" s="405">
        <v>41766</v>
      </c>
      <c r="B3445" s="324">
        <v>469</v>
      </c>
      <c r="C3445" s="292">
        <v>5.55</v>
      </c>
      <c r="D3445" s="341">
        <v>1.8</v>
      </c>
      <c r="E3445" s="341">
        <f t="shared" si="198"/>
        <v>7.35</v>
      </c>
      <c r="F3445" s="401">
        <f t="shared" si="199"/>
        <v>817.0295455549176</v>
      </c>
      <c r="G3445" s="401">
        <f t="shared" si="200"/>
        <v>264.98255531510841</v>
      </c>
      <c r="H3445" s="401">
        <f t="shared" si="197"/>
        <v>1082.012100870026</v>
      </c>
    </row>
    <row r="3446" spans="1:8" x14ac:dyDescent="0.25">
      <c r="A3446" s="405">
        <v>41766</v>
      </c>
      <c r="B3446" s="324">
        <v>470</v>
      </c>
      <c r="C3446" s="292">
        <v>2.77</v>
      </c>
      <c r="D3446" s="341">
        <v>1.25</v>
      </c>
      <c r="E3446" s="341">
        <f t="shared" si="198"/>
        <v>4.0199999999999996</v>
      </c>
      <c r="F3446" s="401">
        <f t="shared" si="199"/>
        <v>407.77871012380575</v>
      </c>
      <c r="G3446" s="401">
        <f t="shared" si="200"/>
        <v>184.01566341326972</v>
      </c>
      <c r="H3446" s="401">
        <f t="shared" si="197"/>
        <v>591.79437353707533</v>
      </c>
    </row>
    <row r="3447" spans="1:8" x14ac:dyDescent="0.25">
      <c r="A3447" s="405">
        <v>41766</v>
      </c>
      <c r="B3447" s="324">
        <v>475</v>
      </c>
      <c r="C3447" s="292">
        <v>1.75</v>
      </c>
      <c r="D3447" s="341">
        <v>2.31</v>
      </c>
      <c r="E3447" s="341">
        <f t="shared" si="198"/>
        <v>4.0600000000000005</v>
      </c>
      <c r="F3447" s="401">
        <f t="shared" si="199"/>
        <v>257.62192877857763</v>
      </c>
      <c r="G3447" s="401">
        <f t="shared" si="200"/>
        <v>340.06094598772245</v>
      </c>
      <c r="H3447" s="401">
        <f t="shared" si="197"/>
        <v>597.68287476630019</v>
      </c>
    </row>
    <row r="3448" spans="1:8" x14ac:dyDescent="0.25">
      <c r="A3448" s="405">
        <v>41766</v>
      </c>
      <c r="B3448" s="324">
        <v>476</v>
      </c>
      <c r="C3448" s="292">
        <v>2.89</v>
      </c>
      <c r="D3448" s="341">
        <v>2.69</v>
      </c>
      <c r="E3448" s="341">
        <f t="shared" si="198"/>
        <v>5.58</v>
      </c>
      <c r="F3448" s="401">
        <f t="shared" si="199"/>
        <v>425.44421381147964</v>
      </c>
      <c r="G3448" s="401">
        <f t="shared" si="200"/>
        <v>396.00170766535649</v>
      </c>
      <c r="H3448" s="401">
        <f t="shared" si="197"/>
        <v>821.44592147683613</v>
      </c>
    </row>
    <row r="3449" spans="1:8" x14ac:dyDescent="0.25">
      <c r="A3449" s="405">
        <v>41766</v>
      </c>
      <c r="B3449" s="324">
        <v>478</v>
      </c>
      <c r="C3449" s="292">
        <v>5.23</v>
      </c>
      <c r="D3449" s="341">
        <v>2.0299999999999998</v>
      </c>
      <c r="E3449" s="341">
        <f t="shared" si="198"/>
        <v>7.26</v>
      </c>
      <c r="F3449" s="401">
        <f t="shared" si="199"/>
        <v>769.92153572112068</v>
      </c>
      <c r="G3449" s="401">
        <f t="shared" si="200"/>
        <v>298.84143738314998</v>
      </c>
      <c r="H3449" s="401">
        <f t="shared" si="197"/>
        <v>1068.7629731042707</v>
      </c>
    </row>
    <row r="3450" spans="1:8" x14ac:dyDescent="0.25">
      <c r="A3450" s="405">
        <v>41766</v>
      </c>
      <c r="B3450" s="324">
        <v>481</v>
      </c>
      <c r="C3450" s="292">
        <v>1.78</v>
      </c>
      <c r="D3450" s="341">
        <v>1.37</v>
      </c>
      <c r="E3450" s="341">
        <f t="shared" si="198"/>
        <v>3.1500000000000004</v>
      </c>
      <c r="F3450" s="401">
        <f t="shared" si="199"/>
        <v>262.0383047004961</v>
      </c>
      <c r="G3450" s="401">
        <f t="shared" si="200"/>
        <v>201.68116710094364</v>
      </c>
      <c r="H3450" s="401">
        <f t="shared" si="197"/>
        <v>463.71947180143979</v>
      </c>
    </row>
    <row r="3451" spans="1:8" x14ac:dyDescent="0.25">
      <c r="A3451" s="405">
        <v>41766</v>
      </c>
      <c r="B3451" s="324">
        <v>492</v>
      </c>
      <c r="C3451" s="292">
        <v>4.6500000000000004</v>
      </c>
      <c r="D3451" s="341">
        <v>1.54</v>
      </c>
      <c r="E3451" s="341">
        <f t="shared" si="198"/>
        <v>6.19</v>
      </c>
      <c r="F3451" s="401">
        <f t="shared" si="199"/>
        <v>684.53826789736343</v>
      </c>
      <c r="G3451" s="401">
        <f t="shared" si="200"/>
        <v>226.70729732514832</v>
      </c>
      <c r="H3451" s="401">
        <f t="shared" si="197"/>
        <v>911.2455652225118</v>
      </c>
    </row>
    <row r="3452" spans="1:8" x14ac:dyDescent="0.25">
      <c r="A3452" s="405">
        <v>41766</v>
      </c>
      <c r="B3452" s="324">
        <v>499</v>
      </c>
      <c r="C3452" s="292">
        <v>2.1800000000000002</v>
      </c>
      <c r="D3452" s="341">
        <v>0.95</v>
      </c>
      <c r="E3452" s="341">
        <f t="shared" si="198"/>
        <v>3.13</v>
      </c>
      <c r="F3452" s="401">
        <f t="shared" si="199"/>
        <v>320.9233169927424</v>
      </c>
      <c r="G3452" s="401">
        <f t="shared" si="200"/>
        <v>139.85190419408499</v>
      </c>
      <c r="H3452" s="401">
        <f t="shared" si="197"/>
        <v>460.77522118682742</v>
      </c>
    </row>
    <row r="3453" spans="1:8" x14ac:dyDescent="0.25">
      <c r="A3453" s="405">
        <v>41766</v>
      </c>
      <c r="B3453" s="324">
        <v>503</v>
      </c>
      <c r="C3453" s="292">
        <v>1.02</v>
      </c>
      <c r="D3453" s="341">
        <v>1.24</v>
      </c>
      <c r="E3453" s="341">
        <f t="shared" si="198"/>
        <v>2.2599999999999998</v>
      </c>
      <c r="F3453" s="401">
        <f t="shared" si="199"/>
        <v>150.1567813452281</v>
      </c>
      <c r="G3453" s="401">
        <f t="shared" si="200"/>
        <v>182.54353810596356</v>
      </c>
      <c r="H3453" s="401">
        <f t="shared" si="197"/>
        <v>332.7003194511916</v>
      </c>
    </row>
    <row r="3454" spans="1:8" x14ac:dyDescent="0.25">
      <c r="A3454" s="405">
        <v>41766</v>
      </c>
      <c r="B3454" s="324">
        <v>504</v>
      </c>
      <c r="C3454" s="292">
        <v>0.36</v>
      </c>
      <c r="D3454" s="341">
        <v>3.6</v>
      </c>
      <c r="E3454" s="341">
        <f t="shared" si="198"/>
        <v>3.96</v>
      </c>
      <c r="F3454" s="401">
        <f t="shared" si="199"/>
        <v>52.996511063021686</v>
      </c>
      <c r="G3454" s="401">
        <f t="shared" si="200"/>
        <v>529.96511063021683</v>
      </c>
      <c r="H3454" s="401">
        <f t="shared" si="197"/>
        <v>582.9616216932385</v>
      </c>
    </row>
    <row r="3455" spans="1:8" x14ac:dyDescent="0.25">
      <c r="A3455" s="405">
        <v>41766</v>
      </c>
      <c r="B3455" s="324">
        <v>508</v>
      </c>
      <c r="C3455" s="292">
        <v>6.91</v>
      </c>
      <c r="D3455" s="341">
        <v>2</v>
      </c>
      <c r="E3455" s="341">
        <f t="shared" si="198"/>
        <v>8.91</v>
      </c>
      <c r="F3455" s="401">
        <f t="shared" si="199"/>
        <v>1017.238587348555</v>
      </c>
      <c r="G3455" s="401">
        <f t="shared" si="200"/>
        <v>294.42506146123156</v>
      </c>
      <c r="H3455" s="401">
        <f t="shared" si="197"/>
        <v>1311.6636488097865</v>
      </c>
    </row>
    <row r="3456" spans="1:8" x14ac:dyDescent="0.25">
      <c r="A3456" s="405">
        <v>41766</v>
      </c>
      <c r="B3456" s="324">
        <v>517</v>
      </c>
      <c r="C3456" s="292">
        <v>1.91</v>
      </c>
      <c r="D3456" s="341">
        <v>0.68</v>
      </c>
      <c r="E3456" s="341">
        <f t="shared" si="198"/>
        <v>2.59</v>
      </c>
      <c r="F3456" s="401">
        <f t="shared" si="199"/>
        <v>281.17593369547615</v>
      </c>
      <c r="G3456" s="401">
        <f t="shared" si="200"/>
        <v>100.10452089681874</v>
      </c>
      <c r="H3456" s="401">
        <f t="shared" si="197"/>
        <v>381.28045459229486</v>
      </c>
    </row>
    <row r="3457" spans="1:8" x14ac:dyDescent="0.25">
      <c r="A3457" s="405">
        <v>41766</v>
      </c>
      <c r="B3457" s="324">
        <v>525</v>
      </c>
      <c r="C3457" s="292">
        <v>0.49</v>
      </c>
      <c r="D3457" s="341">
        <v>2.4</v>
      </c>
      <c r="E3457" s="341">
        <f t="shared" si="198"/>
        <v>2.8899999999999997</v>
      </c>
      <c r="F3457" s="401">
        <f t="shared" si="199"/>
        <v>72.134140058001734</v>
      </c>
      <c r="G3457" s="401">
        <f t="shared" si="200"/>
        <v>353.31007375347787</v>
      </c>
      <c r="H3457" s="401">
        <f t="shared" si="197"/>
        <v>425.44421381147959</v>
      </c>
    </row>
    <row r="3458" spans="1:8" x14ac:dyDescent="0.25">
      <c r="A3458" s="405">
        <v>41766</v>
      </c>
      <c r="B3458" s="324">
        <v>529</v>
      </c>
      <c r="C3458" s="292">
        <v>0.02</v>
      </c>
      <c r="D3458" s="341">
        <v>2.5299999999999998</v>
      </c>
      <c r="E3458" s="341">
        <f t="shared" si="198"/>
        <v>2.5499999999999998</v>
      </c>
      <c r="F3458" s="401">
        <f t="shared" si="199"/>
        <v>2.9442506146123155</v>
      </c>
      <c r="G3458" s="401">
        <f t="shared" si="200"/>
        <v>372.44770274845786</v>
      </c>
      <c r="H3458" s="401">
        <f t="shared" si="197"/>
        <v>375.39195336307023</v>
      </c>
    </row>
    <row r="3459" spans="1:8" x14ac:dyDescent="0.25">
      <c r="A3459" s="405">
        <v>41766</v>
      </c>
      <c r="B3459" s="324">
        <v>537</v>
      </c>
      <c r="C3459" s="406" t="s">
        <v>14</v>
      </c>
      <c r="D3459" s="341">
        <v>3.79</v>
      </c>
      <c r="E3459" s="341">
        <f t="shared" si="198"/>
        <v>3.79</v>
      </c>
      <c r="F3459" s="406" t="s">
        <v>14</v>
      </c>
      <c r="G3459" s="401">
        <f t="shared" si="200"/>
        <v>557.93549146903388</v>
      </c>
      <c r="H3459" s="401">
        <f t="shared" si="197"/>
        <v>557.93549146903388</v>
      </c>
    </row>
    <row r="3460" spans="1:8" x14ac:dyDescent="0.25">
      <c r="A3460" s="405">
        <v>41766</v>
      </c>
      <c r="B3460" s="324">
        <v>539</v>
      </c>
      <c r="C3460" s="292">
        <v>7.0000000000000007E-2</v>
      </c>
      <c r="D3460" s="341">
        <v>3.27</v>
      </c>
      <c r="E3460" s="341">
        <f t="shared" si="198"/>
        <v>3.34</v>
      </c>
      <c r="F3460" s="401">
        <f t="shared" si="199"/>
        <v>10.304877151143106</v>
      </c>
      <c r="G3460" s="401">
        <f t="shared" si="200"/>
        <v>481.38497548911363</v>
      </c>
      <c r="H3460" s="401">
        <f t="shared" ref="H3460:H3523" si="201">(E3460*10000)/67.929</f>
        <v>491.68985264025673</v>
      </c>
    </row>
    <row r="3461" spans="1:8" x14ac:dyDescent="0.25">
      <c r="A3461" s="405">
        <v>41766</v>
      </c>
      <c r="B3461" s="324">
        <v>541</v>
      </c>
      <c r="C3461" s="292">
        <v>0.23</v>
      </c>
      <c r="D3461" s="341">
        <v>2.62</v>
      </c>
      <c r="E3461" s="341">
        <f t="shared" si="198"/>
        <v>2.85</v>
      </c>
      <c r="F3461" s="401">
        <f t="shared" si="199"/>
        <v>33.85888206804163</v>
      </c>
      <c r="G3461" s="401">
        <f t="shared" si="200"/>
        <v>385.69683051421333</v>
      </c>
      <c r="H3461" s="401">
        <f t="shared" si="201"/>
        <v>419.55571258225501</v>
      </c>
    </row>
    <row r="3462" spans="1:8" x14ac:dyDescent="0.25">
      <c r="A3462" s="405">
        <v>41766</v>
      </c>
      <c r="B3462" s="324">
        <v>546</v>
      </c>
      <c r="C3462" s="292">
        <v>0.4</v>
      </c>
      <c r="D3462" s="341">
        <v>1.62</v>
      </c>
      <c r="E3462" s="341">
        <f t="shared" si="198"/>
        <v>2.02</v>
      </c>
      <c r="F3462" s="401">
        <f t="shared" si="199"/>
        <v>58.885012292246316</v>
      </c>
      <c r="G3462" s="401">
        <f t="shared" si="200"/>
        <v>238.48429978359761</v>
      </c>
      <c r="H3462" s="401">
        <f t="shared" si="201"/>
        <v>297.36931207584388</v>
      </c>
    </row>
    <row r="3463" spans="1:8" x14ac:dyDescent="0.25">
      <c r="A3463" s="405">
        <v>41766</v>
      </c>
      <c r="B3463" s="324">
        <v>549</v>
      </c>
      <c r="C3463" s="292">
        <v>0</v>
      </c>
      <c r="D3463" s="341">
        <v>2.83</v>
      </c>
      <c r="E3463" s="341">
        <f t="shared" si="198"/>
        <v>2.83</v>
      </c>
      <c r="F3463" s="401">
        <f t="shared" si="199"/>
        <v>0</v>
      </c>
      <c r="G3463" s="401">
        <f t="shared" si="200"/>
        <v>416.6114619676427</v>
      </c>
      <c r="H3463" s="401">
        <f t="shared" si="201"/>
        <v>416.6114619676427</v>
      </c>
    </row>
    <row r="3464" spans="1:8" x14ac:dyDescent="0.25">
      <c r="A3464" s="405">
        <v>41766</v>
      </c>
      <c r="B3464" s="324">
        <v>560</v>
      </c>
      <c r="C3464" s="292">
        <v>0.18</v>
      </c>
      <c r="D3464" s="341">
        <v>3.09</v>
      </c>
      <c r="E3464" s="341">
        <f t="shared" si="198"/>
        <v>3.27</v>
      </c>
      <c r="F3464" s="401">
        <f t="shared" si="199"/>
        <v>26.498255531510843</v>
      </c>
      <c r="G3464" s="401">
        <f t="shared" si="200"/>
        <v>454.88671995760279</v>
      </c>
      <c r="H3464" s="401">
        <f t="shared" si="201"/>
        <v>481.38497548911363</v>
      </c>
    </row>
    <row r="3465" spans="1:8" x14ac:dyDescent="0.25">
      <c r="A3465" s="405">
        <v>41766</v>
      </c>
      <c r="B3465" s="324">
        <v>562</v>
      </c>
      <c r="C3465" s="292">
        <v>0.39</v>
      </c>
      <c r="D3465" s="341">
        <v>1.97</v>
      </c>
      <c r="E3465" s="341">
        <f t="shared" si="198"/>
        <v>2.36</v>
      </c>
      <c r="F3465" s="401">
        <f t="shared" si="199"/>
        <v>57.412886984940158</v>
      </c>
      <c r="G3465" s="401">
        <f t="shared" si="200"/>
        <v>290.00868553931309</v>
      </c>
      <c r="H3465" s="401">
        <f t="shared" si="201"/>
        <v>347.42157252425324</v>
      </c>
    </row>
    <row r="3466" spans="1:8" x14ac:dyDescent="0.25">
      <c r="A3466" s="405">
        <v>41766</v>
      </c>
      <c r="B3466" s="324">
        <v>570</v>
      </c>
      <c r="C3466" s="292">
        <v>6.33</v>
      </c>
      <c r="D3466" s="341">
        <v>0.99</v>
      </c>
      <c r="E3466" s="341">
        <f t="shared" si="198"/>
        <v>7.32</v>
      </c>
      <c r="F3466" s="401">
        <f t="shared" si="199"/>
        <v>931.85531952479789</v>
      </c>
      <c r="G3466" s="401">
        <f t="shared" si="200"/>
        <v>145.74040542330962</v>
      </c>
      <c r="H3466" s="401">
        <f t="shared" si="201"/>
        <v>1077.5957249481075</v>
      </c>
    </row>
    <row r="3467" spans="1:8" x14ac:dyDescent="0.25">
      <c r="A3467" s="405">
        <v>41766</v>
      </c>
      <c r="B3467" s="324">
        <v>571</v>
      </c>
      <c r="C3467" s="406" t="s">
        <v>14</v>
      </c>
      <c r="D3467" s="341">
        <v>2.08</v>
      </c>
      <c r="E3467" s="341">
        <f t="shared" si="198"/>
        <v>2.08</v>
      </c>
      <c r="F3467" s="406" t="s">
        <v>14</v>
      </c>
      <c r="G3467" s="401">
        <f t="shared" si="200"/>
        <v>306.20206391968082</v>
      </c>
      <c r="H3467" s="401">
        <f t="shared" si="201"/>
        <v>306.20206391968082</v>
      </c>
    </row>
    <row r="3468" spans="1:8" x14ac:dyDescent="0.25">
      <c r="A3468" s="405">
        <v>41766</v>
      </c>
      <c r="B3468" s="324">
        <v>572</v>
      </c>
      <c r="C3468" s="292">
        <v>0.16</v>
      </c>
      <c r="D3468" s="341">
        <v>0.8</v>
      </c>
      <c r="E3468" s="341">
        <f t="shared" si="198"/>
        <v>0.96000000000000008</v>
      </c>
      <c r="F3468" s="401">
        <f t="shared" si="199"/>
        <v>23.554004916898524</v>
      </c>
      <c r="G3468" s="401">
        <f t="shared" si="200"/>
        <v>117.77002458449263</v>
      </c>
      <c r="H3468" s="401">
        <f t="shared" si="201"/>
        <v>141.32402950139115</v>
      </c>
    </row>
    <row r="3469" spans="1:8" x14ac:dyDescent="0.25">
      <c r="A3469" s="405">
        <v>41766</v>
      </c>
      <c r="B3469" s="324">
        <v>574</v>
      </c>
      <c r="C3469" s="406" t="s">
        <v>14</v>
      </c>
      <c r="D3469" s="341">
        <v>4.47</v>
      </c>
      <c r="E3469" s="341">
        <f t="shared" si="198"/>
        <v>4.47</v>
      </c>
      <c r="F3469" s="406" t="s">
        <v>14</v>
      </c>
      <c r="G3469" s="401">
        <f t="shared" si="200"/>
        <v>658.04001236585259</v>
      </c>
      <c r="H3469" s="401">
        <f t="shared" si="201"/>
        <v>658.04001236585259</v>
      </c>
    </row>
    <row r="3470" spans="1:8" x14ac:dyDescent="0.25">
      <c r="A3470" s="405">
        <v>41766</v>
      </c>
      <c r="B3470" s="324">
        <v>577</v>
      </c>
      <c r="C3470" s="292">
        <v>0.46</v>
      </c>
      <c r="D3470" s="341">
        <v>0.85</v>
      </c>
      <c r="E3470" s="341">
        <f t="shared" si="198"/>
        <v>1.31</v>
      </c>
      <c r="F3470" s="401">
        <f t="shared" si="199"/>
        <v>67.717764136083261</v>
      </c>
      <c r="G3470" s="401">
        <f t="shared" si="200"/>
        <v>125.13065112102342</v>
      </c>
      <c r="H3470" s="401">
        <f t="shared" si="201"/>
        <v>192.84841525710667</v>
      </c>
    </row>
    <row r="3471" spans="1:8" x14ac:dyDescent="0.25">
      <c r="A3471" s="405">
        <v>41766</v>
      </c>
      <c r="B3471" s="324">
        <v>587</v>
      </c>
      <c r="C3471" s="292">
        <v>0.03</v>
      </c>
      <c r="D3471" s="341">
        <v>9.23</v>
      </c>
      <c r="E3471" s="341">
        <f t="shared" si="198"/>
        <v>9.26</v>
      </c>
      <c r="F3471" s="401">
        <f t="shared" si="199"/>
        <v>4.4163759219184735</v>
      </c>
      <c r="G3471" s="401">
        <f t="shared" si="200"/>
        <v>1358.7716586435838</v>
      </c>
      <c r="H3471" s="401">
        <f t="shared" si="201"/>
        <v>1363.1880345655022</v>
      </c>
    </row>
    <row r="3472" spans="1:8" x14ac:dyDescent="0.25">
      <c r="A3472" s="405">
        <v>41766</v>
      </c>
      <c r="B3472" s="324">
        <v>631</v>
      </c>
      <c r="C3472" s="292">
        <v>7.22</v>
      </c>
      <c r="D3472" s="341">
        <v>0.72</v>
      </c>
      <c r="E3472" s="341">
        <f t="shared" si="198"/>
        <v>7.9399999999999995</v>
      </c>
      <c r="F3472" s="401">
        <f t="shared" si="199"/>
        <v>1062.8744718750461</v>
      </c>
      <c r="G3472" s="401">
        <f t="shared" si="200"/>
        <v>105.99302212604337</v>
      </c>
      <c r="H3472" s="401">
        <f t="shared" si="201"/>
        <v>1168.8674940010894</v>
      </c>
    </row>
    <row r="3473" spans="1:8" x14ac:dyDescent="0.25">
      <c r="A3473" s="405">
        <v>41766</v>
      </c>
      <c r="B3473" s="324">
        <v>634</v>
      </c>
      <c r="C3473" s="292">
        <v>5.77</v>
      </c>
      <c r="D3473" s="341">
        <v>6.56</v>
      </c>
      <c r="E3473" s="341">
        <f t="shared" si="198"/>
        <v>12.329999999999998</v>
      </c>
      <c r="F3473" s="401">
        <f t="shared" si="199"/>
        <v>849.41630231565296</v>
      </c>
      <c r="G3473" s="401">
        <f t="shared" si="200"/>
        <v>965.71420159283957</v>
      </c>
      <c r="H3473" s="401">
        <f t="shared" si="201"/>
        <v>1815.1305039084925</v>
      </c>
    </row>
    <row r="3474" spans="1:8" x14ac:dyDescent="0.25">
      <c r="A3474" s="405">
        <v>41766</v>
      </c>
      <c r="B3474" s="324">
        <v>638</v>
      </c>
      <c r="C3474" s="292">
        <v>2.0099999999999998</v>
      </c>
      <c r="D3474" s="341">
        <v>1.75</v>
      </c>
      <c r="E3474" s="341">
        <f t="shared" si="198"/>
        <v>3.76</v>
      </c>
      <c r="F3474" s="401">
        <f t="shared" si="199"/>
        <v>295.89718676853767</v>
      </c>
      <c r="G3474" s="401">
        <f t="shared" si="200"/>
        <v>257.62192877857763</v>
      </c>
      <c r="H3474" s="401">
        <f t="shared" si="201"/>
        <v>553.51911554711535</v>
      </c>
    </row>
    <row r="3475" spans="1:8" x14ac:dyDescent="0.25">
      <c r="A3475" s="405">
        <v>41766</v>
      </c>
      <c r="B3475" s="324">
        <v>641</v>
      </c>
      <c r="C3475" s="292">
        <v>12.41</v>
      </c>
      <c r="D3475" s="341">
        <v>4.43</v>
      </c>
      <c r="E3475" s="341">
        <f t="shared" si="198"/>
        <v>16.84</v>
      </c>
      <c r="F3475" s="401">
        <f t="shared" si="199"/>
        <v>1826.9075063669418</v>
      </c>
      <c r="G3475" s="401">
        <f t="shared" si="200"/>
        <v>652.15151113662796</v>
      </c>
      <c r="H3475" s="401">
        <f t="shared" si="201"/>
        <v>2479.05901750357</v>
      </c>
    </row>
    <row r="3476" spans="1:8" x14ac:dyDescent="0.25">
      <c r="A3476" s="405">
        <v>41766</v>
      </c>
      <c r="B3476" s="324">
        <v>651</v>
      </c>
      <c r="C3476" s="292">
        <v>2.23</v>
      </c>
      <c r="D3476" s="341">
        <v>8.57</v>
      </c>
      <c r="E3476" s="341">
        <f t="shared" si="198"/>
        <v>10.8</v>
      </c>
      <c r="F3476" s="401">
        <f t="shared" si="199"/>
        <v>328.28394352927319</v>
      </c>
      <c r="G3476" s="401">
        <f t="shared" si="200"/>
        <v>1261.6113883613773</v>
      </c>
      <c r="H3476" s="401">
        <f t="shared" si="201"/>
        <v>1589.8953318906506</v>
      </c>
    </row>
    <row r="3477" spans="1:8" x14ac:dyDescent="0.25">
      <c r="A3477" s="405">
        <v>41766</v>
      </c>
      <c r="B3477" s="324">
        <v>654</v>
      </c>
      <c r="C3477" s="292">
        <v>4.3899999999999997</v>
      </c>
      <c r="D3477" s="341">
        <v>1.1499999999999999</v>
      </c>
      <c r="E3477" s="341">
        <f t="shared" si="198"/>
        <v>5.5399999999999991</v>
      </c>
      <c r="F3477" s="401">
        <f t="shared" si="199"/>
        <v>646.26300990740333</v>
      </c>
      <c r="G3477" s="401">
        <f t="shared" si="200"/>
        <v>169.29441034020815</v>
      </c>
      <c r="H3477" s="401">
        <f t="shared" si="201"/>
        <v>815.55742024761139</v>
      </c>
    </row>
    <row r="3478" spans="1:8" x14ac:dyDescent="0.25">
      <c r="A3478" s="405">
        <v>41766</v>
      </c>
      <c r="B3478" s="324">
        <v>661</v>
      </c>
      <c r="C3478" s="292">
        <v>4.22</v>
      </c>
      <c r="D3478" s="341">
        <v>1.76</v>
      </c>
      <c r="E3478" s="341">
        <f t="shared" si="198"/>
        <v>5.9799999999999995</v>
      </c>
      <c r="F3478" s="401">
        <f t="shared" si="199"/>
        <v>621.23687968319859</v>
      </c>
      <c r="G3478" s="401">
        <f t="shared" si="200"/>
        <v>259.09405408588378</v>
      </c>
      <c r="H3478" s="401">
        <f t="shared" si="201"/>
        <v>880.33093376908232</v>
      </c>
    </row>
    <row r="3479" spans="1:8" x14ac:dyDescent="0.25">
      <c r="A3479" s="405">
        <v>41766</v>
      </c>
      <c r="B3479" s="324">
        <v>743</v>
      </c>
      <c r="C3479" s="292">
        <v>8.2200000000000006</v>
      </c>
      <c r="D3479" s="341">
        <v>1.19</v>
      </c>
      <c r="E3479" s="341">
        <f t="shared" si="198"/>
        <v>9.41</v>
      </c>
      <c r="F3479" s="401">
        <f t="shared" si="199"/>
        <v>1210.0870026056618</v>
      </c>
      <c r="G3479" s="401">
        <f t="shared" si="200"/>
        <v>175.18291156943278</v>
      </c>
      <c r="H3479" s="401">
        <f t="shared" si="201"/>
        <v>1385.2699141750945</v>
      </c>
    </row>
    <row r="3480" spans="1:8" x14ac:dyDescent="0.25">
      <c r="A3480" s="405">
        <v>41766</v>
      </c>
      <c r="B3480" s="324">
        <v>744</v>
      </c>
      <c r="C3480" s="292">
        <v>1.56</v>
      </c>
      <c r="D3480" s="341">
        <v>1.76</v>
      </c>
      <c r="E3480" s="341">
        <f t="shared" si="198"/>
        <v>3.3200000000000003</v>
      </c>
      <c r="F3480" s="401">
        <f t="shared" si="199"/>
        <v>229.65154793976063</v>
      </c>
      <c r="G3480" s="401">
        <f t="shared" si="200"/>
        <v>259.09405408588378</v>
      </c>
      <c r="H3480" s="401">
        <f t="shared" si="201"/>
        <v>488.74560202564442</v>
      </c>
    </row>
    <row r="3481" spans="1:8" x14ac:dyDescent="0.25">
      <c r="A3481" s="405">
        <v>41766</v>
      </c>
      <c r="B3481" s="324">
        <v>745</v>
      </c>
      <c r="C3481" s="292">
        <v>0.5</v>
      </c>
      <c r="D3481" s="341">
        <v>1.23</v>
      </c>
      <c r="E3481" s="341">
        <f t="shared" si="198"/>
        <v>1.73</v>
      </c>
      <c r="F3481" s="401">
        <f t="shared" si="199"/>
        <v>73.606265365307891</v>
      </c>
      <c r="G3481" s="401">
        <f t="shared" si="200"/>
        <v>181.07141279865741</v>
      </c>
      <c r="H3481" s="401">
        <f t="shared" si="201"/>
        <v>254.67767816396531</v>
      </c>
    </row>
    <row r="3482" spans="1:8" x14ac:dyDescent="0.25">
      <c r="A3482" s="405">
        <v>41766</v>
      </c>
      <c r="B3482" s="324">
        <v>746</v>
      </c>
      <c r="C3482" s="292">
        <v>1</v>
      </c>
      <c r="D3482" s="341">
        <v>6.17</v>
      </c>
      <c r="E3482" s="341">
        <f t="shared" si="198"/>
        <v>7.17</v>
      </c>
      <c r="F3482" s="401">
        <f t="shared" si="199"/>
        <v>147.21253073061578</v>
      </c>
      <c r="G3482" s="401">
        <f t="shared" si="200"/>
        <v>908.30131460789937</v>
      </c>
      <c r="H3482" s="401">
        <f t="shared" si="201"/>
        <v>1055.5138453385152</v>
      </c>
    </row>
    <row r="3483" spans="1:8" x14ac:dyDescent="0.25">
      <c r="A3483" s="405">
        <v>41766</v>
      </c>
      <c r="B3483" s="324">
        <v>758</v>
      </c>
      <c r="C3483" s="292">
        <v>5.7</v>
      </c>
      <c r="D3483" s="341">
        <v>2.56</v>
      </c>
      <c r="E3483" s="341">
        <f t="shared" si="198"/>
        <v>8.26</v>
      </c>
      <c r="F3483" s="401">
        <f t="shared" si="199"/>
        <v>839.11142516451002</v>
      </c>
      <c r="G3483" s="401">
        <f t="shared" si="200"/>
        <v>376.86407867037639</v>
      </c>
      <c r="H3483" s="401">
        <f t="shared" si="201"/>
        <v>1215.9755038348865</v>
      </c>
    </row>
    <row r="3484" spans="1:8" x14ac:dyDescent="0.25">
      <c r="A3484" s="405">
        <v>41766</v>
      </c>
      <c r="B3484" s="324">
        <v>765</v>
      </c>
      <c r="C3484" s="292">
        <v>6.61</v>
      </c>
      <c r="D3484" s="341">
        <v>3.32</v>
      </c>
      <c r="E3484" s="341">
        <f t="shared" si="198"/>
        <v>9.93</v>
      </c>
      <c r="F3484" s="401">
        <f t="shared" si="199"/>
        <v>973.0748281293703</v>
      </c>
      <c r="G3484" s="401">
        <f t="shared" si="200"/>
        <v>488.74560202564442</v>
      </c>
      <c r="H3484" s="401">
        <f t="shared" si="201"/>
        <v>1461.8204301550147</v>
      </c>
    </row>
    <row r="3485" spans="1:8" x14ac:dyDescent="0.25">
      <c r="A3485" s="405">
        <v>41766</v>
      </c>
      <c r="B3485" s="324">
        <v>770</v>
      </c>
      <c r="C3485" s="292">
        <v>0.82</v>
      </c>
      <c r="D3485" s="341">
        <v>1.32</v>
      </c>
      <c r="E3485" s="341">
        <f t="shared" si="198"/>
        <v>2.14</v>
      </c>
      <c r="F3485" s="401">
        <f t="shared" si="199"/>
        <v>120.71427519910495</v>
      </c>
      <c r="G3485" s="401">
        <f t="shared" si="200"/>
        <v>194.32054056441282</v>
      </c>
      <c r="H3485" s="401">
        <f t="shared" si="201"/>
        <v>315.03481576351777</v>
      </c>
    </row>
    <row r="3486" spans="1:8" x14ac:dyDescent="0.25">
      <c r="A3486" s="405">
        <v>41828</v>
      </c>
      <c r="B3486" s="324">
        <v>2</v>
      </c>
      <c r="C3486" s="292">
        <v>2.56</v>
      </c>
      <c r="D3486" s="341">
        <v>3.1</v>
      </c>
      <c r="E3486" s="341">
        <f>SUM(C3486,D3486)</f>
        <v>5.66</v>
      </c>
      <c r="F3486" s="401">
        <f t="shared" si="199"/>
        <v>376.86407867037639</v>
      </c>
      <c r="G3486" s="401">
        <f t="shared" si="200"/>
        <v>456.35884526490895</v>
      </c>
      <c r="H3486" s="401">
        <f t="shared" si="201"/>
        <v>833.22292393528539</v>
      </c>
    </row>
    <row r="3487" spans="1:8" x14ac:dyDescent="0.25">
      <c r="A3487" s="405">
        <v>41828</v>
      </c>
      <c r="B3487" s="324">
        <v>12</v>
      </c>
      <c r="C3487" s="292">
        <v>3.74</v>
      </c>
      <c r="D3487" s="341">
        <v>0.5</v>
      </c>
      <c r="E3487" s="341">
        <f t="shared" ref="E3487:E3550" si="202">SUM(C3487,D3487)</f>
        <v>4.24</v>
      </c>
      <c r="F3487" s="401">
        <f t="shared" si="199"/>
        <v>550.57486493250303</v>
      </c>
      <c r="G3487" s="401">
        <f t="shared" si="200"/>
        <v>73.606265365307891</v>
      </c>
      <c r="H3487" s="401">
        <f t="shared" si="201"/>
        <v>624.18113029781091</v>
      </c>
    </row>
    <row r="3488" spans="1:8" x14ac:dyDescent="0.25">
      <c r="A3488" s="405">
        <v>41828</v>
      </c>
      <c r="B3488" s="324">
        <v>22</v>
      </c>
      <c r="C3488" s="292">
        <v>1.51</v>
      </c>
      <c r="D3488" s="341">
        <v>2.59</v>
      </c>
      <c r="E3488" s="341">
        <f t="shared" si="202"/>
        <v>4.0999999999999996</v>
      </c>
      <c r="F3488" s="401">
        <f t="shared" si="199"/>
        <v>222.29092140322985</v>
      </c>
      <c r="G3488" s="401">
        <f t="shared" si="200"/>
        <v>381.28045459229486</v>
      </c>
      <c r="H3488" s="401">
        <f t="shared" si="201"/>
        <v>603.5713759955247</v>
      </c>
    </row>
    <row r="3489" spans="1:8" x14ac:dyDescent="0.25">
      <c r="A3489" s="405">
        <v>41828</v>
      </c>
      <c r="B3489" s="324">
        <v>25</v>
      </c>
      <c r="C3489" s="292">
        <v>1.58</v>
      </c>
      <c r="D3489" s="341">
        <v>3.97</v>
      </c>
      <c r="E3489" s="341">
        <f t="shared" si="202"/>
        <v>5.5500000000000007</v>
      </c>
      <c r="F3489" s="401">
        <f t="shared" si="199"/>
        <v>232.59579855437295</v>
      </c>
      <c r="G3489" s="401">
        <f t="shared" si="200"/>
        <v>584.43374700054471</v>
      </c>
      <c r="H3489" s="401">
        <f t="shared" si="201"/>
        <v>817.02954555491772</v>
      </c>
    </row>
    <row r="3490" spans="1:8" x14ac:dyDescent="0.25">
      <c r="A3490" s="405">
        <v>41828</v>
      </c>
      <c r="B3490" s="324">
        <v>28</v>
      </c>
      <c r="C3490" s="292">
        <v>9.3699999999999992</v>
      </c>
      <c r="D3490" s="341">
        <v>8.17</v>
      </c>
      <c r="E3490" s="341">
        <f t="shared" si="202"/>
        <v>17.54</v>
      </c>
      <c r="F3490" s="401">
        <f t="shared" si="199"/>
        <v>1379.3814129458697</v>
      </c>
      <c r="G3490" s="401">
        <f t="shared" si="200"/>
        <v>1202.726376069131</v>
      </c>
      <c r="H3490" s="401">
        <f t="shared" si="201"/>
        <v>2582.1077890150009</v>
      </c>
    </row>
    <row r="3491" spans="1:8" x14ac:dyDescent="0.25">
      <c r="A3491" s="405">
        <v>41828</v>
      </c>
      <c r="B3491" s="324">
        <v>31</v>
      </c>
      <c r="C3491" s="292">
        <v>2.4500000000000002</v>
      </c>
      <c r="D3491" s="341">
        <v>7.51</v>
      </c>
      <c r="E3491" s="341">
        <f t="shared" si="202"/>
        <v>9.9600000000000009</v>
      </c>
      <c r="F3491" s="401">
        <f t="shared" si="199"/>
        <v>360.67070029000865</v>
      </c>
      <c r="G3491" s="401">
        <f t="shared" si="200"/>
        <v>1105.5661057869245</v>
      </c>
      <c r="H3491" s="401">
        <f t="shared" si="201"/>
        <v>1466.2368060769334</v>
      </c>
    </row>
    <row r="3492" spans="1:8" x14ac:dyDescent="0.25">
      <c r="A3492" s="405">
        <v>41828</v>
      </c>
      <c r="B3492" s="324">
        <v>32</v>
      </c>
      <c r="C3492" s="292">
        <v>5.75</v>
      </c>
      <c r="D3492" s="341">
        <v>4.78</v>
      </c>
      <c r="E3492" s="341">
        <f t="shared" si="202"/>
        <v>10.530000000000001</v>
      </c>
      <c r="F3492" s="401">
        <f t="shared" si="199"/>
        <v>846.47205170104075</v>
      </c>
      <c r="G3492" s="401">
        <f t="shared" si="200"/>
        <v>703.67589689234342</v>
      </c>
      <c r="H3492" s="401">
        <f t="shared" si="201"/>
        <v>1550.1479485933844</v>
      </c>
    </row>
    <row r="3493" spans="1:8" x14ac:dyDescent="0.25">
      <c r="A3493" s="405">
        <v>41828</v>
      </c>
      <c r="B3493" s="381">
        <v>74</v>
      </c>
      <c r="C3493" s="292">
        <v>1.68</v>
      </c>
      <c r="D3493" s="341">
        <v>6.66</v>
      </c>
      <c r="E3493" s="341">
        <f t="shared" si="202"/>
        <v>8.34</v>
      </c>
      <c r="F3493" s="401">
        <f t="shared" si="199"/>
        <v>247.31705162743452</v>
      </c>
      <c r="G3493" s="401">
        <f t="shared" si="200"/>
        <v>980.43545466590115</v>
      </c>
      <c r="H3493" s="401">
        <f t="shared" si="201"/>
        <v>1227.7525062933357</v>
      </c>
    </row>
    <row r="3494" spans="1:8" x14ac:dyDescent="0.25">
      <c r="A3494" s="405">
        <v>41828</v>
      </c>
      <c r="B3494" s="381">
        <v>80</v>
      </c>
      <c r="C3494" s="292">
        <v>5.04</v>
      </c>
      <c r="D3494" s="341">
        <v>1.76</v>
      </c>
      <c r="E3494" s="341">
        <f t="shared" si="202"/>
        <v>6.8</v>
      </c>
      <c r="F3494" s="401">
        <f t="shared" si="199"/>
        <v>741.95115488230351</v>
      </c>
      <c r="G3494" s="401">
        <f t="shared" si="200"/>
        <v>259.09405408588378</v>
      </c>
      <c r="H3494" s="401">
        <f t="shared" si="201"/>
        <v>1001.0452089681874</v>
      </c>
    </row>
    <row r="3495" spans="1:8" x14ac:dyDescent="0.25">
      <c r="A3495" s="405">
        <v>41828</v>
      </c>
      <c r="B3495" s="381">
        <v>86</v>
      </c>
      <c r="C3495" s="292">
        <v>4.3099999999999996</v>
      </c>
      <c r="D3495" s="341">
        <v>2.96</v>
      </c>
      <c r="E3495" s="341">
        <f t="shared" si="202"/>
        <v>7.27</v>
      </c>
      <c r="F3495" s="401">
        <f t="shared" si="199"/>
        <v>634.48600744895396</v>
      </c>
      <c r="G3495" s="401">
        <f t="shared" si="200"/>
        <v>435.74909096262274</v>
      </c>
      <c r="H3495" s="401">
        <f t="shared" si="201"/>
        <v>1070.2350984115767</v>
      </c>
    </row>
    <row r="3496" spans="1:8" x14ac:dyDescent="0.25">
      <c r="A3496" s="405">
        <v>41828</v>
      </c>
      <c r="B3496" s="381">
        <v>88</v>
      </c>
      <c r="C3496" s="292">
        <v>1.9</v>
      </c>
      <c r="D3496" s="341">
        <v>7.77</v>
      </c>
      <c r="E3496" s="341">
        <f t="shared" si="202"/>
        <v>9.67</v>
      </c>
      <c r="F3496" s="401">
        <f t="shared" si="199"/>
        <v>279.70380838816999</v>
      </c>
      <c r="G3496" s="401">
        <f t="shared" si="200"/>
        <v>1143.8413637768847</v>
      </c>
      <c r="H3496" s="401">
        <f t="shared" si="201"/>
        <v>1423.5451721650547</v>
      </c>
    </row>
    <row r="3497" spans="1:8" x14ac:dyDescent="0.25">
      <c r="A3497" s="405">
        <v>41828</v>
      </c>
      <c r="B3497" s="381">
        <v>89</v>
      </c>
      <c r="C3497" s="292">
        <v>2</v>
      </c>
      <c r="D3497" s="341">
        <v>0.3</v>
      </c>
      <c r="E3497" s="341">
        <f t="shared" si="202"/>
        <v>2.2999999999999998</v>
      </c>
      <c r="F3497" s="401">
        <f t="shared" si="199"/>
        <v>294.42506146123156</v>
      </c>
      <c r="G3497" s="401">
        <f t="shared" si="200"/>
        <v>44.163759219184733</v>
      </c>
      <c r="H3497" s="401">
        <f t="shared" si="201"/>
        <v>338.58882068041629</v>
      </c>
    </row>
    <row r="3498" spans="1:8" x14ac:dyDescent="0.25">
      <c r="A3498" s="405">
        <v>41828</v>
      </c>
      <c r="B3498" s="381">
        <v>94</v>
      </c>
      <c r="C3498" s="292">
        <v>5.6</v>
      </c>
      <c r="D3498" s="341">
        <v>2.98</v>
      </c>
      <c r="E3498" s="341">
        <f t="shared" si="202"/>
        <v>8.58</v>
      </c>
      <c r="F3498" s="401">
        <f t="shared" si="199"/>
        <v>824.39017209144845</v>
      </c>
      <c r="G3498" s="401">
        <f t="shared" si="200"/>
        <v>438.69334157723506</v>
      </c>
      <c r="H3498" s="401">
        <f t="shared" si="201"/>
        <v>1263.0835136686835</v>
      </c>
    </row>
    <row r="3499" spans="1:8" x14ac:dyDescent="0.25">
      <c r="A3499" s="405">
        <v>41828</v>
      </c>
      <c r="B3499" s="381">
        <v>105</v>
      </c>
      <c r="C3499" s="292">
        <v>3.52</v>
      </c>
      <c r="D3499" s="341">
        <v>5.62</v>
      </c>
      <c r="E3499" s="341">
        <f t="shared" si="202"/>
        <v>9.14</v>
      </c>
      <c r="F3499" s="401">
        <f t="shared" si="199"/>
        <v>518.18810817176757</v>
      </c>
      <c r="G3499" s="401">
        <f t="shared" si="200"/>
        <v>827.33442270606076</v>
      </c>
      <c r="H3499" s="401">
        <f t="shared" si="201"/>
        <v>1345.5225308778283</v>
      </c>
    </row>
    <row r="3500" spans="1:8" x14ac:dyDescent="0.25">
      <c r="A3500" s="405">
        <v>41828</v>
      </c>
      <c r="B3500" s="324">
        <v>108</v>
      </c>
      <c r="C3500" s="292">
        <v>3.65</v>
      </c>
      <c r="D3500" s="341">
        <v>5.83</v>
      </c>
      <c r="E3500" s="341">
        <f t="shared" si="202"/>
        <v>9.48</v>
      </c>
      <c r="F3500" s="401">
        <f t="shared" ref="F3500:F3563" si="203">(C3500*10000)/67.929</f>
        <v>537.32573716674767</v>
      </c>
      <c r="G3500" s="401">
        <f t="shared" ref="G3500:G3563" si="204">(D3500*10000)/67.929</f>
        <v>858.24905415949002</v>
      </c>
      <c r="H3500" s="401">
        <f t="shared" si="201"/>
        <v>1395.5747913262376</v>
      </c>
    </row>
    <row r="3501" spans="1:8" x14ac:dyDescent="0.25">
      <c r="A3501" s="405">
        <v>41828</v>
      </c>
      <c r="B3501" s="324">
        <v>119</v>
      </c>
      <c r="C3501" s="292">
        <v>4.41</v>
      </c>
      <c r="D3501" s="341">
        <v>7.29</v>
      </c>
      <c r="E3501" s="341">
        <f t="shared" si="202"/>
        <v>11.7</v>
      </c>
      <c r="F3501" s="401">
        <f t="shared" si="203"/>
        <v>649.20726052201564</v>
      </c>
      <c r="G3501" s="401">
        <f t="shared" si="204"/>
        <v>1073.1793490261891</v>
      </c>
      <c r="H3501" s="401">
        <f t="shared" si="201"/>
        <v>1722.3866095482047</v>
      </c>
    </row>
    <row r="3502" spans="1:8" x14ac:dyDescent="0.25">
      <c r="A3502" s="405">
        <v>41828</v>
      </c>
      <c r="B3502" s="324">
        <v>123</v>
      </c>
      <c r="C3502" s="292">
        <v>6.73</v>
      </c>
      <c r="D3502" s="341">
        <v>13.37</v>
      </c>
      <c r="E3502" s="341">
        <f t="shared" si="202"/>
        <v>20.100000000000001</v>
      </c>
      <c r="F3502" s="401">
        <f t="shared" si="203"/>
        <v>990.74033181704419</v>
      </c>
      <c r="G3502" s="401">
        <f t="shared" si="204"/>
        <v>1968.2315358683331</v>
      </c>
      <c r="H3502" s="401">
        <f t="shared" si="201"/>
        <v>2958.9718676853772</v>
      </c>
    </row>
    <row r="3503" spans="1:8" x14ac:dyDescent="0.25">
      <c r="A3503" s="405">
        <v>41828</v>
      </c>
      <c r="B3503" s="324">
        <v>124</v>
      </c>
      <c r="C3503" s="292">
        <v>9.26</v>
      </c>
      <c r="D3503" s="341">
        <v>5.87</v>
      </c>
      <c r="E3503" s="341">
        <f t="shared" si="202"/>
        <v>15.129999999999999</v>
      </c>
      <c r="F3503" s="401">
        <f t="shared" si="203"/>
        <v>1363.1880345655022</v>
      </c>
      <c r="G3503" s="401">
        <f t="shared" si="204"/>
        <v>864.13755538871465</v>
      </c>
      <c r="H3503" s="401">
        <f t="shared" si="201"/>
        <v>2227.3255899542169</v>
      </c>
    </row>
    <row r="3504" spans="1:8" x14ac:dyDescent="0.25">
      <c r="A3504" s="405">
        <v>41828</v>
      </c>
      <c r="B3504" s="324">
        <v>132</v>
      </c>
      <c r="C3504" s="292">
        <v>9.98</v>
      </c>
      <c r="D3504" s="341">
        <v>2.64</v>
      </c>
      <c r="E3504" s="341">
        <f t="shared" si="202"/>
        <v>12.620000000000001</v>
      </c>
      <c r="F3504" s="401">
        <f t="shared" si="203"/>
        <v>1469.1810566915456</v>
      </c>
      <c r="G3504" s="401">
        <f t="shared" si="204"/>
        <v>388.64108112882565</v>
      </c>
      <c r="H3504" s="401">
        <f t="shared" si="201"/>
        <v>1857.8221378203714</v>
      </c>
    </row>
    <row r="3505" spans="1:8" x14ac:dyDescent="0.25">
      <c r="A3505" s="405">
        <v>41828</v>
      </c>
      <c r="B3505" s="324">
        <v>133</v>
      </c>
      <c r="C3505" s="292">
        <v>0.23</v>
      </c>
      <c r="D3505" s="341">
        <v>2.36</v>
      </c>
      <c r="E3505" s="341">
        <f t="shared" si="202"/>
        <v>2.59</v>
      </c>
      <c r="F3505" s="401">
        <f t="shared" si="203"/>
        <v>33.85888206804163</v>
      </c>
      <c r="G3505" s="401">
        <f t="shared" si="204"/>
        <v>347.42157252425324</v>
      </c>
      <c r="H3505" s="401">
        <f t="shared" si="201"/>
        <v>381.28045459229486</v>
      </c>
    </row>
    <row r="3506" spans="1:8" x14ac:dyDescent="0.25">
      <c r="A3506" s="405">
        <v>41828</v>
      </c>
      <c r="B3506" s="324">
        <v>134</v>
      </c>
      <c r="C3506" s="292">
        <v>1.06</v>
      </c>
      <c r="D3506" s="341">
        <v>3.54</v>
      </c>
      <c r="E3506" s="341">
        <f t="shared" si="202"/>
        <v>4.5999999999999996</v>
      </c>
      <c r="F3506" s="401">
        <f t="shared" si="203"/>
        <v>156.04528257445273</v>
      </c>
      <c r="G3506" s="401">
        <f t="shared" si="204"/>
        <v>521.13235878637988</v>
      </c>
      <c r="H3506" s="401">
        <f t="shared" si="201"/>
        <v>677.17764136083258</v>
      </c>
    </row>
    <row r="3507" spans="1:8" x14ac:dyDescent="0.25">
      <c r="A3507" s="405">
        <v>41828</v>
      </c>
      <c r="B3507" s="324">
        <v>177</v>
      </c>
      <c r="C3507" s="292">
        <v>0.55000000000000004</v>
      </c>
      <c r="D3507" s="341">
        <v>0.52</v>
      </c>
      <c r="E3507" s="341">
        <f t="shared" si="202"/>
        <v>1.07</v>
      </c>
      <c r="F3507" s="401">
        <f t="shared" si="203"/>
        <v>80.966891901838679</v>
      </c>
      <c r="G3507" s="401">
        <f t="shared" si="204"/>
        <v>76.550515979920206</v>
      </c>
      <c r="H3507" s="401">
        <f t="shared" si="201"/>
        <v>157.51740788175888</v>
      </c>
    </row>
    <row r="3508" spans="1:8" x14ac:dyDescent="0.25">
      <c r="A3508" s="405">
        <v>41828</v>
      </c>
      <c r="B3508" s="324">
        <v>178</v>
      </c>
      <c r="C3508" s="292">
        <v>0.85</v>
      </c>
      <c r="D3508" s="341">
        <v>2.4</v>
      </c>
      <c r="E3508" s="341">
        <f t="shared" si="202"/>
        <v>3.25</v>
      </c>
      <c r="F3508" s="401">
        <f t="shared" si="203"/>
        <v>125.13065112102342</v>
      </c>
      <c r="G3508" s="401">
        <f t="shared" si="204"/>
        <v>353.31007375347787</v>
      </c>
      <c r="H3508" s="401">
        <f t="shared" si="201"/>
        <v>478.44072487450131</v>
      </c>
    </row>
    <row r="3509" spans="1:8" x14ac:dyDescent="0.25">
      <c r="A3509" s="405">
        <v>41828</v>
      </c>
      <c r="B3509" s="324">
        <v>181</v>
      </c>
      <c r="C3509" s="292">
        <v>2.3199999999999998</v>
      </c>
      <c r="D3509" s="341">
        <v>0.11</v>
      </c>
      <c r="E3509" s="341">
        <f t="shared" si="202"/>
        <v>2.4299999999999997</v>
      </c>
      <c r="F3509" s="401">
        <f t="shared" si="203"/>
        <v>341.53307129502861</v>
      </c>
      <c r="G3509" s="401">
        <f t="shared" si="204"/>
        <v>16.193378380367736</v>
      </c>
      <c r="H3509" s="401">
        <f t="shared" si="201"/>
        <v>357.72644967539628</v>
      </c>
    </row>
    <row r="3510" spans="1:8" x14ac:dyDescent="0.25">
      <c r="A3510" s="405">
        <v>41828</v>
      </c>
      <c r="B3510" s="324">
        <v>185</v>
      </c>
      <c r="C3510" s="292">
        <v>0.03</v>
      </c>
      <c r="D3510" s="341">
        <v>3.67</v>
      </c>
      <c r="E3510" s="341">
        <f t="shared" si="202"/>
        <v>3.6999999999999997</v>
      </c>
      <c r="F3510" s="401">
        <f t="shared" si="203"/>
        <v>4.4163759219184735</v>
      </c>
      <c r="G3510" s="401">
        <f t="shared" si="204"/>
        <v>540.26998778135999</v>
      </c>
      <c r="H3510" s="401">
        <f t="shared" si="201"/>
        <v>544.6863637032784</v>
      </c>
    </row>
    <row r="3511" spans="1:8" x14ac:dyDescent="0.25">
      <c r="A3511" s="405">
        <v>41828</v>
      </c>
      <c r="B3511" s="324">
        <v>198</v>
      </c>
      <c r="C3511" s="292">
        <v>1.1599999999999999</v>
      </c>
      <c r="D3511" s="341">
        <v>2.82</v>
      </c>
      <c r="E3511" s="341">
        <f t="shared" si="202"/>
        <v>3.9799999999999995</v>
      </c>
      <c r="F3511" s="401">
        <f t="shared" si="203"/>
        <v>170.7665356475143</v>
      </c>
      <c r="G3511" s="401">
        <f t="shared" si="204"/>
        <v>415.13933666033654</v>
      </c>
      <c r="H3511" s="401">
        <f t="shared" si="201"/>
        <v>585.9058723078507</v>
      </c>
    </row>
    <row r="3512" spans="1:8" x14ac:dyDescent="0.25">
      <c r="A3512" s="405">
        <v>41828</v>
      </c>
      <c r="B3512" s="324">
        <v>204</v>
      </c>
      <c r="C3512" s="292">
        <v>2.94</v>
      </c>
      <c r="D3512" s="341">
        <v>3.45</v>
      </c>
      <c r="E3512" s="341">
        <f t="shared" si="202"/>
        <v>6.3900000000000006</v>
      </c>
      <c r="F3512" s="401">
        <f t="shared" si="203"/>
        <v>432.80484034801043</v>
      </c>
      <c r="G3512" s="401">
        <f t="shared" si="204"/>
        <v>507.88323102062446</v>
      </c>
      <c r="H3512" s="401">
        <f t="shared" si="201"/>
        <v>940.68807136863495</v>
      </c>
    </row>
    <row r="3513" spans="1:8" x14ac:dyDescent="0.25">
      <c r="A3513" s="405">
        <v>41828</v>
      </c>
      <c r="B3513" s="324">
        <v>205</v>
      </c>
      <c r="C3513" s="292">
        <v>2.3199999999999998</v>
      </c>
      <c r="D3513" s="341">
        <v>1.75</v>
      </c>
      <c r="E3513" s="341">
        <f t="shared" si="202"/>
        <v>4.07</v>
      </c>
      <c r="F3513" s="401">
        <f t="shared" si="203"/>
        <v>341.53307129502861</v>
      </c>
      <c r="G3513" s="401">
        <f t="shared" si="204"/>
        <v>257.62192877857763</v>
      </c>
      <c r="H3513" s="401">
        <f t="shared" si="201"/>
        <v>599.15500007360629</v>
      </c>
    </row>
    <row r="3514" spans="1:8" x14ac:dyDescent="0.25">
      <c r="A3514" s="405">
        <v>41828</v>
      </c>
      <c r="B3514" s="324">
        <v>223</v>
      </c>
      <c r="C3514" s="292">
        <v>0.82</v>
      </c>
      <c r="D3514" s="341">
        <v>3.77</v>
      </c>
      <c r="E3514" s="341">
        <f t="shared" si="202"/>
        <v>4.59</v>
      </c>
      <c r="F3514" s="401">
        <f t="shared" si="203"/>
        <v>120.71427519910495</v>
      </c>
      <c r="G3514" s="401">
        <f t="shared" si="204"/>
        <v>554.99124085442156</v>
      </c>
      <c r="H3514" s="401">
        <f t="shared" si="201"/>
        <v>675.70551605352648</v>
      </c>
    </row>
    <row r="3515" spans="1:8" x14ac:dyDescent="0.25">
      <c r="A3515" s="405">
        <v>41828</v>
      </c>
      <c r="B3515" s="324">
        <v>224</v>
      </c>
      <c r="C3515" s="292">
        <v>0.15</v>
      </c>
      <c r="D3515" s="341">
        <v>2.0299999999999998</v>
      </c>
      <c r="E3515" s="341">
        <f t="shared" si="202"/>
        <v>2.1799999999999997</v>
      </c>
      <c r="F3515" s="401">
        <f t="shared" si="203"/>
        <v>22.081879609592367</v>
      </c>
      <c r="G3515" s="401">
        <f t="shared" si="204"/>
        <v>298.84143738314998</v>
      </c>
      <c r="H3515" s="401">
        <f t="shared" si="201"/>
        <v>320.92331699274234</v>
      </c>
    </row>
    <row r="3516" spans="1:8" x14ac:dyDescent="0.25">
      <c r="A3516" s="405">
        <v>41828</v>
      </c>
      <c r="B3516" s="324">
        <v>227</v>
      </c>
      <c r="C3516" s="292">
        <v>0.71</v>
      </c>
      <c r="D3516" s="341">
        <v>1.46</v>
      </c>
      <c r="E3516" s="341">
        <f t="shared" si="202"/>
        <v>2.17</v>
      </c>
      <c r="F3516" s="401">
        <f t="shared" si="203"/>
        <v>104.52089681873721</v>
      </c>
      <c r="G3516" s="401">
        <f t="shared" si="204"/>
        <v>214.93029486669906</v>
      </c>
      <c r="H3516" s="401">
        <f t="shared" si="201"/>
        <v>319.45119168543624</v>
      </c>
    </row>
    <row r="3517" spans="1:8" x14ac:dyDescent="0.25">
      <c r="A3517" s="405">
        <v>41828</v>
      </c>
      <c r="B3517" s="324">
        <v>229</v>
      </c>
      <c r="C3517" s="292">
        <v>0.97</v>
      </c>
      <c r="D3517" s="341">
        <v>2.56</v>
      </c>
      <c r="E3517" s="341">
        <f t="shared" si="202"/>
        <v>3.5300000000000002</v>
      </c>
      <c r="F3517" s="401">
        <f t="shared" si="203"/>
        <v>142.79615480869731</v>
      </c>
      <c r="G3517" s="401">
        <f t="shared" si="204"/>
        <v>376.86407867037639</v>
      </c>
      <c r="H3517" s="401">
        <f t="shared" si="201"/>
        <v>519.66023347907367</v>
      </c>
    </row>
    <row r="3518" spans="1:8" x14ac:dyDescent="0.25">
      <c r="A3518" s="405">
        <v>41828</v>
      </c>
      <c r="B3518" s="324">
        <v>232</v>
      </c>
      <c r="C3518" s="292">
        <v>0.73</v>
      </c>
      <c r="D3518" s="341">
        <v>1.25</v>
      </c>
      <c r="E3518" s="341">
        <f t="shared" si="202"/>
        <v>1.98</v>
      </c>
      <c r="F3518" s="401">
        <f t="shared" si="203"/>
        <v>107.46514743334953</v>
      </c>
      <c r="G3518" s="401">
        <f t="shared" si="204"/>
        <v>184.01566341326972</v>
      </c>
      <c r="H3518" s="401">
        <f t="shared" si="201"/>
        <v>291.48081084661925</v>
      </c>
    </row>
    <row r="3519" spans="1:8" x14ac:dyDescent="0.25">
      <c r="A3519" s="405">
        <v>41828</v>
      </c>
      <c r="B3519" s="324">
        <v>244</v>
      </c>
      <c r="C3519" s="292">
        <v>0.7</v>
      </c>
      <c r="D3519" s="341">
        <v>3.07</v>
      </c>
      <c r="E3519" s="341">
        <f t="shared" si="202"/>
        <v>3.7699999999999996</v>
      </c>
      <c r="F3519" s="401">
        <f t="shared" si="203"/>
        <v>103.04877151143106</v>
      </c>
      <c r="G3519" s="401">
        <f t="shared" si="204"/>
        <v>451.94246934299048</v>
      </c>
      <c r="H3519" s="401">
        <f t="shared" si="201"/>
        <v>554.99124085442145</v>
      </c>
    </row>
    <row r="3520" spans="1:8" x14ac:dyDescent="0.25">
      <c r="A3520" s="405">
        <v>41828</v>
      </c>
      <c r="B3520" s="324">
        <v>245</v>
      </c>
      <c r="C3520" s="292">
        <v>0.88</v>
      </c>
      <c r="D3520" s="341">
        <v>3.3</v>
      </c>
      <c r="E3520" s="341">
        <f t="shared" si="202"/>
        <v>4.18</v>
      </c>
      <c r="F3520" s="401">
        <f t="shared" si="203"/>
        <v>129.54702704294189</v>
      </c>
      <c r="G3520" s="401">
        <f t="shared" si="204"/>
        <v>485.8013514110321</v>
      </c>
      <c r="H3520" s="401">
        <f t="shared" si="201"/>
        <v>615.34837845397396</v>
      </c>
    </row>
    <row r="3521" spans="1:8" x14ac:dyDescent="0.25">
      <c r="A3521" s="405">
        <v>41828</v>
      </c>
      <c r="B3521" s="324">
        <v>247</v>
      </c>
      <c r="C3521" s="292">
        <v>2.2400000000000002</v>
      </c>
      <c r="D3521" s="341">
        <v>2.0699999999999998</v>
      </c>
      <c r="E3521" s="341">
        <f t="shared" si="202"/>
        <v>4.3100000000000005</v>
      </c>
      <c r="F3521" s="401">
        <f t="shared" si="203"/>
        <v>329.7560688365794</v>
      </c>
      <c r="G3521" s="401">
        <f t="shared" si="204"/>
        <v>304.72993861237467</v>
      </c>
      <c r="H3521" s="401">
        <f t="shared" si="201"/>
        <v>634.48600744895418</v>
      </c>
    </row>
    <row r="3522" spans="1:8" x14ac:dyDescent="0.25">
      <c r="A3522" s="405">
        <v>41828</v>
      </c>
      <c r="B3522" s="324">
        <v>248</v>
      </c>
      <c r="C3522" s="292">
        <v>0.46</v>
      </c>
      <c r="D3522" s="341">
        <v>0.64</v>
      </c>
      <c r="E3522" s="341">
        <f t="shared" si="202"/>
        <v>1.1000000000000001</v>
      </c>
      <c r="F3522" s="401">
        <f t="shared" si="203"/>
        <v>67.717764136083261</v>
      </c>
      <c r="G3522" s="401">
        <f t="shared" si="204"/>
        <v>94.216019667594097</v>
      </c>
      <c r="H3522" s="401">
        <f t="shared" si="201"/>
        <v>161.93378380367736</v>
      </c>
    </row>
    <row r="3523" spans="1:8" x14ac:dyDescent="0.25">
      <c r="A3523" s="405">
        <v>41828</v>
      </c>
      <c r="B3523" s="324">
        <v>250</v>
      </c>
      <c r="C3523" s="292">
        <v>0.86</v>
      </c>
      <c r="D3523" s="341">
        <v>0.65</v>
      </c>
      <c r="E3523" s="341">
        <f t="shared" si="202"/>
        <v>1.51</v>
      </c>
      <c r="F3523" s="401">
        <f t="shared" si="203"/>
        <v>126.60277642832958</v>
      </c>
      <c r="G3523" s="401">
        <f t="shared" si="204"/>
        <v>95.688144974900254</v>
      </c>
      <c r="H3523" s="401">
        <f t="shared" si="201"/>
        <v>222.29092140322985</v>
      </c>
    </row>
    <row r="3524" spans="1:8" x14ac:dyDescent="0.25">
      <c r="A3524" s="405">
        <v>41828</v>
      </c>
      <c r="B3524" s="324">
        <v>252</v>
      </c>
      <c r="C3524" s="292">
        <v>1.34</v>
      </c>
      <c r="D3524" s="341">
        <v>3.99</v>
      </c>
      <c r="E3524" s="341">
        <f t="shared" si="202"/>
        <v>5.33</v>
      </c>
      <c r="F3524" s="401">
        <f t="shared" si="203"/>
        <v>197.26479117902514</v>
      </c>
      <c r="G3524" s="401">
        <f t="shared" si="204"/>
        <v>587.37799761515703</v>
      </c>
      <c r="H3524" s="401">
        <f t="shared" ref="H3524:H3587" si="205">(E3524*10000)/67.929</f>
        <v>784.64278879418214</v>
      </c>
    </row>
    <row r="3525" spans="1:8" x14ac:dyDescent="0.25">
      <c r="A3525" s="405">
        <v>41828</v>
      </c>
      <c r="B3525" s="324">
        <v>257</v>
      </c>
      <c r="C3525" s="292">
        <v>0.97</v>
      </c>
      <c r="D3525" s="341">
        <v>2.38</v>
      </c>
      <c r="E3525" s="341">
        <f t="shared" si="202"/>
        <v>3.3499999999999996</v>
      </c>
      <c r="F3525" s="401">
        <f t="shared" si="203"/>
        <v>142.79615480869731</v>
      </c>
      <c r="G3525" s="401">
        <f t="shared" si="204"/>
        <v>350.36582313886555</v>
      </c>
      <c r="H3525" s="401">
        <f t="shared" si="205"/>
        <v>493.16197794756289</v>
      </c>
    </row>
    <row r="3526" spans="1:8" x14ac:dyDescent="0.25">
      <c r="A3526" s="405">
        <v>41828</v>
      </c>
      <c r="B3526" s="324">
        <v>272</v>
      </c>
      <c r="C3526" s="292">
        <v>2.78</v>
      </c>
      <c r="D3526" s="341">
        <v>1.1200000000000001</v>
      </c>
      <c r="E3526" s="341">
        <f t="shared" si="202"/>
        <v>3.9</v>
      </c>
      <c r="F3526" s="401">
        <f t="shared" si="203"/>
        <v>409.25083543111185</v>
      </c>
      <c r="G3526" s="401">
        <f t="shared" si="204"/>
        <v>164.8780344182897</v>
      </c>
      <c r="H3526" s="401">
        <f t="shared" si="205"/>
        <v>574.12886984940155</v>
      </c>
    </row>
    <row r="3527" spans="1:8" x14ac:dyDescent="0.25">
      <c r="A3527" s="405">
        <v>41828</v>
      </c>
      <c r="B3527" s="324">
        <v>273</v>
      </c>
      <c r="C3527" s="292">
        <v>14.11</v>
      </c>
      <c r="D3527" s="341">
        <v>4.38</v>
      </c>
      <c r="E3527" s="341">
        <f t="shared" si="202"/>
        <v>18.489999999999998</v>
      </c>
      <c r="F3527" s="401">
        <f t="shared" si="203"/>
        <v>2077.1688086089889</v>
      </c>
      <c r="G3527" s="401">
        <f t="shared" si="204"/>
        <v>644.79088460009712</v>
      </c>
      <c r="H3527" s="401">
        <f t="shared" si="205"/>
        <v>2721.9596932090853</v>
      </c>
    </row>
    <row r="3528" spans="1:8" x14ac:dyDescent="0.25">
      <c r="A3528" s="405">
        <v>41828</v>
      </c>
      <c r="B3528" s="324">
        <v>281</v>
      </c>
      <c r="C3528" s="292">
        <v>0.1</v>
      </c>
      <c r="D3528" s="341">
        <v>4.25</v>
      </c>
      <c r="E3528" s="341">
        <f t="shared" si="202"/>
        <v>4.3499999999999996</v>
      </c>
      <c r="F3528" s="401">
        <f t="shared" si="203"/>
        <v>14.721253073061579</v>
      </c>
      <c r="G3528" s="401">
        <f t="shared" si="204"/>
        <v>625.65325560511712</v>
      </c>
      <c r="H3528" s="401">
        <f t="shared" si="205"/>
        <v>640.3745086781787</v>
      </c>
    </row>
    <row r="3529" spans="1:8" x14ac:dyDescent="0.25">
      <c r="A3529" s="405">
        <v>41828</v>
      </c>
      <c r="B3529" s="324">
        <v>283</v>
      </c>
      <c r="C3529" s="292">
        <v>2.35</v>
      </c>
      <c r="D3529" s="341">
        <v>4.05</v>
      </c>
      <c r="E3529" s="341">
        <f t="shared" si="202"/>
        <v>6.4</v>
      </c>
      <c r="F3529" s="401">
        <f t="shared" si="203"/>
        <v>345.94944721694708</v>
      </c>
      <c r="G3529" s="401">
        <f t="shared" si="204"/>
        <v>596.21074945899397</v>
      </c>
      <c r="H3529" s="401">
        <f t="shared" si="205"/>
        <v>942.16019667594105</v>
      </c>
    </row>
    <row r="3530" spans="1:8" x14ac:dyDescent="0.25">
      <c r="A3530" s="405">
        <v>41828</v>
      </c>
      <c r="B3530" s="324">
        <v>286</v>
      </c>
      <c r="C3530" s="292">
        <v>7.36</v>
      </c>
      <c r="D3530" s="341">
        <v>2.0099999999999998</v>
      </c>
      <c r="E3530" s="341">
        <f t="shared" si="202"/>
        <v>9.370000000000001</v>
      </c>
      <c r="F3530" s="401">
        <f t="shared" si="203"/>
        <v>1083.4842261773322</v>
      </c>
      <c r="G3530" s="401">
        <f t="shared" si="204"/>
        <v>295.89718676853767</v>
      </c>
      <c r="H3530" s="401">
        <f t="shared" si="205"/>
        <v>1379.3814129458701</v>
      </c>
    </row>
    <row r="3531" spans="1:8" x14ac:dyDescent="0.25">
      <c r="A3531" s="405">
        <v>41828</v>
      </c>
      <c r="B3531" s="324">
        <v>291</v>
      </c>
      <c r="C3531" s="292">
        <v>3.88</v>
      </c>
      <c r="D3531" s="341">
        <v>4.01</v>
      </c>
      <c r="E3531" s="341">
        <f t="shared" si="202"/>
        <v>7.89</v>
      </c>
      <c r="F3531" s="401">
        <f t="shared" si="203"/>
        <v>571.18461923478924</v>
      </c>
      <c r="G3531" s="401">
        <f t="shared" si="204"/>
        <v>590.32224822976934</v>
      </c>
      <c r="H3531" s="401">
        <f t="shared" si="205"/>
        <v>1161.5068674645586</v>
      </c>
    </row>
    <row r="3532" spans="1:8" x14ac:dyDescent="0.25">
      <c r="A3532" s="405">
        <v>41828</v>
      </c>
      <c r="B3532" s="324">
        <v>300</v>
      </c>
      <c r="C3532" s="292">
        <v>10.84</v>
      </c>
      <c r="D3532" s="341">
        <v>4.5</v>
      </c>
      <c r="E3532" s="341">
        <f t="shared" si="202"/>
        <v>15.34</v>
      </c>
      <c r="F3532" s="401">
        <f t="shared" si="203"/>
        <v>1595.7838331198752</v>
      </c>
      <c r="G3532" s="401">
        <f t="shared" si="204"/>
        <v>662.45638828777101</v>
      </c>
      <c r="H3532" s="401">
        <f t="shared" si="205"/>
        <v>2258.240221407646</v>
      </c>
    </row>
    <row r="3533" spans="1:8" x14ac:dyDescent="0.25">
      <c r="A3533" s="405">
        <v>41828</v>
      </c>
      <c r="B3533" s="324">
        <v>313</v>
      </c>
      <c r="C3533" s="292">
        <v>0.86</v>
      </c>
      <c r="D3533" s="341">
        <v>0.91</v>
      </c>
      <c r="E3533" s="341">
        <f t="shared" si="202"/>
        <v>1.77</v>
      </c>
      <c r="F3533" s="401">
        <f t="shared" si="203"/>
        <v>126.60277642832958</v>
      </c>
      <c r="G3533" s="401">
        <f t="shared" si="204"/>
        <v>133.96340296486036</v>
      </c>
      <c r="H3533" s="401">
        <f t="shared" si="205"/>
        <v>260.56617939318994</v>
      </c>
    </row>
    <row r="3534" spans="1:8" x14ac:dyDescent="0.25">
      <c r="A3534" s="405">
        <v>41828</v>
      </c>
      <c r="B3534" s="324">
        <v>314</v>
      </c>
      <c r="C3534" s="292">
        <v>1.5</v>
      </c>
      <c r="D3534" s="341">
        <v>0.86</v>
      </c>
      <c r="E3534" s="341">
        <f t="shared" si="202"/>
        <v>2.36</v>
      </c>
      <c r="F3534" s="401">
        <f t="shared" si="203"/>
        <v>220.81879609592369</v>
      </c>
      <c r="G3534" s="401">
        <f t="shared" si="204"/>
        <v>126.60277642832958</v>
      </c>
      <c r="H3534" s="401">
        <f t="shared" si="205"/>
        <v>347.42157252425324</v>
      </c>
    </row>
    <row r="3535" spans="1:8" x14ac:dyDescent="0.25">
      <c r="A3535" s="405">
        <v>41828</v>
      </c>
      <c r="B3535" s="324">
        <v>317</v>
      </c>
      <c r="C3535" s="292">
        <v>2.72</v>
      </c>
      <c r="D3535" s="341">
        <v>2.54</v>
      </c>
      <c r="E3535" s="341">
        <f t="shared" si="202"/>
        <v>5.26</v>
      </c>
      <c r="F3535" s="401">
        <f t="shared" si="203"/>
        <v>400.41808358727496</v>
      </c>
      <c r="G3535" s="401">
        <f t="shared" si="204"/>
        <v>373.91982805576407</v>
      </c>
      <c r="H3535" s="401">
        <f t="shared" si="205"/>
        <v>774.33791164303898</v>
      </c>
    </row>
    <row r="3536" spans="1:8" x14ac:dyDescent="0.25">
      <c r="A3536" s="405">
        <v>41828</v>
      </c>
      <c r="B3536" s="324">
        <v>319</v>
      </c>
      <c r="C3536" s="292">
        <v>4.79</v>
      </c>
      <c r="D3536" s="341">
        <v>6.26</v>
      </c>
      <c r="E3536" s="341">
        <f t="shared" si="202"/>
        <v>11.05</v>
      </c>
      <c r="F3536" s="401">
        <f t="shared" si="203"/>
        <v>705.14802219964963</v>
      </c>
      <c r="G3536" s="401">
        <f t="shared" si="204"/>
        <v>921.55044237365485</v>
      </c>
      <c r="H3536" s="401">
        <f t="shared" si="205"/>
        <v>1626.6984645733044</v>
      </c>
    </row>
    <row r="3537" spans="1:8" x14ac:dyDescent="0.25">
      <c r="A3537" s="405">
        <v>41828</v>
      </c>
      <c r="B3537" s="324">
        <v>321</v>
      </c>
      <c r="C3537" s="292">
        <v>11.34</v>
      </c>
      <c r="D3537" s="341">
        <v>2.69</v>
      </c>
      <c r="E3537" s="341">
        <f t="shared" si="202"/>
        <v>14.03</v>
      </c>
      <c r="F3537" s="401">
        <f t="shared" si="203"/>
        <v>1669.390098485183</v>
      </c>
      <c r="G3537" s="401">
        <f t="shared" si="204"/>
        <v>396.00170766535649</v>
      </c>
      <c r="H3537" s="401">
        <f t="shared" si="205"/>
        <v>2065.3918061505397</v>
      </c>
    </row>
    <row r="3538" spans="1:8" x14ac:dyDescent="0.25">
      <c r="A3538" s="405">
        <v>41828</v>
      </c>
      <c r="B3538" s="324">
        <v>323</v>
      </c>
      <c r="C3538" s="292">
        <v>6.35</v>
      </c>
      <c r="D3538" s="341">
        <v>4.3899999999999997</v>
      </c>
      <c r="E3538" s="341">
        <f t="shared" si="202"/>
        <v>10.739999999999998</v>
      </c>
      <c r="F3538" s="401">
        <f t="shared" si="203"/>
        <v>934.79957013941021</v>
      </c>
      <c r="G3538" s="401">
        <f t="shared" si="204"/>
        <v>646.26300990740333</v>
      </c>
      <c r="H3538" s="401">
        <f t="shared" si="205"/>
        <v>1581.0625800468133</v>
      </c>
    </row>
    <row r="3539" spans="1:8" x14ac:dyDescent="0.25">
      <c r="A3539" s="405">
        <v>41828</v>
      </c>
      <c r="B3539" s="324">
        <v>325</v>
      </c>
      <c r="C3539" s="292">
        <v>5.0999999999999996</v>
      </c>
      <c r="D3539" s="341">
        <v>0.41</v>
      </c>
      <c r="E3539" s="341">
        <f t="shared" si="202"/>
        <v>5.51</v>
      </c>
      <c r="F3539" s="401">
        <f t="shared" si="203"/>
        <v>750.78390672614046</v>
      </c>
      <c r="G3539" s="401">
        <f t="shared" si="204"/>
        <v>60.357137599552473</v>
      </c>
      <c r="H3539" s="401">
        <f t="shared" si="205"/>
        <v>811.14104432569297</v>
      </c>
    </row>
    <row r="3540" spans="1:8" x14ac:dyDescent="0.25">
      <c r="A3540" s="405">
        <v>41828</v>
      </c>
      <c r="B3540" s="324">
        <v>335</v>
      </c>
      <c r="C3540" s="292">
        <v>10.130000000000001</v>
      </c>
      <c r="D3540" s="341">
        <v>5.98</v>
      </c>
      <c r="E3540" s="341">
        <f t="shared" si="202"/>
        <v>16.11</v>
      </c>
      <c r="F3540" s="401">
        <f t="shared" si="203"/>
        <v>1491.2629363011381</v>
      </c>
      <c r="G3540" s="401">
        <f t="shared" si="204"/>
        <v>880.33093376908255</v>
      </c>
      <c r="H3540" s="401">
        <f t="shared" si="205"/>
        <v>2371.5938700702204</v>
      </c>
    </row>
    <row r="3541" spans="1:8" x14ac:dyDescent="0.25">
      <c r="A3541" s="405">
        <v>41828</v>
      </c>
      <c r="B3541" s="324">
        <v>347</v>
      </c>
      <c r="C3541" s="292">
        <v>1.48</v>
      </c>
      <c r="D3541" s="341">
        <v>2.09</v>
      </c>
      <c r="E3541" s="341">
        <f t="shared" si="202"/>
        <v>3.57</v>
      </c>
      <c r="F3541" s="401">
        <f t="shared" si="203"/>
        <v>217.87454548131137</v>
      </c>
      <c r="G3541" s="401">
        <f t="shared" si="204"/>
        <v>307.67418922698698</v>
      </c>
      <c r="H3541" s="401">
        <f t="shared" si="205"/>
        <v>525.5487347082983</v>
      </c>
    </row>
    <row r="3542" spans="1:8" x14ac:dyDescent="0.25">
      <c r="A3542" s="405">
        <v>41828</v>
      </c>
      <c r="B3542" s="324">
        <v>351</v>
      </c>
      <c r="C3542" s="292">
        <v>0.85</v>
      </c>
      <c r="D3542" s="341">
        <v>3.57</v>
      </c>
      <c r="E3542" s="341">
        <f t="shared" si="202"/>
        <v>4.42</v>
      </c>
      <c r="F3542" s="401">
        <f t="shared" si="203"/>
        <v>125.13065112102342</v>
      </c>
      <c r="G3542" s="401">
        <f t="shared" si="204"/>
        <v>525.5487347082983</v>
      </c>
      <c r="H3542" s="401">
        <f t="shared" si="205"/>
        <v>650.67938582932175</v>
      </c>
    </row>
    <row r="3543" spans="1:8" x14ac:dyDescent="0.25">
      <c r="A3543" s="405">
        <v>41828</v>
      </c>
      <c r="B3543" s="324">
        <v>353</v>
      </c>
      <c r="C3543" s="292">
        <v>0.99</v>
      </c>
      <c r="D3543" s="341">
        <v>7.74</v>
      </c>
      <c r="E3543" s="341">
        <f t="shared" si="202"/>
        <v>8.73</v>
      </c>
      <c r="F3543" s="401">
        <f t="shared" si="203"/>
        <v>145.74040542330962</v>
      </c>
      <c r="G3543" s="401">
        <f t="shared" si="204"/>
        <v>1139.4249878549663</v>
      </c>
      <c r="H3543" s="401">
        <f t="shared" si="205"/>
        <v>1285.1653932782758</v>
      </c>
    </row>
    <row r="3544" spans="1:8" x14ac:dyDescent="0.25">
      <c r="A3544" s="405">
        <v>41828</v>
      </c>
      <c r="B3544" s="324">
        <v>364</v>
      </c>
      <c r="C3544" s="292">
        <f>1.92</f>
        <v>1.92</v>
      </c>
      <c r="D3544" s="341">
        <f>5.54+3.54</f>
        <v>9.08</v>
      </c>
      <c r="E3544" s="341">
        <f t="shared" si="202"/>
        <v>11</v>
      </c>
      <c r="F3544" s="401">
        <f t="shared" si="203"/>
        <v>282.6480590027823</v>
      </c>
      <c r="G3544" s="401">
        <f t="shared" si="204"/>
        <v>1336.6897790339913</v>
      </c>
      <c r="H3544" s="401">
        <f t="shared" si="205"/>
        <v>1619.3378380367737</v>
      </c>
    </row>
    <row r="3545" spans="1:8" x14ac:dyDescent="0.25">
      <c r="A3545" s="405">
        <v>41828</v>
      </c>
      <c r="B3545" s="324">
        <v>365</v>
      </c>
      <c r="C3545" s="292">
        <v>1.35</v>
      </c>
      <c r="D3545" s="341">
        <v>4.67</v>
      </c>
      <c r="E3545" s="341">
        <f t="shared" si="202"/>
        <v>6.02</v>
      </c>
      <c r="F3545" s="401">
        <f t="shared" si="203"/>
        <v>198.73691648633132</v>
      </c>
      <c r="G3545" s="401">
        <f t="shared" si="204"/>
        <v>687.48251851197574</v>
      </c>
      <c r="H3545" s="401">
        <f t="shared" si="205"/>
        <v>886.21943499830695</v>
      </c>
    </row>
    <row r="3546" spans="1:8" x14ac:dyDescent="0.25">
      <c r="A3546" s="405">
        <v>41828</v>
      </c>
      <c r="B3546" s="324">
        <v>369</v>
      </c>
      <c r="C3546" s="292">
        <v>0.43</v>
      </c>
      <c r="D3546" s="341">
        <v>9.94</v>
      </c>
      <c r="E3546" s="341">
        <f t="shared" si="202"/>
        <v>10.37</v>
      </c>
      <c r="F3546" s="401">
        <f t="shared" si="203"/>
        <v>63.301388214164788</v>
      </c>
      <c r="G3546" s="401">
        <f t="shared" si="204"/>
        <v>1463.2925554623209</v>
      </c>
      <c r="H3546" s="401">
        <f t="shared" si="205"/>
        <v>1526.5939436764854</v>
      </c>
    </row>
    <row r="3547" spans="1:8" x14ac:dyDescent="0.25">
      <c r="A3547" s="405">
        <v>41828</v>
      </c>
      <c r="B3547" s="324">
        <v>374</v>
      </c>
      <c r="C3547" s="292">
        <v>1.2</v>
      </c>
      <c r="D3547" s="341">
        <v>5.3</v>
      </c>
      <c r="E3547" s="341">
        <f t="shared" si="202"/>
        <v>6.5</v>
      </c>
      <c r="F3547" s="401">
        <f t="shared" si="203"/>
        <v>176.65503687673893</v>
      </c>
      <c r="G3547" s="401">
        <f t="shared" si="204"/>
        <v>780.22641287226361</v>
      </c>
      <c r="H3547" s="401">
        <f t="shared" si="205"/>
        <v>956.88144974900263</v>
      </c>
    </row>
    <row r="3548" spans="1:8" x14ac:dyDescent="0.25">
      <c r="A3548" s="405">
        <v>41828</v>
      </c>
      <c r="B3548" s="324">
        <v>379</v>
      </c>
      <c r="C3548" s="292">
        <v>4.29</v>
      </c>
      <c r="D3548" s="341">
        <v>9.25</v>
      </c>
      <c r="E3548" s="341">
        <f t="shared" si="202"/>
        <v>13.54</v>
      </c>
      <c r="F3548" s="401">
        <f t="shared" si="203"/>
        <v>631.54175683434175</v>
      </c>
      <c r="G3548" s="401">
        <f t="shared" si="204"/>
        <v>1361.715909258196</v>
      </c>
      <c r="H3548" s="401">
        <f t="shared" si="205"/>
        <v>1993.2576660925376</v>
      </c>
    </row>
    <row r="3549" spans="1:8" x14ac:dyDescent="0.25">
      <c r="A3549" s="405">
        <v>41828</v>
      </c>
      <c r="B3549" s="324">
        <v>392</v>
      </c>
      <c r="C3549" s="292">
        <v>0.92</v>
      </c>
      <c r="D3549" s="341">
        <v>1.59</v>
      </c>
      <c r="E3549" s="341">
        <f t="shared" si="202"/>
        <v>2.5100000000000002</v>
      </c>
      <c r="F3549" s="401">
        <f t="shared" si="203"/>
        <v>135.43552827216652</v>
      </c>
      <c r="G3549" s="401">
        <f t="shared" si="204"/>
        <v>234.06792386167911</v>
      </c>
      <c r="H3549" s="401">
        <f t="shared" si="205"/>
        <v>369.50345213384566</v>
      </c>
    </row>
    <row r="3550" spans="1:8" x14ac:dyDescent="0.25">
      <c r="A3550" s="405">
        <v>41828</v>
      </c>
      <c r="B3550" s="324">
        <v>398</v>
      </c>
      <c r="C3550" s="292">
        <v>3.27</v>
      </c>
      <c r="D3550" s="341">
        <v>0.48</v>
      </c>
      <c r="E3550" s="341">
        <f t="shared" si="202"/>
        <v>3.75</v>
      </c>
      <c r="F3550" s="401">
        <f t="shared" si="203"/>
        <v>481.38497548911363</v>
      </c>
      <c r="G3550" s="401">
        <f t="shared" si="204"/>
        <v>70.662014750695576</v>
      </c>
      <c r="H3550" s="401">
        <f t="shared" si="205"/>
        <v>552.04699023980925</v>
      </c>
    </row>
    <row r="3551" spans="1:8" x14ac:dyDescent="0.25">
      <c r="A3551" s="405">
        <v>41828</v>
      </c>
      <c r="B3551" s="324">
        <v>405</v>
      </c>
      <c r="C3551" s="292">
        <v>3.41</v>
      </c>
      <c r="D3551" s="341">
        <v>1.78</v>
      </c>
      <c r="E3551" s="341">
        <f t="shared" ref="E3551:E3604" si="206">SUM(C3551,D3551)</f>
        <v>5.19</v>
      </c>
      <c r="F3551" s="401">
        <f t="shared" si="203"/>
        <v>501.99472979139983</v>
      </c>
      <c r="G3551" s="401">
        <f t="shared" si="204"/>
        <v>262.0383047004961</v>
      </c>
      <c r="H3551" s="401">
        <f t="shared" si="205"/>
        <v>764.03303449189605</v>
      </c>
    </row>
    <row r="3552" spans="1:8" x14ac:dyDescent="0.25">
      <c r="A3552" s="405">
        <v>41828</v>
      </c>
      <c r="B3552" s="324">
        <v>409</v>
      </c>
      <c r="C3552" s="292">
        <v>5.56</v>
      </c>
      <c r="D3552" s="341">
        <v>0.87</v>
      </c>
      <c r="E3552" s="341">
        <f t="shared" si="206"/>
        <v>6.43</v>
      </c>
      <c r="F3552" s="401">
        <f t="shared" si="203"/>
        <v>818.5016708622237</v>
      </c>
      <c r="G3552" s="401">
        <f t="shared" si="204"/>
        <v>128.07490173563573</v>
      </c>
      <c r="H3552" s="401">
        <f t="shared" si="205"/>
        <v>946.57657259785947</v>
      </c>
    </row>
    <row r="3553" spans="1:8" x14ac:dyDescent="0.25">
      <c r="A3553" s="405">
        <v>41828</v>
      </c>
      <c r="B3553" s="324">
        <v>411</v>
      </c>
      <c r="C3553" s="292">
        <v>6.68</v>
      </c>
      <c r="D3553" s="341">
        <v>6.08</v>
      </c>
      <c r="E3553" s="341">
        <f t="shared" si="206"/>
        <v>12.76</v>
      </c>
      <c r="F3553" s="401">
        <f t="shared" si="203"/>
        <v>983.37970528051346</v>
      </c>
      <c r="G3553" s="401">
        <f t="shared" si="204"/>
        <v>895.05218684214401</v>
      </c>
      <c r="H3553" s="401">
        <f t="shared" si="205"/>
        <v>1878.4318921226575</v>
      </c>
    </row>
    <row r="3554" spans="1:8" x14ac:dyDescent="0.25">
      <c r="A3554" s="405">
        <v>41828</v>
      </c>
      <c r="B3554" s="324">
        <v>415</v>
      </c>
      <c r="C3554" s="292">
        <v>14.72</v>
      </c>
      <c r="D3554" s="341">
        <v>3.98</v>
      </c>
      <c r="E3554" s="341">
        <f t="shared" si="206"/>
        <v>18.7</v>
      </c>
      <c r="F3554" s="401">
        <f t="shared" si="203"/>
        <v>2166.9684523546644</v>
      </c>
      <c r="G3554" s="401">
        <f t="shared" si="204"/>
        <v>585.90587230785081</v>
      </c>
      <c r="H3554" s="401">
        <f t="shared" si="205"/>
        <v>2752.8743246625154</v>
      </c>
    </row>
    <row r="3555" spans="1:8" x14ac:dyDescent="0.25">
      <c r="A3555" s="405">
        <v>41828</v>
      </c>
      <c r="B3555" s="324">
        <v>419</v>
      </c>
      <c r="C3555" s="292">
        <v>0.92</v>
      </c>
      <c r="D3555" s="341">
        <v>0.99</v>
      </c>
      <c r="E3555" s="341">
        <f t="shared" si="206"/>
        <v>1.9100000000000001</v>
      </c>
      <c r="F3555" s="401">
        <f t="shared" si="203"/>
        <v>135.43552827216652</v>
      </c>
      <c r="G3555" s="401">
        <f t="shared" si="204"/>
        <v>145.74040542330962</v>
      </c>
      <c r="H3555" s="401">
        <f t="shared" si="205"/>
        <v>281.17593369547615</v>
      </c>
    </row>
    <row r="3556" spans="1:8" x14ac:dyDescent="0.25">
      <c r="A3556" s="405">
        <v>41828</v>
      </c>
      <c r="B3556" s="324">
        <v>427</v>
      </c>
      <c r="C3556" s="292">
        <v>0.59</v>
      </c>
      <c r="D3556" s="341">
        <v>5.58</v>
      </c>
      <c r="E3556" s="341">
        <f t="shared" si="206"/>
        <v>6.17</v>
      </c>
      <c r="F3556" s="401">
        <f t="shared" si="203"/>
        <v>86.855393131063309</v>
      </c>
      <c r="G3556" s="401">
        <f t="shared" si="204"/>
        <v>821.44592147683613</v>
      </c>
      <c r="H3556" s="401">
        <f t="shared" si="205"/>
        <v>908.30131460789937</v>
      </c>
    </row>
    <row r="3557" spans="1:8" x14ac:dyDescent="0.25">
      <c r="A3557" s="405">
        <v>41828</v>
      </c>
      <c r="B3557" s="324">
        <v>433</v>
      </c>
      <c r="C3557" s="292">
        <v>6.56</v>
      </c>
      <c r="D3557" s="341">
        <v>1.81</v>
      </c>
      <c r="E3557" s="341">
        <f t="shared" si="206"/>
        <v>8.3699999999999992</v>
      </c>
      <c r="F3557" s="401">
        <f t="shared" si="203"/>
        <v>965.71420159283957</v>
      </c>
      <c r="G3557" s="401">
        <f t="shared" si="204"/>
        <v>266.45468062241457</v>
      </c>
      <c r="H3557" s="401">
        <f t="shared" si="205"/>
        <v>1232.1688822152539</v>
      </c>
    </row>
    <row r="3558" spans="1:8" x14ac:dyDescent="0.25">
      <c r="A3558" s="405">
        <v>41828</v>
      </c>
      <c r="B3558" s="324">
        <v>437</v>
      </c>
      <c r="C3558" s="292">
        <v>1.63</v>
      </c>
      <c r="D3558" s="341">
        <v>1.1599999999999999</v>
      </c>
      <c r="E3558" s="341">
        <f t="shared" si="206"/>
        <v>2.79</v>
      </c>
      <c r="F3558" s="401">
        <f t="shared" si="203"/>
        <v>239.95642509090371</v>
      </c>
      <c r="G3558" s="401">
        <f t="shared" si="204"/>
        <v>170.7665356475143</v>
      </c>
      <c r="H3558" s="401">
        <f t="shared" si="205"/>
        <v>410.72296073841807</v>
      </c>
    </row>
    <row r="3559" spans="1:8" x14ac:dyDescent="0.25">
      <c r="A3559" s="405">
        <v>41828</v>
      </c>
      <c r="B3559" s="324">
        <v>441</v>
      </c>
      <c r="C3559" s="406" t="s">
        <v>14</v>
      </c>
      <c r="D3559" s="341">
        <v>1.89</v>
      </c>
      <c r="E3559" s="341">
        <f t="shared" si="206"/>
        <v>1.89</v>
      </c>
      <c r="F3559" s="406" t="s">
        <v>14</v>
      </c>
      <c r="G3559" s="401">
        <f t="shared" si="204"/>
        <v>278.23168308086383</v>
      </c>
      <c r="H3559" s="401">
        <f t="shared" si="205"/>
        <v>278.23168308086383</v>
      </c>
    </row>
    <row r="3560" spans="1:8" x14ac:dyDescent="0.25">
      <c r="A3560" s="405">
        <v>41828</v>
      </c>
      <c r="B3560" s="324">
        <v>444</v>
      </c>
      <c r="C3560" s="292">
        <v>2.71</v>
      </c>
      <c r="D3560" s="341">
        <v>3.5</v>
      </c>
      <c r="E3560" s="341">
        <f t="shared" si="206"/>
        <v>6.21</v>
      </c>
      <c r="F3560" s="401">
        <f t="shared" si="203"/>
        <v>398.94595827996881</v>
      </c>
      <c r="G3560" s="401">
        <f t="shared" si="204"/>
        <v>515.24385755715525</v>
      </c>
      <c r="H3560" s="401">
        <f t="shared" si="205"/>
        <v>914.189815837124</v>
      </c>
    </row>
    <row r="3561" spans="1:8" x14ac:dyDescent="0.25">
      <c r="A3561" s="405">
        <v>41828</v>
      </c>
      <c r="B3561" s="324">
        <v>452</v>
      </c>
      <c r="C3561" s="292">
        <v>6.33</v>
      </c>
      <c r="D3561" s="341">
        <v>1.52</v>
      </c>
      <c r="E3561" s="341">
        <f t="shared" si="206"/>
        <v>7.85</v>
      </c>
      <c r="F3561" s="401">
        <f t="shared" si="203"/>
        <v>931.85531952479789</v>
      </c>
      <c r="G3561" s="401">
        <f t="shared" si="204"/>
        <v>223.763046710536</v>
      </c>
      <c r="H3561" s="401">
        <f t="shared" si="205"/>
        <v>1155.618366235334</v>
      </c>
    </row>
    <row r="3562" spans="1:8" x14ac:dyDescent="0.25">
      <c r="A3562" s="405">
        <v>41828</v>
      </c>
      <c r="B3562" s="324">
        <v>453</v>
      </c>
      <c r="C3562" s="292">
        <v>7.01</v>
      </c>
      <c r="D3562" s="341">
        <v>2.61</v>
      </c>
      <c r="E3562" s="341">
        <f t="shared" si="206"/>
        <v>9.6199999999999992</v>
      </c>
      <c r="F3562" s="401">
        <f t="shared" si="203"/>
        <v>1031.9598404216167</v>
      </c>
      <c r="G3562" s="401">
        <f t="shared" si="204"/>
        <v>384.22470520690717</v>
      </c>
      <c r="H3562" s="401">
        <f t="shared" si="205"/>
        <v>1416.1845456285237</v>
      </c>
    </row>
    <row r="3563" spans="1:8" x14ac:dyDescent="0.25">
      <c r="A3563" s="405">
        <v>41828</v>
      </c>
      <c r="B3563" s="324">
        <v>461</v>
      </c>
      <c r="C3563" s="292">
        <v>2.75</v>
      </c>
      <c r="D3563" s="341">
        <v>3.77</v>
      </c>
      <c r="E3563" s="341">
        <f t="shared" si="206"/>
        <v>6.52</v>
      </c>
      <c r="F3563" s="401">
        <f t="shared" si="203"/>
        <v>404.83445950919344</v>
      </c>
      <c r="G3563" s="401">
        <f t="shared" si="204"/>
        <v>554.99124085442156</v>
      </c>
      <c r="H3563" s="401">
        <f t="shared" si="205"/>
        <v>959.82570036361483</v>
      </c>
    </row>
    <row r="3564" spans="1:8" x14ac:dyDescent="0.25">
      <c r="A3564" s="405">
        <v>41828</v>
      </c>
      <c r="B3564" s="324">
        <v>469</v>
      </c>
      <c r="C3564" s="292">
        <v>5.55</v>
      </c>
      <c r="D3564" s="341">
        <v>1.8</v>
      </c>
      <c r="E3564" s="341">
        <f t="shared" si="206"/>
        <v>7.35</v>
      </c>
      <c r="F3564" s="401">
        <f t="shared" ref="F3564:F3627" si="207">(C3564*10000)/67.929</f>
        <v>817.0295455549176</v>
      </c>
      <c r="G3564" s="401">
        <f t="shared" ref="G3564:G3627" si="208">(D3564*10000)/67.929</f>
        <v>264.98255531510841</v>
      </c>
      <c r="H3564" s="401">
        <f t="shared" si="205"/>
        <v>1082.012100870026</v>
      </c>
    </row>
    <row r="3565" spans="1:8" x14ac:dyDescent="0.25">
      <c r="A3565" s="405">
        <v>41828</v>
      </c>
      <c r="B3565" s="324">
        <v>470</v>
      </c>
      <c r="C3565" s="292">
        <v>2.77</v>
      </c>
      <c r="D3565" s="341">
        <v>1.25</v>
      </c>
      <c r="E3565" s="341">
        <f t="shared" si="206"/>
        <v>4.0199999999999996</v>
      </c>
      <c r="F3565" s="401">
        <f t="shared" si="207"/>
        <v>407.77871012380575</v>
      </c>
      <c r="G3565" s="401">
        <f t="shared" si="208"/>
        <v>184.01566341326972</v>
      </c>
      <c r="H3565" s="401">
        <f t="shared" si="205"/>
        <v>591.79437353707533</v>
      </c>
    </row>
    <row r="3566" spans="1:8" x14ac:dyDescent="0.25">
      <c r="A3566" s="405">
        <v>41828</v>
      </c>
      <c r="B3566" s="324">
        <v>475</v>
      </c>
      <c r="C3566" s="292">
        <v>1.75</v>
      </c>
      <c r="D3566" s="341">
        <v>2.31</v>
      </c>
      <c r="E3566" s="341">
        <f t="shared" si="206"/>
        <v>4.0600000000000005</v>
      </c>
      <c r="F3566" s="401">
        <f t="shared" si="207"/>
        <v>257.62192877857763</v>
      </c>
      <c r="G3566" s="401">
        <f t="shared" si="208"/>
        <v>340.06094598772245</v>
      </c>
      <c r="H3566" s="401">
        <f t="shared" si="205"/>
        <v>597.68287476630019</v>
      </c>
    </row>
    <row r="3567" spans="1:8" x14ac:dyDescent="0.25">
      <c r="A3567" s="405">
        <v>41828</v>
      </c>
      <c r="B3567" s="324">
        <v>476</v>
      </c>
      <c r="C3567" s="292">
        <v>2.89</v>
      </c>
      <c r="D3567" s="341">
        <v>2.69</v>
      </c>
      <c r="E3567" s="341">
        <f t="shared" si="206"/>
        <v>5.58</v>
      </c>
      <c r="F3567" s="401">
        <f t="shared" si="207"/>
        <v>425.44421381147964</v>
      </c>
      <c r="G3567" s="401">
        <f t="shared" si="208"/>
        <v>396.00170766535649</v>
      </c>
      <c r="H3567" s="401">
        <f t="shared" si="205"/>
        <v>821.44592147683613</v>
      </c>
    </row>
    <row r="3568" spans="1:8" x14ac:dyDescent="0.25">
      <c r="A3568" s="405">
        <v>41828</v>
      </c>
      <c r="B3568" s="324">
        <v>478</v>
      </c>
      <c r="C3568" s="292">
        <v>5.23</v>
      </c>
      <c r="D3568" s="341">
        <v>2.0299999999999998</v>
      </c>
      <c r="E3568" s="341">
        <f t="shared" si="206"/>
        <v>7.26</v>
      </c>
      <c r="F3568" s="401">
        <f t="shared" si="207"/>
        <v>769.92153572112068</v>
      </c>
      <c r="G3568" s="401">
        <f t="shared" si="208"/>
        <v>298.84143738314998</v>
      </c>
      <c r="H3568" s="401">
        <f t="shared" si="205"/>
        <v>1068.7629731042707</v>
      </c>
    </row>
    <row r="3569" spans="1:8" x14ac:dyDescent="0.25">
      <c r="A3569" s="405">
        <v>41828</v>
      </c>
      <c r="B3569" s="324">
        <v>481</v>
      </c>
      <c r="C3569" s="292">
        <v>1.78</v>
      </c>
      <c r="D3569" s="341">
        <v>1.37</v>
      </c>
      <c r="E3569" s="341">
        <f t="shared" si="206"/>
        <v>3.1500000000000004</v>
      </c>
      <c r="F3569" s="401">
        <f t="shared" si="207"/>
        <v>262.0383047004961</v>
      </c>
      <c r="G3569" s="401">
        <f t="shared" si="208"/>
        <v>201.68116710094364</v>
      </c>
      <c r="H3569" s="401">
        <f t="shared" si="205"/>
        <v>463.71947180143979</v>
      </c>
    </row>
    <row r="3570" spans="1:8" x14ac:dyDescent="0.25">
      <c r="A3570" s="405">
        <v>41828</v>
      </c>
      <c r="B3570" s="324">
        <v>492</v>
      </c>
      <c r="C3570" s="292">
        <v>4.6500000000000004</v>
      </c>
      <c r="D3570" s="341">
        <v>1.54</v>
      </c>
      <c r="E3570" s="341">
        <f t="shared" si="206"/>
        <v>6.19</v>
      </c>
      <c r="F3570" s="401">
        <f t="shared" si="207"/>
        <v>684.53826789736343</v>
      </c>
      <c r="G3570" s="401">
        <f t="shared" si="208"/>
        <v>226.70729732514832</v>
      </c>
      <c r="H3570" s="401">
        <f t="shared" si="205"/>
        <v>911.2455652225118</v>
      </c>
    </row>
    <row r="3571" spans="1:8" x14ac:dyDescent="0.25">
      <c r="A3571" s="405">
        <v>41828</v>
      </c>
      <c r="B3571" s="324">
        <v>499</v>
      </c>
      <c r="C3571" s="292">
        <v>2.1800000000000002</v>
      </c>
      <c r="D3571" s="341">
        <v>0.95</v>
      </c>
      <c r="E3571" s="341">
        <f t="shared" si="206"/>
        <v>3.13</v>
      </c>
      <c r="F3571" s="401">
        <f t="shared" si="207"/>
        <v>320.9233169927424</v>
      </c>
      <c r="G3571" s="401">
        <f t="shared" si="208"/>
        <v>139.85190419408499</v>
      </c>
      <c r="H3571" s="401">
        <f t="shared" si="205"/>
        <v>460.77522118682742</v>
      </c>
    </row>
    <row r="3572" spans="1:8" x14ac:dyDescent="0.25">
      <c r="A3572" s="405">
        <v>41828</v>
      </c>
      <c r="B3572" s="324">
        <v>503</v>
      </c>
      <c r="C3572" s="292">
        <v>1.02</v>
      </c>
      <c r="D3572" s="341">
        <v>1.24</v>
      </c>
      <c r="E3572" s="341">
        <f t="shared" si="206"/>
        <v>2.2599999999999998</v>
      </c>
      <c r="F3572" s="401">
        <f t="shared" si="207"/>
        <v>150.1567813452281</v>
      </c>
      <c r="G3572" s="401">
        <f t="shared" si="208"/>
        <v>182.54353810596356</v>
      </c>
      <c r="H3572" s="401">
        <f t="shared" si="205"/>
        <v>332.7003194511916</v>
      </c>
    </row>
    <row r="3573" spans="1:8" x14ac:dyDescent="0.25">
      <c r="A3573" s="405">
        <v>41828</v>
      </c>
      <c r="B3573" s="324">
        <v>504</v>
      </c>
      <c r="C3573" s="292">
        <v>0.36</v>
      </c>
      <c r="D3573" s="341">
        <v>3.6</v>
      </c>
      <c r="E3573" s="341">
        <f t="shared" si="206"/>
        <v>3.96</v>
      </c>
      <c r="F3573" s="401">
        <f t="shared" si="207"/>
        <v>52.996511063021686</v>
      </c>
      <c r="G3573" s="401">
        <f t="shared" si="208"/>
        <v>529.96511063021683</v>
      </c>
      <c r="H3573" s="401">
        <f t="shared" si="205"/>
        <v>582.9616216932385</v>
      </c>
    </row>
    <row r="3574" spans="1:8" x14ac:dyDescent="0.25">
      <c r="A3574" s="405">
        <v>41828</v>
      </c>
      <c r="B3574" s="324">
        <v>508</v>
      </c>
      <c r="C3574" s="292">
        <v>6.91</v>
      </c>
      <c r="D3574" s="341">
        <v>2</v>
      </c>
      <c r="E3574" s="341">
        <f t="shared" si="206"/>
        <v>8.91</v>
      </c>
      <c r="F3574" s="401">
        <f t="shared" si="207"/>
        <v>1017.238587348555</v>
      </c>
      <c r="G3574" s="401">
        <f t="shared" si="208"/>
        <v>294.42506146123156</v>
      </c>
      <c r="H3574" s="401">
        <f t="shared" si="205"/>
        <v>1311.6636488097865</v>
      </c>
    </row>
    <row r="3575" spans="1:8" x14ac:dyDescent="0.25">
      <c r="A3575" s="405">
        <v>41828</v>
      </c>
      <c r="B3575" s="324">
        <v>517</v>
      </c>
      <c r="C3575" s="292">
        <v>1.91</v>
      </c>
      <c r="D3575" s="341">
        <v>0.68</v>
      </c>
      <c r="E3575" s="341">
        <f t="shared" si="206"/>
        <v>2.59</v>
      </c>
      <c r="F3575" s="401">
        <f t="shared" si="207"/>
        <v>281.17593369547615</v>
      </c>
      <c r="G3575" s="401">
        <f t="shared" si="208"/>
        <v>100.10452089681874</v>
      </c>
      <c r="H3575" s="401">
        <f t="shared" si="205"/>
        <v>381.28045459229486</v>
      </c>
    </row>
    <row r="3576" spans="1:8" x14ac:dyDescent="0.25">
      <c r="A3576" s="405">
        <v>41828</v>
      </c>
      <c r="B3576" s="324">
        <v>525</v>
      </c>
      <c r="C3576" s="292">
        <v>0.49</v>
      </c>
      <c r="D3576" s="341">
        <v>2.4</v>
      </c>
      <c r="E3576" s="341">
        <f t="shared" si="206"/>
        <v>2.8899999999999997</v>
      </c>
      <c r="F3576" s="401">
        <f t="shared" si="207"/>
        <v>72.134140058001734</v>
      </c>
      <c r="G3576" s="401">
        <f t="shared" si="208"/>
        <v>353.31007375347787</v>
      </c>
      <c r="H3576" s="401">
        <f t="shared" si="205"/>
        <v>425.44421381147959</v>
      </c>
    </row>
    <row r="3577" spans="1:8" x14ac:dyDescent="0.25">
      <c r="A3577" s="405">
        <v>41828</v>
      </c>
      <c r="B3577" s="324">
        <v>529</v>
      </c>
      <c r="C3577" s="292">
        <v>0.02</v>
      </c>
      <c r="D3577" s="341">
        <v>2.5299999999999998</v>
      </c>
      <c r="E3577" s="341">
        <f t="shared" si="206"/>
        <v>2.5499999999999998</v>
      </c>
      <c r="F3577" s="401">
        <f t="shared" si="207"/>
        <v>2.9442506146123155</v>
      </c>
      <c r="G3577" s="401">
        <f t="shared" si="208"/>
        <v>372.44770274845786</v>
      </c>
      <c r="H3577" s="401">
        <f t="shared" si="205"/>
        <v>375.39195336307023</v>
      </c>
    </row>
    <row r="3578" spans="1:8" x14ac:dyDescent="0.25">
      <c r="A3578" s="405">
        <v>41828</v>
      </c>
      <c r="B3578" s="324">
        <v>537</v>
      </c>
      <c r="C3578" s="406" t="s">
        <v>14</v>
      </c>
      <c r="D3578" s="341">
        <v>3.79</v>
      </c>
      <c r="E3578" s="341">
        <f t="shared" si="206"/>
        <v>3.79</v>
      </c>
      <c r="F3578" s="406" t="s">
        <v>14</v>
      </c>
      <c r="G3578" s="401">
        <f t="shared" si="208"/>
        <v>557.93549146903388</v>
      </c>
      <c r="H3578" s="401">
        <f t="shared" si="205"/>
        <v>557.93549146903388</v>
      </c>
    </row>
    <row r="3579" spans="1:8" x14ac:dyDescent="0.25">
      <c r="A3579" s="405">
        <v>41828</v>
      </c>
      <c r="B3579" s="324">
        <v>539</v>
      </c>
      <c r="C3579" s="292">
        <v>7.0000000000000007E-2</v>
      </c>
      <c r="D3579" s="341">
        <v>3.27</v>
      </c>
      <c r="E3579" s="341">
        <f t="shared" si="206"/>
        <v>3.34</v>
      </c>
      <c r="F3579" s="401">
        <f t="shared" si="207"/>
        <v>10.304877151143106</v>
      </c>
      <c r="G3579" s="401">
        <f t="shared" si="208"/>
        <v>481.38497548911363</v>
      </c>
      <c r="H3579" s="401">
        <f t="shared" si="205"/>
        <v>491.68985264025673</v>
      </c>
    </row>
    <row r="3580" spans="1:8" x14ac:dyDescent="0.25">
      <c r="A3580" s="405">
        <v>41828</v>
      </c>
      <c r="B3580" s="324">
        <v>541</v>
      </c>
      <c r="C3580" s="292">
        <v>0.23</v>
      </c>
      <c r="D3580" s="341">
        <v>2.62</v>
      </c>
      <c r="E3580" s="341">
        <f t="shared" si="206"/>
        <v>2.85</v>
      </c>
      <c r="F3580" s="401">
        <f t="shared" si="207"/>
        <v>33.85888206804163</v>
      </c>
      <c r="G3580" s="401">
        <f t="shared" si="208"/>
        <v>385.69683051421333</v>
      </c>
      <c r="H3580" s="401">
        <f t="shared" si="205"/>
        <v>419.55571258225501</v>
      </c>
    </row>
    <row r="3581" spans="1:8" x14ac:dyDescent="0.25">
      <c r="A3581" s="405">
        <v>41828</v>
      </c>
      <c r="B3581" s="324">
        <v>546</v>
      </c>
      <c r="C3581" s="292">
        <v>0.4</v>
      </c>
      <c r="D3581" s="341">
        <v>1.62</v>
      </c>
      <c r="E3581" s="341">
        <f t="shared" si="206"/>
        <v>2.02</v>
      </c>
      <c r="F3581" s="401">
        <f t="shared" si="207"/>
        <v>58.885012292246316</v>
      </c>
      <c r="G3581" s="401">
        <f t="shared" si="208"/>
        <v>238.48429978359761</v>
      </c>
      <c r="H3581" s="401">
        <f t="shared" si="205"/>
        <v>297.36931207584388</v>
      </c>
    </row>
    <row r="3582" spans="1:8" x14ac:dyDescent="0.25">
      <c r="A3582" s="405">
        <v>41828</v>
      </c>
      <c r="B3582" s="324">
        <v>549</v>
      </c>
      <c r="C3582" s="292">
        <v>0</v>
      </c>
      <c r="D3582" s="341">
        <v>2.83</v>
      </c>
      <c r="E3582" s="341">
        <f t="shared" si="206"/>
        <v>2.83</v>
      </c>
      <c r="F3582" s="401">
        <f t="shared" si="207"/>
        <v>0</v>
      </c>
      <c r="G3582" s="401">
        <f t="shared" si="208"/>
        <v>416.6114619676427</v>
      </c>
      <c r="H3582" s="401">
        <f t="shared" si="205"/>
        <v>416.6114619676427</v>
      </c>
    </row>
    <row r="3583" spans="1:8" x14ac:dyDescent="0.25">
      <c r="A3583" s="405">
        <v>41828</v>
      </c>
      <c r="B3583" s="324">
        <v>560</v>
      </c>
      <c r="C3583" s="292">
        <v>0.18</v>
      </c>
      <c r="D3583" s="341">
        <v>3.09</v>
      </c>
      <c r="E3583" s="341">
        <f t="shared" si="206"/>
        <v>3.27</v>
      </c>
      <c r="F3583" s="401">
        <f t="shared" si="207"/>
        <v>26.498255531510843</v>
      </c>
      <c r="G3583" s="401">
        <f t="shared" si="208"/>
        <v>454.88671995760279</v>
      </c>
      <c r="H3583" s="401">
        <f t="shared" si="205"/>
        <v>481.38497548911363</v>
      </c>
    </row>
    <row r="3584" spans="1:8" x14ac:dyDescent="0.25">
      <c r="A3584" s="405">
        <v>41828</v>
      </c>
      <c r="B3584" s="324">
        <v>562</v>
      </c>
      <c r="C3584" s="292">
        <v>0.39</v>
      </c>
      <c r="D3584" s="341">
        <v>1.97</v>
      </c>
      <c r="E3584" s="341">
        <f t="shared" si="206"/>
        <v>2.36</v>
      </c>
      <c r="F3584" s="401">
        <f t="shared" si="207"/>
        <v>57.412886984940158</v>
      </c>
      <c r="G3584" s="401">
        <f t="shared" si="208"/>
        <v>290.00868553931309</v>
      </c>
      <c r="H3584" s="401">
        <f t="shared" si="205"/>
        <v>347.42157252425324</v>
      </c>
    </row>
    <row r="3585" spans="1:8" x14ac:dyDescent="0.25">
      <c r="A3585" s="405">
        <v>41828</v>
      </c>
      <c r="B3585" s="324">
        <v>570</v>
      </c>
      <c r="C3585" s="292">
        <v>6.33</v>
      </c>
      <c r="D3585" s="341">
        <v>0.99</v>
      </c>
      <c r="E3585" s="341">
        <f t="shared" si="206"/>
        <v>7.32</v>
      </c>
      <c r="F3585" s="401">
        <f t="shared" si="207"/>
        <v>931.85531952479789</v>
      </c>
      <c r="G3585" s="401">
        <f t="shared" si="208"/>
        <v>145.74040542330962</v>
      </c>
      <c r="H3585" s="401">
        <f t="shared" si="205"/>
        <v>1077.5957249481075</v>
      </c>
    </row>
    <row r="3586" spans="1:8" x14ac:dyDescent="0.25">
      <c r="A3586" s="405">
        <v>41828</v>
      </c>
      <c r="B3586" s="324">
        <v>571</v>
      </c>
      <c r="C3586" s="406" t="s">
        <v>14</v>
      </c>
      <c r="D3586" s="341">
        <v>2.08</v>
      </c>
      <c r="E3586" s="341">
        <f t="shared" si="206"/>
        <v>2.08</v>
      </c>
      <c r="F3586" s="406" t="s">
        <v>14</v>
      </c>
      <c r="G3586" s="401">
        <f t="shared" si="208"/>
        <v>306.20206391968082</v>
      </c>
      <c r="H3586" s="401">
        <f t="shared" si="205"/>
        <v>306.20206391968082</v>
      </c>
    </row>
    <row r="3587" spans="1:8" x14ac:dyDescent="0.25">
      <c r="A3587" s="405">
        <v>41828</v>
      </c>
      <c r="B3587" s="324">
        <v>572</v>
      </c>
      <c r="C3587" s="292">
        <v>0.16</v>
      </c>
      <c r="D3587" s="341">
        <v>0.8</v>
      </c>
      <c r="E3587" s="341">
        <f t="shared" si="206"/>
        <v>0.96000000000000008</v>
      </c>
      <c r="F3587" s="401">
        <f t="shared" si="207"/>
        <v>23.554004916898524</v>
      </c>
      <c r="G3587" s="401">
        <f t="shared" si="208"/>
        <v>117.77002458449263</v>
      </c>
      <c r="H3587" s="401">
        <f t="shared" si="205"/>
        <v>141.32402950139115</v>
      </c>
    </row>
    <row r="3588" spans="1:8" x14ac:dyDescent="0.25">
      <c r="A3588" s="405">
        <v>41828</v>
      </c>
      <c r="B3588" s="324">
        <v>574</v>
      </c>
      <c r="C3588" s="406" t="s">
        <v>14</v>
      </c>
      <c r="D3588" s="341">
        <v>4.47</v>
      </c>
      <c r="E3588" s="341">
        <f t="shared" si="206"/>
        <v>4.47</v>
      </c>
      <c r="F3588" s="406" t="s">
        <v>14</v>
      </c>
      <c r="G3588" s="401">
        <f t="shared" si="208"/>
        <v>658.04001236585259</v>
      </c>
      <c r="H3588" s="401">
        <f t="shared" ref="H3588:H3651" si="209">(E3588*10000)/67.929</f>
        <v>658.04001236585259</v>
      </c>
    </row>
    <row r="3589" spans="1:8" x14ac:dyDescent="0.25">
      <c r="A3589" s="405">
        <v>41828</v>
      </c>
      <c r="B3589" s="324">
        <v>577</v>
      </c>
      <c r="C3589" s="292">
        <v>0.46</v>
      </c>
      <c r="D3589" s="341">
        <v>0.85</v>
      </c>
      <c r="E3589" s="341">
        <f t="shared" si="206"/>
        <v>1.31</v>
      </c>
      <c r="F3589" s="401">
        <f t="shared" si="207"/>
        <v>67.717764136083261</v>
      </c>
      <c r="G3589" s="401">
        <f t="shared" si="208"/>
        <v>125.13065112102342</v>
      </c>
      <c r="H3589" s="401">
        <f t="shared" si="209"/>
        <v>192.84841525710667</v>
      </c>
    </row>
    <row r="3590" spans="1:8" x14ac:dyDescent="0.25">
      <c r="A3590" s="405">
        <v>41828</v>
      </c>
      <c r="B3590" s="324">
        <v>587</v>
      </c>
      <c r="C3590" s="292">
        <v>0.03</v>
      </c>
      <c r="D3590" s="341">
        <v>9.23</v>
      </c>
      <c r="E3590" s="341">
        <f t="shared" si="206"/>
        <v>9.26</v>
      </c>
      <c r="F3590" s="401">
        <f t="shared" si="207"/>
        <v>4.4163759219184735</v>
      </c>
      <c r="G3590" s="401">
        <f t="shared" si="208"/>
        <v>1358.7716586435838</v>
      </c>
      <c r="H3590" s="401">
        <f t="shared" si="209"/>
        <v>1363.1880345655022</v>
      </c>
    </row>
    <row r="3591" spans="1:8" x14ac:dyDescent="0.25">
      <c r="A3591" s="405">
        <v>41828</v>
      </c>
      <c r="B3591" s="324">
        <v>631</v>
      </c>
      <c r="C3591" s="292">
        <v>7.22</v>
      </c>
      <c r="D3591" s="341">
        <v>0.72</v>
      </c>
      <c r="E3591" s="341">
        <f t="shared" si="206"/>
        <v>7.9399999999999995</v>
      </c>
      <c r="F3591" s="401">
        <f t="shared" si="207"/>
        <v>1062.8744718750461</v>
      </c>
      <c r="G3591" s="401">
        <f t="shared" si="208"/>
        <v>105.99302212604337</v>
      </c>
      <c r="H3591" s="401">
        <f t="shared" si="209"/>
        <v>1168.8674940010894</v>
      </c>
    </row>
    <row r="3592" spans="1:8" x14ac:dyDescent="0.25">
      <c r="A3592" s="405">
        <v>41828</v>
      </c>
      <c r="B3592" s="324">
        <v>634</v>
      </c>
      <c r="C3592" s="292">
        <v>5.77</v>
      </c>
      <c r="D3592" s="341">
        <v>6.56</v>
      </c>
      <c r="E3592" s="341">
        <f t="shared" si="206"/>
        <v>12.329999999999998</v>
      </c>
      <c r="F3592" s="401">
        <f t="shared" si="207"/>
        <v>849.41630231565296</v>
      </c>
      <c r="G3592" s="401">
        <f t="shared" si="208"/>
        <v>965.71420159283957</v>
      </c>
      <c r="H3592" s="401">
        <f t="shared" si="209"/>
        <v>1815.1305039084925</v>
      </c>
    </row>
    <row r="3593" spans="1:8" x14ac:dyDescent="0.25">
      <c r="A3593" s="405">
        <v>41828</v>
      </c>
      <c r="B3593" s="324">
        <v>638</v>
      </c>
      <c r="C3593" s="292">
        <v>2.0099999999999998</v>
      </c>
      <c r="D3593" s="341">
        <v>1.75</v>
      </c>
      <c r="E3593" s="341">
        <f t="shared" si="206"/>
        <v>3.76</v>
      </c>
      <c r="F3593" s="401">
        <f t="shared" si="207"/>
        <v>295.89718676853767</v>
      </c>
      <c r="G3593" s="401">
        <f t="shared" si="208"/>
        <v>257.62192877857763</v>
      </c>
      <c r="H3593" s="401">
        <f t="shared" si="209"/>
        <v>553.51911554711535</v>
      </c>
    </row>
    <row r="3594" spans="1:8" x14ac:dyDescent="0.25">
      <c r="A3594" s="405">
        <v>41828</v>
      </c>
      <c r="B3594" s="324">
        <v>641</v>
      </c>
      <c r="C3594" s="292">
        <v>12.41</v>
      </c>
      <c r="D3594" s="341">
        <v>4.43</v>
      </c>
      <c r="E3594" s="341">
        <f t="shared" si="206"/>
        <v>16.84</v>
      </c>
      <c r="F3594" s="401">
        <f t="shared" si="207"/>
        <v>1826.9075063669418</v>
      </c>
      <c r="G3594" s="401">
        <f t="shared" si="208"/>
        <v>652.15151113662796</v>
      </c>
      <c r="H3594" s="401">
        <f t="shared" si="209"/>
        <v>2479.05901750357</v>
      </c>
    </row>
    <row r="3595" spans="1:8" x14ac:dyDescent="0.25">
      <c r="A3595" s="405">
        <v>41828</v>
      </c>
      <c r="B3595" s="324">
        <v>651</v>
      </c>
      <c r="C3595" s="292">
        <v>2.23</v>
      </c>
      <c r="D3595" s="341">
        <v>8.57</v>
      </c>
      <c r="E3595" s="341">
        <f t="shared" si="206"/>
        <v>10.8</v>
      </c>
      <c r="F3595" s="401">
        <f t="shared" si="207"/>
        <v>328.28394352927319</v>
      </c>
      <c r="G3595" s="401">
        <f t="shared" si="208"/>
        <v>1261.6113883613773</v>
      </c>
      <c r="H3595" s="401">
        <f t="shared" si="209"/>
        <v>1589.8953318906506</v>
      </c>
    </row>
    <row r="3596" spans="1:8" x14ac:dyDescent="0.25">
      <c r="A3596" s="405">
        <v>41828</v>
      </c>
      <c r="B3596" s="324">
        <v>654</v>
      </c>
      <c r="C3596" s="292">
        <v>4.3899999999999997</v>
      </c>
      <c r="D3596" s="341">
        <v>1.1499999999999999</v>
      </c>
      <c r="E3596" s="341">
        <f t="shared" si="206"/>
        <v>5.5399999999999991</v>
      </c>
      <c r="F3596" s="401">
        <f t="shared" si="207"/>
        <v>646.26300990740333</v>
      </c>
      <c r="G3596" s="401">
        <f t="shared" si="208"/>
        <v>169.29441034020815</v>
      </c>
      <c r="H3596" s="401">
        <f t="shared" si="209"/>
        <v>815.55742024761139</v>
      </c>
    </row>
    <row r="3597" spans="1:8" x14ac:dyDescent="0.25">
      <c r="A3597" s="405">
        <v>41828</v>
      </c>
      <c r="B3597" s="324">
        <v>661</v>
      </c>
      <c r="C3597" s="292">
        <v>4.22</v>
      </c>
      <c r="D3597" s="341">
        <v>1.76</v>
      </c>
      <c r="E3597" s="341">
        <f t="shared" si="206"/>
        <v>5.9799999999999995</v>
      </c>
      <c r="F3597" s="401">
        <f t="shared" si="207"/>
        <v>621.23687968319859</v>
      </c>
      <c r="G3597" s="401">
        <f t="shared" si="208"/>
        <v>259.09405408588378</v>
      </c>
      <c r="H3597" s="401">
        <f t="shared" si="209"/>
        <v>880.33093376908232</v>
      </c>
    </row>
    <row r="3598" spans="1:8" x14ac:dyDescent="0.25">
      <c r="A3598" s="405">
        <v>41828</v>
      </c>
      <c r="B3598" s="324">
        <v>743</v>
      </c>
      <c r="C3598" s="292">
        <v>8.2200000000000006</v>
      </c>
      <c r="D3598" s="341">
        <v>1.19</v>
      </c>
      <c r="E3598" s="341">
        <f t="shared" si="206"/>
        <v>9.41</v>
      </c>
      <c r="F3598" s="401">
        <f t="shared" si="207"/>
        <v>1210.0870026056618</v>
      </c>
      <c r="G3598" s="401">
        <f t="shared" si="208"/>
        <v>175.18291156943278</v>
      </c>
      <c r="H3598" s="401">
        <f t="shared" si="209"/>
        <v>1385.2699141750945</v>
      </c>
    </row>
    <row r="3599" spans="1:8" x14ac:dyDescent="0.25">
      <c r="A3599" s="405">
        <v>41828</v>
      </c>
      <c r="B3599" s="324">
        <v>744</v>
      </c>
      <c r="C3599" s="292">
        <v>1.56</v>
      </c>
      <c r="D3599" s="341">
        <v>1.76</v>
      </c>
      <c r="E3599" s="341">
        <f t="shared" si="206"/>
        <v>3.3200000000000003</v>
      </c>
      <c r="F3599" s="401">
        <f t="shared" si="207"/>
        <v>229.65154793976063</v>
      </c>
      <c r="G3599" s="401">
        <f t="shared" si="208"/>
        <v>259.09405408588378</v>
      </c>
      <c r="H3599" s="401">
        <f t="shared" si="209"/>
        <v>488.74560202564442</v>
      </c>
    </row>
    <row r="3600" spans="1:8" x14ac:dyDescent="0.25">
      <c r="A3600" s="405">
        <v>41828</v>
      </c>
      <c r="B3600" s="324">
        <v>745</v>
      </c>
      <c r="C3600" s="292">
        <v>0.5</v>
      </c>
      <c r="D3600" s="341">
        <v>1.23</v>
      </c>
      <c r="E3600" s="341">
        <f t="shared" si="206"/>
        <v>1.73</v>
      </c>
      <c r="F3600" s="401">
        <f t="shared" si="207"/>
        <v>73.606265365307891</v>
      </c>
      <c r="G3600" s="401">
        <f t="shared" si="208"/>
        <v>181.07141279865741</v>
      </c>
      <c r="H3600" s="401">
        <f t="shared" si="209"/>
        <v>254.67767816396531</v>
      </c>
    </row>
    <row r="3601" spans="1:8" x14ac:dyDescent="0.25">
      <c r="A3601" s="405">
        <v>41828</v>
      </c>
      <c r="B3601" s="324">
        <v>746</v>
      </c>
      <c r="C3601" s="292">
        <v>1</v>
      </c>
      <c r="D3601" s="341">
        <v>6.17</v>
      </c>
      <c r="E3601" s="341">
        <f t="shared" si="206"/>
        <v>7.17</v>
      </c>
      <c r="F3601" s="401">
        <f t="shared" si="207"/>
        <v>147.21253073061578</v>
      </c>
      <c r="G3601" s="401">
        <f t="shared" si="208"/>
        <v>908.30131460789937</v>
      </c>
      <c r="H3601" s="401">
        <f t="shared" si="209"/>
        <v>1055.5138453385152</v>
      </c>
    </row>
    <row r="3602" spans="1:8" x14ac:dyDescent="0.25">
      <c r="A3602" s="405">
        <v>41828</v>
      </c>
      <c r="B3602" s="324">
        <v>758</v>
      </c>
      <c r="C3602" s="292">
        <v>5.7</v>
      </c>
      <c r="D3602" s="341">
        <v>2.56</v>
      </c>
      <c r="E3602" s="341">
        <f t="shared" si="206"/>
        <v>8.26</v>
      </c>
      <c r="F3602" s="401">
        <f t="shared" si="207"/>
        <v>839.11142516451002</v>
      </c>
      <c r="G3602" s="401">
        <f t="shared" si="208"/>
        <v>376.86407867037639</v>
      </c>
      <c r="H3602" s="401">
        <f t="shared" si="209"/>
        <v>1215.9755038348865</v>
      </c>
    </row>
    <row r="3603" spans="1:8" x14ac:dyDescent="0.25">
      <c r="A3603" s="405">
        <v>41828</v>
      </c>
      <c r="B3603" s="324">
        <v>765</v>
      </c>
      <c r="C3603" s="292">
        <v>6.61</v>
      </c>
      <c r="D3603" s="341">
        <v>3.32</v>
      </c>
      <c r="E3603" s="341">
        <f t="shared" si="206"/>
        <v>9.93</v>
      </c>
      <c r="F3603" s="401">
        <f t="shared" si="207"/>
        <v>973.0748281293703</v>
      </c>
      <c r="G3603" s="401">
        <f t="shared" si="208"/>
        <v>488.74560202564442</v>
      </c>
      <c r="H3603" s="401">
        <f t="shared" si="209"/>
        <v>1461.8204301550147</v>
      </c>
    </row>
    <row r="3604" spans="1:8" x14ac:dyDescent="0.25">
      <c r="A3604" s="405">
        <v>41828</v>
      </c>
      <c r="B3604" s="324">
        <v>770</v>
      </c>
      <c r="C3604" s="292">
        <v>0.82</v>
      </c>
      <c r="D3604" s="341">
        <v>1.32</v>
      </c>
      <c r="E3604" s="341">
        <f t="shared" si="206"/>
        <v>2.14</v>
      </c>
      <c r="F3604" s="401">
        <f t="shared" si="207"/>
        <v>120.71427519910495</v>
      </c>
      <c r="G3604" s="401">
        <f t="shared" si="208"/>
        <v>194.32054056441282</v>
      </c>
      <c r="H3604" s="401">
        <f t="shared" si="209"/>
        <v>315.03481576351777</v>
      </c>
    </row>
    <row r="3605" spans="1:8" x14ac:dyDescent="0.25">
      <c r="A3605" s="400">
        <v>41981</v>
      </c>
      <c r="B3605" s="383">
        <v>74</v>
      </c>
      <c r="C3605" s="340">
        <v>1.1499999999999999</v>
      </c>
      <c r="D3605" s="331">
        <v>27.939999999999998</v>
      </c>
      <c r="E3605" s="341">
        <f>SUM(C3605,D3605)</f>
        <v>29.089999999999996</v>
      </c>
      <c r="F3605" s="401">
        <f t="shared" si="207"/>
        <v>169.29441034020815</v>
      </c>
      <c r="G3605" s="401">
        <f t="shared" si="208"/>
        <v>4113.1181086134047</v>
      </c>
      <c r="H3605" s="401">
        <f t="shared" si="209"/>
        <v>4282.4125189536126</v>
      </c>
    </row>
    <row r="3606" spans="1:8" x14ac:dyDescent="0.25">
      <c r="A3606" s="400">
        <v>41981</v>
      </c>
      <c r="B3606" s="383">
        <v>80</v>
      </c>
      <c r="C3606" s="340">
        <v>0.63</v>
      </c>
      <c r="D3606" s="331">
        <v>11.34</v>
      </c>
      <c r="E3606" s="341">
        <f t="shared" ref="E3606:E3669" si="210">SUM(C3606,D3606)</f>
        <v>11.97</v>
      </c>
      <c r="F3606" s="401">
        <f t="shared" si="207"/>
        <v>92.743894360287939</v>
      </c>
      <c r="G3606" s="401">
        <f t="shared" si="208"/>
        <v>1669.390098485183</v>
      </c>
      <c r="H3606" s="401">
        <f t="shared" si="209"/>
        <v>1762.1339928454709</v>
      </c>
    </row>
    <row r="3607" spans="1:8" x14ac:dyDescent="0.25">
      <c r="A3607" s="400">
        <v>41981</v>
      </c>
      <c r="B3607" s="383">
        <v>86</v>
      </c>
      <c r="C3607" s="340">
        <v>1.0900000000000001</v>
      </c>
      <c r="D3607" s="331">
        <v>4.75</v>
      </c>
      <c r="E3607" s="341">
        <f t="shared" si="210"/>
        <v>5.84</v>
      </c>
      <c r="F3607" s="401">
        <f t="shared" si="207"/>
        <v>160.4616584963712</v>
      </c>
      <c r="G3607" s="401">
        <f t="shared" si="208"/>
        <v>699.259520970425</v>
      </c>
      <c r="H3607" s="401">
        <f t="shared" si="209"/>
        <v>859.72117946679623</v>
      </c>
    </row>
    <row r="3608" spans="1:8" x14ac:dyDescent="0.25">
      <c r="A3608" s="400">
        <v>41981</v>
      </c>
      <c r="B3608" s="383">
        <v>105</v>
      </c>
      <c r="C3608" s="340">
        <v>1.68</v>
      </c>
      <c r="D3608" s="331">
        <v>1.78</v>
      </c>
      <c r="E3608" s="341">
        <f t="shared" si="210"/>
        <v>3.46</v>
      </c>
      <c r="F3608" s="401">
        <f t="shared" si="207"/>
        <v>247.31705162743452</v>
      </c>
      <c r="G3608" s="401">
        <f t="shared" si="208"/>
        <v>262.0383047004961</v>
      </c>
      <c r="H3608" s="401">
        <f t="shared" si="209"/>
        <v>509.35535632793062</v>
      </c>
    </row>
    <row r="3609" spans="1:8" x14ac:dyDescent="0.25">
      <c r="A3609" s="400">
        <v>41981</v>
      </c>
      <c r="B3609" s="383">
        <v>108</v>
      </c>
      <c r="C3609" s="340">
        <v>0.98</v>
      </c>
      <c r="D3609" s="331">
        <v>10.64</v>
      </c>
      <c r="E3609" s="341">
        <f t="shared" si="210"/>
        <v>11.620000000000001</v>
      </c>
      <c r="F3609" s="401">
        <f t="shared" si="207"/>
        <v>144.26828011600347</v>
      </c>
      <c r="G3609" s="401">
        <f t="shared" si="208"/>
        <v>1566.3413269737518</v>
      </c>
      <c r="H3609" s="401">
        <f t="shared" si="209"/>
        <v>1710.6096070897556</v>
      </c>
    </row>
    <row r="3610" spans="1:8" x14ac:dyDescent="0.25">
      <c r="A3610" s="400">
        <v>41981</v>
      </c>
      <c r="B3610" s="383">
        <v>124</v>
      </c>
      <c r="C3610" s="340">
        <v>0.31</v>
      </c>
      <c r="D3610" s="331">
        <v>16.739999999999998</v>
      </c>
      <c r="E3610" s="341">
        <f t="shared" si="210"/>
        <v>17.049999999999997</v>
      </c>
      <c r="F3610" s="401">
        <f t="shared" si="207"/>
        <v>45.635884526490891</v>
      </c>
      <c r="G3610" s="401">
        <f t="shared" si="208"/>
        <v>2464.3377644305078</v>
      </c>
      <c r="H3610" s="401">
        <f t="shared" si="209"/>
        <v>2509.9736489569987</v>
      </c>
    </row>
    <row r="3611" spans="1:8" x14ac:dyDescent="0.25">
      <c r="A3611" s="400">
        <v>41981</v>
      </c>
      <c r="B3611" s="383">
        <v>132</v>
      </c>
      <c r="C3611" s="340">
        <v>1.0900000000000001</v>
      </c>
      <c r="D3611" s="331">
        <v>10.09</v>
      </c>
      <c r="E3611" s="341">
        <f t="shared" si="210"/>
        <v>11.18</v>
      </c>
      <c r="F3611" s="401">
        <f t="shared" si="207"/>
        <v>160.4616584963712</v>
      </c>
      <c r="G3611" s="401">
        <f t="shared" si="208"/>
        <v>1485.3744350719132</v>
      </c>
      <c r="H3611" s="401">
        <f t="shared" si="209"/>
        <v>1645.8360935682845</v>
      </c>
    </row>
    <row r="3612" spans="1:8" x14ac:dyDescent="0.25">
      <c r="A3612" s="400">
        <v>41981</v>
      </c>
      <c r="B3612" s="383">
        <v>134</v>
      </c>
      <c r="C3612" s="340">
        <v>0.03</v>
      </c>
      <c r="D3612" s="331">
        <v>8.07</v>
      </c>
      <c r="E3612" s="341">
        <f t="shared" si="210"/>
        <v>8.1</v>
      </c>
      <c r="F3612" s="401">
        <f t="shared" si="207"/>
        <v>4.4163759219184735</v>
      </c>
      <c r="G3612" s="401">
        <f t="shared" si="208"/>
        <v>1188.0051229960693</v>
      </c>
      <c r="H3612" s="401">
        <f t="shared" si="209"/>
        <v>1192.4214989179879</v>
      </c>
    </row>
    <row r="3613" spans="1:8" x14ac:dyDescent="0.25">
      <c r="A3613" s="400">
        <v>41981</v>
      </c>
      <c r="B3613" s="383">
        <v>181</v>
      </c>
      <c r="C3613" s="340">
        <v>0.28999999999999998</v>
      </c>
      <c r="D3613" s="406"/>
      <c r="E3613" s="341">
        <f t="shared" si="210"/>
        <v>0.28999999999999998</v>
      </c>
      <c r="F3613" s="401">
        <f t="shared" si="207"/>
        <v>42.691633911878576</v>
      </c>
      <c r="G3613" s="401">
        <f t="shared" si="208"/>
        <v>0</v>
      </c>
      <c r="H3613" s="401">
        <f t="shared" si="209"/>
        <v>42.691633911878576</v>
      </c>
    </row>
    <row r="3614" spans="1:8" x14ac:dyDescent="0.25">
      <c r="A3614" s="400">
        <v>41981</v>
      </c>
      <c r="B3614" s="383">
        <v>185</v>
      </c>
      <c r="C3614" s="340">
        <v>0.52</v>
      </c>
      <c r="D3614" s="331">
        <v>2.4700000000000002</v>
      </c>
      <c r="E3614" s="341">
        <f t="shared" si="210"/>
        <v>2.99</v>
      </c>
      <c r="F3614" s="401">
        <f t="shared" si="207"/>
        <v>76.550515979920206</v>
      </c>
      <c r="G3614" s="401">
        <f t="shared" si="208"/>
        <v>363.61495090462103</v>
      </c>
      <c r="H3614" s="401">
        <f t="shared" si="209"/>
        <v>440.16546688454127</v>
      </c>
    </row>
    <row r="3615" spans="1:8" x14ac:dyDescent="0.25">
      <c r="A3615" s="400">
        <v>41981</v>
      </c>
      <c r="B3615" s="383">
        <v>198</v>
      </c>
      <c r="C3615" s="340">
        <v>0.68</v>
      </c>
      <c r="D3615" s="331">
        <v>6.93</v>
      </c>
      <c r="E3615" s="341">
        <f t="shared" si="210"/>
        <v>7.6099999999999994</v>
      </c>
      <c r="F3615" s="401">
        <f t="shared" si="207"/>
        <v>100.10452089681874</v>
      </c>
      <c r="G3615" s="401">
        <f t="shared" si="208"/>
        <v>1020.1828379631673</v>
      </c>
      <c r="H3615" s="401">
        <f t="shared" si="209"/>
        <v>1120.2873588599862</v>
      </c>
    </row>
    <row r="3616" spans="1:8" x14ac:dyDescent="0.25">
      <c r="A3616" s="400">
        <v>41981</v>
      </c>
      <c r="B3616" s="383">
        <v>205</v>
      </c>
      <c r="C3616" s="340">
        <v>0.72</v>
      </c>
      <c r="D3616" s="331">
        <v>5.64</v>
      </c>
      <c r="E3616" s="341">
        <f t="shared" si="210"/>
        <v>6.3599999999999994</v>
      </c>
      <c r="F3616" s="401">
        <f t="shared" si="207"/>
        <v>105.99302212604337</v>
      </c>
      <c r="G3616" s="401">
        <f t="shared" si="208"/>
        <v>830.27867332067308</v>
      </c>
      <c r="H3616" s="401">
        <f t="shared" si="209"/>
        <v>936.27169544671631</v>
      </c>
    </row>
    <row r="3617" spans="1:8" x14ac:dyDescent="0.25">
      <c r="A3617" s="400">
        <v>41981</v>
      </c>
      <c r="B3617" s="383">
        <v>223</v>
      </c>
      <c r="C3617" s="340">
        <v>0</v>
      </c>
      <c r="D3617" s="331">
        <v>18.82</v>
      </c>
      <c r="E3617" s="341">
        <f t="shared" si="210"/>
        <v>18.82</v>
      </c>
      <c r="F3617" s="401">
        <f t="shared" si="207"/>
        <v>0</v>
      </c>
      <c r="G3617" s="401">
        <f t="shared" si="208"/>
        <v>2770.5398283501891</v>
      </c>
      <c r="H3617" s="401">
        <f t="shared" si="209"/>
        <v>2770.5398283501891</v>
      </c>
    </row>
    <row r="3618" spans="1:8" x14ac:dyDescent="0.25">
      <c r="A3618" s="400">
        <v>41981</v>
      </c>
      <c r="B3618" s="383">
        <v>227</v>
      </c>
      <c r="C3618" s="340">
        <v>7.0000000000000007E-2</v>
      </c>
      <c r="D3618" s="331">
        <v>13.51</v>
      </c>
      <c r="E3618" s="341">
        <f t="shared" si="210"/>
        <v>13.58</v>
      </c>
      <c r="F3618" s="401">
        <f t="shared" si="207"/>
        <v>10.304877151143106</v>
      </c>
      <c r="G3618" s="401">
        <f t="shared" si="208"/>
        <v>1988.8412901706192</v>
      </c>
      <c r="H3618" s="401">
        <f t="shared" si="209"/>
        <v>1999.1461673217623</v>
      </c>
    </row>
    <row r="3619" spans="1:8" x14ac:dyDescent="0.25">
      <c r="A3619" s="400">
        <v>41981</v>
      </c>
      <c r="B3619" s="383">
        <v>229</v>
      </c>
      <c r="C3619" s="340">
        <v>1.01</v>
      </c>
      <c r="D3619" s="331">
        <v>13.66</v>
      </c>
      <c r="E3619" s="341">
        <f t="shared" si="210"/>
        <v>14.67</v>
      </c>
      <c r="F3619" s="401">
        <f t="shared" si="207"/>
        <v>148.68465603792194</v>
      </c>
      <c r="G3619" s="401">
        <f t="shared" si="208"/>
        <v>2010.9231697802115</v>
      </c>
      <c r="H3619" s="401">
        <f t="shared" si="209"/>
        <v>2159.6078258181337</v>
      </c>
    </row>
    <row r="3620" spans="1:8" x14ac:dyDescent="0.25">
      <c r="A3620" s="400">
        <v>41981</v>
      </c>
      <c r="B3620" s="383">
        <v>245</v>
      </c>
      <c r="C3620" s="340">
        <v>0.59</v>
      </c>
      <c r="D3620" s="331">
        <v>7.21</v>
      </c>
      <c r="E3620" s="341">
        <f t="shared" si="210"/>
        <v>7.8</v>
      </c>
      <c r="F3620" s="401">
        <f t="shared" si="207"/>
        <v>86.855393131063309</v>
      </c>
      <c r="G3620" s="401">
        <f t="shared" si="208"/>
        <v>1061.4023465677399</v>
      </c>
      <c r="H3620" s="401">
        <f t="shared" si="209"/>
        <v>1148.2577396988031</v>
      </c>
    </row>
    <row r="3621" spans="1:8" x14ac:dyDescent="0.25">
      <c r="A3621" s="400">
        <v>41981</v>
      </c>
      <c r="B3621" s="383">
        <v>247</v>
      </c>
      <c r="C3621" s="340">
        <v>0.56000000000000005</v>
      </c>
      <c r="D3621" s="331">
        <v>11.28</v>
      </c>
      <c r="E3621" s="341">
        <f t="shared" si="210"/>
        <v>11.84</v>
      </c>
      <c r="F3621" s="401">
        <f t="shared" si="207"/>
        <v>82.439017209144851</v>
      </c>
      <c r="G3621" s="401">
        <f t="shared" si="208"/>
        <v>1660.5573466413462</v>
      </c>
      <c r="H3621" s="401">
        <f t="shared" si="209"/>
        <v>1742.996363850491</v>
      </c>
    </row>
    <row r="3622" spans="1:8" x14ac:dyDescent="0.25">
      <c r="A3622" s="400">
        <v>41981</v>
      </c>
      <c r="B3622" s="383">
        <v>257</v>
      </c>
      <c r="C3622" s="340">
        <v>0.06</v>
      </c>
      <c r="D3622" s="331">
        <v>3.29</v>
      </c>
      <c r="E3622" s="341">
        <f t="shared" si="210"/>
        <v>3.35</v>
      </c>
      <c r="F3622" s="401">
        <f t="shared" si="207"/>
        <v>8.832751843836947</v>
      </c>
      <c r="G3622" s="401">
        <f t="shared" si="208"/>
        <v>484.32922610372594</v>
      </c>
      <c r="H3622" s="401">
        <f t="shared" si="209"/>
        <v>493.16197794756289</v>
      </c>
    </row>
    <row r="3623" spans="1:8" x14ac:dyDescent="0.25">
      <c r="A3623" s="400">
        <v>41981</v>
      </c>
      <c r="B3623" s="383">
        <v>272</v>
      </c>
      <c r="C3623" s="340">
        <v>0.46</v>
      </c>
      <c r="D3623" s="331">
        <v>2.46</v>
      </c>
      <c r="E3623" s="341">
        <f t="shared" si="210"/>
        <v>2.92</v>
      </c>
      <c r="F3623" s="401">
        <f t="shared" si="207"/>
        <v>67.717764136083261</v>
      </c>
      <c r="G3623" s="401">
        <f t="shared" si="208"/>
        <v>362.14282559731481</v>
      </c>
      <c r="H3623" s="401">
        <f t="shared" si="209"/>
        <v>429.86058973339811</v>
      </c>
    </row>
    <row r="3624" spans="1:8" x14ac:dyDescent="0.25">
      <c r="A3624" s="400">
        <v>41981</v>
      </c>
      <c r="B3624" s="383">
        <v>273</v>
      </c>
      <c r="C3624" s="340">
        <v>1.01</v>
      </c>
      <c r="D3624" s="331">
        <v>3</v>
      </c>
      <c r="E3624" s="341">
        <f t="shared" si="210"/>
        <v>4.01</v>
      </c>
      <c r="F3624" s="401">
        <f t="shared" si="207"/>
        <v>148.68465603792194</v>
      </c>
      <c r="G3624" s="401">
        <f t="shared" si="208"/>
        <v>441.63759219184738</v>
      </c>
      <c r="H3624" s="401">
        <f t="shared" si="209"/>
        <v>590.32224822976934</v>
      </c>
    </row>
    <row r="3625" spans="1:8" x14ac:dyDescent="0.25">
      <c r="A3625" s="400">
        <v>41981</v>
      </c>
      <c r="B3625" s="383">
        <v>317</v>
      </c>
      <c r="C3625" s="340">
        <v>0.72</v>
      </c>
      <c r="D3625" s="331">
        <v>8.86</v>
      </c>
      <c r="E3625" s="341">
        <f t="shared" si="210"/>
        <v>9.58</v>
      </c>
      <c r="F3625" s="401">
        <f t="shared" si="207"/>
        <v>105.99302212604337</v>
      </c>
      <c r="G3625" s="401">
        <f t="shared" si="208"/>
        <v>1304.3030222732559</v>
      </c>
      <c r="H3625" s="401">
        <f t="shared" si="209"/>
        <v>1410.2960443992993</v>
      </c>
    </row>
    <row r="3626" spans="1:8" x14ac:dyDescent="0.25">
      <c r="A3626" s="400">
        <v>41981</v>
      </c>
      <c r="B3626" s="383">
        <v>319</v>
      </c>
      <c r="C3626" s="340">
        <v>0.26</v>
      </c>
      <c r="D3626" s="331">
        <v>3.33</v>
      </c>
      <c r="E3626" s="341">
        <f t="shared" si="210"/>
        <v>3.59</v>
      </c>
      <c r="F3626" s="401">
        <f t="shared" si="207"/>
        <v>38.275257989960103</v>
      </c>
      <c r="G3626" s="401">
        <f t="shared" si="208"/>
        <v>490.21772733295057</v>
      </c>
      <c r="H3626" s="401">
        <f t="shared" si="209"/>
        <v>528.49298532291073</v>
      </c>
    </row>
    <row r="3627" spans="1:8" x14ac:dyDescent="0.25">
      <c r="A3627" s="400">
        <v>41981</v>
      </c>
      <c r="B3627" s="383">
        <v>323</v>
      </c>
      <c r="C3627" s="340">
        <v>0.49</v>
      </c>
      <c r="D3627" s="331">
        <v>4.01</v>
      </c>
      <c r="E3627" s="341">
        <f t="shared" si="210"/>
        <v>4.5</v>
      </c>
      <c r="F3627" s="401">
        <f t="shared" si="207"/>
        <v>72.134140058001734</v>
      </c>
      <c r="G3627" s="401">
        <f t="shared" si="208"/>
        <v>590.32224822976934</v>
      </c>
      <c r="H3627" s="401">
        <f t="shared" si="209"/>
        <v>662.45638828777101</v>
      </c>
    </row>
    <row r="3628" spans="1:8" x14ac:dyDescent="0.25">
      <c r="A3628" s="400">
        <v>41981</v>
      </c>
      <c r="B3628" s="383">
        <v>335</v>
      </c>
      <c r="C3628" s="340">
        <v>0.28000000000000003</v>
      </c>
      <c r="D3628" s="331">
        <v>4.16</v>
      </c>
      <c r="E3628" s="341">
        <f t="shared" si="210"/>
        <v>4.4400000000000004</v>
      </c>
      <c r="F3628" s="401">
        <f t="shared" ref="F3628:H3691" si="211">(C3628*10000)/67.929</f>
        <v>41.219508604572425</v>
      </c>
      <c r="G3628" s="401">
        <f t="shared" si="211"/>
        <v>612.40412783936165</v>
      </c>
      <c r="H3628" s="401">
        <f t="shared" si="209"/>
        <v>653.62363644393417</v>
      </c>
    </row>
    <row r="3629" spans="1:8" x14ac:dyDescent="0.25">
      <c r="A3629" s="400">
        <v>41981</v>
      </c>
      <c r="B3629" s="383">
        <v>364</v>
      </c>
      <c r="C3629" s="340">
        <v>0.27</v>
      </c>
      <c r="D3629" s="331">
        <v>10.37</v>
      </c>
      <c r="E3629" s="341">
        <f t="shared" si="210"/>
        <v>10.639999999999999</v>
      </c>
      <c r="F3629" s="401">
        <f t="shared" si="211"/>
        <v>39.747383297266261</v>
      </c>
      <c r="G3629" s="401">
        <f t="shared" si="211"/>
        <v>1526.5939436764854</v>
      </c>
      <c r="H3629" s="401">
        <f t="shared" si="209"/>
        <v>1566.3413269737518</v>
      </c>
    </row>
    <row r="3630" spans="1:8" x14ac:dyDescent="0.25">
      <c r="A3630" s="400">
        <v>41981</v>
      </c>
      <c r="B3630" s="383">
        <v>369</v>
      </c>
      <c r="C3630" s="406" t="s">
        <v>14</v>
      </c>
      <c r="D3630" s="406" t="s">
        <v>14</v>
      </c>
      <c r="E3630" s="341">
        <f t="shared" si="210"/>
        <v>0</v>
      </c>
      <c r="F3630" s="401" t="s">
        <v>14</v>
      </c>
      <c r="G3630" s="401" t="s">
        <v>14</v>
      </c>
      <c r="H3630" s="401">
        <f t="shared" si="209"/>
        <v>0</v>
      </c>
    </row>
    <row r="3631" spans="1:8" x14ac:dyDescent="0.25">
      <c r="A3631" s="400">
        <v>41981</v>
      </c>
      <c r="B3631" s="383">
        <v>374</v>
      </c>
      <c r="C3631" s="340">
        <v>0.26</v>
      </c>
      <c r="D3631" s="331">
        <v>11.81</v>
      </c>
      <c r="E3631" s="341">
        <f t="shared" si="210"/>
        <v>12.07</v>
      </c>
      <c r="F3631" s="401">
        <f t="shared" si="211"/>
        <v>38.275257989960103</v>
      </c>
      <c r="G3631" s="401">
        <f t="shared" si="211"/>
        <v>1738.5799879285723</v>
      </c>
      <c r="H3631" s="401">
        <f t="shared" si="209"/>
        <v>1776.8552459185325</v>
      </c>
    </row>
    <row r="3632" spans="1:8" x14ac:dyDescent="0.25">
      <c r="A3632" s="400">
        <v>41981</v>
      </c>
      <c r="B3632" s="383">
        <v>379</v>
      </c>
      <c r="C3632" s="340">
        <v>0.12</v>
      </c>
      <c r="D3632" s="331">
        <v>16.239999999999998</v>
      </c>
      <c r="E3632" s="341">
        <f t="shared" si="210"/>
        <v>16.36</v>
      </c>
      <c r="F3632" s="401">
        <f t="shared" si="211"/>
        <v>17.665503687673894</v>
      </c>
      <c r="G3632" s="401">
        <f t="shared" si="211"/>
        <v>2390.7314990651998</v>
      </c>
      <c r="H3632" s="401">
        <f t="shared" si="209"/>
        <v>2408.3970027528744</v>
      </c>
    </row>
    <row r="3633" spans="1:8" x14ac:dyDescent="0.25">
      <c r="A3633" s="400">
        <v>41981</v>
      </c>
      <c r="B3633" s="383">
        <v>392</v>
      </c>
      <c r="C3633" s="340">
        <v>0.25</v>
      </c>
      <c r="D3633" s="331">
        <v>1.46</v>
      </c>
      <c r="E3633" s="341">
        <f t="shared" si="210"/>
        <v>1.71</v>
      </c>
      <c r="F3633" s="401">
        <f t="shared" si="211"/>
        <v>36.803132682653946</v>
      </c>
      <c r="G3633" s="401">
        <f t="shared" si="211"/>
        <v>214.93029486669906</v>
      </c>
      <c r="H3633" s="401">
        <f t="shared" si="209"/>
        <v>251.733427549353</v>
      </c>
    </row>
    <row r="3634" spans="1:8" x14ac:dyDescent="0.25">
      <c r="A3634" s="400">
        <v>41981</v>
      </c>
      <c r="B3634" s="383">
        <v>405</v>
      </c>
      <c r="C3634" s="340">
        <v>0.78</v>
      </c>
      <c r="D3634" s="331">
        <v>6.77</v>
      </c>
      <c r="E3634" s="341">
        <f t="shared" si="210"/>
        <v>7.55</v>
      </c>
      <c r="F3634" s="401">
        <f t="shared" si="211"/>
        <v>114.82577396988032</v>
      </c>
      <c r="G3634" s="401">
        <f t="shared" si="211"/>
        <v>996.62883304626882</v>
      </c>
      <c r="H3634" s="401">
        <f t="shared" si="209"/>
        <v>1111.4546070161491</v>
      </c>
    </row>
    <row r="3635" spans="1:8" x14ac:dyDescent="0.25">
      <c r="A3635" s="400">
        <v>41981</v>
      </c>
      <c r="B3635" s="383">
        <v>409</v>
      </c>
      <c r="C3635" s="340">
        <v>0.33</v>
      </c>
      <c r="D3635" s="331">
        <v>1.34</v>
      </c>
      <c r="E3635" s="341">
        <f t="shared" si="210"/>
        <v>1.6700000000000002</v>
      </c>
      <c r="F3635" s="401">
        <f t="shared" si="211"/>
        <v>48.580135141103206</v>
      </c>
      <c r="G3635" s="401">
        <f t="shared" si="211"/>
        <v>197.26479117902514</v>
      </c>
      <c r="H3635" s="401">
        <f t="shared" si="209"/>
        <v>245.84492632012837</v>
      </c>
    </row>
    <row r="3636" spans="1:8" x14ac:dyDescent="0.25">
      <c r="A3636" s="400">
        <v>41981</v>
      </c>
      <c r="B3636" s="383">
        <v>411</v>
      </c>
      <c r="C3636" s="340">
        <v>7.0000000000000007E-2</v>
      </c>
      <c r="D3636" s="331">
        <v>1.49</v>
      </c>
      <c r="E3636" s="341">
        <f t="shared" si="210"/>
        <v>1.56</v>
      </c>
      <c r="F3636" s="401">
        <f t="shared" si="211"/>
        <v>10.304877151143106</v>
      </c>
      <c r="G3636" s="401">
        <f t="shared" si="211"/>
        <v>219.34667078861753</v>
      </c>
      <c r="H3636" s="401">
        <f t="shared" si="209"/>
        <v>229.65154793976063</v>
      </c>
    </row>
    <row r="3637" spans="1:8" x14ac:dyDescent="0.25">
      <c r="A3637" s="400">
        <v>41981</v>
      </c>
      <c r="B3637" s="383">
        <v>427</v>
      </c>
      <c r="C3637" s="340">
        <v>0.59</v>
      </c>
      <c r="D3637" s="331">
        <v>7.8</v>
      </c>
      <c r="E3637" s="341">
        <f t="shared" si="210"/>
        <v>8.39</v>
      </c>
      <c r="F3637" s="401">
        <f t="shared" si="211"/>
        <v>86.855393131063309</v>
      </c>
      <c r="G3637" s="401">
        <f t="shared" si="211"/>
        <v>1148.2577396988031</v>
      </c>
      <c r="H3637" s="401">
        <f t="shared" si="209"/>
        <v>1235.1131328298663</v>
      </c>
    </row>
    <row r="3638" spans="1:8" x14ac:dyDescent="0.25">
      <c r="A3638" s="400">
        <v>41981</v>
      </c>
      <c r="B3638" s="383">
        <v>441</v>
      </c>
      <c r="C3638" s="340">
        <v>0.61</v>
      </c>
      <c r="D3638" s="331">
        <v>8.82</v>
      </c>
      <c r="E3638" s="341">
        <f t="shared" si="210"/>
        <v>9.43</v>
      </c>
      <c r="F3638" s="401">
        <f t="shared" si="211"/>
        <v>89.799643745675624</v>
      </c>
      <c r="G3638" s="401">
        <f t="shared" si="211"/>
        <v>1298.4145210440313</v>
      </c>
      <c r="H3638" s="401">
        <f t="shared" si="209"/>
        <v>1388.214164789707</v>
      </c>
    </row>
    <row r="3639" spans="1:8" x14ac:dyDescent="0.25">
      <c r="A3639" s="400">
        <v>41981</v>
      </c>
      <c r="B3639" s="383">
        <v>452</v>
      </c>
      <c r="C3639" s="340">
        <v>0.17</v>
      </c>
      <c r="D3639" s="331">
        <v>7.3900000000000006</v>
      </c>
      <c r="E3639" s="341">
        <f t="shared" si="210"/>
        <v>7.5600000000000005</v>
      </c>
      <c r="F3639" s="401">
        <f t="shared" si="211"/>
        <v>25.026130224204685</v>
      </c>
      <c r="G3639" s="401">
        <f t="shared" si="211"/>
        <v>1087.9006020992506</v>
      </c>
      <c r="H3639" s="401">
        <f t="shared" si="209"/>
        <v>1112.9267323234553</v>
      </c>
    </row>
    <row r="3640" spans="1:8" x14ac:dyDescent="0.25">
      <c r="A3640" s="400">
        <v>41981</v>
      </c>
      <c r="B3640" s="383">
        <v>453</v>
      </c>
      <c r="C3640" s="340">
        <v>0.21</v>
      </c>
      <c r="D3640" s="331">
        <v>8.93</v>
      </c>
      <c r="E3640" s="341">
        <f t="shared" si="210"/>
        <v>9.14</v>
      </c>
      <c r="F3640" s="401">
        <f t="shared" si="211"/>
        <v>30.914631453429315</v>
      </c>
      <c r="G3640" s="401">
        <f t="shared" si="211"/>
        <v>1314.607899424399</v>
      </c>
      <c r="H3640" s="401">
        <f t="shared" si="209"/>
        <v>1345.5225308778283</v>
      </c>
    </row>
    <row r="3641" spans="1:8" x14ac:dyDescent="0.25">
      <c r="A3641" s="400">
        <v>41981</v>
      </c>
      <c r="B3641" s="383">
        <v>492</v>
      </c>
      <c r="C3641" s="340">
        <v>0.27</v>
      </c>
      <c r="D3641" s="331">
        <v>7.36</v>
      </c>
      <c r="E3641" s="341">
        <f t="shared" si="210"/>
        <v>7.6300000000000008</v>
      </c>
      <c r="F3641" s="401">
        <f t="shared" si="211"/>
        <v>39.747383297266261</v>
      </c>
      <c r="G3641" s="401">
        <f t="shared" si="211"/>
        <v>1083.4842261773322</v>
      </c>
      <c r="H3641" s="401">
        <f t="shared" si="209"/>
        <v>1123.2316094745986</v>
      </c>
    </row>
    <row r="3642" spans="1:8" x14ac:dyDescent="0.25">
      <c r="A3642" s="400">
        <v>41981</v>
      </c>
      <c r="B3642" s="383">
        <v>499</v>
      </c>
      <c r="C3642" s="340">
        <v>1.85</v>
      </c>
      <c r="D3642" s="331">
        <v>9.85</v>
      </c>
      <c r="E3642" s="341">
        <f t="shared" si="210"/>
        <v>11.7</v>
      </c>
      <c r="F3642" s="401">
        <f t="shared" si="211"/>
        <v>272.3431818516392</v>
      </c>
      <c r="G3642" s="401">
        <f t="shared" si="211"/>
        <v>1450.0434276965655</v>
      </c>
      <c r="H3642" s="401">
        <f t="shared" si="209"/>
        <v>1722.3866095482047</v>
      </c>
    </row>
    <row r="3643" spans="1:8" x14ac:dyDescent="0.25">
      <c r="A3643" s="400">
        <v>41981</v>
      </c>
      <c r="B3643" s="383">
        <v>503</v>
      </c>
      <c r="C3643" s="340">
        <v>0.05</v>
      </c>
      <c r="D3643" s="331">
        <v>4.5</v>
      </c>
      <c r="E3643" s="341">
        <f t="shared" si="210"/>
        <v>4.55</v>
      </c>
      <c r="F3643" s="401">
        <f t="shared" si="211"/>
        <v>7.3606265365307895</v>
      </c>
      <c r="G3643" s="401">
        <f t="shared" si="211"/>
        <v>662.45638828777101</v>
      </c>
      <c r="H3643" s="401">
        <f t="shared" si="209"/>
        <v>669.81701482430185</v>
      </c>
    </row>
    <row r="3644" spans="1:8" x14ac:dyDescent="0.25">
      <c r="A3644" s="400">
        <v>41981</v>
      </c>
      <c r="B3644" s="383">
        <v>525</v>
      </c>
      <c r="C3644" s="340">
        <v>1.03</v>
      </c>
      <c r="D3644" s="331">
        <v>6.21</v>
      </c>
      <c r="E3644" s="341">
        <f t="shared" si="210"/>
        <v>7.24</v>
      </c>
      <c r="F3644" s="401">
        <f t="shared" si="211"/>
        <v>151.62890665253425</v>
      </c>
      <c r="G3644" s="401">
        <f t="shared" si="211"/>
        <v>914.189815837124</v>
      </c>
      <c r="H3644" s="401">
        <f t="shared" si="209"/>
        <v>1065.8187224896583</v>
      </c>
    </row>
    <row r="3645" spans="1:8" x14ac:dyDescent="0.25">
      <c r="A3645" s="400">
        <v>41981</v>
      </c>
      <c r="B3645" s="383">
        <v>529</v>
      </c>
      <c r="C3645" s="340">
        <v>0.12</v>
      </c>
      <c r="D3645" s="331">
        <v>11.71</v>
      </c>
      <c r="E3645" s="341">
        <f t="shared" si="210"/>
        <v>11.83</v>
      </c>
      <c r="F3645" s="401">
        <f t="shared" si="211"/>
        <v>17.665503687673894</v>
      </c>
      <c r="G3645" s="401">
        <f t="shared" si="211"/>
        <v>1723.8587348555111</v>
      </c>
      <c r="H3645" s="401">
        <f t="shared" si="209"/>
        <v>1741.5242385431848</v>
      </c>
    </row>
    <row r="3646" spans="1:8" x14ac:dyDescent="0.25">
      <c r="A3646" s="400">
        <v>41981</v>
      </c>
      <c r="B3646" s="383">
        <v>541</v>
      </c>
      <c r="C3646" s="340">
        <v>0.04</v>
      </c>
      <c r="D3646" s="331">
        <v>13.05</v>
      </c>
      <c r="E3646" s="341">
        <f t="shared" si="210"/>
        <v>13.09</v>
      </c>
      <c r="F3646" s="401">
        <f t="shared" si="211"/>
        <v>5.888501229224631</v>
      </c>
      <c r="G3646" s="401">
        <f t="shared" si="211"/>
        <v>1921.1235260345361</v>
      </c>
      <c r="H3646" s="401">
        <f t="shared" si="209"/>
        <v>1927.0120272637607</v>
      </c>
    </row>
    <row r="3647" spans="1:8" x14ac:dyDescent="0.25">
      <c r="A3647" s="400">
        <v>41981</v>
      </c>
      <c r="B3647" s="383">
        <v>549</v>
      </c>
      <c r="C3647" s="340">
        <v>0.05</v>
      </c>
      <c r="D3647" s="331">
        <v>13.600000000000001</v>
      </c>
      <c r="E3647" s="341">
        <f t="shared" si="210"/>
        <v>13.650000000000002</v>
      </c>
      <c r="F3647" s="401">
        <f t="shared" si="211"/>
        <v>7.3606265365307895</v>
      </c>
      <c r="G3647" s="401">
        <f t="shared" si="211"/>
        <v>2002.0904179363747</v>
      </c>
      <c r="H3647" s="401">
        <f t="shared" si="209"/>
        <v>2009.451044472906</v>
      </c>
    </row>
    <row r="3648" spans="1:8" x14ac:dyDescent="0.25">
      <c r="A3648" s="400">
        <v>41981</v>
      </c>
      <c r="B3648" s="383">
        <v>560</v>
      </c>
      <c r="C3648" s="340">
        <v>0.75</v>
      </c>
      <c r="D3648" s="331">
        <v>8.86</v>
      </c>
      <c r="E3648" s="341">
        <f t="shared" si="210"/>
        <v>9.61</v>
      </c>
      <c r="F3648" s="401">
        <f t="shared" si="211"/>
        <v>110.40939804796184</v>
      </c>
      <c r="G3648" s="401">
        <f t="shared" si="211"/>
        <v>1304.3030222732559</v>
      </c>
      <c r="H3648" s="401">
        <f t="shared" si="209"/>
        <v>1414.7124203212177</v>
      </c>
    </row>
    <row r="3649" spans="1:8" x14ac:dyDescent="0.25">
      <c r="A3649" s="400">
        <v>41981</v>
      </c>
      <c r="B3649" s="383">
        <v>562</v>
      </c>
      <c r="C3649" s="340">
        <v>0.3</v>
      </c>
      <c r="D3649" s="331">
        <v>6.4</v>
      </c>
      <c r="E3649" s="341">
        <f t="shared" si="210"/>
        <v>6.7</v>
      </c>
      <c r="F3649" s="401">
        <f t="shared" si="211"/>
        <v>44.163759219184733</v>
      </c>
      <c r="G3649" s="401">
        <f t="shared" si="211"/>
        <v>942.16019667594105</v>
      </c>
      <c r="H3649" s="401">
        <f t="shared" si="209"/>
        <v>986.32395589512578</v>
      </c>
    </row>
    <row r="3650" spans="1:8" x14ac:dyDescent="0.25">
      <c r="A3650" s="400">
        <v>41981</v>
      </c>
      <c r="B3650" s="383">
        <v>570</v>
      </c>
      <c r="C3650" s="340">
        <v>0.21</v>
      </c>
      <c r="D3650" s="331">
        <v>0.4</v>
      </c>
      <c r="E3650" s="341">
        <f t="shared" si="210"/>
        <v>0.61</v>
      </c>
      <c r="F3650" s="401">
        <f t="shared" si="211"/>
        <v>30.914631453429315</v>
      </c>
      <c r="G3650" s="401">
        <f t="shared" si="211"/>
        <v>58.885012292246316</v>
      </c>
      <c r="H3650" s="401">
        <f t="shared" si="209"/>
        <v>89.799643745675624</v>
      </c>
    </row>
    <row r="3651" spans="1:8" x14ac:dyDescent="0.25">
      <c r="A3651" s="400">
        <v>41981</v>
      </c>
      <c r="B3651" s="383">
        <v>577</v>
      </c>
      <c r="C3651" s="340">
        <v>0.11</v>
      </c>
      <c r="D3651" s="406"/>
      <c r="E3651" s="341">
        <f t="shared" si="210"/>
        <v>0.11</v>
      </c>
      <c r="F3651" s="401">
        <f t="shared" si="211"/>
        <v>16.193378380367736</v>
      </c>
      <c r="G3651" s="401">
        <f t="shared" si="211"/>
        <v>0</v>
      </c>
      <c r="H3651" s="401">
        <f t="shared" si="209"/>
        <v>16.193378380367736</v>
      </c>
    </row>
    <row r="3652" spans="1:8" x14ac:dyDescent="0.25">
      <c r="A3652" s="400">
        <v>41981</v>
      </c>
      <c r="B3652" s="383">
        <v>587</v>
      </c>
      <c r="C3652" s="340">
        <v>0.16</v>
      </c>
      <c r="D3652" s="331">
        <v>7.13</v>
      </c>
      <c r="E3652" s="341">
        <f t="shared" si="210"/>
        <v>7.29</v>
      </c>
      <c r="F3652" s="401">
        <f t="shared" si="211"/>
        <v>23.554004916898524</v>
      </c>
      <c r="G3652" s="401">
        <f t="shared" si="211"/>
        <v>1049.6253441092906</v>
      </c>
      <c r="H3652" s="401">
        <f t="shared" si="211"/>
        <v>1073.1793490261891</v>
      </c>
    </row>
    <row r="3653" spans="1:8" x14ac:dyDescent="0.25">
      <c r="A3653" s="400">
        <v>41981</v>
      </c>
      <c r="B3653" s="383">
        <v>631</v>
      </c>
      <c r="C3653" s="340">
        <v>0.21</v>
      </c>
      <c r="D3653" s="331">
        <v>4.45</v>
      </c>
      <c r="E3653" s="341">
        <f t="shared" si="210"/>
        <v>4.66</v>
      </c>
      <c r="F3653" s="401">
        <f t="shared" si="211"/>
        <v>30.914631453429315</v>
      </c>
      <c r="G3653" s="401">
        <f t="shared" si="211"/>
        <v>655.09576175124027</v>
      </c>
      <c r="H3653" s="401">
        <f t="shared" si="211"/>
        <v>686.01039320466953</v>
      </c>
    </row>
    <row r="3654" spans="1:8" x14ac:dyDescent="0.25">
      <c r="A3654" s="400">
        <v>41981</v>
      </c>
      <c r="B3654" s="383">
        <v>634</v>
      </c>
      <c r="C3654" s="340">
        <v>0.24</v>
      </c>
      <c r="D3654" s="331">
        <v>10.54</v>
      </c>
      <c r="E3654" s="341">
        <f t="shared" si="210"/>
        <v>10.78</v>
      </c>
      <c r="F3654" s="401">
        <f t="shared" si="211"/>
        <v>35.331007375347788</v>
      </c>
      <c r="G3654" s="401">
        <f t="shared" si="211"/>
        <v>1551.6200739006902</v>
      </c>
      <c r="H3654" s="401">
        <f t="shared" si="211"/>
        <v>1586.9510812760382</v>
      </c>
    </row>
    <row r="3655" spans="1:8" x14ac:dyDescent="0.25">
      <c r="A3655" s="400">
        <v>41981</v>
      </c>
      <c r="B3655" s="383">
        <v>641</v>
      </c>
      <c r="C3655" s="340">
        <v>0.01</v>
      </c>
      <c r="D3655" s="331">
        <v>2.2400000000000002</v>
      </c>
      <c r="E3655" s="341">
        <f t="shared" si="210"/>
        <v>2.25</v>
      </c>
      <c r="F3655" s="401">
        <f t="shared" si="211"/>
        <v>1.4721253073061578</v>
      </c>
      <c r="G3655" s="401">
        <f t="shared" si="211"/>
        <v>329.7560688365794</v>
      </c>
      <c r="H3655" s="401">
        <f t="shared" si="211"/>
        <v>331.2281941438855</v>
      </c>
    </row>
    <row r="3656" spans="1:8" x14ac:dyDescent="0.25">
      <c r="A3656" s="400">
        <v>41981</v>
      </c>
      <c r="B3656" s="383">
        <v>661</v>
      </c>
      <c r="C3656" s="340">
        <v>0.53</v>
      </c>
      <c r="D3656" s="331">
        <v>3.53</v>
      </c>
      <c r="E3656" s="341">
        <f t="shared" si="210"/>
        <v>4.0599999999999996</v>
      </c>
      <c r="F3656" s="401">
        <f t="shared" si="211"/>
        <v>78.022641287226364</v>
      </c>
      <c r="G3656" s="401">
        <f t="shared" si="211"/>
        <v>519.66023347907367</v>
      </c>
      <c r="H3656" s="401">
        <f t="shared" si="211"/>
        <v>597.68287476629996</v>
      </c>
    </row>
    <row r="3657" spans="1:8" x14ac:dyDescent="0.25">
      <c r="A3657" s="400">
        <v>41981</v>
      </c>
      <c r="B3657" s="383">
        <v>743</v>
      </c>
      <c r="C3657" s="340">
        <v>0.63</v>
      </c>
      <c r="D3657" s="331">
        <v>2.83</v>
      </c>
      <c r="E3657" s="341">
        <f t="shared" si="210"/>
        <v>3.46</v>
      </c>
      <c r="F3657" s="401">
        <f t="shared" si="211"/>
        <v>92.743894360287939</v>
      </c>
      <c r="G3657" s="401">
        <f t="shared" si="211"/>
        <v>416.6114619676427</v>
      </c>
      <c r="H3657" s="401">
        <f t="shared" si="211"/>
        <v>509.35535632793062</v>
      </c>
    </row>
    <row r="3658" spans="1:8" x14ac:dyDescent="0.25">
      <c r="A3658" s="400">
        <v>41981</v>
      </c>
      <c r="B3658" s="383">
        <v>744</v>
      </c>
      <c r="C3658" s="340">
        <v>0.45</v>
      </c>
      <c r="D3658" s="331">
        <v>7.39</v>
      </c>
      <c r="E3658" s="341">
        <f t="shared" si="210"/>
        <v>7.84</v>
      </c>
      <c r="F3658" s="401">
        <f t="shared" si="211"/>
        <v>66.245638828777103</v>
      </c>
      <c r="G3658" s="401">
        <f t="shared" si="211"/>
        <v>1087.9006020992506</v>
      </c>
      <c r="H3658" s="401">
        <f t="shared" si="211"/>
        <v>1154.1462409280277</v>
      </c>
    </row>
    <row r="3659" spans="1:8" x14ac:dyDescent="0.25">
      <c r="A3659" s="400">
        <v>41981</v>
      </c>
      <c r="B3659" s="383">
        <v>746</v>
      </c>
      <c r="C3659" s="340">
        <v>0.19</v>
      </c>
      <c r="D3659" s="331">
        <v>3.99</v>
      </c>
      <c r="E3659" s="341">
        <f t="shared" si="210"/>
        <v>4.1800000000000006</v>
      </c>
      <c r="F3659" s="401">
        <f t="shared" si="211"/>
        <v>27.970380838817</v>
      </c>
      <c r="G3659" s="401">
        <f t="shared" si="211"/>
        <v>587.37799761515703</v>
      </c>
      <c r="H3659" s="401">
        <f t="shared" si="211"/>
        <v>615.34837845397408</v>
      </c>
    </row>
    <row r="3660" spans="1:8" x14ac:dyDescent="0.25">
      <c r="A3660" s="400">
        <v>41981</v>
      </c>
      <c r="B3660" s="383">
        <v>765</v>
      </c>
      <c r="C3660" s="340">
        <v>0.43</v>
      </c>
      <c r="D3660" s="331">
        <v>3.93</v>
      </c>
      <c r="E3660" s="341">
        <f t="shared" si="210"/>
        <v>4.3600000000000003</v>
      </c>
      <c r="F3660" s="401">
        <f t="shared" si="211"/>
        <v>63.301388214164788</v>
      </c>
      <c r="G3660" s="401">
        <f t="shared" si="211"/>
        <v>578.54524577132008</v>
      </c>
      <c r="H3660" s="401">
        <f t="shared" si="211"/>
        <v>641.8466339854848</v>
      </c>
    </row>
    <row r="3661" spans="1:8" x14ac:dyDescent="0.25">
      <c r="A3661" s="400">
        <v>42045</v>
      </c>
      <c r="B3661" s="383">
        <v>74</v>
      </c>
      <c r="C3661" s="292">
        <v>0.93</v>
      </c>
      <c r="D3661" s="341">
        <v>4.43</v>
      </c>
      <c r="E3661" s="341">
        <f t="shared" si="210"/>
        <v>5.3599999999999994</v>
      </c>
      <c r="F3661" s="401">
        <f t="shared" si="211"/>
        <v>136.90765357947268</v>
      </c>
      <c r="G3661" s="401">
        <f t="shared" si="211"/>
        <v>652.15151113662796</v>
      </c>
      <c r="H3661" s="401">
        <f t="shared" si="211"/>
        <v>789.05916471610055</v>
      </c>
    </row>
    <row r="3662" spans="1:8" x14ac:dyDescent="0.25">
      <c r="A3662" s="400">
        <v>42045</v>
      </c>
      <c r="B3662" s="383">
        <v>80</v>
      </c>
      <c r="C3662" s="292">
        <v>0.7</v>
      </c>
      <c r="D3662" s="341">
        <v>0.73</v>
      </c>
      <c r="E3662" s="341">
        <f t="shared" si="210"/>
        <v>1.43</v>
      </c>
      <c r="F3662" s="401">
        <f t="shared" si="211"/>
        <v>103.04877151143106</v>
      </c>
      <c r="G3662" s="401">
        <f t="shared" si="211"/>
        <v>107.46514743334953</v>
      </c>
      <c r="H3662" s="401">
        <f t="shared" si="211"/>
        <v>210.51391894478058</v>
      </c>
    </row>
    <row r="3663" spans="1:8" x14ac:dyDescent="0.25">
      <c r="A3663" s="400">
        <v>42045</v>
      </c>
      <c r="B3663" s="383">
        <v>86</v>
      </c>
      <c r="C3663" s="292">
        <v>0.9</v>
      </c>
      <c r="D3663" s="341">
        <v>0.79</v>
      </c>
      <c r="E3663" s="341">
        <f t="shared" si="210"/>
        <v>1.69</v>
      </c>
      <c r="F3663" s="401">
        <f t="shared" si="211"/>
        <v>132.49127765755421</v>
      </c>
      <c r="G3663" s="401">
        <f t="shared" si="211"/>
        <v>116.29789927718647</v>
      </c>
      <c r="H3663" s="401">
        <f t="shared" si="211"/>
        <v>248.78917693474068</v>
      </c>
    </row>
    <row r="3664" spans="1:8" x14ac:dyDescent="0.25">
      <c r="A3664" s="400">
        <v>42045</v>
      </c>
      <c r="B3664" s="383">
        <v>105</v>
      </c>
      <c r="C3664" s="292">
        <v>0.56000000000000005</v>
      </c>
      <c r="D3664" s="341">
        <v>0.12</v>
      </c>
      <c r="E3664" s="341">
        <f t="shared" si="210"/>
        <v>0.68</v>
      </c>
      <c r="F3664" s="401">
        <f t="shared" si="211"/>
        <v>82.439017209144851</v>
      </c>
      <c r="G3664" s="401">
        <f t="shared" si="211"/>
        <v>17.665503687673894</v>
      </c>
      <c r="H3664" s="401">
        <f t="shared" si="211"/>
        <v>100.10452089681874</v>
      </c>
    </row>
    <row r="3665" spans="1:8" x14ac:dyDescent="0.25">
      <c r="A3665" s="400">
        <v>42045</v>
      </c>
      <c r="B3665" s="383">
        <v>108</v>
      </c>
      <c r="C3665" s="292">
        <v>0.32</v>
      </c>
      <c r="D3665" s="341">
        <v>0.06</v>
      </c>
      <c r="E3665" s="341">
        <f t="shared" si="210"/>
        <v>0.38</v>
      </c>
      <c r="F3665" s="401">
        <f t="shared" si="211"/>
        <v>47.108009833797048</v>
      </c>
      <c r="G3665" s="401">
        <f t="shared" si="211"/>
        <v>8.832751843836947</v>
      </c>
      <c r="H3665" s="401">
        <f t="shared" si="211"/>
        <v>55.940761677634001</v>
      </c>
    </row>
    <row r="3666" spans="1:8" x14ac:dyDescent="0.25">
      <c r="A3666" s="400">
        <v>42045</v>
      </c>
      <c r="B3666" s="383">
        <v>124</v>
      </c>
      <c r="C3666" s="292">
        <v>0.99</v>
      </c>
      <c r="D3666" s="341">
        <v>2.61</v>
      </c>
      <c r="E3666" s="341">
        <f t="shared" si="210"/>
        <v>3.5999999999999996</v>
      </c>
      <c r="F3666" s="401">
        <f t="shared" si="211"/>
        <v>145.74040542330962</v>
      </c>
      <c r="G3666" s="401">
        <f t="shared" si="211"/>
        <v>384.22470520690717</v>
      </c>
      <c r="H3666" s="401">
        <f t="shared" si="211"/>
        <v>529.96511063021683</v>
      </c>
    </row>
    <row r="3667" spans="1:8" x14ac:dyDescent="0.25">
      <c r="A3667" s="400">
        <v>42045</v>
      </c>
      <c r="B3667" s="383">
        <v>132</v>
      </c>
      <c r="C3667" s="292">
        <v>0.27</v>
      </c>
      <c r="D3667" s="341">
        <v>2.71</v>
      </c>
      <c r="E3667" s="341">
        <f t="shared" si="210"/>
        <v>2.98</v>
      </c>
      <c r="F3667" s="401">
        <f t="shared" si="211"/>
        <v>39.747383297266261</v>
      </c>
      <c r="G3667" s="401">
        <f t="shared" si="211"/>
        <v>398.94595827996881</v>
      </c>
      <c r="H3667" s="401">
        <f t="shared" si="211"/>
        <v>438.69334157723506</v>
      </c>
    </row>
    <row r="3668" spans="1:8" x14ac:dyDescent="0.25">
      <c r="A3668" s="400">
        <v>42045</v>
      </c>
      <c r="B3668" s="383">
        <v>134</v>
      </c>
      <c r="C3668" s="292">
        <v>0.14000000000000001</v>
      </c>
      <c r="D3668" s="341">
        <v>7.5</v>
      </c>
      <c r="E3668" s="341">
        <f t="shared" si="210"/>
        <v>7.64</v>
      </c>
      <c r="F3668" s="401">
        <f t="shared" si="211"/>
        <v>20.609754302286213</v>
      </c>
      <c r="G3668" s="401">
        <f t="shared" si="211"/>
        <v>1104.0939804796185</v>
      </c>
      <c r="H3668" s="401">
        <f t="shared" si="211"/>
        <v>1124.7037347819046</v>
      </c>
    </row>
    <row r="3669" spans="1:8" x14ac:dyDescent="0.25">
      <c r="A3669" s="400">
        <v>42045</v>
      </c>
      <c r="B3669" s="383">
        <v>181</v>
      </c>
      <c r="C3669" s="292">
        <v>0.18</v>
      </c>
      <c r="D3669" s="341">
        <v>0.04</v>
      </c>
      <c r="E3669" s="341">
        <f t="shared" si="210"/>
        <v>0.22</v>
      </c>
      <c r="F3669" s="401">
        <f t="shared" si="211"/>
        <v>26.498255531510843</v>
      </c>
      <c r="G3669" s="401">
        <f t="shared" si="211"/>
        <v>5.888501229224631</v>
      </c>
      <c r="H3669" s="401">
        <f t="shared" si="211"/>
        <v>32.386756760735473</v>
      </c>
    </row>
    <row r="3670" spans="1:8" x14ac:dyDescent="0.25">
      <c r="A3670" s="400">
        <v>42045</v>
      </c>
      <c r="B3670" s="383">
        <v>185</v>
      </c>
      <c r="C3670" s="292">
        <v>0.32</v>
      </c>
      <c r="D3670" s="341">
        <v>0.86</v>
      </c>
      <c r="E3670" s="341">
        <f t="shared" ref="E3670:E3733" si="212">SUM(C3670,D3670)</f>
        <v>1.18</v>
      </c>
      <c r="F3670" s="401">
        <f t="shared" si="211"/>
        <v>47.108009833797048</v>
      </c>
      <c r="G3670" s="401">
        <f t="shared" si="211"/>
        <v>126.60277642832958</v>
      </c>
      <c r="H3670" s="401">
        <f t="shared" si="211"/>
        <v>173.71078626212662</v>
      </c>
    </row>
    <row r="3671" spans="1:8" x14ac:dyDescent="0.25">
      <c r="A3671" s="400">
        <v>42045</v>
      </c>
      <c r="B3671" s="383">
        <v>198</v>
      </c>
      <c r="C3671" s="292">
        <v>0.63</v>
      </c>
      <c r="D3671" s="341">
        <v>0.75</v>
      </c>
      <c r="E3671" s="341">
        <f t="shared" si="212"/>
        <v>1.38</v>
      </c>
      <c r="F3671" s="401">
        <f t="shared" si="211"/>
        <v>92.743894360287939</v>
      </c>
      <c r="G3671" s="401">
        <f t="shared" si="211"/>
        <v>110.40939804796184</v>
      </c>
      <c r="H3671" s="401">
        <f t="shared" si="211"/>
        <v>203.15329240824977</v>
      </c>
    </row>
    <row r="3672" spans="1:8" x14ac:dyDescent="0.25">
      <c r="A3672" s="400">
        <v>42045</v>
      </c>
      <c r="B3672" s="383">
        <v>205</v>
      </c>
      <c r="C3672" s="292">
        <v>0.82</v>
      </c>
      <c r="D3672" s="341">
        <v>0.44</v>
      </c>
      <c r="E3672" s="341">
        <f t="shared" si="212"/>
        <v>1.26</v>
      </c>
      <c r="F3672" s="401">
        <f t="shared" si="211"/>
        <v>120.71427519910495</v>
      </c>
      <c r="G3672" s="401">
        <f t="shared" si="211"/>
        <v>64.773513521470946</v>
      </c>
      <c r="H3672" s="401">
        <f t="shared" si="211"/>
        <v>185.48778872057588</v>
      </c>
    </row>
    <row r="3673" spans="1:8" x14ac:dyDescent="0.25">
      <c r="A3673" s="400">
        <v>42045</v>
      </c>
      <c r="B3673" s="383">
        <v>223</v>
      </c>
      <c r="C3673" s="292">
        <v>0.35</v>
      </c>
      <c r="D3673" s="341">
        <v>6.59</v>
      </c>
      <c r="E3673" s="341">
        <f t="shared" si="212"/>
        <v>6.9399999999999995</v>
      </c>
      <c r="F3673" s="401">
        <f t="shared" si="211"/>
        <v>51.524385755715528</v>
      </c>
      <c r="G3673" s="401">
        <f t="shared" si="211"/>
        <v>970.13057751475799</v>
      </c>
      <c r="H3673" s="401">
        <f t="shared" si="211"/>
        <v>1021.6549632704736</v>
      </c>
    </row>
    <row r="3674" spans="1:8" x14ac:dyDescent="0.25">
      <c r="A3674" s="400">
        <v>42045</v>
      </c>
      <c r="B3674" s="383">
        <v>227</v>
      </c>
      <c r="C3674" s="292">
        <v>0.57999999999999996</v>
      </c>
      <c r="D3674" s="341">
        <v>3.39</v>
      </c>
      <c r="E3674" s="341">
        <f t="shared" si="212"/>
        <v>3.97</v>
      </c>
      <c r="F3674" s="401">
        <f t="shared" si="211"/>
        <v>85.383267823757151</v>
      </c>
      <c r="G3674" s="401">
        <f t="shared" si="211"/>
        <v>499.05047917678752</v>
      </c>
      <c r="H3674" s="401">
        <f t="shared" si="211"/>
        <v>584.43374700054471</v>
      </c>
    </row>
    <row r="3675" spans="1:8" x14ac:dyDescent="0.25">
      <c r="A3675" s="400">
        <v>42045</v>
      </c>
      <c r="B3675" s="383">
        <v>229</v>
      </c>
      <c r="C3675" s="292">
        <v>1.57</v>
      </c>
      <c r="D3675" s="341">
        <v>1.63</v>
      </c>
      <c r="E3675" s="341">
        <f t="shared" si="212"/>
        <v>3.2</v>
      </c>
      <c r="F3675" s="401">
        <f t="shared" si="211"/>
        <v>231.12367324706679</v>
      </c>
      <c r="G3675" s="401">
        <f t="shared" si="211"/>
        <v>239.95642509090371</v>
      </c>
      <c r="H3675" s="401">
        <f t="shared" si="211"/>
        <v>471.08009833797053</v>
      </c>
    </row>
    <row r="3676" spans="1:8" x14ac:dyDescent="0.25">
      <c r="A3676" s="400">
        <v>42045</v>
      </c>
      <c r="B3676" s="383">
        <v>245</v>
      </c>
      <c r="C3676" s="292">
        <v>2.86</v>
      </c>
      <c r="D3676" s="341">
        <v>3.46</v>
      </c>
      <c r="E3676" s="341">
        <f t="shared" si="212"/>
        <v>6.32</v>
      </c>
      <c r="F3676" s="401">
        <f t="shared" si="211"/>
        <v>421.02783788956117</v>
      </c>
      <c r="G3676" s="401">
        <f t="shared" si="211"/>
        <v>509.35535632793062</v>
      </c>
      <c r="H3676" s="401">
        <f t="shared" si="211"/>
        <v>930.38319421749179</v>
      </c>
    </row>
    <row r="3677" spans="1:8" x14ac:dyDescent="0.25">
      <c r="A3677" s="400">
        <v>42045</v>
      </c>
      <c r="B3677" s="383">
        <v>247</v>
      </c>
      <c r="C3677" s="292">
        <v>0.14000000000000001</v>
      </c>
      <c r="D3677" s="341">
        <v>2.17</v>
      </c>
      <c r="E3677" s="341">
        <f t="shared" si="212"/>
        <v>2.31</v>
      </c>
      <c r="F3677" s="401">
        <f t="shared" si="211"/>
        <v>20.609754302286213</v>
      </c>
      <c r="G3677" s="401">
        <f t="shared" si="211"/>
        <v>319.45119168543624</v>
      </c>
      <c r="H3677" s="401">
        <f t="shared" si="211"/>
        <v>340.06094598772245</v>
      </c>
    </row>
    <row r="3678" spans="1:8" x14ac:dyDescent="0.25">
      <c r="A3678" s="400">
        <v>42045</v>
      </c>
      <c r="B3678" s="383">
        <v>257</v>
      </c>
      <c r="C3678" s="292">
        <v>0.4</v>
      </c>
      <c r="D3678" s="341">
        <v>0.82</v>
      </c>
      <c r="E3678" s="341">
        <f t="shared" si="212"/>
        <v>1.22</v>
      </c>
      <c r="F3678" s="401">
        <f t="shared" si="211"/>
        <v>58.885012292246316</v>
      </c>
      <c r="G3678" s="401">
        <f t="shared" si="211"/>
        <v>120.71427519910495</v>
      </c>
      <c r="H3678" s="401">
        <f t="shared" si="211"/>
        <v>179.59928749135125</v>
      </c>
    </row>
    <row r="3679" spans="1:8" x14ac:dyDescent="0.25">
      <c r="A3679" s="400">
        <v>42045</v>
      </c>
      <c r="B3679" s="383">
        <v>272</v>
      </c>
      <c r="C3679" s="292">
        <v>0.25</v>
      </c>
      <c r="D3679" s="341">
        <v>3.36</v>
      </c>
      <c r="E3679" s="341">
        <f t="shared" si="212"/>
        <v>3.61</v>
      </c>
      <c r="F3679" s="401">
        <f t="shared" si="211"/>
        <v>36.803132682653946</v>
      </c>
      <c r="G3679" s="401">
        <f t="shared" si="211"/>
        <v>494.63410325486905</v>
      </c>
      <c r="H3679" s="401">
        <f t="shared" si="211"/>
        <v>531.43723593752304</v>
      </c>
    </row>
    <row r="3680" spans="1:8" x14ac:dyDescent="0.25">
      <c r="A3680" s="400">
        <v>42045</v>
      </c>
      <c r="B3680" s="383">
        <v>273</v>
      </c>
      <c r="C3680" s="292">
        <v>0.53</v>
      </c>
      <c r="D3680" s="341">
        <v>1.23</v>
      </c>
      <c r="E3680" s="341">
        <f t="shared" si="212"/>
        <v>1.76</v>
      </c>
      <c r="F3680" s="401">
        <f t="shared" si="211"/>
        <v>78.022641287226364</v>
      </c>
      <c r="G3680" s="401">
        <f t="shared" si="211"/>
        <v>181.07141279865741</v>
      </c>
      <c r="H3680" s="401">
        <f t="shared" si="211"/>
        <v>259.09405408588378</v>
      </c>
    </row>
    <row r="3681" spans="1:8" x14ac:dyDescent="0.25">
      <c r="A3681" s="400">
        <v>42045</v>
      </c>
      <c r="B3681" s="383">
        <v>317</v>
      </c>
      <c r="C3681" s="292">
        <v>0.32</v>
      </c>
      <c r="D3681" s="341">
        <v>2.88</v>
      </c>
      <c r="E3681" s="341">
        <f t="shared" si="212"/>
        <v>3.1999999999999997</v>
      </c>
      <c r="F3681" s="401">
        <f t="shared" si="211"/>
        <v>47.108009833797048</v>
      </c>
      <c r="G3681" s="401">
        <f t="shared" si="211"/>
        <v>423.97208850417348</v>
      </c>
      <c r="H3681" s="401">
        <f t="shared" si="211"/>
        <v>471.08009833797047</v>
      </c>
    </row>
    <row r="3682" spans="1:8" x14ac:dyDescent="0.25">
      <c r="A3682" s="400">
        <v>42045</v>
      </c>
      <c r="B3682" s="383">
        <v>319</v>
      </c>
      <c r="C3682" s="292">
        <v>0.66</v>
      </c>
      <c r="D3682" s="341">
        <v>6.56</v>
      </c>
      <c r="E3682" s="341">
        <f t="shared" si="212"/>
        <v>7.22</v>
      </c>
      <c r="F3682" s="401">
        <f t="shared" si="211"/>
        <v>97.160270282206412</v>
      </c>
      <c r="G3682" s="401">
        <f t="shared" si="211"/>
        <v>965.71420159283957</v>
      </c>
      <c r="H3682" s="401">
        <f t="shared" si="211"/>
        <v>1062.8744718750461</v>
      </c>
    </row>
    <row r="3683" spans="1:8" x14ac:dyDescent="0.25">
      <c r="A3683" s="400">
        <v>42045</v>
      </c>
      <c r="B3683" s="383">
        <v>323</v>
      </c>
      <c r="C3683" s="292">
        <v>0.28000000000000003</v>
      </c>
      <c r="D3683" s="341">
        <v>5.95</v>
      </c>
      <c r="E3683" s="341">
        <f t="shared" si="212"/>
        <v>6.23</v>
      </c>
      <c r="F3683" s="401">
        <f t="shared" si="211"/>
        <v>41.219508604572425</v>
      </c>
      <c r="G3683" s="401">
        <f t="shared" si="211"/>
        <v>875.91455784716391</v>
      </c>
      <c r="H3683" s="401">
        <f t="shared" si="211"/>
        <v>917.13406645173643</v>
      </c>
    </row>
    <row r="3684" spans="1:8" x14ac:dyDescent="0.25">
      <c r="A3684" s="400">
        <v>42045</v>
      </c>
      <c r="B3684" s="383">
        <v>335</v>
      </c>
      <c r="C3684" s="292">
        <v>0.67</v>
      </c>
      <c r="D3684" s="341">
        <v>3.34</v>
      </c>
      <c r="E3684" s="341">
        <f t="shared" si="212"/>
        <v>4.01</v>
      </c>
      <c r="F3684" s="401">
        <f t="shared" si="211"/>
        <v>98.632395589512569</v>
      </c>
      <c r="G3684" s="401">
        <f t="shared" si="211"/>
        <v>491.68985264025673</v>
      </c>
      <c r="H3684" s="401">
        <f t="shared" si="211"/>
        <v>590.32224822976934</v>
      </c>
    </row>
    <row r="3685" spans="1:8" x14ac:dyDescent="0.25">
      <c r="A3685" s="400">
        <v>42045</v>
      </c>
      <c r="B3685" s="383">
        <v>364</v>
      </c>
      <c r="C3685" s="292">
        <v>1.27</v>
      </c>
      <c r="D3685" s="341">
        <v>1.87</v>
      </c>
      <c r="E3685" s="341">
        <f t="shared" si="212"/>
        <v>3.14</v>
      </c>
      <c r="F3685" s="401">
        <f t="shared" si="211"/>
        <v>186.95991402788204</v>
      </c>
      <c r="G3685" s="401">
        <f t="shared" si="211"/>
        <v>275.28743246625152</v>
      </c>
      <c r="H3685" s="401">
        <f t="shared" si="211"/>
        <v>462.24734649413358</v>
      </c>
    </row>
    <row r="3686" spans="1:8" x14ac:dyDescent="0.25">
      <c r="A3686" s="400">
        <v>42045</v>
      </c>
      <c r="B3686" s="383">
        <v>369</v>
      </c>
      <c r="C3686" s="292">
        <v>1.02</v>
      </c>
      <c r="D3686" s="341">
        <v>3.44</v>
      </c>
      <c r="E3686" s="341">
        <f t="shared" si="212"/>
        <v>4.46</v>
      </c>
      <c r="F3686" s="401">
        <f t="shared" si="211"/>
        <v>150.1567813452281</v>
      </c>
      <c r="G3686" s="401">
        <f t="shared" si="211"/>
        <v>506.41110571331831</v>
      </c>
      <c r="H3686" s="401">
        <f t="shared" si="211"/>
        <v>656.56788705854638</v>
      </c>
    </row>
    <row r="3687" spans="1:8" x14ac:dyDescent="0.25">
      <c r="A3687" s="400">
        <v>42045</v>
      </c>
      <c r="B3687" s="383">
        <v>374</v>
      </c>
      <c r="C3687" s="292">
        <v>2.33</v>
      </c>
      <c r="D3687" s="341">
        <v>2.95</v>
      </c>
      <c r="E3687" s="341">
        <f t="shared" si="212"/>
        <v>5.28</v>
      </c>
      <c r="F3687" s="401">
        <f t="shared" si="211"/>
        <v>343.00519660233476</v>
      </c>
      <c r="G3687" s="401">
        <f t="shared" si="211"/>
        <v>434.27696565531659</v>
      </c>
      <c r="H3687" s="401">
        <f t="shared" si="211"/>
        <v>777.28216225765129</v>
      </c>
    </row>
    <row r="3688" spans="1:8" x14ac:dyDescent="0.25">
      <c r="A3688" s="400">
        <v>42045</v>
      </c>
      <c r="B3688" s="383">
        <v>379</v>
      </c>
      <c r="C3688" s="292">
        <v>1.4</v>
      </c>
      <c r="D3688" s="341">
        <v>3.1</v>
      </c>
      <c r="E3688" s="341">
        <f t="shared" si="212"/>
        <v>4.5</v>
      </c>
      <c r="F3688" s="401">
        <f t="shared" si="211"/>
        <v>206.09754302286211</v>
      </c>
      <c r="G3688" s="401">
        <f t="shared" si="211"/>
        <v>456.35884526490895</v>
      </c>
      <c r="H3688" s="401">
        <f t="shared" si="211"/>
        <v>662.45638828777101</v>
      </c>
    </row>
    <row r="3689" spans="1:8" x14ac:dyDescent="0.25">
      <c r="A3689" s="400">
        <v>42045</v>
      </c>
      <c r="B3689" s="383">
        <v>392</v>
      </c>
      <c r="C3689" s="292">
        <v>0.95</v>
      </c>
      <c r="D3689" s="341">
        <v>0.42</v>
      </c>
      <c r="E3689" s="341">
        <f t="shared" si="212"/>
        <v>1.3699999999999999</v>
      </c>
      <c r="F3689" s="401">
        <f t="shared" si="211"/>
        <v>139.85190419408499</v>
      </c>
      <c r="G3689" s="401">
        <f t="shared" si="211"/>
        <v>61.829262906858631</v>
      </c>
      <c r="H3689" s="401">
        <f t="shared" si="211"/>
        <v>201.68116710094361</v>
      </c>
    </row>
    <row r="3690" spans="1:8" x14ac:dyDescent="0.25">
      <c r="A3690" s="400">
        <v>42045</v>
      </c>
      <c r="B3690" s="383">
        <v>405</v>
      </c>
      <c r="C3690" s="292">
        <v>0.15</v>
      </c>
      <c r="D3690" s="341">
        <v>1.51</v>
      </c>
      <c r="E3690" s="341">
        <f t="shared" si="212"/>
        <v>1.66</v>
      </c>
      <c r="F3690" s="401">
        <f t="shared" si="211"/>
        <v>22.081879609592367</v>
      </c>
      <c r="G3690" s="401">
        <f t="shared" si="211"/>
        <v>222.29092140322985</v>
      </c>
      <c r="H3690" s="401">
        <f t="shared" si="211"/>
        <v>244.37280101282221</v>
      </c>
    </row>
    <row r="3691" spans="1:8" x14ac:dyDescent="0.25">
      <c r="A3691" s="400">
        <v>42045</v>
      </c>
      <c r="B3691" s="383">
        <v>409</v>
      </c>
      <c r="C3691" s="292">
        <v>1.01</v>
      </c>
      <c r="D3691" s="341">
        <v>0.35</v>
      </c>
      <c r="E3691" s="341">
        <f t="shared" si="212"/>
        <v>1.3599999999999999</v>
      </c>
      <c r="F3691" s="401">
        <f t="shared" si="211"/>
        <v>148.68465603792194</v>
      </c>
      <c r="G3691" s="401">
        <f t="shared" si="211"/>
        <v>51.524385755715528</v>
      </c>
      <c r="H3691" s="401">
        <f t="shared" si="211"/>
        <v>200.20904179363745</v>
      </c>
    </row>
    <row r="3692" spans="1:8" x14ac:dyDescent="0.25">
      <c r="A3692" s="400">
        <v>42045</v>
      </c>
      <c r="B3692" s="383">
        <v>411</v>
      </c>
      <c r="C3692" s="292">
        <v>0.65</v>
      </c>
      <c r="D3692" s="341">
        <v>1E-3</v>
      </c>
      <c r="E3692" s="341">
        <f t="shared" si="212"/>
        <v>0.65100000000000002</v>
      </c>
      <c r="F3692" s="401">
        <f t="shared" ref="F3692:H3716" si="213">(C3692*10000)/67.929</f>
        <v>95.688144974900254</v>
      </c>
      <c r="G3692" s="401">
        <f t="shared" si="213"/>
        <v>0.1472125307306158</v>
      </c>
      <c r="H3692" s="401">
        <f t="shared" si="213"/>
        <v>95.835357505630881</v>
      </c>
    </row>
    <row r="3693" spans="1:8" x14ac:dyDescent="0.25">
      <c r="A3693" s="400">
        <v>42045</v>
      </c>
      <c r="B3693" s="383">
        <v>427</v>
      </c>
      <c r="C3693" s="292">
        <v>0.45</v>
      </c>
      <c r="D3693" s="341">
        <v>3</v>
      </c>
      <c r="E3693" s="341">
        <f t="shared" si="212"/>
        <v>3.45</v>
      </c>
      <c r="F3693" s="401">
        <f t="shared" si="213"/>
        <v>66.245638828777103</v>
      </c>
      <c r="G3693" s="401">
        <f t="shared" si="213"/>
        <v>441.63759219184738</v>
      </c>
      <c r="H3693" s="401">
        <f t="shared" si="213"/>
        <v>507.88323102062446</v>
      </c>
    </row>
    <row r="3694" spans="1:8" x14ac:dyDescent="0.25">
      <c r="A3694" s="400">
        <v>42045</v>
      </c>
      <c r="B3694" s="383">
        <v>441</v>
      </c>
      <c r="C3694" s="292">
        <v>2.12</v>
      </c>
      <c r="D3694" s="341">
        <v>1.02</v>
      </c>
      <c r="E3694" s="341">
        <f t="shared" si="212"/>
        <v>3.14</v>
      </c>
      <c r="F3694" s="401">
        <f t="shared" si="213"/>
        <v>312.09056514890545</v>
      </c>
      <c r="G3694" s="401">
        <f t="shared" si="213"/>
        <v>150.1567813452281</v>
      </c>
      <c r="H3694" s="401">
        <f t="shared" si="213"/>
        <v>462.24734649413358</v>
      </c>
    </row>
    <row r="3695" spans="1:8" x14ac:dyDescent="0.25">
      <c r="A3695" s="400">
        <v>42045</v>
      </c>
      <c r="B3695" s="383">
        <v>452</v>
      </c>
      <c r="C3695" s="292">
        <v>0.34</v>
      </c>
      <c r="D3695" s="341">
        <v>0.31</v>
      </c>
      <c r="E3695" s="341">
        <f t="shared" si="212"/>
        <v>0.65</v>
      </c>
      <c r="F3695" s="401">
        <f t="shared" si="213"/>
        <v>50.05226044840937</v>
      </c>
      <c r="G3695" s="401">
        <f t="shared" si="213"/>
        <v>45.635884526490891</v>
      </c>
      <c r="H3695" s="401">
        <f t="shared" si="213"/>
        <v>95.688144974900254</v>
      </c>
    </row>
    <row r="3696" spans="1:8" x14ac:dyDescent="0.25">
      <c r="A3696" s="400">
        <v>42045</v>
      </c>
      <c r="B3696" s="383">
        <v>453</v>
      </c>
      <c r="C3696" s="292">
        <v>0.28000000000000003</v>
      </c>
      <c r="D3696" s="341">
        <v>4.59</v>
      </c>
      <c r="E3696" s="341">
        <f t="shared" si="212"/>
        <v>4.87</v>
      </c>
      <c r="F3696" s="401">
        <f t="shared" si="213"/>
        <v>41.219508604572425</v>
      </c>
      <c r="G3696" s="401">
        <f t="shared" si="213"/>
        <v>675.70551605352648</v>
      </c>
      <c r="H3696" s="401">
        <f t="shared" si="213"/>
        <v>716.92502465809889</v>
      </c>
    </row>
    <row r="3697" spans="1:8" x14ac:dyDescent="0.25">
      <c r="A3697" s="400">
        <v>42045</v>
      </c>
      <c r="B3697" s="383">
        <v>492</v>
      </c>
      <c r="C3697" s="292">
        <v>0.97</v>
      </c>
      <c r="D3697" s="341">
        <v>0.04</v>
      </c>
      <c r="E3697" s="341">
        <f t="shared" si="212"/>
        <v>1.01</v>
      </c>
      <c r="F3697" s="401">
        <f t="shared" si="213"/>
        <v>142.79615480869731</v>
      </c>
      <c r="G3697" s="401">
        <f t="shared" si="213"/>
        <v>5.888501229224631</v>
      </c>
      <c r="H3697" s="401">
        <f t="shared" si="213"/>
        <v>148.68465603792194</v>
      </c>
    </row>
    <row r="3698" spans="1:8" x14ac:dyDescent="0.25">
      <c r="A3698" s="400">
        <v>42045</v>
      </c>
      <c r="B3698" s="383">
        <v>499</v>
      </c>
      <c r="C3698" s="292">
        <v>0.84</v>
      </c>
      <c r="D3698" s="341">
        <v>2.4500000000000002</v>
      </c>
      <c r="E3698" s="341">
        <f t="shared" si="212"/>
        <v>3.29</v>
      </c>
      <c r="F3698" s="401">
        <f t="shared" si="213"/>
        <v>123.65852581371726</v>
      </c>
      <c r="G3698" s="401">
        <f t="shared" si="213"/>
        <v>360.67070029000865</v>
      </c>
      <c r="H3698" s="401">
        <f t="shared" si="213"/>
        <v>484.32922610372594</v>
      </c>
    </row>
    <row r="3699" spans="1:8" x14ac:dyDescent="0.25">
      <c r="A3699" s="400">
        <v>42045</v>
      </c>
      <c r="B3699" s="383">
        <v>503</v>
      </c>
      <c r="C3699" s="292">
        <v>0.31</v>
      </c>
      <c r="D3699" s="341">
        <v>1.1599999999999999</v>
      </c>
      <c r="E3699" s="341">
        <f t="shared" si="212"/>
        <v>1.47</v>
      </c>
      <c r="F3699" s="401">
        <f t="shared" si="213"/>
        <v>45.635884526490891</v>
      </c>
      <c r="G3699" s="401">
        <f t="shared" si="213"/>
        <v>170.7665356475143</v>
      </c>
      <c r="H3699" s="401">
        <f t="shared" si="213"/>
        <v>216.40242017400521</v>
      </c>
    </row>
    <row r="3700" spans="1:8" x14ac:dyDescent="0.25">
      <c r="A3700" s="400">
        <v>42045</v>
      </c>
      <c r="B3700" s="383">
        <v>525</v>
      </c>
      <c r="C3700" s="292">
        <v>1.22</v>
      </c>
      <c r="D3700" s="341">
        <v>1.46</v>
      </c>
      <c r="E3700" s="341">
        <f t="shared" si="212"/>
        <v>2.6799999999999997</v>
      </c>
      <c r="F3700" s="401">
        <f t="shared" si="213"/>
        <v>179.59928749135125</v>
      </c>
      <c r="G3700" s="401">
        <f t="shared" si="213"/>
        <v>214.93029486669906</v>
      </c>
      <c r="H3700" s="401">
        <f t="shared" si="213"/>
        <v>394.52958235805028</v>
      </c>
    </row>
    <row r="3701" spans="1:8" x14ac:dyDescent="0.25">
      <c r="A3701" s="400">
        <v>42045</v>
      </c>
      <c r="B3701" s="383">
        <v>529</v>
      </c>
      <c r="C3701" s="292">
        <v>1.1399999999999999</v>
      </c>
      <c r="D3701" s="341">
        <v>3.43</v>
      </c>
      <c r="E3701" s="341">
        <f t="shared" si="212"/>
        <v>4.57</v>
      </c>
      <c r="F3701" s="401">
        <f t="shared" si="213"/>
        <v>167.82228503290196</v>
      </c>
      <c r="G3701" s="401">
        <f t="shared" si="213"/>
        <v>504.93898040601215</v>
      </c>
      <c r="H3701" s="401">
        <f t="shared" si="213"/>
        <v>672.76126543891417</v>
      </c>
    </row>
    <row r="3702" spans="1:8" x14ac:dyDescent="0.25">
      <c r="A3702" s="400">
        <v>42045</v>
      </c>
      <c r="B3702" s="383">
        <v>541</v>
      </c>
      <c r="C3702" s="292">
        <v>0.36</v>
      </c>
      <c r="D3702" s="341">
        <v>2.4500000000000002</v>
      </c>
      <c r="E3702" s="341">
        <f t="shared" si="212"/>
        <v>2.81</v>
      </c>
      <c r="F3702" s="401">
        <f t="shared" si="213"/>
        <v>52.996511063021686</v>
      </c>
      <c r="G3702" s="401">
        <f t="shared" si="213"/>
        <v>360.67070029000865</v>
      </c>
      <c r="H3702" s="401">
        <f t="shared" si="213"/>
        <v>413.66721135303038</v>
      </c>
    </row>
    <row r="3703" spans="1:8" x14ac:dyDescent="0.25">
      <c r="A3703" s="400">
        <v>42045</v>
      </c>
      <c r="B3703" s="383">
        <v>549</v>
      </c>
      <c r="C3703" s="292">
        <v>1.25</v>
      </c>
      <c r="D3703" s="341">
        <v>3.26</v>
      </c>
      <c r="E3703" s="341">
        <f t="shared" si="212"/>
        <v>4.51</v>
      </c>
      <c r="F3703" s="401">
        <f t="shared" si="213"/>
        <v>184.01566341326972</v>
      </c>
      <c r="G3703" s="401">
        <f t="shared" si="213"/>
        <v>479.91285018180741</v>
      </c>
      <c r="H3703" s="401">
        <f t="shared" si="213"/>
        <v>663.92851359507722</v>
      </c>
    </row>
    <row r="3704" spans="1:8" x14ac:dyDescent="0.25">
      <c r="A3704" s="400">
        <v>42045</v>
      </c>
      <c r="B3704" s="383">
        <v>560</v>
      </c>
      <c r="C3704" s="292">
        <v>0.24</v>
      </c>
      <c r="D3704" s="341">
        <v>3.84</v>
      </c>
      <c r="E3704" s="341">
        <f t="shared" si="212"/>
        <v>4.08</v>
      </c>
      <c r="F3704" s="401">
        <f t="shared" si="213"/>
        <v>35.331007375347788</v>
      </c>
      <c r="G3704" s="401">
        <f t="shared" si="213"/>
        <v>565.29611800556461</v>
      </c>
      <c r="H3704" s="401">
        <f t="shared" si="213"/>
        <v>600.62712538091239</v>
      </c>
    </row>
    <row r="3705" spans="1:8" x14ac:dyDescent="0.25">
      <c r="A3705" s="400">
        <v>42045</v>
      </c>
      <c r="B3705" s="383">
        <v>562</v>
      </c>
      <c r="C3705" s="292">
        <v>0.91</v>
      </c>
      <c r="D3705" s="341">
        <v>0.77</v>
      </c>
      <c r="E3705" s="341">
        <f t="shared" si="212"/>
        <v>1.6800000000000002</v>
      </c>
      <c r="F3705" s="401">
        <f t="shared" si="213"/>
        <v>133.96340296486036</v>
      </c>
      <c r="G3705" s="401">
        <f t="shared" si="213"/>
        <v>113.35364866257416</v>
      </c>
      <c r="H3705" s="401">
        <f t="shared" si="213"/>
        <v>247.31705162743452</v>
      </c>
    </row>
    <row r="3706" spans="1:8" x14ac:dyDescent="0.25">
      <c r="A3706" s="400">
        <v>42045</v>
      </c>
      <c r="B3706" s="383">
        <v>570</v>
      </c>
      <c r="C3706" s="292">
        <v>1.1599999999999999</v>
      </c>
      <c r="D3706" s="341">
        <v>2.5000000000000001E-2</v>
      </c>
      <c r="E3706" s="341">
        <f t="shared" si="212"/>
        <v>1.1849999999999998</v>
      </c>
      <c r="F3706" s="401">
        <f t="shared" si="213"/>
        <v>170.7665356475143</v>
      </c>
      <c r="G3706" s="401">
        <f t="shared" si="213"/>
        <v>3.6803132682653947</v>
      </c>
      <c r="H3706" s="401">
        <f t="shared" si="213"/>
        <v>174.44684891577967</v>
      </c>
    </row>
    <row r="3707" spans="1:8" x14ac:dyDescent="0.25">
      <c r="A3707" s="400">
        <v>42045</v>
      </c>
      <c r="B3707" s="383">
        <v>577</v>
      </c>
      <c r="C3707" s="292">
        <v>1.56</v>
      </c>
      <c r="D3707" s="341">
        <v>0.06</v>
      </c>
      <c r="E3707" s="341">
        <f t="shared" si="212"/>
        <v>1.62</v>
      </c>
      <c r="F3707" s="401">
        <f t="shared" si="213"/>
        <v>229.65154793976063</v>
      </c>
      <c r="G3707" s="401">
        <f t="shared" si="213"/>
        <v>8.832751843836947</v>
      </c>
      <c r="H3707" s="401">
        <f t="shared" si="213"/>
        <v>238.48429978359761</v>
      </c>
    </row>
    <row r="3708" spans="1:8" x14ac:dyDescent="0.25">
      <c r="A3708" s="400">
        <v>42045</v>
      </c>
      <c r="B3708" s="383">
        <v>587</v>
      </c>
      <c r="C3708" s="292">
        <v>0.86</v>
      </c>
      <c r="D3708" s="341">
        <v>0</v>
      </c>
      <c r="E3708" s="341">
        <f t="shared" si="212"/>
        <v>0.86</v>
      </c>
      <c r="F3708" s="401">
        <f t="shared" si="213"/>
        <v>126.60277642832958</v>
      </c>
      <c r="G3708" s="401">
        <f t="shared" si="213"/>
        <v>0</v>
      </c>
      <c r="H3708" s="401">
        <f t="shared" si="213"/>
        <v>126.60277642832958</v>
      </c>
    </row>
    <row r="3709" spans="1:8" x14ac:dyDescent="0.25">
      <c r="A3709" s="400">
        <v>42045</v>
      </c>
      <c r="B3709" s="383">
        <v>631</v>
      </c>
      <c r="C3709" s="292">
        <v>0.86</v>
      </c>
      <c r="D3709" s="341">
        <v>0.88</v>
      </c>
      <c r="E3709" s="341">
        <f t="shared" si="212"/>
        <v>1.74</v>
      </c>
      <c r="F3709" s="401">
        <f t="shared" si="213"/>
        <v>126.60277642832958</v>
      </c>
      <c r="G3709" s="401">
        <f t="shared" si="213"/>
        <v>129.54702704294189</v>
      </c>
      <c r="H3709" s="401">
        <f t="shared" si="213"/>
        <v>256.14980347127147</v>
      </c>
    </row>
    <row r="3710" spans="1:8" x14ac:dyDescent="0.25">
      <c r="A3710" s="400">
        <v>42045</v>
      </c>
      <c r="B3710" s="383">
        <v>634</v>
      </c>
      <c r="C3710" s="292">
        <v>0.25</v>
      </c>
      <c r="D3710" s="341">
        <v>1.32</v>
      </c>
      <c r="E3710" s="341">
        <f t="shared" si="212"/>
        <v>1.57</v>
      </c>
      <c r="F3710" s="401">
        <f t="shared" si="213"/>
        <v>36.803132682653946</v>
      </c>
      <c r="G3710" s="401">
        <f t="shared" si="213"/>
        <v>194.32054056441282</v>
      </c>
      <c r="H3710" s="401">
        <f t="shared" si="213"/>
        <v>231.12367324706679</v>
      </c>
    </row>
    <row r="3711" spans="1:8" x14ac:dyDescent="0.25">
      <c r="A3711" s="400">
        <v>42045</v>
      </c>
      <c r="B3711" s="383">
        <v>641</v>
      </c>
      <c r="C3711" s="292">
        <v>1.18</v>
      </c>
      <c r="D3711" s="341">
        <v>0.03</v>
      </c>
      <c r="E3711" s="341">
        <f t="shared" si="212"/>
        <v>1.21</v>
      </c>
      <c r="F3711" s="401">
        <f t="shared" si="213"/>
        <v>173.71078626212662</v>
      </c>
      <c r="G3711" s="401">
        <f t="shared" si="213"/>
        <v>4.4163759219184735</v>
      </c>
      <c r="H3711" s="401">
        <f t="shared" si="213"/>
        <v>178.12716218404509</v>
      </c>
    </row>
    <row r="3712" spans="1:8" x14ac:dyDescent="0.25">
      <c r="A3712" s="400">
        <v>42045</v>
      </c>
      <c r="B3712" s="383">
        <v>661</v>
      </c>
      <c r="C3712" s="292">
        <v>0.45</v>
      </c>
      <c r="D3712" s="341">
        <v>4.21</v>
      </c>
      <c r="E3712" s="341">
        <f t="shared" si="212"/>
        <v>4.66</v>
      </c>
      <c r="F3712" s="401">
        <f t="shared" si="213"/>
        <v>66.245638828777103</v>
      </c>
      <c r="G3712" s="401">
        <f t="shared" si="213"/>
        <v>619.76475437589249</v>
      </c>
      <c r="H3712" s="401">
        <f t="shared" si="213"/>
        <v>686.01039320466953</v>
      </c>
    </row>
    <row r="3713" spans="1:8" x14ac:dyDescent="0.25">
      <c r="A3713" s="400">
        <v>42045</v>
      </c>
      <c r="B3713" s="383">
        <v>743</v>
      </c>
      <c r="C3713" s="292">
        <v>0.72</v>
      </c>
      <c r="D3713" s="341">
        <v>1.1299999999999999</v>
      </c>
      <c r="E3713" s="341">
        <f t="shared" si="212"/>
        <v>1.8499999999999999</v>
      </c>
      <c r="F3713" s="401">
        <f t="shared" si="213"/>
        <v>105.99302212604337</v>
      </c>
      <c r="G3713" s="401">
        <f t="shared" si="213"/>
        <v>166.3501597255958</v>
      </c>
      <c r="H3713" s="401">
        <f t="shared" si="213"/>
        <v>272.3431818516392</v>
      </c>
    </row>
    <row r="3714" spans="1:8" x14ac:dyDescent="0.25">
      <c r="A3714" s="400">
        <v>42045</v>
      </c>
      <c r="B3714" s="383">
        <v>744</v>
      </c>
      <c r="C3714" s="292">
        <v>1.48</v>
      </c>
      <c r="D3714" s="341">
        <v>0.05</v>
      </c>
      <c r="E3714" s="341">
        <f t="shared" si="212"/>
        <v>1.53</v>
      </c>
      <c r="F3714" s="401">
        <f t="shared" si="213"/>
        <v>217.87454548131137</v>
      </c>
      <c r="G3714" s="401">
        <f t="shared" si="213"/>
        <v>7.3606265365307895</v>
      </c>
      <c r="H3714" s="401">
        <f t="shared" si="213"/>
        <v>225.23517201784216</v>
      </c>
    </row>
    <row r="3715" spans="1:8" x14ac:dyDescent="0.25">
      <c r="A3715" s="400">
        <v>42045</v>
      </c>
      <c r="B3715" s="383">
        <v>746</v>
      </c>
      <c r="C3715" s="292">
        <v>0.71</v>
      </c>
      <c r="D3715" s="341">
        <v>3.73</v>
      </c>
      <c r="E3715" s="341">
        <f t="shared" si="212"/>
        <v>4.4399999999999995</v>
      </c>
      <c r="F3715" s="401">
        <f t="shared" si="213"/>
        <v>104.52089681873721</v>
      </c>
      <c r="G3715" s="401">
        <f t="shared" si="213"/>
        <v>549.10273962519693</v>
      </c>
      <c r="H3715" s="401">
        <f t="shared" si="213"/>
        <v>653.62363644393395</v>
      </c>
    </row>
    <row r="3716" spans="1:8" s="358" customFormat="1" ht="15.75" thickBot="1" x14ac:dyDescent="0.3">
      <c r="A3716" s="409">
        <v>42045</v>
      </c>
      <c r="B3716" s="388">
        <v>765</v>
      </c>
      <c r="C3716" s="410">
        <v>1.29</v>
      </c>
      <c r="D3716" s="411">
        <v>0.36</v>
      </c>
      <c r="E3716" s="411">
        <f t="shared" si="212"/>
        <v>1.65</v>
      </c>
      <c r="F3716" s="412">
        <f t="shared" si="213"/>
        <v>189.90416464249435</v>
      </c>
      <c r="G3716" s="412">
        <f t="shared" si="213"/>
        <v>52.996511063021686</v>
      </c>
      <c r="H3716" s="412">
        <f t="shared" si="213"/>
        <v>242.90067570551605</v>
      </c>
    </row>
    <row r="3717" spans="1:8" x14ac:dyDescent="0.25">
      <c r="A3717" s="413">
        <v>42115</v>
      </c>
      <c r="B3717" s="391">
        <v>71</v>
      </c>
      <c r="C3717" s="414">
        <v>4.3</v>
      </c>
      <c r="D3717" s="414">
        <v>2.83</v>
      </c>
      <c r="E3717" s="415">
        <f t="shared" si="212"/>
        <v>7.13</v>
      </c>
      <c r="F3717" s="416">
        <f t="shared" ref="F3717:F3780" si="214">(C3717*10000)/67.929</f>
        <v>633.01388214164785</v>
      </c>
      <c r="G3717" s="416">
        <f t="shared" ref="G3717:G3780" si="215">(D3717*10000)/67.929</f>
        <v>416.6114619676427</v>
      </c>
      <c r="H3717" s="416">
        <f t="shared" ref="H3717:H3780" si="216">(E3717*10000)/67.929</f>
        <v>1049.6253441092906</v>
      </c>
    </row>
    <row r="3718" spans="1:8" x14ac:dyDescent="0.25">
      <c r="A3718" s="378">
        <v>42115</v>
      </c>
      <c r="B3718" s="324">
        <v>72</v>
      </c>
      <c r="C3718" s="406">
        <v>16.46</v>
      </c>
      <c r="D3718" s="406">
        <v>6.89</v>
      </c>
      <c r="E3718" s="341">
        <f t="shared" si="212"/>
        <v>23.35</v>
      </c>
      <c r="F3718" s="401">
        <f t="shared" si="214"/>
        <v>2423.1182558259356</v>
      </c>
      <c r="G3718" s="401">
        <f t="shared" si="215"/>
        <v>1014.2943367339427</v>
      </c>
      <c r="H3718" s="401">
        <f t="shared" si="216"/>
        <v>3437.4125925598787</v>
      </c>
    </row>
    <row r="3719" spans="1:8" x14ac:dyDescent="0.25">
      <c r="A3719" s="378">
        <v>42115</v>
      </c>
      <c r="B3719" s="324">
        <v>74</v>
      </c>
      <c r="C3719" s="406">
        <v>16.47</v>
      </c>
      <c r="D3719" s="406">
        <v>7.62</v>
      </c>
      <c r="E3719" s="341">
        <f t="shared" si="212"/>
        <v>24.09</v>
      </c>
      <c r="F3719" s="401">
        <f t="shared" si="214"/>
        <v>2424.5903811332419</v>
      </c>
      <c r="G3719" s="401">
        <f t="shared" si="215"/>
        <v>1121.7594841672924</v>
      </c>
      <c r="H3719" s="401">
        <f t="shared" si="216"/>
        <v>3546.3498653005345</v>
      </c>
    </row>
    <row r="3720" spans="1:8" x14ac:dyDescent="0.25">
      <c r="A3720" s="378">
        <v>42115</v>
      </c>
      <c r="B3720" s="324">
        <v>76</v>
      </c>
      <c r="C3720" s="406">
        <v>8.0500000000000007</v>
      </c>
      <c r="D3720" s="406">
        <v>0.6</v>
      </c>
      <c r="E3720" s="341">
        <f t="shared" si="212"/>
        <v>8.65</v>
      </c>
      <c r="F3720" s="401">
        <f t="shared" si="214"/>
        <v>1185.0608723814571</v>
      </c>
      <c r="G3720" s="401">
        <f t="shared" si="215"/>
        <v>88.327518438369466</v>
      </c>
      <c r="H3720" s="401">
        <f t="shared" si="216"/>
        <v>1273.3883908198266</v>
      </c>
    </row>
    <row r="3721" spans="1:8" x14ac:dyDescent="0.25">
      <c r="A3721" s="378">
        <v>42115</v>
      </c>
      <c r="B3721" s="324">
        <v>77</v>
      </c>
      <c r="C3721" s="406">
        <v>15.86</v>
      </c>
      <c r="D3721" s="406">
        <v>0</v>
      </c>
      <c r="E3721" s="341">
        <f t="shared" si="212"/>
        <v>15.86</v>
      </c>
      <c r="F3721" s="401">
        <f t="shared" si="214"/>
        <v>2334.7907373875664</v>
      </c>
      <c r="G3721" s="401">
        <f t="shared" si="215"/>
        <v>0</v>
      </c>
      <c r="H3721" s="401">
        <f t="shared" si="216"/>
        <v>2334.7907373875664</v>
      </c>
    </row>
    <row r="3722" spans="1:8" x14ac:dyDescent="0.25">
      <c r="A3722" s="378">
        <v>42115</v>
      </c>
      <c r="B3722" s="324">
        <v>80</v>
      </c>
      <c r="C3722" s="406">
        <v>1.81</v>
      </c>
      <c r="D3722" s="406">
        <v>2.89</v>
      </c>
      <c r="E3722" s="341">
        <f t="shared" si="212"/>
        <v>4.7</v>
      </c>
      <c r="F3722" s="401">
        <f t="shared" si="214"/>
        <v>266.45468062241457</v>
      </c>
      <c r="G3722" s="401">
        <f t="shared" si="215"/>
        <v>425.44421381147964</v>
      </c>
      <c r="H3722" s="401">
        <f t="shared" si="216"/>
        <v>691.89889443389416</v>
      </c>
    </row>
    <row r="3723" spans="1:8" x14ac:dyDescent="0.25">
      <c r="A3723" s="378">
        <v>42115</v>
      </c>
      <c r="B3723" s="324">
        <v>82</v>
      </c>
      <c r="C3723" s="406">
        <v>1.51</v>
      </c>
      <c r="D3723" s="406">
        <v>3.37</v>
      </c>
      <c r="E3723" s="341">
        <f t="shared" si="212"/>
        <v>4.88</v>
      </c>
      <c r="F3723" s="401">
        <f t="shared" si="214"/>
        <v>222.29092140322985</v>
      </c>
      <c r="G3723" s="401">
        <f t="shared" si="215"/>
        <v>496.1062285621752</v>
      </c>
      <c r="H3723" s="401">
        <f t="shared" si="216"/>
        <v>718.39714996540499</v>
      </c>
    </row>
    <row r="3724" spans="1:8" x14ac:dyDescent="0.25">
      <c r="A3724" s="378">
        <v>42115</v>
      </c>
      <c r="B3724" s="324">
        <v>86</v>
      </c>
      <c r="C3724" s="406">
        <v>13.13</v>
      </c>
      <c r="D3724" s="406">
        <v>1.53</v>
      </c>
      <c r="E3724" s="341">
        <f t="shared" si="212"/>
        <v>14.66</v>
      </c>
      <c r="F3724" s="401">
        <f t="shared" si="214"/>
        <v>1932.9005284929854</v>
      </c>
      <c r="G3724" s="401">
        <f t="shared" si="215"/>
        <v>225.23517201784216</v>
      </c>
      <c r="H3724" s="401">
        <f t="shared" si="216"/>
        <v>2158.1357005108275</v>
      </c>
    </row>
    <row r="3725" spans="1:8" x14ac:dyDescent="0.25">
      <c r="A3725" s="378">
        <v>42115</v>
      </c>
      <c r="B3725" s="324">
        <v>87</v>
      </c>
      <c r="C3725" s="406">
        <v>2.09</v>
      </c>
      <c r="D3725" s="406">
        <v>0.22</v>
      </c>
      <c r="E3725" s="341">
        <f t="shared" si="212"/>
        <v>2.31</v>
      </c>
      <c r="F3725" s="401">
        <f t="shared" si="214"/>
        <v>307.67418922698698</v>
      </c>
      <c r="G3725" s="401">
        <f t="shared" si="215"/>
        <v>32.386756760735473</v>
      </c>
      <c r="H3725" s="401">
        <f t="shared" si="216"/>
        <v>340.06094598772245</v>
      </c>
    </row>
    <row r="3726" spans="1:8" x14ac:dyDescent="0.25">
      <c r="A3726" s="378">
        <v>42115</v>
      </c>
      <c r="B3726" s="324">
        <v>88</v>
      </c>
      <c r="C3726" s="406">
        <v>2.6</v>
      </c>
      <c r="D3726" s="406">
        <v>1.53</v>
      </c>
      <c r="E3726" s="341">
        <f t="shared" si="212"/>
        <v>4.13</v>
      </c>
      <c r="F3726" s="401">
        <f t="shared" si="214"/>
        <v>382.75257989960102</v>
      </c>
      <c r="G3726" s="401">
        <f t="shared" si="215"/>
        <v>225.23517201784216</v>
      </c>
      <c r="H3726" s="401">
        <f t="shared" si="216"/>
        <v>607.98775191744323</v>
      </c>
    </row>
    <row r="3727" spans="1:8" x14ac:dyDescent="0.25">
      <c r="A3727" s="378">
        <v>42115</v>
      </c>
      <c r="B3727" s="324">
        <v>89</v>
      </c>
      <c r="C3727" s="406">
        <v>2.27</v>
      </c>
      <c r="D3727" s="406">
        <v>1.02</v>
      </c>
      <c r="E3727" s="341">
        <f t="shared" si="212"/>
        <v>3.29</v>
      </c>
      <c r="F3727" s="401">
        <f t="shared" si="214"/>
        <v>334.17244475849782</v>
      </c>
      <c r="G3727" s="401">
        <f t="shared" si="215"/>
        <v>150.1567813452281</v>
      </c>
      <c r="H3727" s="401">
        <f t="shared" si="216"/>
        <v>484.32922610372594</v>
      </c>
    </row>
    <row r="3728" spans="1:8" x14ac:dyDescent="0.25">
      <c r="A3728" s="378">
        <v>42115</v>
      </c>
      <c r="B3728" s="324">
        <v>90</v>
      </c>
      <c r="C3728" s="406">
        <v>3.84</v>
      </c>
      <c r="D3728" s="406">
        <v>0.74</v>
      </c>
      <c r="E3728" s="341">
        <f t="shared" si="212"/>
        <v>4.58</v>
      </c>
      <c r="F3728" s="401">
        <f t="shared" si="214"/>
        <v>565.29611800556461</v>
      </c>
      <c r="G3728" s="401">
        <f t="shared" si="215"/>
        <v>108.93727274065569</v>
      </c>
      <c r="H3728" s="401">
        <f t="shared" si="216"/>
        <v>674.23339074622027</v>
      </c>
    </row>
    <row r="3729" spans="1:8" x14ac:dyDescent="0.25">
      <c r="A3729" s="378">
        <v>42115</v>
      </c>
      <c r="B3729" s="324">
        <v>91</v>
      </c>
      <c r="C3729" s="406">
        <v>30.99</v>
      </c>
      <c r="D3729" s="406">
        <v>7.88</v>
      </c>
      <c r="E3729" s="341">
        <f t="shared" si="212"/>
        <v>38.869999999999997</v>
      </c>
      <c r="F3729" s="401">
        <f t="shared" si="214"/>
        <v>4562.1163273417833</v>
      </c>
      <c r="G3729" s="401">
        <f t="shared" si="215"/>
        <v>1160.0347421572524</v>
      </c>
      <c r="H3729" s="401">
        <f t="shared" si="216"/>
        <v>5722.1510694990357</v>
      </c>
    </row>
    <row r="3730" spans="1:8" x14ac:dyDescent="0.25">
      <c r="A3730" s="378">
        <v>42115</v>
      </c>
      <c r="B3730" s="324">
        <v>94</v>
      </c>
      <c r="C3730" s="406">
        <v>8.86</v>
      </c>
      <c r="D3730" s="406">
        <v>1.1399999999999999</v>
      </c>
      <c r="E3730" s="341">
        <f t="shared" si="212"/>
        <v>10</v>
      </c>
      <c r="F3730" s="401">
        <f t="shared" si="214"/>
        <v>1304.3030222732559</v>
      </c>
      <c r="G3730" s="401">
        <f t="shared" si="215"/>
        <v>167.82228503290196</v>
      </c>
      <c r="H3730" s="401">
        <f t="shared" si="216"/>
        <v>1472.1253073061578</v>
      </c>
    </row>
    <row r="3731" spans="1:8" x14ac:dyDescent="0.25">
      <c r="A3731" s="378">
        <v>42115</v>
      </c>
      <c r="B3731" s="324">
        <v>95</v>
      </c>
      <c r="C3731" s="406">
        <v>3.56</v>
      </c>
      <c r="D3731" s="406">
        <v>0.64</v>
      </c>
      <c r="E3731" s="341">
        <f t="shared" si="212"/>
        <v>4.2</v>
      </c>
      <c r="F3731" s="401">
        <f t="shared" si="214"/>
        <v>524.0766094009922</v>
      </c>
      <c r="G3731" s="401">
        <f t="shared" si="215"/>
        <v>94.216019667594097</v>
      </c>
      <c r="H3731" s="401">
        <f t="shared" si="216"/>
        <v>618.29262906858628</v>
      </c>
    </row>
    <row r="3732" spans="1:8" x14ac:dyDescent="0.25">
      <c r="A3732" s="378">
        <v>42115</v>
      </c>
      <c r="B3732" s="324">
        <v>96</v>
      </c>
      <c r="C3732" s="406">
        <v>4.5599999999999996</v>
      </c>
      <c r="D3732" s="406">
        <v>1.66</v>
      </c>
      <c r="E3732" s="341">
        <f t="shared" si="212"/>
        <v>6.22</v>
      </c>
      <c r="F3732" s="401">
        <f t="shared" si="214"/>
        <v>671.28914013160784</v>
      </c>
      <c r="G3732" s="401">
        <f t="shared" si="215"/>
        <v>244.37280101282221</v>
      </c>
      <c r="H3732" s="401">
        <f t="shared" si="216"/>
        <v>915.66194114443022</v>
      </c>
    </row>
    <row r="3733" spans="1:8" x14ac:dyDescent="0.25">
      <c r="A3733" s="378">
        <v>42115</v>
      </c>
      <c r="B3733" s="324">
        <v>100</v>
      </c>
      <c r="C3733" s="406">
        <v>5.22</v>
      </c>
      <c r="D3733" s="406">
        <v>0.84</v>
      </c>
      <c r="E3733" s="341">
        <f t="shared" si="212"/>
        <v>6.06</v>
      </c>
      <c r="F3733" s="401">
        <f t="shared" si="214"/>
        <v>768.44941041381435</v>
      </c>
      <c r="G3733" s="401">
        <f t="shared" si="215"/>
        <v>123.65852581371726</v>
      </c>
      <c r="H3733" s="401">
        <f t="shared" si="216"/>
        <v>892.10793622753158</v>
      </c>
    </row>
    <row r="3734" spans="1:8" x14ac:dyDescent="0.25">
      <c r="A3734" s="378">
        <v>42115</v>
      </c>
      <c r="B3734" s="324">
        <v>101</v>
      </c>
      <c r="C3734" s="406">
        <v>12.8</v>
      </c>
      <c r="D3734" s="406">
        <v>7.85</v>
      </c>
      <c r="E3734" s="341">
        <f t="shared" ref="E3734:E3797" si="217">SUM(C3734,D3734)</f>
        <v>20.65</v>
      </c>
      <c r="F3734" s="401">
        <f t="shared" si="214"/>
        <v>1884.3203933518821</v>
      </c>
      <c r="G3734" s="401">
        <f t="shared" si="215"/>
        <v>1155.618366235334</v>
      </c>
      <c r="H3734" s="401">
        <f t="shared" si="216"/>
        <v>3039.9387595872158</v>
      </c>
    </row>
    <row r="3735" spans="1:8" x14ac:dyDescent="0.25">
      <c r="A3735" s="378">
        <v>42115</v>
      </c>
      <c r="B3735" s="324">
        <v>102</v>
      </c>
      <c r="C3735" s="406">
        <v>16.97</v>
      </c>
      <c r="D3735" s="406">
        <v>4.34</v>
      </c>
      <c r="E3735" s="341">
        <f t="shared" si="217"/>
        <v>21.31</v>
      </c>
      <c r="F3735" s="401">
        <f t="shared" si="214"/>
        <v>2498.1966464985499</v>
      </c>
      <c r="G3735" s="401">
        <f t="shared" si="215"/>
        <v>638.90238337087249</v>
      </c>
      <c r="H3735" s="401">
        <f t="shared" si="216"/>
        <v>3137.0990298694223</v>
      </c>
    </row>
    <row r="3736" spans="1:8" x14ac:dyDescent="0.25">
      <c r="A3736" s="378">
        <v>42115</v>
      </c>
      <c r="B3736" s="324">
        <v>104</v>
      </c>
      <c r="C3736" s="406">
        <v>5.53</v>
      </c>
      <c r="D3736" s="406">
        <v>1.48</v>
      </c>
      <c r="E3736" s="341">
        <f t="shared" si="217"/>
        <v>7.01</v>
      </c>
      <c r="F3736" s="401">
        <f t="shared" si="214"/>
        <v>814.08529494030529</v>
      </c>
      <c r="G3736" s="401">
        <f t="shared" si="215"/>
        <v>217.87454548131137</v>
      </c>
      <c r="H3736" s="401">
        <f t="shared" si="216"/>
        <v>1031.9598404216167</v>
      </c>
    </row>
    <row r="3737" spans="1:8" x14ac:dyDescent="0.25">
      <c r="A3737" s="378">
        <v>42115</v>
      </c>
      <c r="B3737" s="324">
        <v>105</v>
      </c>
      <c r="C3737" s="406">
        <v>4.68</v>
      </c>
      <c r="D3737" s="406">
        <v>2.1</v>
      </c>
      <c r="E3737" s="341">
        <f t="shared" si="217"/>
        <v>6.7799999999999994</v>
      </c>
      <c r="F3737" s="401">
        <f t="shared" si="214"/>
        <v>688.95464381928184</v>
      </c>
      <c r="G3737" s="401">
        <f t="shared" si="215"/>
        <v>309.14631453429314</v>
      </c>
      <c r="H3737" s="401">
        <f t="shared" si="216"/>
        <v>998.10095835357504</v>
      </c>
    </row>
    <row r="3738" spans="1:8" x14ac:dyDescent="0.25">
      <c r="A3738" s="378">
        <v>42115</v>
      </c>
      <c r="B3738" s="324">
        <v>108</v>
      </c>
      <c r="C3738" s="406">
        <v>2.2000000000000002</v>
      </c>
      <c r="D3738" s="406">
        <v>0</v>
      </c>
      <c r="E3738" s="341">
        <f t="shared" si="217"/>
        <v>2.2000000000000002</v>
      </c>
      <c r="F3738" s="401">
        <f t="shared" si="214"/>
        <v>323.86756760735472</v>
      </c>
      <c r="G3738" s="401">
        <f t="shared" si="215"/>
        <v>0</v>
      </c>
      <c r="H3738" s="401">
        <f t="shared" si="216"/>
        <v>323.86756760735472</v>
      </c>
    </row>
    <row r="3739" spans="1:8" x14ac:dyDescent="0.25">
      <c r="A3739" s="378">
        <v>42115</v>
      </c>
      <c r="B3739" s="324">
        <v>111</v>
      </c>
      <c r="C3739" s="406">
        <v>1.7</v>
      </c>
      <c r="D3739" s="406">
        <v>3.72</v>
      </c>
      <c r="E3739" s="341">
        <f t="shared" si="217"/>
        <v>5.42</v>
      </c>
      <c r="F3739" s="401">
        <f t="shared" si="214"/>
        <v>250.26130224204684</v>
      </c>
      <c r="G3739" s="401">
        <f t="shared" si="215"/>
        <v>547.63061431789072</v>
      </c>
      <c r="H3739" s="401">
        <f t="shared" si="216"/>
        <v>797.89191655993761</v>
      </c>
    </row>
    <row r="3740" spans="1:8" x14ac:dyDescent="0.25">
      <c r="A3740" s="378">
        <v>42115</v>
      </c>
      <c r="B3740" s="324">
        <v>112</v>
      </c>
      <c r="C3740" s="406">
        <v>6.67</v>
      </c>
      <c r="D3740" s="406">
        <v>2.35</v>
      </c>
      <c r="E3740" s="341">
        <f t="shared" si="217"/>
        <v>9.02</v>
      </c>
      <c r="F3740" s="401">
        <f t="shared" si="214"/>
        <v>981.90757997320725</v>
      </c>
      <c r="G3740" s="401">
        <f t="shared" si="215"/>
        <v>345.94944721694708</v>
      </c>
      <c r="H3740" s="401">
        <f t="shared" si="216"/>
        <v>1327.8570271901544</v>
      </c>
    </row>
    <row r="3741" spans="1:8" x14ac:dyDescent="0.25">
      <c r="A3741" s="378">
        <v>42115</v>
      </c>
      <c r="B3741" s="324">
        <v>114</v>
      </c>
      <c r="C3741" s="406">
        <v>6.14</v>
      </c>
      <c r="D3741" s="406">
        <v>4.18</v>
      </c>
      <c r="E3741" s="341">
        <f t="shared" si="217"/>
        <v>10.32</v>
      </c>
      <c r="F3741" s="401">
        <f t="shared" si="214"/>
        <v>903.88493868598096</v>
      </c>
      <c r="G3741" s="401">
        <f t="shared" si="215"/>
        <v>615.34837845397396</v>
      </c>
      <c r="H3741" s="401">
        <f t="shared" si="216"/>
        <v>1519.2333171399548</v>
      </c>
    </row>
    <row r="3742" spans="1:8" x14ac:dyDescent="0.25">
      <c r="A3742" s="378">
        <v>42115</v>
      </c>
      <c r="B3742" s="324">
        <v>116</v>
      </c>
      <c r="C3742" s="406">
        <v>1.19</v>
      </c>
      <c r="D3742" s="406">
        <v>1.99</v>
      </c>
      <c r="E3742" s="341">
        <f t="shared" si="217"/>
        <v>3.1799999999999997</v>
      </c>
      <c r="F3742" s="401">
        <f t="shared" si="214"/>
        <v>175.18291156943278</v>
      </c>
      <c r="G3742" s="401">
        <f t="shared" si="215"/>
        <v>292.95293615392541</v>
      </c>
      <c r="H3742" s="401">
        <f t="shared" si="216"/>
        <v>468.13584772335815</v>
      </c>
    </row>
    <row r="3743" spans="1:8" x14ac:dyDescent="0.25">
      <c r="A3743" s="378">
        <v>42115</v>
      </c>
      <c r="B3743" s="324">
        <v>119</v>
      </c>
      <c r="C3743" s="406">
        <v>1.22</v>
      </c>
      <c r="D3743" s="406">
        <v>3.37</v>
      </c>
      <c r="E3743" s="341">
        <f t="shared" si="217"/>
        <v>4.59</v>
      </c>
      <c r="F3743" s="401">
        <f t="shared" si="214"/>
        <v>179.59928749135125</v>
      </c>
      <c r="G3743" s="401">
        <f t="shared" si="215"/>
        <v>496.1062285621752</v>
      </c>
      <c r="H3743" s="401">
        <f t="shared" si="216"/>
        <v>675.70551605352648</v>
      </c>
    </row>
    <row r="3744" spans="1:8" x14ac:dyDescent="0.25">
      <c r="A3744" s="378">
        <v>42115</v>
      </c>
      <c r="B3744" s="324">
        <v>120</v>
      </c>
      <c r="C3744" s="406">
        <v>3.1</v>
      </c>
      <c r="D3744" s="406">
        <v>5.29</v>
      </c>
      <c r="E3744" s="341">
        <f t="shared" si="217"/>
        <v>8.39</v>
      </c>
      <c r="F3744" s="401">
        <f t="shared" si="214"/>
        <v>456.35884526490895</v>
      </c>
      <c r="G3744" s="401">
        <f t="shared" si="215"/>
        <v>778.75428756495751</v>
      </c>
      <c r="H3744" s="401">
        <f t="shared" si="216"/>
        <v>1235.1131328298663</v>
      </c>
    </row>
    <row r="3745" spans="1:8" x14ac:dyDescent="0.25">
      <c r="A3745" s="378">
        <v>42115</v>
      </c>
      <c r="B3745" s="324">
        <v>121</v>
      </c>
      <c r="C3745" s="406">
        <v>2.31</v>
      </c>
      <c r="D3745" s="406">
        <v>4.08</v>
      </c>
      <c r="E3745" s="341">
        <f t="shared" si="217"/>
        <v>6.3900000000000006</v>
      </c>
      <c r="F3745" s="401">
        <f t="shared" si="214"/>
        <v>340.06094598772245</v>
      </c>
      <c r="G3745" s="401">
        <f t="shared" si="215"/>
        <v>600.62712538091239</v>
      </c>
      <c r="H3745" s="401">
        <f t="shared" si="216"/>
        <v>940.68807136863495</v>
      </c>
    </row>
    <row r="3746" spans="1:8" x14ac:dyDescent="0.25">
      <c r="A3746" s="378">
        <v>42115</v>
      </c>
      <c r="B3746" s="324">
        <v>123</v>
      </c>
      <c r="C3746" s="406">
        <v>28.03</v>
      </c>
      <c r="D3746" s="406">
        <v>3.61</v>
      </c>
      <c r="E3746" s="341">
        <f t="shared" si="217"/>
        <v>31.64</v>
      </c>
      <c r="F3746" s="401">
        <f t="shared" si="214"/>
        <v>4126.3672363791602</v>
      </c>
      <c r="G3746" s="401">
        <f t="shared" si="215"/>
        <v>531.43723593752304</v>
      </c>
      <c r="H3746" s="401">
        <f t="shared" si="216"/>
        <v>4657.8044723166831</v>
      </c>
    </row>
    <row r="3747" spans="1:8" x14ac:dyDescent="0.25">
      <c r="A3747" s="378">
        <v>42115</v>
      </c>
      <c r="B3747" s="324">
        <v>124</v>
      </c>
      <c r="C3747" s="406">
        <v>5.41</v>
      </c>
      <c r="D3747" s="406">
        <v>3.23</v>
      </c>
      <c r="E3747" s="341">
        <f t="shared" si="217"/>
        <v>8.64</v>
      </c>
      <c r="F3747" s="401">
        <f t="shared" si="214"/>
        <v>796.4197912526314</v>
      </c>
      <c r="G3747" s="401">
        <f t="shared" si="215"/>
        <v>475.496474259889</v>
      </c>
      <c r="H3747" s="401">
        <f t="shared" si="216"/>
        <v>1271.9162655125203</v>
      </c>
    </row>
    <row r="3748" spans="1:8" x14ac:dyDescent="0.25">
      <c r="A3748" s="378">
        <v>42115</v>
      </c>
      <c r="B3748" s="324">
        <v>125</v>
      </c>
      <c r="C3748" s="406">
        <v>5.82</v>
      </c>
      <c r="D3748" s="406">
        <v>1.87</v>
      </c>
      <c r="E3748" s="341">
        <f t="shared" si="217"/>
        <v>7.69</v>
      </c>
      <c r="F3748" s="401">
        <f t="shared" si="214"/>
        <v>856.77692885218391</v>
      </c>
      <c r="G3748" s="401">
        <f t="shared" si="215"/>
        <v>275.28743246625152</v>
      </c>
      <c r="H3748" s="401">
        <f t="shared" si="216"/>
        <v>1132.0643613184354</v>
      </c>
    </row>
    <row r="3749" spans="1:8" x14ac:dyDescent="0.25">
      <c r="A3749" s="378">
        <v>42115</v>
      </c>
      <c r="B3749" s="324">
        <v>129</v>
      </c>
      <c r="C3749" s="406">
        <v>0.65</v>
      </c>
      <c r="D3749" s="406">
        <v>3.72</v>
      </c>
      <c r="E3749" s="341">
        <f t="shared" si="217"/>
        <v>4.37</v>
      </c>
      <c r="F3749" s="401">
        <f t="shared" si="214"/>
        <v>95.688144974900254</v>
      </c>
      <c r="G3749" s="401">
        <f t="shared" si="215"/>
        <v>547.63061431789072</v>
      </c>
      <c r="H3749" s="401">
        <f t="shared" si="216"/>
        <v>643.31875929279101</v>
      </c>
    </row>
    <row r="3750" spans="1:8" x14ac:dyDescent="0.25">
      <c r="A3750" s="378">
        <v>42115</v>
      </c>
      <c r="B3750" s="324">
        <v>130</v>
      </c>
      <c r="C3750" s="406">
        <v>0.5</v>
      </c>
      <c r="D3750" s="406">
        <v>4.74</v>
      </c>
      <c r="E3750" s="341">
        <f t="shared" si="217"/>
        <v>5.24</v>
      </c>
      <c r="F3750" s="401">
        <f t="shared" si="214"/>
        <v>73.606265365307891</v>
      </c>
      <c r="G3750" s="401">
        <f t="shared" si="215"/>
        <v>697.78739566311879</v>
      </c>
      <c r="H3750" s="401">
        <f t="shared" si="216"/>
        <v>771.39366102842666</v>
      </c>
    </row>
    <row r="3751" spans="1:8" x14ac:dyDescent="0.25">
      <c r="A3751" s="378">
        <v>42115</v>
      </c>
      <c r="B3751" s="324">
        <v>131</v>
      </c>
      <c r="C3751" s="406">
        <v>3.16</v>
      </c>
      <c r="D3751" s="406">
        <v>6.34</v>
      </c>
      <c r="E3751" s="341">
        <f t="shared" si="217"/>
        <v>9.5</v>
      </c>
      <c r="F3751" s="401">
        <f t="shared" si="214"/>
        <v>465.1915971087459</v>
      </c>
      <c r="G3751" s="401">
        <f t="shared" si="215"/>
        <v>933.32744483210411</v>
      </c>
      <c r="H3751" s="401">
        <f t="shared" si="216"/>
        <v>1398.51904194085</v>
      </c>
    </row>
    <row r="3752" spans="1:8" x14ac:dyDescent="0.25">
      <c r="A3752" s="378">
        <v>42115</v>
      </c>
      <c r="B3752" s="324">
        <v>132</v>
      </c>
      <c r="C3752" s="406">
        <v>2.69</v>
      </c>
      <c r="D3752" s="406">
        <v>4.6500000000000004</v>
      </c>
      <c r="E3752" s="341">
        <f t="shared" si="217"/>
        <v>7.34</v>
      </c>
      <c r="F3752" s="401">
        <f t="shared" si="214"/>
        <v>396.00170766535649</v>
      </c>
      <c r="G3752" s="401">
        <f t="shared" si="215"/>
        <v>684.53826789736343</v>
      </c>
      <c r="H3752" s="401">
        <f t="shared" si="216"/>
        <v>1080.53997556272</v>
      </c>
    </row>
    <row r="3753" spans="1:8" x14ac:dyDescent="0.25">
      <c r="A3753" s="378">
        <v>42115</v>
      </c>
      <c r="B3753" s="324">
        <v>133</v>
      </c>
      <c r="C3753" s="406">
        <v>7.23</v>
      </c>
      <c r="D3753" s="406">
        <v>5.87</v>
      </c>
      <c r="E3753" s="341">
        <f t="shared" si="217"/>
        <v>13.100000000000001</v>
      </c>
      <c r="F3753" s="401">
        <f t="shared" si="214"/>
        <v>1064.3465971823521</v>
      </c>
      <c r="G3753" s="401">
        <f t="shared" si="215"/>
        <v>864.13755538871465</v>
      </c>
      <c r="H3753" s="401">
        <f t="shared" si="216"/>
        <v>1928.4841525710669</v>
      </c>
    </row>
    <row r="3754" spans="1:8" x14ac:dyDescent="0.25">
      <c r="A3754" s="378">
        <v>42115</v>
      </c>
      <c r="B3754" s="324">
        <v>134</v>
      </c>
      <c r="C3754" s="406">
        <v>5.5</v>
      </c>
      <c r="D3754" s="406">
        <v>1.2</v>
      </c>
      <c r="E3754" s="341">
        <f t="shared" si="217"/>
        <v>6.7</v>
      </c>
      <c r="F3754" s="401">
        <f t="shared" si="214"/>
        <v>809.66891901838687</v>
      </c>
      <c r="G3754" s="401">
        <f t="shared" si="215"/>
        <v>176.65503687673893</v>
      </c>
      <c r="H3754" s="401">
        <f t="shared" si="216"/>
        <v>986.32395589512578</v>
      </c>
    </row>
    <row r="3755" spans="1:8" x14ac:dyDescent="0.25">
      <c r="A3755" s="378">
        <v>42115</v>
      </c>
      <c r="B3755" s="324">
        <v>135</v>
      </c>
      <c r="C3755" s="406">
        <v>11.11</v>
      </c>
      <c r="D3755" s="406">
        <v>2.72</v>
      </c>
      <c r="E3755" s="341">
        <f t="shared" si="217"/>
        <v>13.83</v>
      </c>
      <c r="F3755" s="401">
        <f t="shared" si="214"/>
        <v>1635.5312164171414</v>
      </c>
      <c r="G3755" s="401">
        <f t="shared" si="215"/>
        <v>400.41808358727496</v>
      </c>
      <c r="H3755" s="401">
        <f t="shared" si="216"/>
        <v>2035.9493000044163</v>
      </c>
    </row>
    <row r="3756" spans="1:8" x14ac:dyDescent="0.25">
      <c r="A3756" s="378">
        <v>42115</v>
      </c>
      <c r="B3756" s="324">
        <v>139</v>
      </c>
      <c r="C3756" s="406">
        <v>4.6500000000000004</v>
      </c>
      <c r="D3756" s="406">
        <v>2.1</v>
      </c>
      <c r="E3756" s="341">
        <f t="shared" si="217"/>
        <v>6.75</v>
      </c>
      <c r="F3756" s="401">
        <f t="shared" si="214"/>
        <v>684.53826789736343</v>
      </c>
      <c r="G3756" s="401">
        <f t="shared" si="215"/>
        <v>309.14631453429314</v>
      </c>
      <c r="H3756" s="401">
        <f t="shared" si="216"/>
        <v>993.68458243165651</v>
      </c>
    </row>
    <row r="3757" spans="1:8" x14ac:dyDescent="0.25">
      <c r="A3757" s="378">
        <v>42115</v>
      </c>
      <c r="B3757" s="324">
        <v>140</v>
      </c>
      <c r="C3757" s="406">
        <v>1.81</v>
      </c>
      <c r="D3757" s="406">
        <v>9.2799999999999994</v>
      </c>
      <c r="E3757" s="341">
        <f t="shared" si="217"/>
        <v>11.09</v>
      </c>
      <c r="F3757" s="401">
        <f t="shared" si="214"/>
        <v>266.45468062241457</v>
      </c>
      <c r="G3757" s="401">
        <f t="shared" si="215"/>
        <v>1366.1322851801144</v>
      </c>
      <c r="H3757" s="401">
        <f t="shared" si="216"/>
        <v>1632.586965802529</v>
      </c>
    </row>
    <row r="3758" spans="1:8" x14ac:dyDescent="0.25">
      <c r="A3758" s="378">
        <v>42115</v>
      </c>
      <c r="B3758" s="324">
        <v>177</v>
      </c>
      <c r="C3758" s="406">
        <v>4.6100000000000003</v>
      </c>
      <c r="D3758" s="406">
        <v>1.39</v>
      </c>
      <c r="E3758" s="341">
        <f t="shared" si="217"/>
        <v>6</v>
      </c>
      <c r="F3758" s="401">
        <f t="shared" si="214"/>
        <v>678.6497666681388</v>
      </c>
      <c r="G3758" s="401">
        <f t="shared" si="215"/>
        <v>204.62541771555593</v>
      </c>
      <c r="H3758" s="401">
        <f t="shared" si="216"/>
        <v>883.27518438369475</v>
      </c>
    </row>
    <row r="3759" spans="1:8" x14ac:dyDescent="0.25">
      <c r="A3759" s="378">
        <v>42115</v>
      </c>
      <c r="B3759" s="324">
        <v>178</v>
      </c>
      <c r="C3759" s="406">
        <v>1.92</v>
      </c>
      <c r="D3759" s="406">
        <v>0.17</v>
      </c>
      <c r="E3759" s="341">
        <f t="shared" si="217"/>
        <v>2.09</v>
      </c>
      <c r="F3759" s="401">
        <f t="shared" si="214"/>
        <v>282.6480590027823</v>
      </c>
      <c r="G3759" s="401">
        <f t="shared" si="215"/>
        <v>25.026130224204685</v>
      </c>
      <c r="H3759" s="401">
        <f t="shared" si="216"/>
        <v>307.67418922698698</v>
      </c>
    </row>
    <row r="3760" spans="1:8" x14ac:dyDescent="0.25">
      <c r="A3760" s="378">
        <v>42115</v>
      </c>
      <c r="B3760" s="324">
        <v>181</v>
      </c>
      <c r="C3760" s="406">
        <v>8.89</v>
      </c>
      <c r="D3760" s="406">
        <v>0.82</v>
      </c>
      <c r="E3760" s="341">
        <f t="shared" si="217"/>
        <v>9.7100000000000009</v>
      </c>
      <c r="F3760" s="401">
        <f t="shared" si="214"/>
        <v>1308.7193981951743</v>
      </c>
      <c r="G3760" s="401">
        <f t="shared" si="215"/>
        <v>120.71427519910495</v>
      </c>
      <c r="H3760" s="401">
        <f t="shared" si="216"/>
        <v>1429.4336733942796</v>
      </c>
    </row>
    <row r="3761" spans="1:8" x14ac:dyDescent="0.25">
      <c r="A3761" s="378">
        <v>42115</v>
      </c>
      <c r="B3761" s="324">
        <v>182</v>
      </c>
      <c r="C3761" s="406">
        <v>4.76</v>
      </c>
      <c r="D3761" s="406">
        <v>1.36</v>
      </c>
      <c r="E3761" s="341">
        <f t="shared" si="217"/>
        <v>6.12</v>
      </c>
      <c r="F3761" s="401">
        <f t="shared" si="214"/>
        <v>700.7316462777311</v>
      </c>
      <c r="G3761" s="401">
        <f t="shared" si="215"/>
        <v>200.20904179363748</v>
      </c>
      <c r="H3761" s="401">
        <f t="shared" si="216"/>
        <v>900.94068807136864</v>
      </c>
    </row>
    <row r="3762" spans="1:8" x14ac:dyDescent="0.25">
      <c r="A3762" s="378">
        <v>42115</v>
      </c>
      <c r="B3762" s="324">
        <v>183</v>
      </c>
      <c r="C3762" s="406">
        <v>5.67</v>
      </c>
      <c r="D3762" s="406">
        <v>0.97</v>
      </c>
      <c r="E3762" s="341">
        <f t="shared" si="217"/>
        <v>6.64</v>
      </c>
      <c r="F3762" s="401">
        <f t="shared" si="214"/>
        <v>834.69504924259149</v>
      </c>
      <c r="G3762" s="401">
        <f t="shared" si="215"/>
        <v>142.79615480869731</v>
      </c>
      <c r="H3762" s="401">
        <f t="shared" si="216"/>
        <v>977.49120405128883</v>
      </c>
    </row>
    <row r="3763" spans="1:8" x14ac:dyDescent="0.25">
      <c r="A3763" s="378">
        <v>42115</v>
      </c>
      <c r="B3763" s="324">
        <v>184</v>
      </c>
      <c r="C3763" s="406">
        <v>7.02</v>
      </c>
      <c r="D3763" s="406">
        <v>5.3</v>
      </c>
      <c r="E3763" s="341">
        <f t="shared" si="217"/>
        <v>12.32</v>
      </c>
      <c r="F3763" s="401">
        <f t="shared" si="214"/>
        <v>1033.4319657289227</v>
      </c>
      <c r="G3763" s="401">
        <f t="shared" si="215"/>
        <v>780.22641287226361</v>
      </c>
      <c r="H3763" s="401">
        <f t="shared" si="216"/>
        <v>1813.6583786011865</v>
      </c>
    </row>
    <row r="3764" spans="1:8" x14ac:dyDescent="0.25">
      <c r="A3764" s="378">
        <v>42115</v>
      </c>
      <c r="B3764" s="324">
        <v>185</v>
      </c>
      <c r="C3764" s="406">
        <v>1.23</v>
      </c>
      <c r="D3764" s="406">
        <v>0.64</v>
      </c>
      <c r="E3764" s="341">
        <f t="shared" si="217"/>
        <v>1.87</v>
      </c>
      <c r="F3764" s="401">
        <f t="shared" si="214"/>
        <v>181.07141279865741</v>
      </c>
      <c r="G3764" s="401">
        <f t="shared" si="215"/>
        <v>94.216019667594097</v>
      </c>
      <c r="H3764" s="401">
        <f t="shared" si="216"/>
        <v>275.28743246625152</v>
      </c>
    </row>
    <row r="3765" spans="1:8" x14ac:dyDescent="0.25">
      <c r="A3765" s="378">
        <v>42115</v>
      </c>
      <c r="B3765" s="324">
        <v>186</v>
      </c>
      <c r="C3765" s="406">
        <v>11.71</v>
      </c>
      <c r="D3765" s="406">
        <v>1.1200000000000001</v>
      </c>
      <c r="E3765" s="341">
        <f t="shared" si="217"/>
        <v>12.830000000000002</v>
      </c>
      <c r="F3765" s="401">
        <f t="shared" si="214"/>
        <v>1723.8587348555111</v>
      </c>
      <c r="G3765" s="401">
        <f t="shared" si="215"/>
        <v>164.8780344182897</v>
      </c>
      <c r="H3765" s="401">
        <f t="shared" si="216"/>
        <v>1888.7367692738007</v>
      </c>
    </row>
    <row r="3766" spans="1:8" x14ac:dyDescent="0.25">
      <c r="A3766" s="378">
        <v>42115</v>
      </c>
      <c r="B3766" s="324">
        <v>187</v>
      </c>
      <c r="C3766" s="406">
        <v>12.55</v>
      </c>
      <c r="D3766" s="406">
        <v>2.0299999999999998</v>
      </c>
      <c r="E3766" s="341">
        <f t="shared" si="217"/>
        <v>14.58</v>
      </c>
      <c r="F3766" s="401">
        <f t="shared" si="214"/>
        <v>1847.5172606692281</v>
      </c>
      <c r="G3766" s="401">
        <f t="shared" si="215"/>
        <v>298.84143738314998</v>
      </c>
      <c r="H3766" s="401">
        <f t="shared" si="216"/>
        <v>2146.3586980523783</v>
      </c>
    </row>
    <row r="3767" spans="1:8" x14ac:dyDescent="0.25">
      <c r="A3767" s="378">
        <v>42115</v>
      </c>
      <c r="B3767" s="324">
        <v>189</v>
      </c>
      <c r="C3767" s="406">
        <v>9.11</v>
      </c>
      <c r="D3767" s="406">
        <v>0.3</v>
      </c>
      <c r="E3767" s="341">
        <f t="shared" si="217"/>
        <v>9.41</v>
      </c>
      <c r="F3767" s="401">
        <f t="shared" si="214"/>
        <v>1341.1061549559099</v>
      </c>
      <c r="G3767" s="401">
        <f t="shared" si="215"/>
        <v>44.163759219184733</v>
      </c>
      <c r="H3767" s="401">
        <f t="shared" si="216"/>
        <v>1385.2699141750945</v>
      </c>
    </row>
    <row r="3768" spans="1:8" x14ac:dyDescent="0.25">
      <c r="A3768" s="378">
        <v>42115</v>
      </c>
      <c r="B3768" s="324">
        <v>190</v>
      </c>
      <c r="C3768" s="406">
        <v>8.4700000000000006</v>
      </c>
      <c r="D3768" s="406">
        <v>1.1000000000000001</v>
      </c>
      <c r="E3768" s="341">
        <f t="shared" si="217"/>
        <v>9.57</v>
      </c>
      <c r="F3768" s="401">
        <f t="shared" si="214"/>
        <v>1246.8901352883156</v>
      </c>
      <c r="G3768" s="401">
        <f t="shared" si="215"/>
        <v>161.93378380367736</v>
      </c>
      <c r="H3768" s="401">
        <f t="shared" si="216"/>
        <v>1408.823919091993</v>
      </c>
    </row>
    <row r="3769" spans="1:8" x14ac:dyDescent="0.25">
      <c r="A3769" s="378">
        <v>42115</v>
      </c>
      <c r="B3769" s="324">
        <v>191</v>
      </c>
      <c r="C3769" s="406">
        <v>4.4000000000000004</v>
      </c>
      <c r="D3769" s="406">
        <v>0.56000000000000005</v>
      </c>
      <c r="E3769" s="341">
        <f t="shared" si="217"/>
        <v>4.9600000000000009</v>
      </c>
      <c r="F3769" s="401">
        <f t="shared" si="214"/>
        <v>647.73513521470943</v>
      </c>
      <c r="G3769" s="401">
        <f t="shared" si="215"/>
        <v>82.439017209144851</v>
      </c>
      <c r="H3769" s="401">
        <f t="shared" si="216"/>
        <v>730.17415242385437</v>
      </c>
    </row>
    <row r="3770" spans="1:8" x14ac:dyDescent="0.25">
      <c r="A3770" s="378">
        <v>42115</v>
      </c>
      <c r="B3770" s="324">
        <v>192</v>
      </c>
      <c r="C3770" s="406">
        <v>8.42</v>
      </c>
      <c r="D3770" s="406">
        <v>0.77</v>
      </c>
      <c r="E3770" s="341">
        <f t="shared" si="217"/>
        <v>9.19</v>
      </c>
      <c r="F3770" s="401">
        <f t="shared" si="214"/>
        <v>1239.529508751785</v>
      </c>
      <c r="G3770" s="401">
        <f t="shared" si="215"/>
        <v>113.35364866257416</v>
      </c>
      <c r="H3770" s="401">
        <f t="shared" si="216"/>
        <v>1352.8831574143592</v>
      </c>
    </row>
    <row r="3771" spans="1:8" x14ac:dyDescent="0.25">
      <c r="A3771" s="378">
        <v>42115</v>
      </c>
      <c r="B3771" s="324">
        <v>195</v>
      </c>
      <c r="C3771" s="406">
        <v>11.15</v>
      </c>
      <c r="D3771" s="406">
        <v>0.05</v>
      </c>
      <c r="E3771" s="341">
        <f t="shared" si="217"/>
        <v>11.200000000000001</v>
      </c>
      <c r="F3771" s="401">
        <f t="shared" si="214"/>
        <v>1641.4197176463661</v>
      </c>
      <c r="G3771" s="401">
        <f t="shared" si="215"/>
        <v>7.3606265365307895</v>
      </c>
      <c r="H3771" s="401">
        <f t="shared" si="216"/>
        <v>1648.7803441828971</v>
      </c>
    </row>
    <row r="3772" spans="1:8" x14ac:dyDescent="0.25">
      <c r="A3772" s="378">
        <v>42115</v>
      </c>
      <c r="B3772" s="324">
        <v>196</v>
      </c>
      <c r="C3772" s="406">
        <v>5.8</v>
      </c>
      <c r="D3772" s="406">
        <v>1.51</v>
      </c>
      <c r="E3772" s="341">
        <f t="shared" si="217"/>
        <v>7.31</v>
      </c>
      <c r="F3772" s="401">
        <f t="shared" si="214"/>
        <v>853.8326782375716</v>
      </c>
      <c r="G3772" s="401">
        <f t="shared" si="215"/>
        <v>222.29092140322985</v>
      </c>
      <c r="H3772" s="401">
        <f t="shared" si="216"/>
        <v>1076.1235996408013</v>
      </c>
    </row>
    <row r="3773" spans="1:8" x14ac:dyDescent="0.25">
      <c r="A3773" s="378">
        <v>42115</v>
      </c>
      <c r="B3773" s="324">
        <v>197</v>
      </c>
      <c r="C3773" s="406">
        <v>8.6999999999999993</v>
      </c>
      <c r="D3773" s="406">
        <v>0.28999999999999998</v>
      </c>
      <c r="E3773" s="341">
        <f t="shared" si="217"/>
        <v>8.9899999999999984</v>
      </c>
      <c r="F3773" s="401">
        <f t="shared" si="214"/>
        <v>1280.7490173563574</v>
      </c>
      <c r="G3773" s="401">
        <f t="shared" si="215"/>
        <v>42.691633911878576</v>
      </c>
      <c r="H3773" s="401">
        <f t="shared" si="216"/>
        <v>1323.4406512682358</v>
      </c>
    </row>
    <row r="3774" spans="1:8" x14ac:dyDescent="0.25">
      <c r="A3774" s="378">
        <v>42115</v>
      </c>
      <c r="B3774" s="324">
        <v>198</v>
      </c>
      <c r="C3774" s="406">
        <v>14.74</v>
      </c>
      <c r="D3774" s="406">
        <v>3.17</v>
      </c>
      <c r="E3774" s="341">
        <f t="shared" si="217"/>
        <v>17.91</v>
      </c>
      <c r="F3774" s="401">
        <f t="shared" si="214"/>
        <v>2169.9127029692768</v>
      </c>
      <c r="G3774" s="401">
        <f t="shared" si="215"/>
        <v>466.66372241605205</v>
      </c>
      <c r="H3774" s="401">
        <f t="shared" si="216"/>
        <v>2636.5764253853285</v>
      </c>
    </row>
    <row r="3775" spans="1:8" x14ac:dyDescent="0.25">
      <c r="A3775" s="378">
        <v>42115</v>
      </c>
      <c r="B3775" s="324">
        <v>200</v>
      </c>
      <c r="C3775" s="406">
        <v>5.75</v>
      </c>
      <c r="D3775" s="406">
        <v>0.51</v>
      </c>
      <c r="E3775" s="341">
        <f t="shared" si="217"/>
        <v>6.26</v>
      </c>
      <c r="F3775" s="401">
        <f t="shared" si="214"/>
        <v>846.47205170104075</v>
      </c>
      <c r="G3775" s="401">
        <f t="shared" si="215"/>
        <v>75.078390672614049</v>
      </c>
      <c r="H3775" s="401">
        <f t="shared" si="216"/>
        <v>921.55044237365485</v>
      </c>
    </row>
    <row r="3776" spans="1:8" x14ac:dyDescent="0.25">
      <c r="A3776" s="378">
        <v>42115</v>
      </c>
      <c r="B3776" s="324">
        <v>204</v>
      </c>
      <c r="C3776" s="406">
        <v>11.41</v>
      </c>
      <c r="D3776" s="406">
        <v>4.6399999999999997</v>
      </c>
      <c r="E3776" s="341">
        <f t="shared" si="217"/>
        <v>16.05</v>
      </c>
      <c r="F3776" s="401">
        <f t="shared" si="214"/>
        <v>1679.694975636326</v>
      </c>
      <c r="G3776" s="401">
        <f t="shared" si="215"/>
        <v>683.06614259005721</v>
      </c>
      <c r="H3776" s="401">
        <f t="shared" si="216"/>
        <v>2362.7611182263831</v>
      </c>
    </row>
    <row r="3777" spans="1:8" x14ac:dyDescent="0.25">
      <c r="A3777" s="378">
        <v>42115</v>
      </c>
      <c r="B3777" s="324">
        <v>205</v>
      </c>
      <c r="C3777" s="406">
        <v>9.99</v>
      </c>
      <c r="D3777" s="406">
        <v>4.05</v>
      </c>
      <c r="E3777" s="341">
        <f t="shared" si="217"/>
        <v>14.04</v>
      </c>
      <c r="F3777" s="401">
        <f t="shared" si="214"/>
        <v>1470.6531819988518</v>
      </c>
      <c r="G3777" s="401">
        <f t="shared" si="215"/>
        <v>596.21074945899397</v>
      </c>
      <c r="H3777" s="401">
        <f t="shared" si="216"/>
        <v>2066.8639314578454</v>
      </c>
    </row>
    <row r="3778" spans="1:8" x14ac:dyDescent="0.25">
      <c r="A3778" s="378">
        <v>42115</v>
      </c>
      <c r="B3778" s="324">
        <v>207</v>
      </c>
      <c r="C3778" s="406">
        <v>4.72</v>
      </c>
      <c r="D3778" s="406">
        <v>0.8</v>
      </c>
      <c r="E3778" s="341">
        <f t="shared" si="217"/>
        <v>5.52</v>
      </c>
      <c r="F3778" s="401">
        <f t="shared" si="214"/>
        <v>694.84314504850647</v>
      </c>
      <c r="G3778" s="401">
        <f t="shared" si="215"/>
        <v>117.77002458449263</v>
      </c>
      <c r="H3778" s="401">
        <f t="shared" si="216"/>
        <v>812.61316963299907</v>
      </c>
    </row>
    <row r="3779" spans="1:8" x14ac:dyDescent="0.25">
      <c r="A3779" s="378">
        <v>42115</v>
      </c>
      <c r="B3779" s="324">
        <v>211</v>
      </c>
      <c r="C3779" s="406">
        <v>7.52</v>
      </c>
      <c r="D3779" s="406">
        <v>11.51</v>
      </c>
      <c r="E3779" s="341">
        <f t="shared" si="217"/>
        <v>19.03</v>
      </c>
      <c r="F3779" s="401">
        <f t="shared" si="214"/>
        <v>1107.0382310942307</v>
      </c>
      <c r="G3779" s="401">
        <f t="shared" si="215"/>
        <v>1694.4162287093877</v>
      </c>
      <c r="H3779" s="401">
        <f t="shared" si="216"/>
        <v>2801.4544598036182</v>
      </c>
    </row>
    <row r="3780" spans="1:8" x14ac:dyDescent="0.25">
      <c r="A3780" s="378">
        <v>42115</v>
      </c>
      <c r="B3780" s="324">
        <v>216</v>
      </c>
      <c r="C3780" s="406">
        <v>3.11</v>
      </c>
      <c r="D3780" s="406">
        <v>8.35</v>
      </c>
      <c r="E3780" s="341">
        <f t="shared" si="217"/>
        <v>11.459999999999999</v>
      </c>
      <c r="F3780" s="401">
        <f t="shared" si="214"/>
        <v>457.83097057221511</v>
      </c>
      <c r="G3780" s="401">
        <f t="shared" si="215"/>
        <v>1229.2246316006417</v>
      </c>
      <c r="H3780" s="401">
        <f t="shared" si="216"/>
        <v>1687.0556021728567</v>
      </c>
    </row>
    <row r="3781" spans="1:8" x14ac:dyDescent="0.25">
      <c r="A3781" s="378">
        <v>42115</v>
      </c>
      <c r="B3781" s="324">
        <v>217</v>
      </c>
      <c r="C3781" s="406">
        <v>22.2</v>
      </c>
      <c r="D3781" s="406">
        <v>13.51</v>
      </c>
      <c r="E3781" s="341">
        <f t="shared" si="217"/>
        <v>35.71</v>
      </c>
      <c r="F3781" s="401">
        <f t="shared" ref="F3781:F3844" si="218">(C3781*10000)/67.929</f>
        <v>3268.1181822196704</v>
      </c>
      <c r="G3781" s="401">
        <f t="shared" ref="G3781:G3844" si="219">(D3781*10000)/67.929</f>
        <v>1988.8412901706192</v>
      </c>
      <c r="H3781" s="401">
        <f t="shared" ref="H3781:H3844" si="220">(E3781*10000)/67.929</f>
        <v>5256.9594723902901</v>
      </c>
    </row>
    <row r="3782" spans="1:8" x14ac:dyDescent="0.25">
      <c r="A3782" s="378">
        <v>42115</v>
      </c>
      <c r="B3782" s="324">
        <v>218</v>
      </c>
      <c r="C3782" s="406">
        <v>16.75</v>
      </c>
      <c r="D3782" s="406">
        <v>7.44</v>
      </c>
      <c r="E3782" s="341">
        <f t="shared" si="217"/>
        <v>24.19</v>
      </c>
      <c r="F3782" s="401">
        <f t="shared" si="218"/>
        <v>2465.8098897378145</v>
      </c>
      <c r="G3782" s="401">
        <f t="shared" si="219"/>
        <v>1095.2612286357814</v>
      </c>
      <c r="H3782" s="401">
        <f t="shared" si="220"/>
        <v>3561.0711183735957</v>
      </c>
    </row>
    <row r="3783" spans="1:8" x14ac:dyDescent="0.25">
      <c r="A3783" s="378">
        <v>42115</v>
      </c>
      <c r="B3783" s="324">
        <v>222</v>
      </c>
      <c r="C3783" s="406">
        <v>3.2</v>
      </c>
      <c r="D3783" s="406">
        <v>3.56</v>
      </c>
      <c r="E3783" s="341">
        <f t="shared" si="217"/>
        <v>6.76</v>
      </c>
      <c r="F3783" s="401">
        <f t="shared" si="218"/>
        <v>471.08009833797053</v>
      </c>
      <c r="G3783" s="401">
        <f t="shared" si="219"/>
        <v>524.0766094009922</v>
      </c>
      <c r="H3783" s="401">
        <f t="shared" si="220"/>
        <v>995.15670773896272</v>
      </c>
    </row>
    <row r="3784" spans="1:8" x14ac:dyDescent="0.25">
      <c r="A3784" s="378">
        <v>42115</v>
      </c>
      <c r="B3784" s="324">
        <v>223</v>
      </c>
      <c r="C3784" s="406">
        <v>4.2699999999999996</v>
      </c>
      <c r="D3784" s="406">
        <v>6.1</v>
      </c>
      <c r="E3784" s="341">
        <f t="shared" si="217"/>
        <v>10.37</v>
      </c>
      <c r="F3784" s="401">
        <f t="shared" si="218"/>
        <v>628.59750621972933</v>
      </c>
      <c r="G3784" s="401">
        <f t="shared" si="219"/>
        <v>897.99643745675633</v>
      </c>
      <c r="H3784" s="401">
        <f t="shared" si="220"/>
        <v>1526.5939436764854</v>
      </c>
    </row>
    <row r="3785" spans="1:8" x14ac:dyDescent="0.25">
      <c r="A3785" s="378">
        <v>42115</v>
      </c>
      <c r="B3785" s="324">
        <v>224</v>
      </c>
      <c r="C3785" s="406">
        <v>2.1</v>
      </c>
      <c r="D3785" s="406">
        <v>5.76</v>
      </c>
      <c r="E3785" s="341">
        <f t="shared" si="217"/>
        <v>7.8599999999999994</v>
      </c>
      <c r="F3785" s="401">
        <f t="shared" si="218"/>
        <v>309.14631453429314</v>
      </c>
      <c r="G3785" s="401">
        <f t="shared" si="219"/>
        <v>847.94417700834697</v>
      </c>
      <c r="H3785" s="401">
        <f t="shared" si="220"/>
        <v>1157.0904915426402</v>
      </c>
    </row>
    <row r="3786" spans="1:8" x14ac:dyDescent="0.25">
      <c r="A3786" s="378">
        <v>42115</v>
      </c>
      <c r="B3786" s="324">
        <v>226</v>
      </c>
      <c r="C3786" s="406">
        <v>3.31</v>
      </c>
      <c r="D3786" s="406">
        <v>8.6300000000000008</v>
      </c>
      <c r="E3786" s="341">
        <f t="shared" si="217"/>
        <v>11.940000000000001</v>
      </c>
      <c r="F3786" s="401">
        <f t="shared" si="218"/>
        <v>487.27347671833826</v>
      </c>
      <c r="G3786" s="401">
        <f t="shared" si="219"/>
        <v>1270.4441402052144</v>
      </c>
      <c r="H3786" s="401">
        <f t="shared" si="220"/>
        <v>1757.7176169235527</v>
      </c>
    </row>
    <row r="3787" spans="1:8" x14ac:dyDescent="0.25">
      <c r="A3787" s="378">
        <v>42115</v>
      </c>
      <c r="B3787" s="324">
        <v>227</v>
      </c>
      <c r="C3787" s="406">
        <v>14.25</v>
      </c>
      <c r="D3787" s="406">
        <v>0.95</v>
      </c>
      <c r="E3787" s="341">
        <f t="shared" si="217"/>
        <v>15.2</v>
      </c>
      <c r="F3787" s="401">
        <f t="shared" si="218"/>
        <v>2097.778562911275</v>
      </c>
      <c r="G3787" s="401">
        <f t="shared" si="219"/>
        <v>139.85190419408499</v>
      </c>
      <c r="H3787" s="401">
        <f t="shared" si="220"/>
        <v>2237.6304671053599</v>
      </c>
    </row>
    <row r="3788" spans="1:8" x14ac:dyDescent="0.25">
      <c r="A3788" s="378">
        <v>42115</v>
      </c>
      <c r="B3788" s="324">
        <v>229</v>
      </c>
      <c r="C3788" s="406">
        <v>10.050000000000001</v>
      </c>
      <c r="D3788" s="406">
        <v>5.68</v>
      </c>
      <c r="E3788" s="341">
        <f t="shared" si="217"/>
        <v>15.73</v>
      </c>
      <c r="F3788" s="401">
        <f t="shared" si="218"/>
        <v>1479.4859338426886</v>
      </c>
      <c r="G3788" s="401">
        <f t="shared" si="219"/>
        <v>836.16717454989771</v>
      </c>
      <c r="H3788" s="401">
        <f t="shared" si="220"/>
        <v>2315.6531083925861</v>
      </c>
    </row>
    <row r="3789" spans="1:8" x14ac:dyDescent="0.25">
      <c r="A3789" s="378">
        <v>42115</v>
      </c>
      <c r="B3789" s="324">
        <v>232</v>
      </c>
      <c r="C3789" s="406">
        <v>3.56</v>
      </c>
      <c r="D3789" s="406">
        <v>5.01</v>
      </c>
      <c r="E3789" s="341">
        <f t="shared" si="217"/>
        <v>8.57</v>
      </c>
      <c r="F3789" s="401">
        <f t="shared" si="218"/>
        <v>524.0766094009922</v>
      </c>
      <c r="G3789" s="401">
        <f t="shared" si="219"/>
        <v>737.5347789603851</v>
      </c>
      <c r="H3789" s="401">
        <f t="shared" si="220"/>
        <v>1261.6113883613773</v>
      </c>
    </row>
    <row r="3790" spans="1:8" x14ac:dyDescent="0.25">
      <c r="A3790" s="378">
        <v>42115</v>
      </c>
      <c r="B3790" s="324">
        <v>235</v>
      </c>
      <c r="C3790" s="406">
        <v>1.81</v>
      </c>
      <c r="D3790" s="406">
        <v>6.3</v>
      </c>
      <c r="E3790" s="341">
        <f t="shared" si="217"/>
        <v>8.11</v>
      </c>
      <c r="F3790" s="401">
        <f t="shared" si="218"/>
        <v>266.45468062241457</v>
      </c>
      <c r="G3790" s="401">
        <f t="shared" si="219"/>
        <v>927.43894360287948</v>
      </c>
      <c r="H3790" s="401">
        <f t="shared" si="220"/>
        <v>1193.8936242252939</v>
      </c>
    </row>
    <row r="3791" spans="1:8" x14ac:dyDescent="0.25">
      <c r="A3791" s="378">
        <v>42115</v>
      </c>
      <c r="B3791" s="324">
        <v>236</v>
      </c>
      <c r="C3791" s="406">
        <v>0.9</v>
      </c>
      <c r="D3791" s="406">
        <v>7.97</v>
      </c>
      <c r="E3791" s="341">
        <f t="shared" si="217"/>
        <v>8.8699999999999992</v>
      </c>
      <c r="F3791" s="401">
        <f t="shared" si="218"/>
        <v>132.49127765755421</v>
      </c>
      <c r="G3791" s="401">
        <f t="shared" si="219"/>
        <v>1173.2838699230078</v>
      </c>
      <c r="H3791" s="401">
        <f t="shared" si="220"/>
        <v>1305.7751475805619</v>
      </c>
    </row>
    <row r="3792" spans="1:8" x14ac:dyDescent="0.25">
      <c r="A3792" s="378">
        <v>42115</v>
      </c>
      <c r="B3792" s="324">
        <v>238</v>
      </c>
      <c r="C3792" s="406">
        <v>4.4800000000000004</v>
      </c>
      <c r="D3792" s="406">
        <v>3.58</v>
      </c>
      <c r="E3792" s="341">
        <f t="shared" si="217"/>
        <v>8.06</v>
      </c>
      <c r="F3792" s="401">
        <f t="shared" si="218"/>
        <v>659.5121376731588</v>
      </c>
      <c r="G3792" s="401">
        <f t="shared" si="219"/>
        <v>527.02086001560451</v>
      </c>
      <c r="H3792" s="401">
        <f t="shared" si="220"/>
        <v>1186.5329976887633</v>
      </c>
    </row>
    <row r="3793" spans="1:8" x14ac:dyDescent="0.25">
      <c r="A3793" s="378">
        <v>42115</v>
      </c>
      <c r="B3793" s="324">
        <v>240</v>
      </c>
      <c r="C3793" s="406">
        <v>6.95</v>
      </c>
      <c r="D3793" s="406">
        <v>12.5</v>
      </c>
      <c r="E3793" s="341">
        <f t="shared" si="217"/>
        <v>19.45</v>
      </c>
      <c r="F3793" s="401">
        <f t="shared" si="218"/>
        <v>1023.1270885777797</v>
      </c>
      <c r="G3793" s="401">
        <f t="shared" si="219"/>
        <v>1840.1566341326973</v>
      </c>
      <c r="H3793" s="401">
        <f t="shared" si="220"/>
        <v>2863.2837227104769</v>
      </c>
    </row>
    <row r="3794" spans="1:8" x14ac:dyDescent="0.25">
      <c r="A3794" s="378">
        <v>42115</v>
      </c>
      <c r="B3794" s="324">
        <v>241</v>
      </c>
      <c r="C3794" s="406">
        <v>8</v>
      </c>
      <c r="D3794" s="406">
        <v>9.36</v>
      </c>
      <c r="E3794" s="341">
        <f t="shared" si="217"/>
        <v>17.36</v>
      </c>
      <c r="F3794" s="401">
        <f t="shared" si="218"/>
        <v>1177.7002458449263</v>
      </c>
      <c r="G3794" s="401">
        <f t="shared" si="219"/>
        <v>1377.9092876385637</v>
      </c>
      <c r="H3794" s="401">
        <f t="shared" si="220"/>
        <v>2555.6095334834899</v>
      </c>
    </row>
    <row r="3795" spans="1:8" x14ac:dyDescent="0.25">
      <c r="A3795" s="378">
        <v>42115</v>
      </c>
      <c r="B3795" s="324">
        <v>242</v>
      </c>
      <c r="C3795" s="406">
        <v>0</v>
      </c>
      <c r="D3795" s="406">
        <v>2.89</v>
      </c>
      <c r="E3795" s="341">
        <f t="shared" si="217"/>
        <v>2.89</v>
      </c>
      <c r="F3795" s="401">
        <f t="shared" si="218"/>
        <v>0</v>
      </c>
      <c r="G3795" s="401">
        <f t="shared" si="219"/>
        <v>425.44421381147964</v>
      </c>
      <c r="H3795" s="401">
        <f t="shared" si="220"/>
        <v>425.44421381147964</v>
      </c>
    </row>
    <row r="3796" spans="1:8" x14ac:dyDescent="0.25">
      <c r="A3796" s="378">
        <v>42115</v>
      </c>
      <c r="B3796" s="324">
        <v>244</v>
      </c>
      <c r="C3796" s="406">
        <v>1.99</v>
      </c>
      <c r="D3796" s="406">
        <v>5.89</v>
      </c>
      <c r="E3796" s="341">
        <f t="shared" si="217"/>
        <v>7.88</v>
      </c>
      <c r="F3796" s="401">
        <f t="shared" si="218"/>
        <v>292.95293615392541</v>
      </c>
      <c r="G3796" s="401">
        <f t="shared" si="219"/>
        <v>867.08180600332696</v>
      </c>
      <c r="H3796" s="401">
        <f t="shared" si="220"/>
        <v>1160.0347421572524</v>
      </c>
    </row>
    <row r="3797" spans="1:8" x14ac:dyDescent="0.25">
      <c r="A3797" s="378">
        <v>42115</v>
      </c>
      <c r="B3797" s="324">
        <v>245</v>
      </c>
      <c r="C3797" s="406">
        <v>0.09</v>
      </c>
      <c r="D3797" s="406">
        <v>16.37</v>
      </c>
      <c r="E3797" s="341">
        <f t="shared" si="217"/>
        <v>16.46</v>
      </c>
      <c r="F3797" s="401">
        <f t="shared" si="218"/>
        <v>13.249127765755421</v>
      </c>
      <c r="G3797" s="401">
        <f t="shared" si="219"/>
        <v>2409.8691280601806</v>
      </c>
      <c r="H3797" s="401">
        <f t="shared" si="220"/>
        <v>2423.1182558259356</v>
      </c>
    </row>
    <row r="3798" spans="1:8" x14ac:dyDescent="0.25">
      <c r="A3798" s="378">
        <v>42115</v>
      </c>
      <c r="B3798" s="324">
        <v>247</v>
      </c>
      <c r="C3798" s="406">
        <v>12.96</v>
      </c>
      <c r="D3798" s="406">
        <v>1.57</v>
      </c>
      <c r="E3798" s="341">
        <f t="shared" ref="E3798:E3861" si="221">SUM(C3798,D3798)</f>
        <v>14.530000000000001</v>
      </c>
      <c r="F3798" s="401">
        <f t="shared" si="218"/>
        <v>1907.8743982687809</v>
      </c>
      <c r="G3798" s="401">
        <f t="shared" si="219"/>
        <v>231.12367324706679</v>
      </c>
      <c r="H3798" s="401">
        <f t="shared" si="220"/>
        <v>2138.9980715158472</v>
      </c>
    </row>
    <row r="3799" spans="1:8" x14ac:dyDescent="0.25">
      <c r="A3799" s="378">
        <v>42115</v>
      </c>
      <c r="B3799" s="324">
        <v>248</v>
      </c>
      <c r="C3799" s="406">
        <v>3.98</v>
      </c>
      <c r="D3799" s="406">
        <v>1.0900000000000001</v>
      </c>
      <c r="E3799" s="341">
        <f t="shared" si="221"/>
        <v>5.07</v>
      </c>
      <c r="F3799" s="401">
        <f t="shared" si="218"/>
        <v>585.90587230785081</v>
      </c>
      <c r="G3799" s="401">
        <f t="shared" si="219"/>
        <v>160.4616584963712</v>
      </c>
      <c r="H3799" s="401">
        <f t="shared" si="220"/>
        <v>746.36753080422204</v>
      </c>
    </row>
    <row r="3800" spans="1:8" x14ac:dyDescent="0.25">
      <c r="A3800" s="378">
        <v>42115</v>
      </c>
      <c r="B3800" s="324">
        <v>250</v>
      </c>
      <c r="C3800" s="406">
        <v>6.4</v>
      </c>
      <c r="D3800" s="406">
        <v>0.97</v>
      </c>
      <c r="E3800" s="341">
        <f t="shared" si="221"/>
        <v>7.37</v>
      </c>
      <c r="F3800" s="401">
        <f t="shared" si="218"/>
        <v>942.16019667594105</v>
      </c>
      <c r="G3800" s="401">
        <f t="shared" si="219"/>
        <v>142.79615480869731</v>
      </c>
      <c r="H3800" s="401">
        <f t="shared" si="220"/>
        <v>1084.9563514846384</v>
      </c>
    </row>
    <row r="3801" spans="1:8" x14ac:dyDescent="0.25">
      <c r="A3801" s="378">
        <v>42115</v>
      </c>
      <c r="B3801" s="324">
        <v>252</v>
      </c>
      <c r="C3801" s="406">
        <v>3.48</v>
      </c>
      <c r="D3801" s="406">
        <v>10.64</v>
      </c>
      <c r="E3801" s="341">
        <f t="shared" si="221"/>
        <v>14.120000000000001</v>
      </c>
      <c r="F3801" s="401">
        <f t="shared" si="218"/>
        <v>512.29960694254294</v>
      </c>
      <c r="G3801" s="401">
        <f t="shared" si="219"/>
        <v>1566.3413269737518</v>
      </c>
      <c r="H3801" s="401">
        <f t="shared" si="220"/>
        <v>2078.6409339162947</v>
      </c>
    </row>
    <row r="3802" spans="1:8" x14ac:dyDescent="0.25">
      <c r="A3802" s="378">
        <v>42115</v>
      </c>
      <c r="B3802" s="324">
        <v>255</v>
      </c>
      <c r="C3802" s="406">
        <v>3.3</v>
      </c>
      <c r="D3802" s="406">
        <v>0.85</v>
      </c>
      <c r="E3802" s="341">
        <f t="shared" si="221"/>
        <v>4.1499999999999995</v>
      </c>
      <c r="F3802" s="401">
        <f t="shared" si="218"/>
        <v>485.8013514110321</v>
      </c>
      <c r="G3802" s="401">
        <f t="shared" si="219"/>
        <v>125.13065112102342</v>
      </c>
      <c r="H3802" s="401">
        <f t="shared" si="220"/>
        <v>610.93200253205544</v>
      </c>
    </row>
    <row r="3803" spans="1:8" x14ac:dyDescent="0.25">
      <c r="A3803" s="378">
        <v>42115</v>
      </c>
      <c r="B3803" s="324">
        <v>257</v>
      </c>
      <c r="C3803" s="406">
        <v>11.28</v>
      </c>
      <c r="D3803" s="406">
        <v>0.3</v>
      </c>
      <c r="E3803" s="341">
        <f t="shared" si="221"/>
        <v>11.58</v>
      </c>
      <c r="F3803" s="401">
        <f t="shared" si="218"/>
        <v>1660.5573466413462</v>
      </c>
      <c r="G3803" s="401">
        <f t="shared" si="219"/>
        <v>44.163759219184733</v>
      </c>
      <c r="H3803" s="401">
        <f t="shared" si="220"/>
        <v>1704.7211058605308</v>
      </c>
    </row>
    <row r="3804" spans="1:8" x14ac:dyDescent="0.25">
      <c r="A3804" s="378">
        <v>42115</v>
      </c>
      <c r="B3804" s="324">
        <v>259</v>
      </c>
      <c r="C3804" s="406">
        <v>11.68</v>
      </c>
      <c r="D3804" s="406">
        <v>2.42</v>
      </c>
      <c r="E3804" s="341">
        <f t="shared" si="221"/>
        <v>14.1</v>
      </c>
      <c r="F3804" s="401">
        <f t="shared" si="218"/>
        <v>1719.4423589335925</v>
      </c>
      <c r="G3804" s="401">
        <f t="shared" si="219"/>
        <v>356.25432436809018</v>
      </c>
      <c r="H3804" s="401">
        <f t="shared" si="220"/>
        <v>2075.6966833016827</v>
      </c>
    </row>
    <row r="3805" spans="1:8" x14ac:dyDescent="0.25">
      <c r="A3805" s="378">
        <v>42115</v>
      </c>
      <c r="B3805" s="324">
        <v>260</v>
      </c>
      <c r="C3805" s="406">
        <v>4.18</v>
      </c>
      <c r="D3805" s="406">
        <v>1.56</v>
      </c>
      <c r="E3805" s="341">
        <f t="shared" si="221"/>
        <v>5.74</v>
      </c>
      <c r="F3805" s="401">
        <f t="shared" si="218"/>
        <v>615.34837845397396</v>
      </c>
      <c r="G3805" s="401">
        <f t="shared" si="219"/>
        <v>229.65154793976063</v>
      </c>
      <c r="H3805" s="401">
        <f t="shared" si="220"/>
        <v>844.99992639373465</v>
      </c>
    </row>
    <row r="3806" spans="1:8" x14ac:dyDescent="0.25">
      <c r="A3806" s="378">
        <v>42115</v>
      </c>
      <c r="B3806" s="324">
        <v>261</v>
      </c>
      <c r="C3806" s="406">
        <v>4.3600000000000003</v>
      </c>
      <c r="D3806" s="406">
        <v>1.24</v>
      </c>
      <c r="E3806" s="341">
        <f t="shared" si="221"/>
        <v>5.6000000000000005</v>
      </c>
      <c r="F3806" s="401">
        <f t="shared" si="218"/>
        <v>641.8466339854848</v>
      </c>
      <c r="G3806" s="401">
        <f t="shared" si="219"/>
        <v>182.54353810596356</v>
      </c>
      <c r="H3806" s="401">
        <f t="shared" si="220"/>
        <v>824.39017209144856</v>
      </c>
    </row>
    <row r="3807" spans="1:8" x14ac:dyDescent="0.25">
      <c r="A3807" s="378">
        <v>42115</v>
      </c>
      <c r="B3807" s="324">
        <v>262</v>
      </c>
      <c r="C3807" s="406">
        <v>21.8</v>
      </c>
      <c r="D3807" s="406">
        <v>5.53</v>
      </c>
      <c r="E3807" s="341">
        <f t="shared" si="221"/>
        <v>27.330000000000002</v>
      </c>
      <c r="F3807" s="401">
        <f t="shared" si="218"/>
        <v>3209.2331699274241</v>
      </c>
      <c r="G3807" s="401">
        <f t="shared" si="219"/>
        <v>814.08529494030529</v>
      </c>
      <c r="H3807" s="401">
        <f t="shared" si="220"/>
        <v>4023.3184648677293</v>
      </c>
    </row>
    <row r="3808" spans="1:8" x14ac:dyDescent="0.25">
      <c r="A3808" s="378">
        <v>42115</v>
      </c>
      <c r="B3808" s="324">
        <v>263</v>
      </c>
      <c r="C3808" s="406">
        <v>3.46</v>
      </c>
      <c r="D3808" s="406">
        <v>1.5</v>
      </c>
      <c r="E3808" s="341">
        <f t="shared" si="221"/>
        <v>4.96</v>
      </c>
      <c r="F3808" s="401">
        <f t="shared" si="218"/>
        <v>509.35535632793062</v>
      </c>
      <c r="G3808" s="401">
        <f t="shared" si="219"/>
        <v>220.81879609592369</v>
      </c>
      <c r="H3808" s="401">
        <f t="shared" si="220"/>
        <v>730.17415242385425</v>
      </c>
    </row>
    <row r="3809" spans="1:8" x14ac:dyDescent="0.25">
      <c r="A3809" s="378">
        <v>42115</v>
      </c>
      <c r="B3809" s="324">
        <v>264</v>
      </c>
      <c r="C3809" s="406">
        <v>11.33</v>
      </c>
      <c r="D3809" s="406">
        <v>2.99</v>
      </c>
      <c r="E3809" s="341">
        <f t="shared" si="221"/>
        <v>14.32</v>
      </c>
      <c r="F3809" s="401">
        <f t="shared" si="218"/>
        <v>1667.9179731778768</v>
      </c>
      <c r="G3809" s="401">
        <f t="shared" si="219"/>
        <v>440.16546688454127</v>
      </c>
      <c r="H3809" s="401">
        <f t="shared" si="220"/>
        <v>2108.083440062418</v>
      </c>
    </row>
    <row r="3810" spans="1:8" x14ac:dyDescent="0.25">
      <c r="A3810" s="378">
        <v>42115</v>
      </c>
      <c r="B3810" s="324">
        <v>267</v>
      </c>
      <c r="C3810" s="406">
        <v>9.15</v>
      </c>
      <c r="D3810" s="406">
        <v>1.52</v>
      </c>
      <c r="E3810" s="341">
        <f t="shared" si="221"/>
        <v>10.67</v>
      </c>
      <c r="F3810" s="401">
        <f t="shared" si="218"/>
        <v>1346.9946561851345</v>
      </c>
      <c r="G3810" s="401">
        <f t="shared" si="219"/>
        <v>223.763046710536</v>
      </c>
      <c r="H3810" s="401">
        <f t="shared" si="220"/>
        <v>1570.7577028956705</v>
      </c>
    </row>
    <row r="3811" spans="1:8" x14ac:dyDescent="0.25">
      <c r="A3811" s="378">
        <v>42115</v>
      </c>
      <c r="B3811" s="324">
        <v>268</v>
      </c>
      <c r="C3811" s="406">
        <v>11.19</v>
      </c>
      <c r="D3811" s="406">
        <v>8.65</v>
      </c>
      <c r="E3811" s="341">
        <f t="shared" si="221"/>
        <v>19.84</v>
      </c>
      <c r="F3811" s="401">
        <f t="shared" si="218"/>
        <v>1647.3082188755907</v>
      </c>
      <c r="G3811" s="401">
        <f t="shared" si="219"/>
        <v>1273.3883908198266</v>
      </c>
      <c r="H3811" s="401">
        <f t="shared" si="220"/>
        <v>2920.696609695417</v>
      </c>
    </row>
    <row r="3812" spans="1:8" x14ac:dyDescent="0.25">
      <c r="A3812" s="378">
        <v>42115</v>
      </c>
      <c r="B3812" s="324">
        <v>271</v>
      </c>
      <c r="C3812" s="406">
        <v>5.81</v>
      </c>
      <c r="D3812" s="406">
        <v>3.16</v>
      </c>
      <c r="E3812" s="341">
        <f t="shared" si="221"/>
        <v>8.9699999999999989</v>
      </c>
      <c r="F3812" s="401">
        <f t="shared" si="218"/>
        <v>855.30480354487759</v>
      </c>
      <c r="G3812" s="401">
        <f t="shared" si="219"/>
        <v>465.1915971087459</v>
      </c>
      <c r="H3812" s="401">
        <f t="shared" si="220"/>
        <v>1320.4964006536234</v>
      </c>
    </row>
    <row r="3813" spans="1:8" x14ac:dyDescent="0.25">
      <c r="A3813" s="378">
        <v>42115</v>
      </c>
      <c r="B3813" s="324">
        <v>272</v>
      </c>
      <c r="C3813" s="406">
        <v>10.36</v>
      </c>
      <c r="D3813" s="406">
        <v>0.81</v>
      </c>
      <c r="E3813" s="341">
        <f t="shared" si="221"/>
        <v>11.17</v>
      </c>
      <c r="F3813" s="401">
        <f t="shared" si="218"/>
        <v>1525.1218183691794</v>
      </c>
      <c r="G3813" s="401">
        <f t="shared" si="219"/>
        <v>119.2421498917988</v>
      </c>
      <c r="H3813" s="401">
        <f t="shared" si="220"/>
        <v>1644.3639682609783</v>
      </c>
    </row>
    <row r="3814" spans="1:8" x14ac:dyDescent="0.25">
      <c r="A3814" s="378">
        <v>42115</v>
      </c>
      <c r="B3814" s="324">
        <v>273</v>
      </c>
      <c r="C3814" s="406">
        <v>2.71</v>
      </c>
      <c r="D3814" s="406">
        <v>9.4</v>
      </c>
      <c r="E3814" s="341">
        <f t="shared" si="221"/>
        <v>12.11</v>
      </c>
      <c r="F3814" s="401">
        <f t="shared" si="218"/>
        <v>398.94595827996881</v>
      </c>
      <c r="G3814" s="401">
        <f t="shared" si="219"/>
        <v>1383.7977888677883</v>
      </c>
      <c r="H3814" s="401">
        <f t="shared" si="220"/>
        <v>1782.7437471477572</v>
      </c>
    </row>
    <row r="3815" spans="1:8" x14ac:dyDescent="0.25">
      <c r="A3815" s="378">
        <v>42115</v>
      </c>
      <c r="B3815" s="324">
        <v>276</v>
      </c>
      <c r="C3815" s="406">
        <v>3.91</v>
      </c>
      <c r="D3815" s="406">
        <v>0.51</v>
      </c>
      <c r="E3815" s="341">
        <f t="shared" si="221"/>
        <v>4.42</v>
      </c>
      <c r="F3815" s="401">
        <f t="shared" si="218"/>
        <v>575.60099515670777</v>
      </c>
      <c r="G3815" s="401">
        <f t="shared" si="219"/>
        <v>75.078390672614049</v>
      </c>
      <c r="H3815" s="401">
        <f t="shared" si="220"/>
        <v>650.67938582932175</v>
      </c>
    </row>
    <row r="3816" spans="1:8" x14ac:dyDescent="0.25">
      <c r="A3816" s="378">
        <v>42115</v>
      </c>
      <c r="B3816" s="324">
        <v>278</v>
      </c>
      <c r="C3816" s="406">
        <v>5.42</v>
      </c>
      <c r="D3816" s="406">
        <v>0.24</v>
      </c>
      <c r="E3816" s="341">
        <f t="shared" si="221"/>
        <v>5.66</v>
      </c>
      <c r="F3816" s="401">
        <f t="shared" si="218"/>
        <v>797.89191655993761</v>
      </c>
      <c r="G3816" s="401">
        <f t="shared" si="219"/>
        <v>35.331007375347788</v>
      </c>
      <c r="H3816" s="401">
        <f t="shared" si="220"/>
        <v>833.22292393528539</v>
      </c>
    </row>
    <row r="3817" spans="1:8" x14ac:dyDescent="0.25">
      <c r="A3817" s="378">
        <v>42115</v>
      </c>
      <c r="B3817" s="324">
        <v>279</v>
      </c>
      <c r="C3817" s="406">
        <v>5.04</v>
      </c>
      <c r="D3817" s="406">
        <v>2.46</v>
      </c>
      <c r="E3817" s="341">
        <f t="shared" si="221"/>
        <v>7.5</v>
      </c>
      <c r="F3817" s="401">
        <f t="shared" si="218"/>
        <v>741.95115488230351</v>
      </c>
      <c r="G3817" s="401">
        <f t="shared" si="219"/>
        <v>362.14282559731481</v>
      </c>
      <c r="H3817" s="401">
        <f t="shared" si="220"/>
        <v>1104.0939804796185</v>
      </c>
    </row>
    <row r="3818" spans="1:8" x14ac:dyDescent="0.25">
      <c r="A3818" s="378">
        <v>42115</v>
      </c>
      <c r="B3818" s="324">
        <v>280</v>
      </c>
      <c r="C3818" s="406">
        <v>12.75</v>
      </c>
      <c r="D3818" s="406">
        <v>6.83</v>
      </c>
      <c r="E3818" s="341">
        <f t="shared" si="221"/>
        <v>19.579999999999998</v>
      </c>
      <c r="F3818" s="401">
        <f t="shared" si="218"/>
        <v>1876.9597668153513</v>
      </c>
      <c r="G3818" s="401">
        <f t="shared" si="219"/>
        <v>1005.4615848901058</v>
      </c>
      <c r="H3818" s="401">
        <f t="shared" si="220"/>
        <v>2882.4213517054568</v>
      </c>
    </row>
    <row r="3819" spans="1:8" x14ac:dyDescent="0.25">
      <c r="A3819" s="378">
        <v>42115</v>
      </c>
      <c r="B3819" s="324">
        <v>317</v>
      </c>
      <c r="C3819" s="406">
        <v>7.84</v>
      </c>
      <c r="D3819" s="406">
        <v>1.72</v>
      </c>
      <c r="E3819" s="341">
        <f t="shared" si="221"/>
        <v>9.56</v>
      </c>
      <c r="F3819" s="401">
        <f t="shared" si="218"/>
        <v>1154.1462409280277</v>
      </c>
      <c r="G3819" s="401">
        <f t="shared" si="219"/>
        <v>253.20555285665915</v>
      </c>
      <c r="H3819" s="401">
        <f t="shared" si="220"/>
        <v>1407.3517937846868</v>
      </c>
    </row>
    <row r="3820" spans="1:8" x14ac:dyDescent="0.25">
      <c r="A3820" s="378">
        <v>42115</v>
      </c>
      <c r="B3820" s="324">
        <v>319</v>
      </c>
      <c r="C3820" s="406">
        <v>6.8</v>
      </c>
      <c r="D3820" s="406">
        <v>6.94</v>
      </c>
      <c r="E3820" s="341">
        <f t="shared" si="221"/>
        <v>13.74</v>
      </c>
      <c r="F3820" s="401">
        <f t="shared" si="218"/>
        <v>1001.0452089681874</v>
      </c>
      <c r="G3820" s="401">
        <f t="shared" si="219"/>
        <v>1021.6549632704736</v>
      </c>
      <c r="H3820" s="401">
        <f t="shared" si="220"/>
        <v>2022.7001722386608</v>
      </c>
    </row>
    <row r="3821" spans="1:8" x14ac:dyDescent="0.25">
      <c r="A3821" s="378">
        <v>42115</v>
      </c>
      <c r="B3821" s="324">
        <v>321</v>
      </c>
      <c r="C3821" s="406">
        <v>10.74</v>
      </c>
      <c r="D3821" s="406">
        <v>7.22</v>
      </c>
      <c r="E3821" s="341">
        <f t="shared" si="221"/>
        <v>17.96</v>
      </c>
      <c r="F3821" s="401">
        <f t="shared" si="218"/>
        <v>1581.0625800468135</v>
      </c>
      <c r="G3821" s="401">
        <f t="shared" si="219"/>
        <v>1062.8744718750461</v>
      </c>
      <c r="H3821" s="401">
        <f t="shared" si="220"/>
        <v>2643.9370519218596</v>
      </c>
    </row>
    <row r="3822" spans="1:8" x14ac:dyDescent="0.25">
      <c r="A3822" s="378">
        <v>42115</v>
      </c>
      <c r="B3822" s="324">
        <v>322</v>
      </c>
      <c r="C3822" s="406">
        <v>0.68</v>
      </c>
      <c r="D3822" s="406">
        <v>9.8000000000000007</v>
      </c>
      <c r="E3822" s="341">
        <f t="shared" si="221"/>
        <v>10.48</v>
      </c>
      <c r="F3822" s="401">
        <f t="shared" si="218"/>
        <v>100.10452089681874</v>
      </c>
      <c r="G3822" s="401">
        <f t="shared" si="219"/>
        <v>1442.6828011600346</v>
      </c>
      <c r="H3822" s="401">
        <f t="shared" si="220"/>
        <v>1542.7873220568533</v>
      </c>
    </row>
    <row r="3823" spans="1:8" x14ac:dyDescent="0.25">
      <c r="A3823" s="378">
        <v>42115</v>
      </c>
      <c r="B3823" s="324">
        <v>323</v>
      </c>
      <c r="C3823" s="406">
        <v>2.57</v>
      </c>
      <c r="D3823" s="406">
        <v>2.39</v>
      </c>
      <c r="E3823" s="341">
        <f t="shared" si="221"/>
        <v>4.96</v>
      </c>
      <c r="F3823" s="401">
        <f t="shared" si="218"/>
        <v>378.33620397768254</v>
      </c>
      <c r="G3823" s="401">
        <f t="shared" si="219"/>
        <v>351.83794844617171</v>
      </c>
      <c r="H3823" s="401">
        <f t="shared" si="220"/>
        <v>730.17415242385425</v>
      </c>
    </row>
    <row r="3824" spans="1:8" x14ac:dyDescent="0.25">
      <c r="A3824" s="378">
        <v>42115</v>
      </c>
      <c r="B3824" s="324">
        <v>325</v>
      </c>
      <c r="C3824" s="406">
        <v>2.4300000000000002</v>
      </c>
      <c r="D3824" s="406">
        <v>0.71</v>
      </c>
      <c r="E3824" s="341">
        <f t="shared" si="221"/>
        <v>3.14</v>
      </c>
      <c r="F3824" s="401">
        <f t="shared" si="218"/>
        <v>357.72644967539634</v>
      </c>
      <c r="G3824" s="401">
        <f t="shared" si="219"/>
        <v>104.52089681873721</v>
      </c>
      <c r="H3824" s="401">
        <f t="shared" si="220"/>
        <v>462.24734649413358</v>
      </c>
    </row>
    <row r="3825" spans="1:8" x14ac:dyDescent="0.25">
      <c r="A3825" s="378">
        <v>42115</v>
      </c>
      <c r="B3825" s="324">
        <v>326</v>
      </c>
      <c r="C3825" s="406">
        <v>4.2</v>
      </c>
      <c r="D3825" s="406">
        <v>1.3</v>
      </c>
      <c r="E3825" s="341">
        <f t="shared" si="221"/>
        <v>5.5</v>
      </c>
      <c r="F3825" s="401">
        <f t="shared" si="218"/>
        <v>618.29262906858628</v>
      </c>
      <c r="G3825" s="401">
        <f t="shared" si="219"/>
        <v>191.37628994980051</v>
      </c>
      <c r="H3825" s="401">
        <f t="shared" si="220"/>
        <v>809.66891901838687</v>
      </c>
    </row>
    <row r="3826" spans="1:8" x14ac:dyDescent="0.25">
      <c r="A3826" s="378">
        <v>42115</v>
      </c>
      <c r="B3826" s="324">
        <v>329</v>
      </c>
      <c r="C3826" s="406">
        <v>4.95</v>
      </c>
      <c r="D3826" s="406">
        <v>5.29</v>
      </c>
      <c r="E3826" s="341">
        <f t="shared" si="221"/>
        <v>10.24</v>
      </c>
      <c r="F3826" s="401">
        <f t="shared" si="218"/>
        <v>728.70202711654815</v>
      </c>
      <c r="G3826" s="401">
        <f t="shared" si="219"/>
        <v>778.75428756495751</v>
      </c>
      <c r="H3826" s="401">
        <f t="shared" si="220"/>
        <v>1507.4563146815055</v>
      </c>
    </row>
    <row r="3827" spans="1:8" x14ac:dyDescent="0.25">
      <c r="A3827" s="378">
        <v>42115</v>
      </c>
      <c r="B3827" s="324">
        <v>331</v>
      </c>
      <c r="C3827" s="406">
        <v>2.44</v>
      </c>
      <c r="D3827" s="406">
        <v>1.41</v>
      </c>
      <c r="E3827" s="341">
        <f t="shared" si="221"/>
        <v>3.8499999999999996</v>
      </c>
      <c r="F3827" s="401">
        <f t="shared" si="218"/>
        <v>359.1985749827025</v>
      </c>
      <c r="G3827" s="401">
        <f t="shared" si="219"/>
        <v>207.56966833016827</v>
      </c>
      <c r="H3827" s="401">
        <f t="shared" si="220"/>
        <v>566.76824331287082</v>
      </c>
    </row>
    <row r="3828" spans="1:8" x14ac:dyDescent="0.25">
      <c r="A3828" s="378">
        <v>42115</v>
      </c>
      <c r="B3828" s="324">
        <v>332</v>
      </c>
      <c r="C3828" s="406">
        <v>7.35</v>
      </c>
      <c r="D3828" s="406">
        <v>0.25</v>
      </c>
      <c r="E3828" s="341">
        <f t="shared" si="221"/>
        <v>7.6</v>
      </c>
      <c r="F3828" s="401">
        <f t="shared" si="218"/>
        <v>1082.012100870026</v>
      </c>
      <c r="G3828" s="401">
        <f t="shared" si="219"/>
        <v>36.803132682653946</v>
      </c>
      <c r="H3828" s="401">
        <f t="shared" si="220"/>
        <v>1118.81523355268</v>
      </c>
    </row>
    <row r="3829" spans="1:8" x14ac:dyDescent="0.25">
      <c r="A3829" s="378">
        <v>42115</v>
      </c>
      <c r="B3829" s="324">
        <v>333</v>
      </c>
      <c r="C3829" s="406">
        <v>13.21</v>
      </c>
      <c r="D3829" s="406">
        <v>3.65</v>
      </c>
      <c r="E3829" s="341">
        <f t="shared" si="221"/>
        <v>16.86</v>
      </c>
      <c r="F3829" s="401">
        <f t="shared" si="218"/>
        <v>1944.6775309514346</v>
      </c>
      <c r="G3829" s="401">
        <f t="shared" si="219"/>
        <v>537.32573716674767</v>
      </c>
      <c r="H3829" s="401">
        <f t="shared" si="220"/>
        <v>2482.0032681181819</v>
      </c>
    </row>
    <row r="3830" spans="1:8" x14ac:dyDescent="0.25">
      <c r="A3830" s="378">
        <v>42115</v>
      </c>
      <c r="B3830" s="324">
        <v>334</v>
      </c>
      <c r="C3830" s="406">
        <v>6.88</v>
      </c>
      <c r="D3830" s="406">
        <v>0.2</v>
      </c>
      <c r="E3830" s="341">
        <f t="shared" si="221"/>
        <v>7.08</v>
      </c>
      <c r="F3830" s="401">
        <f t="shared" si="218"/>
        <v>1012.8222114266366</v>
      </c>
      <c r="G3830" s="401">
        <f t="shared" si="219"/>
        <v>29.442506146123158</v>
      </c>
      <c r="H3830" s="401">
        <f t="shared" si="220"/>
        <v>1042.2647175727598</v>
      </c>
    </row>
    <row r="3831" spans="1:8" x14ac:dyDescent="0.25">
      <c r="A3831" s="378">
        <v>42115</v>
      </c>
      <c r="B3831" s="324">
        <v>335</v>
      </c>
      <c r="C3831" s="406">
        <v>15.12</v>
      </c>
      <c r="D3831" s="406">
        <v>1.02</v>
      </c>
      <c r="E3831" s="341">
        <f t="shared" si="221"/>
        <v>16.14</v>
      </c>
      <c r="F3831" s="401">
        <f t="shared" si="218"/>
        <v>2225.8534646469107</v>
      </c>
      <c r="G3831" s="401">
        <f t="shared" si="219"/>
        <v>150.1567813452281</v>
      </c>
      <c r="H3831" s="401">
        <f t="shared" si="220"/>
        <v>2376.0102459921386</v>
      </c>
    </row>
    <row r="3832" spans="1:8" x14ac:dyDescent="0.25">
      <c r="A3832" s="378">
        <v>42115</v>
      </c>
      <c r="B3832" s="324">
        <v>336</v>
      </c>
      <c r="C3832" s="406">
        <v>13.95</v>
      </c>
      <c r="D3832" s="406">
        <v>5.72</v>
      </c>
      <c r="E3832" s="341">
        <f t="shared" si="221"/>
        <v>19.669999999999998</v>
      </c>
      <c r="F3832" s="401">
        <f t="shared" si="218"/>
        <v>2053.6148036920904</v>
      </c>
      <c r="G3832" s="401">
        <f t="shared" si="219"/>
        <v>842.05567577912234</v>
      </c>
      <c r="H3832" s="401">
        <f t="shared" si="220"/>
        <v>2895.6704794712123</v>
      </c>
    </row>
    <row r="3833" spans="1:8" x14ac:dyDescent="0.25">
      <c r="A3833" s="378">
        <v>42115</v>
      </c>
      <c r="B3833" s="324">
        <v>337</v>
      </c>
      <c r="C3833" s="406">
        <v>0.96</v>
      </c>
      <c r="D3833" s="406">
        <v>0.12</v>
      </c>
      <c r="E3833" s="341">
        <f t="shared" si="221"/>
        <v>1.08</v>
      </c>
      <c r="F3833" s="401">
        <f t="shared" si="218"/>
        <v>141.32402950139115</v>
      </c>
      <c r="G3833" s="401">
        <f t="shared" si="219"/>
        <v>17.665503687673894</v>
      </c>
      <c r="H3833" s="401">
        <f t="shared" si="220"/>
        <v>158.98953318906504</v>
      </c>
    </row>
    <row r="3834" spans="1:8" x14ac:dyDescent="0.25">
      <c r="A3834" s="378">
        <v>42115</v>
      </c>
      <c r="B3834" s="324">
        <v>338</v>
      </c>
      <c r="C3834" s="406">
        <v>6.92</v>
      </c>
      <c r="D3834" s="406">
        <v>0.26</v>
      </c>
      <c r="E3834" s="341">
        <f t="shared" si="221"/>
        <v>7.18</v>
      </c>
      <c r="F3834" s="401">
        <f t="shared" si="218"/>
        <v>1018.7107126558612</v>
      </c>
      <c r="G3834" s="401">
        <f t="shared" si="219"/>
        <v>38.275257989960103</v>
      </c>
      <c r="H3834" s="401">
        <f t="shared" si="220"/>
        <v>1056.9859706458215</v>
      </c>
    </row>
    <row r="3835" spans="1:8" x14ac:dyDescent="0.25">
      <c r="A3835" s="378">
        <v>42115</v>
      </c>
      <c r="B3835" s="324">
        <v>341</v>
      </c>
      <c r="C3835" s="406">
        <v>2.59</v>
      </c>
      <c r="D3835" s="406">
        <v>0.82</v>
      </c>
      <c r="E3835" s="341">
        <f t="shared" si="221"/>
        <v>3.4099999999999997</v>
      </c>
      <c r="F3835" s="401">
        <f t="shared" si="218"/>
        <v>381.28045459229486</v>
      </c>
      <c r="G3835" s="401">
        <f t="shared" si="219"/>
        <v>120.71427519910495</v>
      </c>
      <c r="H3835" s="401">
        <f t="shared" si="220"/>
        <v>501.99472979139983</v>
      </c>
    </row>
    <row r="3836" spans="1:8" x14ac:dyDescent="0.25">
      <c r="A3836" s="378">
        <v>42115</v>
      </c>
      <c r="B3836" s="324">
        <v>345</v>
      </c>
      <c r="C3836" s="406">
        <v>4.8899999999999997</v>
      </c>
      <c r="D3836" s="406">
        <v>0.19</v>
      </c>
      <c r="E3836" s="341">
        <f t="shared" si="221"/>
        <v>5.08</v>
      </c>
      <c r="F3836" s="401">
        <f t="shared" si="218"/>
        <v>719.86927527271121</v>
      </c>
      <c r="G3836" s="401">
        <f t="shared" si="219"/>
        <v>27.970380838817</v>
      </c>
      <c r="H3836" s="401">
        <f t="shared" si="220"/>
        <v>747.83965611152814</v>
      </c>
    </row>
    <row r="3837" spans="1:8" x14ac:dyDescent="0.25">
      <c r="A3837" s="378">
        <v>42115</v>
      </c>
      <c r="B3837" s="324">
        <v>346</v>
      </c>
      <c r="C3837" s="406">
        <v>15.63</v>
      </c>
      <c r="D3837" s="406">
        <v>1.96</v>
      </c>
      <c r="E3837" s="341">
        <f t="shared" si="221"/>
        <v>17.59</v>
      </c>
      <c r="F3837" s="401">
        <f t="shared" si="218"/>
        <v>2300.9318553195249</v>
      </c>
      <c r="G3837" s="401">
        <f t="shared" si="219"/>
        <v>288.53656023200693</v>
      </c>
      <c r="H3837" s="401">
        <f t="shared" si="220"/>
        <v>2589.4684155515315</v>
      </c>
    </row>
    <row r="3838" spans="1:8" x14ac:dyDescent="0.25">
      <c r="A3838" s="378">
        <v>42115</v>
      </c>
      <c r="B3838" s="324">
        <v>347</v>
      </c>
      <c r="C3838" s="406">
        <v>15.11</v>
      </c>
      <c r="D3838" s="406">
        <v>0.28999999999999998</v>
      </c>
      <c r="E3838" s="341">
        <f t="shared" si="221"/>
        <v>15.399999999999999</v>
      </c>
      <c r="F3838" s="401">
        <f t="shared" si="218"/>
        <v>2224.3813393396044</v>
      </c>
      <c r="G3838" s="401">
        <f t="shared" si="219"/>
        <v>42.691633911878576</v>
      </c>
      <c r="H3838" s="401">
        <f t="shared" si="220"/>
        <v>2267.0729732514833</v>
      </c>
    </row>
    <row r="3839" spans="1:8" x14ac:dyDescent="0.25">
      <c r="A3839" s="378">
        <v>42115</v>
      </c>
      <c r="B3839" s="324">
        <v>350</v>
      </c>
      <c r="C3839" s="406">
        <v>40.22</v>
      </c>
      <c r="D3839" s="406">
        <v>0</v>
      </c>
      <c r="E3839" s="341">
        <f t="shared" si="221"/>
        <v>40.22</v>
      </c>
      <c r="F3839" s="401">
        <f t="shared" si="218"/>
        <v>5920.8879859853669</v>
      </c>
      <c r="G3839" s="401">
        <f t="shared" si="219"/>
        <v>0</v>
      </c>
      <c r="H3839" s="401">
        <f t="shared" si="220"/>
        <v>5920.8879859853669</v>
      </c>
    </row>
    <row r="3840" spans="1:8" x14ac:dyDescent="0.25">
      <c r="A3840" s="378">
        <v>42115</v>
      </c>
      <c r="B3840" s="324">
        <v>351</v>
      </c>
      <c r="C3840" s="406">
        <v>8.74</v>
      </c>
      <c r="D3840" s="406">
        <v>2.72</v>
      </c>
      <c r="E3840" s="341">
        <f t="shared" si="221"/>
        <v>11.46</v>
      </c>
      <c r="F3840" s="401">
        <f t="shared" si="218"/>
        <v>1286.637518585582</v>
      </c>
      <c r="G3840" s="401">
        <f t="shared" si="219"/>
        <v>400.41808358727496</v>
      </c>
      <c r="H3840" s="401">
        <f t="shared" si="220"/>
        <v>1687.0556021728571</v>
      </c>
    </row>
    <row r="3841" spans="1:8" x14ac:dyDescent="0.25">
      <c r="A3841" s="378">
        <v>42115</v>
      </c>
      <c r="B3841" s="324">
        <v>353</v>
      </c>
      <c r="C3841" s="406">
        <v>14.53</v>
      </c>
      <c r="D3841" s="406">
        <v>6.2</v>
      </c>
      <c r="E3841" s="341">
        <f t="shared" si="221"/>
        <v>20.73</v>
      </c>
      <c r="F3841" s="401">
        <f t="shared" si="218"/>
        <v>2138.9980715158472</v>
      </c>
      <c r="G3841" s="401">
        <f t="shared" si="219"/>
        <v>912.7176905298179</v>
      </c>
      <c r="H3841" s="401">
        <f t="shared" si="220"/>
        <v>3051.7157620456651</v>
      </c>
    </row>
    <row r="3842" spans="1:8" x14ac:dyDescent="0.25">
      <c r="A3842" s="378">
        <v>42115</v>
      </c>
      <c r="B3842" s="324">
        <v>355</v>
      </c>
      <c r="C3842" s="406">
        <v>6.77</v>
      </c>
      <c r="D3842" s="406">
        <v>6.27</v>
      </c>
      <c r="E3842" s="341">
        <f t="shared" si="221"/>
        <v>13.04</v>
      </c>
      <c r="F3842" s="401">
        <f t="shared" si="218"/>
        <v>996.62883304626882</v>
      </c>
      <c r="G3842" s="401">
        <f t="shared" si="219"/>
        <v>923.02256768096083</v>
      </c>
      <c r="H3842" s="401">
        <f t="shared" si="220"/>
        <v>1919.6514007272297</v>
      </c>
    </row>
    <row r="3843" spans="1:8" x14ac:dyDescent="0.25">
      <c r="A3843" s="378">
        <v>42115</v>
      </c>
      <c r="B3843" s="324">
        <v>356</v>
      </c>
      <c r="C3843" s="406">
        <v>7.83</v>
      </c>
      <c r="D3843" s="406">
        <v>16.190000000000001</v>
      </c>
      <c r="E3843" s="341">
        <f t="shared" si="221"/>
        <v>24.020000000000003</v>
      </c>
      <c r="F3843" s="401">
        <f t="shared" si="218"/>
        <v>1152.6741156207215</v>
      </c>
      <c r="G3843" s="401">
        <f t="shared" si="219"/>
        <v>2383.3708725286697</v>
      </c>
      <c r="H3843" s="401">
        <f t="shared" si="220"/>
        <v>3536.0449881493914</v>
      </c>
    </row>
    <row r="3844" spans="1:8" x14ac:dyDescent="0.25">
      <c r="A3844" s="378">
        <v>42115</v>
      </c>
      <c r="B3844" s="324">
        <v>357</v>
      </c>
      <c r="C3844" s="406">
        <v>7.64</v>
      </c>
      <c r="D3844" s="406">
        <v>1.86</v>
      </c>
      <c r="E3844" s="341">
        <f t="shared" si="221"/>
        <v>9.5</v>
      </c>
      <c r="F3844" s="401">
        <f t="shared" si="218"/>
        <v>1124.7037347819046</v>
      </c>
      <c r="G3844" s="401">
        <f t="shared" si="219"/>
        <v>273.81530715894536</v>
      </c>
      <c r="H3844" s="401">
        <f t="shared" si="220"/>
        <v>1398.51904194085</v>
      </c>
    </row>
    <row r="3845" spans="1:8" x14ac:dyDescent="0.25">
      <c r="A3845" s="378">
        <v>42115</v>
      </c>
      <c r="B3845" s="324">
        <v>358</v>
      </c>
      <c r="C3845" s="406">
        <v>0.19</v>
      </c>
      <c r="D3845" s="406">
        <v>7.45</v>
      </c>
      <c r="E3845" s="341">
        <f t="shared" si="221"/>
        <v>7.6400000000000006</v>
      </c>
      <c r="F3845" s="401">
        <f t="shared" ref="F3845:F3908" si="222">(C3845*10000)/67.929</f>
        <v>27.970380838817</v>
      </c>
      <c r="G3845" s="401">
        <f t="shared" ref="G3845:G3908" si="223">(D3845*10000)/67.929</f>
        <v>1096.7333539430876</v>
      </c>
      <c r="H3845" s="401">
        <f t="shared" ref="H3845:H3908" si="224">(E3845*10000)/67.929</f>
        <v>1124.7037347819046</v>
      </c>
    </row>
    <row r="3846" spans="1:8" x14ac:dyDescent="0.25">
      <c r="A3846" s="378">
        <v>42115</v>
      </c>
      <c r="B3846" s="324">
        <v>360</v>
      </c>
      <c r="C3846" s="406">
        <v>1.37</v>
      </c>
      <c r="D3846" s="406">
        <v>6.1</v>
      </c>
      <c r="E3846" s="341">
        <f t="shared" si="221"/>
        <v>7.47</v>
      </c>
      <c r="F3846" s="401">
        <f t="shared" si="222"/>
        <v>201.68116710094364</v>
      </c>
      <c r="G3846" s="401">
        <f t="shared" si="223"/>
        <v>897.99643745675633</v>
      </c>
      <c r="H3846" s="401">
        <f t="shared" si="224"/>
        <v>1099.6776045576999</v>
      </c>
    </row>
    <row r="3847" spans="1:8" x14ac:dyDescent="0.25">
      <c r="A3847" s="378">
        <v>42115</v>
      </c>
      <c r="B3847" s="324">
        <v>361</v>
      </c>
      <c r="C3847" s="406">
        <v>0.66</v>
      </c>
      <c r="D3847" s="406">
        <v>12.46</v>
      </c>
      <c r="E3847" s="341">
        <f t="shared" si="221"/>
        <v>13.120000000000001</v>
      </c>
      <c r="F3847" s="401">
        <f t="shared" si="222"/>
        <v>97.160270282206412</v>
      </c>
      <c r="G3847" s="401">
        <f t="shared" si="223"/>
        <v>1834.2681329034729</v>
      </c>
      <c r="H3847" s="401">
        <f t="shared" si="224"/>
        <v>1931.4284031856791</v>
      </c>
    </row>
    <row r="3848" spans="1:8" x14ac:dyDescent="0.25">
      <c r="A3848" s="378">
        <v>42115</v>
      </c>
      <c r="B3848" s="324">
        <v>364</v>
      </c>
      <c r="C3848" s="406">
        <v>8.4600000000000009</v>
      </c>
      <c r="D3848" s="406">
        <v>13.5</v>
      </c>
      <c r="E3848" s="341">
        <f t="shared" si="221"/>
        <v>21.96</v>
      </c>
      <c r="F3848" s="401">
        <f t="shared" si="222"/>
        <v>1245.4180099810098</v>
      </c>
      <c r="G3848" s="401">
        <f t="shared" si="223"/>
        <v>1987.369164863313</v>
      </c>
      <c r="H3848" s="401">
        <f t="shared" si="224"/>
        <v>3232.7871748443226</v>
      </c>
    </row>
    <row r="3849" spans="1:8" x14ac:dyDescent="0.25">
      <c r="A3849" s="378">
        <v>42115</v>
      </c>
      <c r="B3849" s="324">
        <v>365</v>
      </c>
      <c r="C3849" s="406">
        <v>4.93</v>
      </c>
      <c r="D3849" s="406">
        <v>9.5</v>
      </c>
      <c r="E3849" s="341">
        <f t="shared" si="221"/>
        <v>14.43</v>
      </c>
      <c r="F3849" s="401">
        <f t="shared" si="222"/>
        <v>725.75777650193584</v>
      </c>
      <c r="G3849" s="401">
        <f t="shared" si="223"/>
        <v>1398.51904194085</v>
      </c>
      <c r="H3849" s="401">
        <f t="shared" si="224"/>
        <v>2124.276818442786</v>
      </c>
    </row>
    <row r="3850" spans="1:8" x14ac:dyDescent="0.25">
      <c r="A3850" s="378">
        <v>42115</v>
      </c>
      <c r="B3850" s="324">
        <v>366</v>
      </c>
      <c r="C3850" s="406">
        <v>10.06</v>
      </c>
      <c r="D3850" s="406">
        <v>6.83</v>
      </c>
      <c r="E3850" s="341">
        <f t="shared" si="221"/>
        <v>16.89</v>
      </c>
      <c r="F3850" s="401">
        <f t="shared" si="222"/>
        <v>1480.9580591499948</v>
      </c>
      <c r="G3850" s="401">
        <f t="shared" si="223"/>
        <v>1005.4615848901058</v>
      </c>
      <c r="H3850" s="401">
        <f t="shared" si="224"/>
        <v>2486.4196440401006</v>
      </c>
    </row>
    <row r="3851" spans="1:8" x14ac:dyDescent="0.25">
      <c r="A3851" s="378">
        <v>42115</v>
      </c>
      <c r="B3851" s="324">
        <v>369</v>
      </c>
      <c r="C3851" s="406">
        <v>14.02</v>
      </c>
      <c r="D3851" s="406">
        <v>0.56999999999999995</v>
      </c>
      <c r="E3851" s="341">
        <f t="shared" si="221"/>
        <v>14.59</v>
      </c>
      <c r="F3851" s="401">
        <f t="shared" si="222"/>
        <v>2063.9196808432334</v>
      </c>
      <c r="G3851" s="401">
        <f t="shared" si="223"/>
        <v>83.91114251645098</v>
      </c>
      <c r="H3851" s="401">
        <f t="shared" si="224"/>
        <v>2147.8308233596845</v>
      </c>
    </row>
    <row r="3852" spans="1:8" x14ac:dyDescent="0.25">
      <c r="A3852" s="378">
        <v>42115</v>
      </c>
      <c r="B3852" s="324">
        <v>370</v>
      </c>
      <c r="C3852" s="406">
        <v>10.69</v>
      </c>
      <c r="D3852" s="406">
        <v>4.96</v>
      </c>
      <c r="E3852" s="341">
        <f t="shared" si="221"/>
        <v>15.649999999999999</v>
      </c>
      <c r="F3852" s="401">
        <f t="shared" si="222"/>
        <v>1573.7019535102827</v>
      </c>
      <c r="G3852" s="401">
        <f t="shared" si="223"/>
        <v>730.17415242385425</v>
      </c>
      <c r="H3852" s="401">
        <f t="shared" si="224"/>
        <v>2303.8761059341368</v>
      </c>
    </row>
    <row r="3853" spans="1:8" x14ac:dyDescent="0.25">
      <c r="A3853" s="378">
        <v>42115</v>
      </c>
      <c r="B3853" s="324">
        <v>371</v>
      </c>
      <c r="C3853" s="406">
        <v>29.67</v>
      </c>
      <c r="D3853" s="406">
        <v>7.53</v>
      </c>
      <c r="E3853" s="341">
        <f t="shared" si="221"/>
        <v>37.200000000000003</v>
      </c>
      <c r="F3853" s="401">
        <f t="shared" si="222"/>
        <v>4367.7957867773703</v>
      </c>
      <c r="G3853" s="401">
        <f t="shared" si="223"/>
        <v>1108.5103564015369</v>
      </c>
      <c r="H3853" s="401">
        <f t="shared" si="224"/>
        <v>5476.3061431789074</v>
      </c>
    </row>
    <row r="3854" spans="1:8" x14ac:dyDescent="0.25">
      <c r="A3854" s="378">
        <v>42115</v>
      </c>
      <c r="B3854" s="324">
        <v>374</v>
      </c>
      <c r="C3854" s="406">
        <v>12.04</v>
      </c>
      <c r="D3854" s="406">
        <v>3.94</v>
      </c>
      <c r="E3854" s="341">
        <f t="shared" si="221"/>
        <v>15.979999999999999</v>
      </c>
      <c r="F3854" s="401">
        <f t="shared" si="222"/>
        <v>1772.4388699966139</v>
      </c>
      <c r="G3854" s="401">
        <f t="shared" si="223"/>
        <v>580.01737107862618</v>
      </c>
      <c r="H3854" s="401">
        <f t="shared" si="224"/>
        <v>2352.4562410752401</v>
      </c>
    </row>
    <row r="3855" spans="1:8" x14ac:dyDescent="0.25">
      <c r="A3855" s="378">
        <v>42115</v>
      </c>
      <c r="B3855" s="324">
        <v>378</v>
      </c>
      <c r="C3855" s="406">
        <v>8.0399999999999991</v>
      </c>
      <c r="D3855" s="406">
        <v>1.78</v>
      </c>
      <c r="E3855" s="341">
        <f t="shared" si="221"/>
        <v>9.8199999999999985</v>
      </c>
      <c r="F3855" s="401">
        <f t="shared" si="222"/>
        <v>1183.5887470741507</v>
      </c>
      <c r="G3855" s="401">
        <f t="shared" si="223"/>
        <v>262.0383047004961</v>
      </c>
      <c r="H3855" s="401">
        <f t="shared" si="224"/>
        <v>1445.6270517746468</v>
      </c>
    </row>
    <row r="3856" spans="1:8" x14ac:dyDescent="0.25">
      <c r="A3856" s="378">
        <v>42115</v>
      </c>
      <c r="B3856" s="324">
        <v>379</v>
      </c>
      <c r="C3856" s="406">
        <v>28.59</v>
      </c>
      <c r="D3856" s="406">
        <v>0.38</v>
      </c>
      <c r="E3856" s="341">
        <f t="shared" si="221"/>
        <v>28.97</v>
      </c>
      <c r="F3856" s="401">
        <f t="shared" si="222"/>
        <v>4208.8062535883055</v>
      </c>
      <c r="G3856" s="401">
        <f t="shared" si="223"/>
        <v>55.940761677634001</v>
      </c>
      <c r="H3856" s="401">
        <f t="shared" si="224"/>
        <v>4264.7470152659389</v>
      </c>
    </row>
    <row r="3857" spans="1:8" x14ac:dyDescent="0.25">
      <c r="A3857" s="378">
        <v>42115</v>
      </c>
      <c r="B3857" s="324">
        <v>382</v>
      </c>
      <c r="C3857" s="406">
        <v>1.95</v>
      </c>
      <c r="D3857" s="406">
        <v>0.37</v>
      </c>
      <c r="E3857" s="341">
        <f t="shared" si="221"/>
        <v>2.3199999999999998</v>
      </c>
      <c r="F3857" s="401">
        <f t="shared" si="222"/>
        <v>287.06443492470078</v>
      </c>
      <c r="G3857" s="401">
        <f t="shared" si="223"/>
        <v>54.468636370327843</v>
      </c>
      <c r="H3857" s="401">
        <f t="shared" si="224"/>
        <v>341.53307129502861</v>
      </c>
    </row>
    <row r="3858" spans="1:8" x14ac:dyDescent="0.25">
      <c r="A3858" s="378">
        <v>42115</v>
      </c>
      <c r="B3858" s="324">
        <v>383</v>
      </c>
      <c r="C3858" s="406">
        <v>1.01</v>
      </c>
      <c r="D3858" s="406">
        <v>15.5</v>
      </c>
      <c r="E3858" s="341">
        <f t="shared" si="221"/>
        <v>16.510000000000002</v>
      </c>
      <c r="F3858" s="401">
        <f t="shared" si="222"/>
        <v>148.68465603792194</v>
      </c>
      <c r="G3858" s="401">
        <f t="shared" si="223"/>
        <v>2281.7942263245445</v>
      </c>
      <c r="H3858" s="401">
        <f t="shared" si="224"/>
        <v>2430.4788823624672</v>
      </c>
    </row>
    <row r="3859" spans="1:8" x14ac:dyDescent="0.25">
      <c r="A3859" s="378">
        <v>42115</v>
      </c>
      <c r="B3859" s="324">
        <v>386</v>
      </c>
      <c r="C3859" s="406">
        <v>20.21</v>
      </c>
      <c r="D3859" s="406">
        <v>10.210000000000001</v>
      </c>
      <c r="E3859" s="341">
        <f t="shared" si="221"/>
        <v>30.42</v>
      </c>
      <c r="F3859" s="401">
        <f t="shared" si="222"/>
        <v>2975.1652460657451</v>
      </c>
      <c r="G3859" s="401">
        <f t="shared" si="223"/>
        <v>1503.0399387595874</v>
      </c>
      <c r="H3859" s="401">
        <f t="shared" si="224"/>
        <v>4478.2051848253323</v>
      </c>
    </row>
    <row r="3860" spans="1:8" x14ac:dyDescent="0.25">
      <c r="A3860" s="378">
        <v>42115</v>
      </c>
      <c r="B3860" s="324">
        <v>391</v>
      </c>
      <c r="C3860" s="406">
        <v>11.23</v>
      </c>
      <c r="D3860" s="406">
        <v>2.42</v>
      </c>
      <c r="E3860" s="341">
        <f t="shared" si="221"/>
        <v>13.65</v>
      </c>
      <c r="F3860" s="401">
        <f t="shared" si="222"/>
        <v>1653.1967201048153</v>
      </c>
      <c r="G3860" s="401">
        <f t="shared" si="223"/>
        <v>356.25432436809018</v>
      </c>
      <c r="H3860" s="401">
        <f t="shared" si="224"/>
        <v>2009.4510444729056</v>
      </c>
    </row>
    <row r="3861" spans="1:8" x14ac:dyDescent="0.25">
      <c r="A3861" s="378">
        <v>42115</v>
      </c>
      <c r="B3861" s="324">
        <v>392</v>
      </c>
      <c r="C3861" s="406">
        <v>19.88</v>
      </c>
      <c r="D3861" s="406">
        <v>2.0099999999999998</v>
      </c>
      <c r="E3861" s="341">
        <f t="shared" si="221"/>
        <v>21.89</v>
      </c>
      <c r="F3861" s="401">
        <f t="shared" si="222"/>
        <v>2926.5851109246419</v>
      </c>
      <c r="G3861" s="401">
        <f t="shared" si="223"/>
        <v>295.89718676853767</v>
      </c>
      <c r="H3861" s="401">
        <f t="shared" si="224"/>
        <v>3222.4822976931796</v>
      </c>
    </row>
    <row r="3862" spans="1:8" x14ac:dyDescent="0.25">
      <c r="A3862" s="378">
        <v>42115</v>
      </c>
      <c r="B3862" s="324">
        <v>394</v>
      </c>
      <c r="C3862" s="406">
        <v>8.15</v>
      </c>
      <c r="D3862" s="406">
        <v>1</v>
      </c>
      <c r="E3862" s="341">
        <f t="shared" ref="E3862:E3925" si="225">SUM(C3862,D3862)</f>
        <v>9.15</v>
      </c>
      <c r="F3862" s="401">
        <f t="shared" si="222"/>
        <v>1199.7821254545186</v>
      </c>
      <c r="G3862" s="401">
        <f t="shared" si="223"/>
        <v>147.21253073061578</v>
      </c>
      <c r="H3862" s="401">
        <f t="shared" si="224"/>
        <v>1346.9946561851345</v>
      </c>
    </row>
    <row r="3863" spans="1:8" x14ac:dyDescent="0.25">
      <c r="A3863" s="378">
        <v>42115</v>
      </c>
      <c r="B3863" s="324">
        <v>395</v>
      </c>
      <c r="C3863" s="406">
        <v>3.1</v>
      </c>
      <c r="D3863" s="406">
        <v>1.8</v>
      </c>
      <c r="E3863" s="341">
        <f t="shared" si="225"/>
        <v>4.9000000000000004</v>
      </c>
      <c r="F3863" s="401">
        <f t="shared" si="222"/>
        <v>456.35884526490895</v>
      </c>
      <c r="G3863" s="401">
        <f t="shared" si="223"/>
        <v>264.98255531510841</v>
      </c>
      <c r="H3863" s="401">
        <f t="shared" si="224"/>
        <v>721.34140058001731</v>
      </c>
    </row>
    <row r="3864" spans="1:8" x14ac:dyDescent="0.25">
      <c r="A3864" s="378">
        <v>42115</v>
      </c>
      <c r="B3864" s="324">
        <v>396</v>
      </c>
      <c r="C3864" s="406">
        <v>11.04</v>
      </c>
      <c r="D3864" s="406">
        <v>1.92</v>
      </c>
      <c r="E3864" s="341">
        <f t="shared" si="225"/>
        <v>12.959999999999999</v>
      </c>
      <c r="F3864" s="401">
        <f t="shared" si="222"/>
        <v>1625.2263392659981</v>
      </c>
      <c r="G3864" s="401">
        <f t="shared" si="223"/>
        <v>282.6480590027823</v>
      </c>
      <c r="H3864" s="401">
        <f t="shared" si="224"/>
        <v>1907.8743982687804</v>
      </c>
    </row>
    <row r="3865" spans="1:8" x14ac:dyDescent="0.25">
      <c r="A3865" s="378">
        <v>42115</v>
      </c>
      <c r="B3865" s="324">
        <v>397</v>
      </c>
      <c r="C3865" s="406">
        <v>9.89</v>
      </c>
      <c r="D3865" s="406">
        <v>0.55000000000000004</v>
      </c>
      <c r="E3865" s="341">
        <f t="shared" si="225"/>
        <v>10.440000000000001</v>
      </c>
      <c r="F3865" s="401">
        <f t="shared" si="222"/>
        <v>1455.9319289257901</v>
      </c>
      <c r="G3865" s="401">
        <f t="shared" si="223"/>
        <v>80.966891901838679</v>
      </c>
      <c r="H3865" s="401">
        <f t="shared" si="224"/>
        <v>1536.8988208276289</v>
      </c>
    </row>
    <row r="3866" spans="1:8" x14ac:dyDescent="0.25">
      <c r="A3866" s="378">
        <v>42115</v>
      </c>
      <c r="B3866" s="324">
        <v>398</v>
      </c>
      <c r="C3866" s="406">
        <v>10.23</v>
      </c>
      <c r="D3866" s="406">
        <v>1.37</v>
      </c>
      <c r="E3866" s="341">
        <f t="shared" si="225"/>
        <v>11.600000000000001</v>
      </c>
      <c r="F3866" s="401">
        <f t="shared" si="222"/>
        <v>1505.9841893741996</v>
      </c>
      <c r="G3866" s="401">
        <f t="shared" si="223"/>
        <v>201.68116710094364</v>
      </c>
      <c r="H3866" s="401">
        <f t="shared" si="224"/>
        <v>1707.6653564751434</v>
      </c>
    </row>
    <row r="3867" spans="1:8" x14ac:dyDescent="0.25">
      <c r="A3867" s="378">
        <v>42115</v>
      </c>
      <c r="B3867" s="324">
        <v>399</v>
      </c>
      <c r="C3867" s="406">
        <v>9.92</v>
      </c>
      <c r="D3867" s="406">
        <v>3.19</v>
      </c>
      <c r="E3867" s="341">
        <f t="shared" si="225"/>
        <v>13.11</v>
      </c>
      <c r="F3867" s="401">
        <f t="shared" si="222"/>
        <v>1460.3483048477085</v>
      </c>
      <c r="G3867" s="401">
        <f t="shared" si="223"/>
        <v>469.60797303066437</v>
      </c>
      <c r="H3867" s="401">
        <f t="shared" si="224"/>
        <v>1929.9562778783729</v>
      </c>
    </row>
    <row r="3868" spans="1:8" x14ac:dyDescent="0.25">
      <c r="A3868" s="378">
        <v>42115</v>
      </c>
      <c r="B3868" s="324">
        <v>402</v>
      </c>
      <c r="C3868" s="406">
        <v>4.9000000000000004</v>
      </c>
      <c r="D3868" s="406">
        <v>0.56999999999999995</v>
      </c>
      <c r="E3868" s="341">
        <f t="shared" si="225"/>
        <v>5.4700000000000006</v>
      </c>
      <c r="F3868" s="401">
        <f t="shared" si="222"/>
        <v>721.34140058001731</v>
      </c>
      <c r="G3868" s="401">
        <f t="shared" si="223"/>
        <v>83.91114251645098</v>
      </c>
      <c r="H3868" s="401">
        <f t="shared" si="224"/>
        <v>805.25254309646846</v>
      </c>
    </row>
    <row r="3869" spans="1:8" x14ac:dyDescent="0.25">
      <c r="A3869" s="378">
        <v>42115</v>
      </c>
      <c r="B3869" s="324">
        <v>405</v>
      </c>
      <c r="C3869" s="406">
        <v>32.159999999999997</v>
      </c>
      <c r="D3869" s="406">
        <v>7.32</v>
      </c>
      <c r="E3869" s="341">
        <f t="shared" si="225"/>
        <v>39.479999999999997</v>
      </c>
      <c r="F3869" s="401">
        <f t="shared" si="222"/>
        <v>4734.3549882966026</v>
      </c>
      <c r="G3869" s="401">
        <f t="shared" si="223"/>
        <v>1077.5957249481075</v>
      </c>
      <c r="H3869" s="401">
        <f t="shared" si="224"/>
        <v>5811.9507132447106</v>
      </c>
    </row>
    <row r="3870" spans="1:8" x14ac:dyDescent="0.25">
      <c r="A3870" s="378">
        <v>42115</v>
      </c>
      <c r="B3870" s="324">
        <v>407</v>
      </c>
      <c r="C3870" s="406">
        <v>2.78</v>
      </c>
      <c r="D3870" s="406">
        <v>2.5299999999999998</v>
      </c>
      <c r="E3870" s="341">
        <f t="shared" si="225"/>
        <v>5.31</v>
      </c>
      <c r="F3870" s="401">
        <f t="shared" si="222"/>
        <v>409.25083543111185</v>
      </c>
      <c r="G3870" s="401">
        <f t="shared" si="223"/>
        <v>372.44770274845786</v>
      </c>
      <c r="H3870" s="401">
        <f t="shared" si="224"/>
        <v>781.69853817956971</v>
      </c>
    </row>
    <row r="3871" spans="1:8" x14ac:dyDescent="0.25">
      <c r="A3871" s="378">
        <v>42115</v>
      </c>
      <c r="B3871" s="324">
        <v>409</v>
      </c>
      <c r="C3871" s="406">
        <v>20.03</v>
      </c>
      <c r="D3871" s="406">
        <v>8.4</v>
      </c>
      <c r="E3871" s="341">
        <f t="shared" si="225"/>
        <v>28.43</v>
      </c>
      <c r="F3871" s="401">
        <f t="shared" si="222"/>
        <v>2948.6669905342342</v>
      </c>
      <c r="G3871" s="401">
        <f t="shared" si="223"/>
        <v>1236.5852581371726</v>
      </c>
      <c r="H3871" s="401">
        <f t="shared" si="224"/>
        <v>4185.252248671407</v>
      </c>
    </row>
    <row r="3872" spans="1:8" x14ac:dyDescent="0.25">
      <c r="A3872" s="378">
        <v>42115</v>
      </c>
      <c r="B3872" s="324">
        <v>411</v>
      </c>
      <c r="C3872" s="406">
        <v>7.45</v>
      </c>
      <c r="D3872" s="406">
        <v>0</v>
      </c>
      <c r="E3872" s="341">
        <f t="shared" si="225"/>
        <v>7.45</v>
      </c>
      <c r="F3872" s="401">
        <f t="shared" si="222"/>
        <v>1096.7333539430876</v>
      </c>
      <c r="G3872" s="401">
        <f t="shared" si="223"/>
        <v>0</v>
      </c>
      <c r="H3872" s="401">
        <f t="shared" si="224"/>
        <v>1096.7333539430876</v>
      </c>
    </row>
    <row r="3873" spans="1:8" x14ac:dyDescent="0.25">
      <c r="A3873" s="378">
        <v>42115</v>
      </c>
      <c r="B3873" s="324">
        <v>413</v>
      </c>
      <c r="C3873" s="406">
        <v>3.98</v>
      </c>
      <c r="D3873" s="406">
        <v>4.08</v>
      </c>
      <c r="E3873" s="341">
        <f t="shared" si="225"/>
        <v>8.06</v>
      </c>
      <c r="F3873" s="401">
        <f t="shared" si="222"/>
        <v>585.90587230785081</v>
      </c>
      <c r="G3873" s="401">
        <f t="shared" si="223"/>
        <v>600.62712538091239</v>
      </c>
      <c r="H3873" s="401">
        <f t="shared" si="224"/>
        <v>1186.5329976887633</v>
      </c>
    </row>
    <row r="3874" spans="1:8" x14ac:dyDescent="0.25">
      <c r="A3874" s="378">
        <v>42115</v>
      </c>
      <c r="B3874" s="324">
        <v>414</v>
      </c>
      <c r="C3874" s="406">
        <v>2.85</v>
      </c>
      <c r="D3874" s="406">
        <v>3.82</v>
      </c>
      <c r="E3874" s="341">
        <f t="shared" si="225"/>
        <v>6.67</v>
      </c>
      <c r="F3874" s="401">
        <f t="shared" si="222"/>
        <v>419.55571258225501</v>
      </c>
      <c r="G3874" s="401">
        <f t="shared" si="223"/>
        <v>562.35186739095229</v>
      </c>
      <c r="H3874" s="401">
        <f t="shared" si="224"/>
        <v>981.90757997320725</v>
      </c>
    </row>
    <row r="3875" spans="1:8" x14ac:dyDescent="0.25">
      <c r="A3875" s="378">
        <v>42115</v>
      </c>
      <c r="B3875" s="324">
        <v>415</v>
      </c>
      <c r="C3875" s="406">
        <v>18.510000000000002</v>
      </c>
      <c r="D3875" s="406">
        <v>0.57999999999999996</v>
      </c>
      <c r="E3875" s="341">
        <f t="shared" si="225"/>
        <v>19.09</v>
      </c>
      <c r="F3875" s="401">
        <f t="shared" si="222"/>
        <v>2724.9039438236987</v>
      </c>
      <c r="G3875" s="401">
        <f t="shared" si="223"/>
        <v>85.383267823757151</v>
      </c>
      <c r="H3875" s="401">
        <f t="shared" si="224"/>
        <v>2810.2872116474555</v>
      </c>
    </row>
    <row r="3876" spans="1:8" x14ac:dyDescent="0.25">
      <c r="A3876" s="378">
        <v>42115</v>
      </c>
      <c r="B3876" s="324">
        <v>416</v>
      </c>
      <c r="C3876" s="406">
        <v>10.83</v>
      </c>
      <c r="D3876" s="406">
        <v>5.61</v>
      </c>
      <c r="E3876" s="341">
        <f t="shared" si="225"/>
        <v>16.440000000000001</v>
      </c>
      <c r="F3876" s="401">
        <f t="shared" si="222"/>
        <v>1594.311707812569</v>
      </c>
      <c r="G3876" s="401">
        <f t="shared" si="223"/>
        <v>825.86229739875455</v>
      </c>
      <c r="H3876" s="401">
        <f t="shared" si="224"/>
        <v>2420.1740052113237</v>
      </c>
    </row>
    <row r="3877" spans="1:8" x14ac:dyDescent="0.25">
      <c r="A3877" s="378">
        <v>42115</v>
      </c>
      <c r="B3877" s="324">
        <v>417</v>
      </c>
      <c r="C3877" s="406">
        <v>10.27</v>
      </c>
      <c r="D3877" s="406">
        <v>7.31</v>
      </c>
      <c r="E3877" s="341">
        <f t="shared" si="225"/>
        <v>17.579999999999998</v>
      </c>
      <c r="F3877" s="401">
        <f t="shared" si="222"/>
        <v>1511.8726906034242</v>
      </c>
      <c r="G3877" s="401">
        <f t="shared" si="223"/>
        <v>1076.1235996408013</v>
      </c>
      <c r="H3877" s="401">
        <f t="shared" si="224"/>
        <v>2587.9962902442253</v>
      </c>
    </row>
    <row r="3878" spans="1:8" x14ac:dyDescent="0.25">
      <c r="A3878" s="378">
        <v>42115</v>
      </c>
      <c r="B3878" s="324">
        <v>419</v>
      </c>
      <c r="C3878" s="406">
        <v>13.81</v>
      </c>
      <c r="D3878" s="406">
        <v>0.72</v>
      </c>
      <c r="E3878" s="341">
        <f t="shared" si="225"/>
        <v>14.530000000000001</v>
      </c>
      <c r="F3878" s="401">
        <f t="shared" si="222"/>
        <v>2033.0050493898041</v>
      </c>
      <c r="G3878" s="401">
        <f t="shared" si="223"/>
        <v>105.99302212604337</v>
      </c>
      <c r="H3878" s="401">
        <f t="shared" si="224"/>
        <v>2138.9980715158472</v>
      </c>
    </row>
    <row r="3879" spans="1:8" x14ac:dyDescent="0.25">
      <c r="A3879" s="378">
        <v>42115</v>
      </c>
      <c r="B3879" s="324">
        <v>424</v>
      </c>
      <c r="C3879" s="406">
        <v>1.6</v>
      </c>
      <c r="D3879" s="406">
        <v>5.36</v>
      </c>
      <c r="E3879" s="341">
        <f t="shared" si="225"/>
        <v>6.9600000000000009</v>
      </c>
      <c r="F3879" s="401">
        <f t="shared" si="222"/>
        <v>235.54004916898526</v>
      </c>
      <c r="G3879" s="401">
        <f t="shared" si="223"/>
        <v>789.05916471610055</v>
      </c>
      <c r="H3879" s="401">
        <f t="shared" si="224"/>
        <v>1024.5992138850861</v>
      </c>
    </row>
    <row r="3880" spans="1:8" x14ac:dyDescent="0.25">
      <c r="A3880" s="378">
        <v>42115</v>
      </c>
      <c r="B3880" s="324">
        <v>425</v>
      </c>
      <c r="C3880" s="406">
        <v>3.96</v>
      </c>
      <c r="D3880" s="406">
        <v>7.21</v>
      </c>
      <c r="E3880" s="341">
        <f t="shared" si="225"/>
        <v>11.17</v>
      </c>
      <c r="F3880" s="401">
        <f t="shared" si="222"/>
        <v>582.9616216932385</v>
      </c>
      <c r="G3880" s="401">
        <f t="shared" si="223"/>
        <v>1061.4023465677399</v>
      </c>
      <c r="H3880" s="401">
        <f t="shared" si="224"/>
        <v>1644.3639682609783</v>
      </c>
    </row>
    <row r="3881" spans="1:8" x14ac:dyDescent="0.25">
      <c r="A3881" s="378">
        <v>42115</v>
      </c>
      <c r="B3881" s="324">
        <v>427</v>
      </c>
      <c r="C3881" s="406">
        <v>8.99</v>
      </c>
      <c r="D3881" s="406">
        <v>1.81</v>
      </c>
      <c r="E3881" s="341">
        <f t="shared" si="225"/>
        <v>10.8</v>
      </c>
      <c r="F3881" s="401">
        <f t="shared" si="222"/>
        <v>1323.440651268236</v>
      </c>
      <c r="G3881" s="401">
        <f t="shared" si="223"/>
        <v>266.45468062241457</v>
      </c>
      <c r="H3881" s="401">
        <f t="shared" si="224"/>
        <v>1589.8953318906506</v>
      </c>
    </row>
    <row r="3882" spans="1:8" x14ac:dyDescent="0.25">
      <c r="A3882" s="378">
        <v>42115</v>
      </c>
      <c r="B3882" s="324">
        <v>428</v>
      </c>
      <c r="C3882" s="406">
        <v>0.95</v>
      </c>
      <c r="D3882" s="406">
        <v>0.04</v>
      </c>
      <c r="E3882" s="341">
        <f t="shared" si="225"/>
        <v>0.99</v>
      </c>
      <c r="F3882" s="401">
        <f t="shared" si="222"/>
        <v>139.85190419408499</v>
      </c>
      <c r="G3882" s="401">
        <f t="shared" si="223"/>
        <v>5.888501229224631</v>
      </c>
      <c r="H3882" s="401">
        <f t="shared" si="224"/>
        <v>145.74040542330962</v>
      </c>
    </row>
    <row r="3883" spans="1:8" x14ac:dyDescent="0.25">
      <c r="A3883" s="378">
        <v>42115</v>
      </c>
      <c r="B3883" s="324">
        <v>433</v>
      </c>
      <c r="C3883" s="406">
        <v>14.37</v>
      </c>
      <c r="D3883" s="406">
        <v>11.94</v>
      </c>
      <c r="E3883" s="341">
        <f t="shared" si="225"/>
        <v>26.31</v>
      </c>
      <c r="F3883" s="401">
        <f t="shared" si="222"/>
        <v>2115.4440665989487</v>
      </c>
      <c r="G3883" s="401">
        <f t="shared" si="223"/>
        <v>1757.7176169235524</v>
      </c>
      <c r="H3883" s="401">
        <f t="shared" si="224"/>
        <v>3873.1616835225013</v>
      </c>
    </row>
    <row r="3884" spans="1:8" x14ac:dyDescent="0.25">
      <c r="A3884" s="378">
        <v>42115</v>
      </c>
      <c r="B3884" s="324">
        <v>434</v>
      </c>
      <c r="C3884" s="406">
        <v>14.62</v>
      </c>
      <c r="D3884" s="406">
        <v>3.47</v>
      </c>
      <c r="E3884" s="341">
        <f t="shared" si="225"/>
        <v>18.09</v>
      </c>
      <c r="F3884" s="401">
        <f t="shared" si="222"/>
        <v>2152.2471992816027</v>
      </c>
      <c r="G3884" s="401">
        <f t="shared" si="223"/>
        <v>510.82748163523678</v>
      </c>
      <c r="H3884" s="401">
        <f t="shared" si="224"/>
        <v>2663.0746809168395</v>
      </c>
    </row>
    <row r="3885" spans="1:8" x14ac:dyDescent="0.25">
      <c r="A3885" s="378">
        <v>42115</v>
      </c>
      <c r="B3885" s="324">
        <v>435</v>
      </c>
      <c r="C3885" s="406">
        <v>8.42</v>
      </c>
      <c r="D3885" s="406">
        <v>0.33</v>
      </c>
      <c r="E3885" s="341">
        <f t="shared" si="225"/>
        <v>8.75</v>
      </c>
      <c r="F3885" s="401">
        <f t="shared" si="222"/>
        <v>1239.529508751785</v>
      </c>
      <c r="G3885" s="401">
        <f t="shared" si="223"/>
        <v>48.580135141103206</v>
      </c>
      <c r="H3885" s="401">
        <f t="shared" si="224"/>
        <v>1288.109643892888</v>
      </c>
    </row>
    <row r="3886" spans="1:8" x14ac:dyDescent="0.25">
      <c r="A3886" s="378">
        <v>42115</v>
      </c>
      <c r="B3886" s="324">
        <v>436</v>
      </c>
      <c r="C3886" s="406">
        <v>7.88</v>
      </c>
      <c r="D3886" s="406">
        <v>1.56</v>
      </c>
      <c r="E3886" s="341">
        <f t="shared" si="225"/>
        <v>9.44</v>
      </c>
      <c r="F3886" s="401">
        <f t="shared" si="222"/>
        <v>1160.0347421572524</v>
      </c>
      <c r="G3886" s="401">
        <f t="shared" si="223"/>
        <v>229.65154793976063</v>
      </c>
      <c r="H3886" s="401">
        <f t="shared" si="224"/>
        <v>1389.6862900970129</v>
      </c>
    </row>
    <row r="3887" spans="1:8" x14ac:dyDescent="0.25">
      <c r="A3887" s="378">
        <v>42115</v>
      </c>
      <c r="B3887" s="324">
        <v>437</v>
      </c>
      <c r="C3887" s="406">
        <v>2.38</v>
      </c>
      <c r="D3887" s="406">
        <v>1.98</v>
      </c>
      <c r="E3887" s="341">
        <f t="shared" si="225"/>
        <v>4.3599999999999994</v>
      </c>
      <c r="F3887" s="401">
        <f t="shared" si="222"/>
        <v>350.36582313886555</v>
      </c>
      <c r="G3887" s="401">
        <f t="shared" si="223"/>
        <v>291.48081084661925</v>
      </c>
      <c r="H3887" s="401">
        <f t="shared" si="224"/>
        <v>641.84663398548469</v>
      </c>
    </row>
    <row r="3888" spans="1:8" x14ac:dyDescent="0.25">
      <c r="A3888" s="378">
        <v>42115</v>
      </c>
      <c r="B3888" s="324">
        <v>438</v>
      </c>
      <c r="C3888" s="406">
        <v>2.0099999999999998</v>
      </c>
      <c r="D3888" s="406">
        <v>1.43</v>
      </c>
      <c r="E3888" s="341">
        <f t="shared" si="225"/>
        <v>3.4399999999999995</v>
      </c>
      <c r="F3888" s="401">
        <f t="shared" si="222"/>
        <v>295.89718676853767</v>
      </c>
      <c r="G3888" s="401">
        <f t="shared" si="223"/>
        <v>210.51391894478058</v>
      </c>
      <c r="H3888" s="401">
        <f t="shared" si="224"/>
        <v>506.41110571331819</v>
      </c>
    </row>
    <row r="3889" spans="1:8" x14ac:dyDescent="0.25">
      <c r="A3889" s="378">
        <v>42115</v>
      </c>
      <c r="B3889" s="324">
        <v>441</v>
      </c>
      <c r="C3889" s="406">
        <v>10.55</v>
      </c>
      <c r="D3889" s="406">
        <v>3.57</v>
      </c>
      <c r="E3889" s="341">
        <f t="shared" si="225"/>
        <v>14.120000000000001</v>
      </c>
      <c r="F3889" s="401">
        <f t="shared" si="222"/>
        <v>1553.0921992079966</v>
      </c>
      <c r="G3889" s="401">
        <f t="shared" si="223"/>
        <v>525.5487347082983</v>
      </c>
      <c r="H3889" s="401">
        <f t="shared" si="224"/>
        <v>2078.6409339162947</v>
      </c>
    </row>
    <row r="3890" spans="1:8" x14ac:dyDescent="0.25">
      <c r="A3890" s="378">
        <v>42115</v>
      </c>
      <c r="B3890" s="324">
        <v>444</v>
      </c>
      <c r="C3890" s="406">
        <v>15.79</v>
      </c>
      <c r="D3890" s="406">
        <v>0.24</v>
      </c>
      <c r="E3890" s="341">
        <f t="shared" si="225"/>
        <v>16.029999999999998</v>
      </c>
      <c r="F3890" s="401">
        <f t="shared" si="222"/>
        <v>2324.4858602364234</v>
      </c>
      <c r="G3890" s="401">
        <f t="shared" si="223"/>
        <v>35.331007375347788</v>
      </c>
      <c r="H3890" s="401">
        <f t="shared" si="224"/>
        <v>2359.8168676117707</v>
      </c>
    </row>
    <row r="3891" spans="1:8" x14ac:dyDescent="0.25">
      <c r="A3891" s="378">
        <v>42115</v>
      </c>
      <c r="B3891" s="324">
        <v>445</v>
      </c>
      <c r="C3891" s="406">
        <v>16.66</v>
      </c>
      <c r="D3891" s="406">
        <v>3.92</v>
      </c>
      <c r="E3891" s="341">
        <f t="shared" si="225"/>
        <v>20.58</v>
      </c>
      <c r="F3891" s="401">
        <f t="shared" si="222"/>
        <v>2452.560761972059</v>
      </c>
      <c r="G3891" s="401">
        <f t="shared" si="223"/>
        <v>577.07312046401387</v>
      </c>
      <c r="H3891" s="401">
        <f t="shared" si="224"/>
        <v>3029.6338824360723</v>
      </c>
    </row>
    <row r="3892" spans="1:8" x14ac:dyDescent="0.25">
      <c r="A3892" s="378">
        <v>42115</v>
      </c>
      <c r="B3892" s="324">
        <v>446</v>
      </c>
      <c r="C3892" s="406">
        <v>8.91</v>
      </c>
      <c r="D3892" s="406">
        <v>0</v>
      </c>
      <c r="E3892" s="341">
        <f t="shared" si="225"/>
        <v>8.91</v>
      </c>
      <c r="F3892" s="401">
        <f t="shared" si="222"/>
        <v>1311.6636488097865</v>
      </c>
      <c r="G3892" s="401">
        <f t="shared" si="223"/>
        <v>0</v>
      </c>
      <c r="H3892" s="401">
        <f t="shared" si="224"/>
        <v>1311.6636488097865</v>
      </c>
    </row>
    <row r="3893" spans="1:8" x14ac:dyDescent="0.25">
      <c r="A3893" s="378">
        <v>42115</v>
      </c>
      <c r="B3893" s="324">
        <v>447</v>
      </c>
      <c r="C3893" s="406">
        <v>6.46</v>
      </c>
      <c r="D3893" s="406">
        <v>0.76</v>
      </c>
      <c r="E3893" s="341">
        <f t="shared" si="225"/>
        <v>7.22</v>
      </c>
      <c r="F3893" s="401">
        <f t="shared" si="222"/>
        <v>950.992948519778</v>
      </c>
      <c r="G3893" s="401">
        <f t="shared" si="223"/>
        <v>111.881523355268</v>
      </c>
      <c r="H3893" s="401">
        <f t="shared" si="224"/>
        <v>1062.8744718750461</v>
      </c>
    </row>
    <row r="3894" spans="1:8" x14ac:dyDescent="0.25">
      <c r="A3894" s="378">
        <v>42115</v>
      </c>
      <c r="B3894" s="324">
        <v>451</v>
      </c>
      <c r="C3894" s="406">
        <v>1.89</v>
      </c>
      <c r="D3894" s="406">
        <v>3.09</v>
      </c>
      <c r="E3894" s="341">
        <f t="shared" si="225"/>
        <v>4.9799999999999995</v>
      </c>
      <c r="F3894" s="401">
        <f t="shared" si="222"/>
        <v>278.23168308086383</v>
      </c>
      <c r="G3894" s="401">
        <f t="shared" si="223"/>
        <v>454.88671995760279</v>
      </c>
      <c r="H3894" s="401">
        <f t="shared" si="224"/>
        <v>733.11840303846645</v>
      </c>
    </row>
    <row r="3895" spans="1:8" x14ac:dyDescent="0.25">
      <c r="A3895" s="378">
        <v>42115</v>
      </c>
      <c r="B3895" s="324">
        <v>452</v>
      </c>
      <c r="C3895" s="406">
        <v>6.46</v>
      </c>
      <c r="D3895" s="406">
        <v>3.12</v>
      </c>
      <c r="E3895" s="341">
        <f t="shared" si="225"/>
        <v>9.58</v>
      </c>
      <c r="F3895" s="401">
        <f t="shared" si="222"/>
        <v>950.992948519778</v>
      </c>
      <c r="G3895" s="401">
        <f t="shared" si="223"/>
        <v>459.30309587952127</v>
      </c>
      <c r="H3895" s="401">
        <f t="shared" si="224"/>
        <v>1410.2960443992993</v>
      </c>
    </row>
    <row r="3896" spans="1:8" x14ac:dyDescent="0.25">
      <c r="A3896" s="378">
        <v>42115</v>
      </c>
      <c r="B3896" s="324">
        <v>453</v>
      </c>
      <c r="C3896" s="406">
        <v>6.81</v>
      </c>
      <c r="D3896" s="406">
        <v>7.92</v>
      </c>
      <c r="E3896" s="341">
        <f t="shared" si="225"/>
        <v>14.73</v>
      </c>
      <c r="F3896" s="401">
        <f t="shared" si="222"/>
        <v>1002.5173342754935</v>
      </c>
      <c r="G3896" s="401">
        <f t="shared" si="223"/>
        <v>1165.923243386477</v>
      </c>
      <c r="H3896" s="401">
        <f t="shared" si="224"/>
        <v>2168.4405776619706</v>
      </c>
    </row>
    <row r="3897" spans="1:8" x14ac:dyDescent="0.25">
      <c r="A3897" s="378">
        <v>42115</v>
      </c>
      <c r="B3897" s="324">
        <v>454</v>
      </c>
      <c r="C3897" s="406">
        <v>5.21</v>
      </c>
      <c r="D3897" s="406">
        <v>0.06</v>
      </c>
      <c r="E3897" s="341">
        <f t="shared" si="225"/>
        <v>5.27</v>
      </c>
      <c r="F3897" s="401">
        <f t="shared" si="222"/>
        <v>766.97728510650825</v>
      </c>
      <c r="G3897" s="401">
        <f t="shared" si="223"/>
        <v>8.832751843836947</v>
      </c>
      <c r="H3897" s="401">
        <f t="shared" si="224"/>
        <v>775.81003695034508</v>
      </c>
    </row>
    <row r="3898" spans="1:8" x14ac:dyDescent="0.25">
      <c r="A3898" s="378">
        <v>42115</v>
      </c>
      <c r="B3898" s="324">
        <v>492</v>
      </c>
      <c r="C3898" s="406">
        <v>19.48</v>
      </c>
      <c r="D3898" s="406">
        <v>2.4500000000000002</v>
      </c>
      <c r="E3898" s="341">
        <f t="shared" si="225"/>
        <v>21.93</v>
      </c>
      <c r="F3898" s="401">
        <f t="shared" si="222"/>
        <v>2867.7000986323956</v>
      </c>
      <c r="G3898" s="401">
        <f t="shared" si="223"/>
        <v>360.67070029000865</v>
      </c>
      <c r="H3898" s="401">
        <f t="shared" si="224"/>
        <v>3228.370798922404</v>
      </c>
    </row>
    <row r="3899" spans="1:8" x14ac:dyDescent="0.25">
      <c r="A3899" s="378">
        <v>42115</v>
      </c>
      <c r="B3899" s="324">
        <v>493</v>
      </c>
      <c r="C3899" s="406">
        <v>4.32</v>
      </c>
      <c r="D3899" s="406">
        <v>2</v>
      </c>
      <c r="E3899" s="341">
        <f t="shared" si="225"/>
        <v>6.32</v>
      </c>
      <c r="F3899" s="401">
        <f t="shared" si="222"/>
        <v>635.95813275626017</v>
      </c>
      <c r="G3899" s="401">
        <f t="shared" si="223"/>
        <v>294.42506146123156</v>
      </c>
      <c r="H3899" s="401">
        <f t="shared" si="224"/>
        <v>930.38319421749179</v>
      </c>
    </row>
    <row r="3900" spans="1:8" x14ac:dyDescent="0.25">
      <c r="A3900" s="378">
        <v>42115</v>
      </c>
      <c r="B3900" s="324">
        <v>496</v>
      </c>
      <c r="C3900" s="406">
        <v>5.31</v>
      </c>
      <c r="D3900" s="406">
        <v>3.4</v>
      </c>
      <c r="E3900" s="341">
        <f t="shared" si="225"/>
        <v>8.7099999999999991</v>
      </c>
      <c r="F3900" s="401">
        <f t="shared" si="222"/>
        <v>781.69853817956971</v>
      </c>
      <c r="G3900" s="401">
        <f t="shared" si="223"/>
        <v>500.52260448409368</v>
      </c>
      <c r="H3900" s="401">
        <f t="shared" si="224"/>
        <v>1282.2211426636634</v>
      </c>
    </row>
    <row r="3901" spans="1:8" x14ac:dyDescent="0.25">
      <c r="A3901" s="378">
        <v>42115</v>
      </c>
      <c r="B3901" s="324">
        <v>497</v>
      </c>
      <c r="C3901" s="406">
        <v>2.63</v>
      </c>
      <c r="D3901" s="406">
        <v>1.43</v>
      </c>
      <c r="E3901" s="341">
        <f t="shared" si="225"/>
        <v>4.0599999999999996</v>
      </c>
      <c r="F3901" s="401">
        <f t="shared" si="222"/>
        <v>387.16895582151949</v>
      </c>
      <c r="G3901" s="401">
        <f t="shared" si="223"/>
        <v>210.51391894478058</v>
      </c>
      <c r="H3901" s="401">
        <f t="shared" si="224"/>
        <v>597.68287476629996</v>
      </c>
    </row>
    <row r="3902" spans="1:8" x14ac:dyDescent="0.25">
      <c r="A3902" s="378">
        <v>42115</v>
      </c>
      <c r="B3902" s="324">
        <v>498</v>
      </c>
      <c r="C3902" s="406">
        <v>2.79</v>
      </c>
      <c r="D3902" s="406">
        <v>8.6199999999999992</v>
      </c>
      <c r="E3902" s="341">
        <f t="shared" si="225"/>
        <v>11.41</v>
      </c>
      <c r="F3902" s="401">
        <f t="shared" si="222"/>
        <v>410.72296073841807</v>
      </c>
      <c r="G3902" s="401">
        <f t="shared" si="223"/>
        <v>1268.9720148979079</v>
      </c>
      <c r="H3902" s="401">
        <f t="shared" si="224"/>
        <v>1679.694975636326</v>
      </c>
    </row>
    <row r="3903" spans="1:8" x14ac:dyDescent="0.25">
      <c r="A3903" s="378">
        <v>42115</v>
      </c>
      <c r="B3903" s="324">
        <v>499</v>
      </c>
      <c r="C3903" s="406">
        <v>18.22</v>
      </c>
      <c r="D3903" s="406">
        <v>5.09</v>
      </c>
      <c r="E3903" s="341">
        <f t="shared" si="225"/>
        <v>23.31</v>
      </c>
      <c r="F3903" s="401">
        <f t="shared" si="222"/>
        <v>2682.2123099118198</v>
      </c>
      <c r="G3903" s="401">
        <f t="shared" si="223"/>
        <v>749.31178141883436</v>
      </c>
      <c r="H3903" s="401">
        <f t="shared" si="224"/>
        <v>3431.5240913306538</v>
      </c>
    </row>
    <row r="3904" spans="1:8" x14ac:dyDescent="0.25">
      <c r="A3904" s="378">
        <v>42115</v>
      </c>
      <c r="B3904" s="324">
        <v>500</v>
      </c>
      <c r="C3904" s="406">
        <v>10.41</v>
      </c>
      <c r="D3904" s="406">
        <v>2.17</v>
      </c>
      <c r="E3904" s="341">
        <f t="shared" si="225"/>
        <v>12.58</v>
      </c>
      <c r="F3904" s="401">
        <f t="shared" si="222"/>
        <v>1532.4824449057103</v>
      </c>
      <c r="G3904" s="401">
        <f t="shared" si="223"/>
        <v>319.45119168543624</v>
      </c>
      <c r="H3904" s="401">
        <f t="shared" si="224"/>
        <v>1851.9336365911465</v>
      </c>
    </row>
    <row r="3905" spans="1:8" x14ac:dyDescent="0.25">
      <c r="A3905" s="378">
        <v>42115</v>
      </c>
      <c r="B3905" s="324">
        <v>503</v>
      </c>
      <c r="C3905" s="406">
        <v>11.51</v>
      </c>
      <c r="D3905" s="406">
        <v>19.2</v>
      </c>
      <c r="E3905" s="341">
        <f t="shared" si="225"/>
        <v>30.71</v>
      </c>
      <c r="F3905" s="401">
        <f t="shared" si="222"/>
        <v>1694.4162287093877</v>
      </c>
      <c r="G3905" s="401">
        <f t="shared" si="223"/>
        <v>2826.4805900278229</v>
      </c>
      <c r="H3905" s="401">
        <f t="shared" si="224"/>
        <v>4520.8968187372111</v>
      </c>
    </row>
    <row r="3906" spans="1:8" x14ac:dyDescent="0.25">
      <c r="A3906" s="378">
        <v>42115</v>
      </c>
      <c r="B3906" s="324">
        <v>504</v>
      </c>
      <c r="C3906" s="406">
        <v>12.49</v>
      </c>
      <c r="D3906" s="406">
        <v>0.05</v>
      </c>
      <c r="E3906" s="341">
        <f t="shared" si="225"/>
        <v>12.540000000000001</v>
      </c>
      <c r="F3906" s="401">
        <f t="shared" si="222"/>
        <v>1838.684508825391</v>
      </c>
      <c r="G3906" s="401">
        <f t="shared" si="223"/>
        <v>7.3606265365307895</v>
      </c>
      <c r="H3906" s="401">
        <f t="shared" si="224"/>
        <v>1846.0451353619221</v>
      </c>
    </row>
    <row r="3907" spans="1:8" x14ac:dyDescent="0.25">
      <c r="A3907" s="378">
        <v>42115</v>
      </c>
      <c r="B3907" s="324">
        <v>505</v>
      </c>
      <c r="C3907" s="406">
        <v>11.38</v>
      </c>
      <c r="D3907" s="406">
        <v>3.16</v>
      </c>
      <c r="E3907" s="341">
        <f t="shared" si="225"/>
        <v>14.540000000000001</v>
      </c>
      <c r="F3907" s="401">
        <f t="shared" si="222"/>
        <v>1675.2785997144078</v>
      </c>
      <c r="G3907" s="401">
        <f t="shared" si="223"/>
        <v>465.1915971087459</v>
      </c>
      <c r="H3907" s="401">
        <f t="shared" si="224"/>
        <v>2140.4701968231534</v>
      </c>
    </row>
    <row r="3908" spans="1:8" x14ac:dyDescent="0.25">
      <c r="A3908" s="378">
        <v>42115</v>
      </c>
      <c r="B3908" s="324">
        <v>507</v>
      </c>
      <c r="C3908" s="406">
        <v>8.4700000000000006</v>
      </c>
      <c r="D3908" s="406">
        <v>3.15</v>
      </c>
      <c r="E3908" s="341">
        <f t="shared" si="225"/>
        <v>11.620000000000001</v>
      </c>
      <c r="F3908" s="401">
        <f t="shared" si="222"/>
        <v>1246.8901352883156</v>
      </c>
      <c r="G3908" s="401">
        <f t="shared" si="223"/>
        <v>463.71947180143974</v>
      </c>
      <c r="H3908" s="401">
        <f t="shared" si="224"/>
        <v>1710.6096070897556</v>
      </c>
    </row>
    <row r="3909" spans="1:8" x14ac:dyDescent="0.25">
      <c r="A3909" s="378">
        <v>42115</v>
      </c>
      <c r="B3909" s="324">
        <v>508</v>
      </c>
      <c r="C3909" s="406">
        <v>15.76</v>
      </c>
      <c r="D3909" s="406">
        <v>2.84</v>
      </c>
      <c r="E3909" s="341">
        <f t="shared" si="225"/>
        <v>18.600000000000001</v>
      </c>
      <c r="F3909" s="401">
        <f t="shared" ref="F3909:F3972" si="226">(C3909*10000)/67.929</f>
        <v>2320.0694843145047</v>
      </c>
      <c r="G3909" s="401">
        <f t="shared" ref="G3909:G3972" si="227">(D3909*10000)/67.929</f>
        <v>418.08358727494885</v>
      </c>
      <c r="H3909" s="401">
        <f t="shared" ref="H3909:H3972" si="228">(E3909*10000)/67.929</f>
        <v>2738.1530715894537</v>
      </c>
    </row>
    <row r="3910" spans="1:8" x14ac:dyDescent="0.25">
      <c r="A3910" s="378">
        <v>42115</v>
      </c>
      <c r="B3910" s="324">
        <v>511</v>
      </c>
      <c r="C3910" s="406">
        <v>5.48</v>
      </c>
      <c r="D3910" s="406">
        <v>3.53</v>
      </c>
      <c r="E3910" s="341">
        <f t="shared" si="225"/>
        <v>9.01</v>
      </c>
      <c r="F3910" s="401">
        <f t="shared" si="226"/>
        <v>806.72466840377456</v>
      </c>
      <c r="G3910" s="401">
        <f t="shared" si="227"/>
        <v>519.66023347907367</v>
      </c>
      <c r="H3910" s="401">
        <f t="shared" si="228"/>
        <v>1326.3849018828482</v>
      </c>
    </row>
    <row r="3911" spans="1:8" x14ac:dyDescent="0.25">
      <c r="A3911" s="378">
        <v>42115</v>
      </c>
      <c r="B3911" s="324">
        <v>512</v>
      </c>
      <c r="C3911" s="406">
        <v>17.739999999999998</v>
      </c>
      <c r="D3911" s="406">
        <v>5.99</v>
      </c>
      <c r="E3911" s="341">
        <f t="shared" si="225"/>
        <v>23.729999999999997</v>
      </c>
      <c r="F3911" s="401">
        <f t="shared" si="226"/>
        <v>2611.5502951611238</v>
      </c>
      <c r="G3911" s="401">
        <f t="shared" si="227"/>
        <v>881.80305907638854</v>
      </c>
      <c r="H3911" s="401">
        <f t="shared" si="228"/>
        <v>3493.3533542375121</v>
      </c>
    </row>
    <row r="3912" spans="1:8" x14ac:dyDescent="0.25">
      <c r="A3912" s="378">
        <v>42115</v>
      </c>
      <c r="B3912" s="324">
        <v>514</v>
      </c>
      <c r="C3912" s="406">
        <v>6.9</v>
      </c>
      <c r="D3912" s="406">
        <v>1.35</v>
      </c>
      <c r="E3912" s="341">
        <f t="shared" si="225"/>
        <v>8.25</v>
      </c>
      <c r="F3912" s="401">
        <f t="shared" si="226"/>
        <v>1015.7664620412489</v>
      </c>
      <c r="G3912" s="401">
        <f t="shared" si="227"/>
        <v>198.73691648633132</v>
      </c>
      <c r="H3912" s="401">
        <f t="shared" si="228"/>
        <v>1214.5033785275803</v>
      </c>
    </row>
    <row r="3913" spans="1:8" x14ac:dyDescent="0.25">
      <c r="A3913" s="378">
        <v>42115</v>
      </c>
      <c r="B3913" s="324">
        <v>516</v>
      </c>
      <c r="C3913" s="406">
        <v>9.39</v>
      </c>
      <c r="D3913" s="406">
        <v>0.5</v>
      </c>
      <c r="E3913" s="341">
        <f t="shared" si="225"/>
        <v>9.89</v>
      </c>
      <c r="F3913" s="401">
        <f t="shared" si="226"/>
        <v>1382.3256635604823</v>
      </c>
      <c r="G3913" s="401">
        <f t="shared" si="227"/>
        <v>73.606265365307891</v>
      </c>
      <c r="H3913" s="401">
        <f t="shared" si="228"/>
        <v>1455.9319289257901</v>
      </c>
    </row>
    <row r="3914" spans="1:8" x14ac:dyDescent="0.25">
      <c r="A3914" s="378">
        <v>42115</v>
      </c>
      <c r="B3914" s="324">
        <v>517</v>
      </c>
      <c r="C3914" s="406">
        <v>8.6</v>
      </c>
      <c r="D3914" s="406">
        <v>2.1</v>
      </c>
      <c r="E3914" s="341">
        <f t="shared" si="225"/>
        <v>10.7</v>
      </c>
      <c r="F3914" s="401">
        <f t="shared" si="226"/>
        <v>1266.0277642832957</v>
      </c>
      <c r="G3914" s="401">
        <f t="shared" si="227"/>
        <v>309.14631453429314</v>
      </c>
      <c r="H3914" s="401">
        <f t="shared" si="228"/>
        <v>1575.1740788175889</v>
      </c>
    </row>
    <row r="3915" spans="1:8" x14ac:dyDescent="0.25">
      <c r="A3915" s="378">
        <v>42115</v>
      </c>
      <c r="B3915" s="324">
        <v>518</v>
      </c>
      <c r="C3915" s="406">
        <v>4.82</v>
      </c>
      <c r="D3915" s="406">
        <v>9.11</v>
      </c>
      <c r="E3915" s="341">
        <f t="shared" si="225"/>
        <v>13.93</v>
      </c>
      <c r="F3915" s="401">
        <f t="shared" si="226"/>
        <v>709.56439812156805</v>
      </c>
      <c r="G3915" s="401">
        <f t="shared" si="227"/>
        <v>1341.1061549559099</v>
      </c>
      <c r="H3915" s="401">
        <f t="shared" si="228"/>
        <v>2050.670553077478</v>
      </c>
    </row>
    <row r="3916" spans="1:8" x14ac:dyDescent="0.25">
      <c r="A3916" s="378">
        <v>42115</v>
      </c>
      <c r="B3916" s="324">
        <v>522</v>
      </c>
      <c r="C3916" s="406">
        <v>10.71</v>
      </c>
      <c r="D3916" s="406">
        <v>0.76</v>
      </c>
      <c r="E3916" s="341">
        <f t="shared" si="225"/>
        <v>11.47</v>
      </c>
      <c r="F3916" s="401">
        <f t="shared" si="226"/>
        <v>1576.6462041248953</v>
      </c>
      <c r="G3916" s="401">
        <f t="shared" si="227"/>
        <v>111.881523355268</v>
      </c>
      <c r="H3916" s="401">
        <f t="shared" si="228"/>
        <v>1688.5277274801631</v>
      </c>
    </row>
    <row r="3917" spans="1:8" x14ac:dyDescent="0.25">
      <c r="A3917" s="378">
        <v>42115</v>
      </c>
      <c r="B3917" s="324">
        <v>523</v>
      </c>
      <c r="C3917" s="406">
        <v>10.83</v>
      </c>
      <c r="D3917" s="406">
        <v>1.03</v>
      </c>
      <c r="E3917" s="341">
        <f t="shared" si="225"/>
        <v>11.86</v>
      </c>
      <c r="F3917" s="401">
        <f t="shared" si="226"/>
        <v>1594.311707812569</v>
      </c>
      <c r="G3917" s="401">
        <f t="shared" si="227"/>
        <v>151.62890665253425</v>
      </c>
      <c r="H3917" s="401">
        <f t="shared" si="228"/>
        <v>1745.9406144651032</v>
      </c>
    </row>
    <row r="3918" spans="1:8" x14ac:dyDescent="0.25">
      <c r="A3918" s="378">
        <v>42115</v>
      </c>
      <c r="B3918" s="324">
        <v>525</v>
      </c>
      <c r="C3918" s="406">
        <v>18.919999999999998</v>
      </c>
      <c r="D3918" s="406">
        <v>0.92</v>
      </c>
      <c r="E3918" s="341">
        <f t="shared" si="225"/>
        <v>19.84</v>
      </c>
      <c r="F3918" s="401">
        <f t="shared" si="226"/>
        <v>2785.2610814232503</v>
      </c>
      <c r="G3918" s="401">
        <f t="shared" si="227"/>
        <v>135.43552827216652</v>
      </c>
      <c r="H3918" s="401">
        <f t="shared" si="228"/>
        <v>2920.696609695417</v>
      </c>
    </row>
    <row r="3919" spans="1:8" x14ac:dyDescent="0.25">
      <c r="A3919" s="378">
        <v>42115</v>
      </c>
      <c r="B3919" s="324">
        <v>526</v>
      </c>
      <c r="C3919" s="406">
        <v>2.1800000000000002</v>
      </c>
      <c r="D3919" s="406">
        <v>20.239999999999998</v>
      </c>
      <c r="E3919" s="341">
        <f t="shared" si="225"/>
        <v>22.419999999999998</v>
      </c>
      <c r="F3919" s="401">
        <f t="shared" si="226"/>
        <v>320.9233169927424</v>
      </c>
      <c r="G3919" s="401">
        <f t="shared" si="227"/>
        <v>2979.5816219876629</v>
      </c>
      <c r="H3919" s="401">
        <f t="shared" si="228"/>
        <v>3300.5049389804053</v>
      </c>
    </row>
    <row r="3920" spans="1:8" x14ac:dyDescent="0.25">
      <c r="A3920" s="378">
        <v>42115</v>
      </c>
      <c r="B3920" s="324">
        <v>527</v>
      </c>
      <c r="C3920" s="406">
        <v>4.5999999999999996</v>
      </c>
      <c r="D3920" s="406">
        <v>2.4</v>
      </c>
      <c r="E3920" s="341">
        <f t="shared" si="225"/>
        <v>7</v>
      </c>
      <c r="F3920" s="401">
        <f t="shared" si="226"/>
        <v>677.17764136083258</v>
      </c>
      <c r="G3920" s="401">
        <f t="shared" si="227"/>
        <v>353.31007375347787</v>
      </c>
      <c r="H3920" s="401">
        <f t="shared" si="228"/>
        <v>1030.4877151143105</v>
      </c>
    </row>
    <row r="3921" spans="1:8" x14ac:dyDescent="0.25">
      <c r="A3921" s="378">
        <v>42115</v>
      </c>
      <c r="B3921" s="324">
        <v>529</v>
      </c>
      <c r="C3921" s="406">
        <v>27.34</v>
      </c>
      <c r="D3921" s="406">
        <v>4.04</v>
      </c>
      <c r="E3921" s="341">
        <f t="shared" si="225"/>
        <v>31.38</v>
      </c>
      <c r="F3921" s="401">
        <f t="shared" si="226"/>
        <v>4024.7905901750355</v>
      </c>
      <c r="G3921" s="401">
        <f t="shared" si="227"/>
        <v>594.73862415168776</v>
      </c>
      <c r="H3921" s="401">
        <f t="shared" si="228"/>
        <v>4619.5292143267234</v>
      </c>
    </row>
    <row r="3922" spans="1:8" x14ac:dyDescent="0.25">
      <c r="A3922" s="378">
        <v>42115</v>
      </c>
      <c r="B3922" s="324">
        <v>530</v>
      </c>
      <c r="C3922" s="406">
        <v>13.27</v>
      </c>
      <c r="D3922" s="406">
        <v>8.3800000000000008</v>
      </c>
      <c r="E3922" s="341">
        <f t="shared" si="225"/>
        <v>21.65</v>
      </c>
      <c r="F3922" s="401">
        <f t="shared" si="226"/>
        <v>1953.5102827952715</v>
      </c>
      <c r="G3922" s="401">
        <f t="shared" si="227"/>
        <v>1233.6410075225606</v>
      </c>
      <c r="H3922" s="401">
        <f t="shared" si="228"/>
        <v>3187.1512903178318</v>
      </c>
    </row>
    <row r="3923" spans="1:8" x14ac:dyDescent="0.25">
      <c r="A3923" s="378">
        <v>42115</v>
      </c>
      <c r="B3923" s="324">
        <v>532</v>
      </c>
      <c r="C3923" s="406">
        <v>4.57</v>
      </c>
      <c r="D3923" s="406">
        <v>5.46</v>
      </c>
      <c r="E3923" s="341">
        <f t="shared" si="225"/>
        <v>10.030000000000001</v>
      </c>
      <c r="F3923" s="401">
        <f t="shared" si="226"/>
        <v>672.76126543891417</v>
      </c>
      <c r="G3923" s="401">
        <f t="shared" si="227"/>
        <v>803.78041778916224</v>
      </c>
      <c r="H3923" s="401">
        <f t="shared" si="228"/>
        <v>1476.5416832280766</v>
      </c>
    </row>
    <row r="3924" spans="1:8" x14ac:dyDescent="0.25">
      <c r="A3924" s="378">
        <v>42115</v>
      </c>
      <c r="B3924" s="324">
        <v>536</v>
      </c>
      <c r="C3924" s="406">
        <v>7.38</v>
      </c>
      <c r="D3924" s="406">
        <v>4.84</v>
      </c>
      <c r="E3924" s="341">
        <f t="shared" si="225"/>
        <v>12.219999999999999</v>
      </c>
      <c r="F3924" s="401">
        <f t="shared" si="226"/>
        <v>1086.4284767919446</v>
      </c>
      <c r="G3924" s="401">
        <f t="shared" si="227"/>
        <v>712.50864873618036</v>
      </c>
      <c r="H3924" s="401">
        <f t="shared" si="228"/>
        <v>1798.9371255281246</v>
      </c>
    </row>
    <row r="3925" spans="1:8" x14ac:dyDescent="0.25">
      <c r="A3925" s="378">
        <v>42115</v>
      </c>
      <c r="B3925" s="324">
        <v>537</v>
      </c>
      <c r="C3925" s="406">
        <v>13.9</v>
      </c>
      <c r="D3925" s="406">
        <v>17.02</v>
      </c>
      <c r="E3925" s="341">
        <f t="shared" si="225"/>
        <v>30.92</v>
      </c>
      <c r="F3925" s="401">
        <f t="shared" si="226"/>
        <v>2046.2541771555593</v>
      </c>
      <c r="G3925" s="401">
        <f t="shared" si="227"/>
        <v>2505.5572730350805</v>
      </c>
      <c r="H3925" s="401">
        <f t="shared" si="228"/>
        <v>4551.8114501906402</v>
      </c>
    </row>
    <row r="3926" spans="1:8" x14ac:dyDescent="0.25">
      <c r="A3926" s="378">
        <v>42115</v>
      </c>
      <c r="B3926" s="324">
        <v>539</v>
      </c>
      <c r="C3926" s="406">
        <v>45.46</v>
      </c>
      <c r="D3926" s="406">
        <v>5.67</v>
      </c>
      <c r="E3926" s="341">
        <f t="shared" ref="E3926:E3989" si="229">SUM(C3926,D3926)</f>
        <v>51.13</v>
      </c>
      <c r="F3926" s="401">
        <f t="shared" si="226"/>
        <v>6692.2816470137932</v>
      </c>
      <c r="G3926" s="401">
        <f t="shared" si="227"/>
        <v>834.69504924259149</v>
      </c>
      <c r="H3926" s="401">
        <f t="shared" si="228"/>
        <v>7526.9766962563854</v>
      </c>
    </row>
    <row r="3927" spans="1:8" x14ac:dyDescent="0.25">
      <c r="A3927" s="378">
        <v>42115</v>
      </c>
      <c r="B3927" s="324">
        <v>540</v>
      </c>
      <c r="C3927" s="406">
        <v>9.5</v>
      </c>
      <c r="D3927" s="406">
        <v>4.29</v>
      </c>
      <c r="E3927" s="341">
        <f t="shared" si="229"/>
        <v>13.79</v>
      </c>
      <c r="F3927" s="401">
        <f t="shared" si="226"/>
        <v>1398.51904194085</v>
      </c>
      <c r="G3927" s="401">
        <f t="shared" si="227"/>
        <v>631.54175683434175</v>
      </c>
      <c r="H3927" s="401">
        <f t="shared" si="228"/>
        <v>2030.0607987751916</v>
      </c>
    </row>
    <row r="3928" spans="1:8" x14ac:dyDescent="0.25">
      <c r="A3928" s="378">
        <v>42115</v>
      </c>
      <c r="B3928" s="324">
        <v>541</v>
      </c>
      <c r="C3928" s="406">
        <v>11.75</v>
      </c>
      <c r="D3928" s="406">
        <v>11.43</v>
      </c>
      <c r="E3928" s="341">
        <f t="shared" si="229"/>
        <v>23.18</v>
      </c>
      <c r="F3928" s="401">
        <f t="shared" si="226"/>
        <v>1729.7472360847355</v>
      </c>
      <c r="G3928" s="401">
        <f t="shared" si="227"/>
        <v>1682.6392262509385</v>
      </c>
      <c r="H3928" s="401">
        <f t="shared" si="228"/>
        <v>3412.386462335674</v>
      </c>
    </row>
    <row r="3929" spans="1:8" x14ac:dyDescent="0.25">
      <c r="A3929" s="378">
        <v>42115</v>
      </c>
      <c r="B3929" s="324">
        <v>543</v>
      </c>
      <c r="C3929" s="406">
        <v>17.14</v>
      </c>
      <c r="D3929" s="406">
        <v>3.6</v>
      </c>
      <c r="E3929" s="341">
        <f t="shared" si="229"/>
        <v>20.740000000000002</v>
      </c>
      <c r="F3929" s="401">
        <f t="shared" si="226"/>
        <v>2523.2227767227546</v>
      </c>
      <c r="G3929" s="401">
        <f t="shared" si="227"/>
        <v>529.96511063021683</v>
      </c>
      <c r="H3929" s="401">
        <f t="shared" si="228"/>
        <v>3053.1878873529718</v>
      </c>
    </row>
    <row r="3930" spans="1:8" x14ac:dyDescent="0.25">
      <c r="A3930" s="378">
        <v>42115</v>
      </c>
      <c r="B3930" s="324">
        <v>546</v>
      </c>
      <c r="C3930" s="406">
        <v>4.17</v>
      </c>
      <c r="D3930" s="406">
        <v>4</v>
      </c>
      <c r="E3930" s="341">
        <f t="shared" si="229"/>
        <v>8.17</v>
      </c>
      <c r="F3930" s="401">
        <f t="shared" si="226"/>
        <v>613.87625314666786</v>
      </c>
      <c r="G3930" s="401">
        <f t="shared" si="227"/>
        <v>588.85012292246313</v>
      </c>
      <c r="H3930" s="401">
        <f t="shared" si="228"/>
        <v>1202.726376069131</v>
      </c>
    </row>
    <row r="3931" spans="1:8" x14ac:dyDescent="0.25">
      <c r="A3931" s="378">
        <v>42115</v>
      </c>
      <c r="B3931" s="324">
        <v>547</v>
      </c>
      <c r="C3931" s="406">
        <v>3.09</v>
      </c>
      <c r="D3931" s="406">
        <v>13.33</v>
      </c>
      <c r="E3931" s="341">
        <f t="shared" si="229"/>
        <v>16.420000000000002</v>
      </c>
      <c r="F3931" s="401">
        <f t="shared" si="226"/>
        <v>454.88671995760279</v>
      </c>
      <c r="G3931" s="401">
        <f t="shared" si="227"/>
        <v>1962.3430346391085</v>
      </c>
      <c r="H3931" s="401">
        <f t="shared" si="228"/>
        <v>2417.2297545967117</v>
      </c>
    </row>
    <row r="3932" spans="1:8" x14ac:dyDescent="0.25">
      <c r="A3932" s="378">
        <v>42115</v>
      </c>
      <c r="B3932" s="324">
        <v>548</v>
      </c>
      <c r="C3932" s="406">
        <v>1.26</v>
      </c>
      <c r="D3932" s="406">
        <v>3.68</v>
      </c>
      <c r="E3932" s="341">
        <f t="shared" si="229"/>
        <v>4.9400000000000004</v>
      </c>
      <c r="F3932" s="401">
        <f t="shared" si="226"/>
        <v>185.48778872057588</v>
      </c>
      <c r="G3932" s="401">
        <f t="shared" si="227"/>
        <v>541.74211308866609</v>
      </c>
      <c r="H3932" s="401">
        <f t="shared" si="228"/>
        <v>727.22990180924205</v>
      </c>
    </row>
    <row r="3933" spans="1:8" x14ac:dyDescent="0.25">
      <c r="A3933" s="378">
        <v>42115</v>
      </c>
      <c r="B3933" s="324">
        <v>549</v>
      </c>
      <c r="C3933" s="406">
        <v>4.8499999999999996</v>
      </c>
      <c r="D3933" s="406">
        <v>12.39</v>
      </c>
      <c r="E3933" s="341">
        <f t="shared" si="229"/>
        <v>17.240000000000002</v>
      </c>
      <c r="F3933" s="401">
        <f t="shared" si="226"/>
        <v>713.98077404348658</v>
      </c>
      <c r="G3933" s="401">
        <f t="shared" si="227"/>
        <v>1823.9632557523296</v>
      </c>
      <c r="H3933" s="401">
        <f t="shared" si="228"/>
        <v>2537.9440297958167</v>
      </c>
    </row>
    <row r="3934" spans="1:8" x14ac:dyDescent="0.25">
      <c r="A3934" s="378">
        <v>42115</v>
      </c>
      <c r="B3934" s="324">
        <v>552</v>
      </c>
      <c r="C3934" s="406">
        <v>1.06</v>
      </c>
      <c r="D3934" s="406">
        <v>19.190000000000001</v>
      </c>
      <c r="E3934" s="341">
        <f t="shared" si="229"/>
        <v>20.25</v>
      </c>
      <c r="F3934" s="401">
        <f t="shared" si="226"/>
        <v>156.04528257445273</v>
      </c>
      <c r="G3934" s="401">
        <f t="shared" si="227"/>
        <v>2825.0084647205167</v>
      </c>
      <c r="H3934" s="401">
        <f t="shared" si="228"/>
        <v>2981.0537472949695</v>
      </c>
    </row>
    <row r="3935" spans="1:8" x14ac:dyDescent="0.25">
      <c r="A3935" s="378">
        <v>42115</v>
      </c>
      <c r="B3935" s="324">
        <v>555</v>
      </c>
      <c r="C3935" s="406">
        <v>14.47</v>
      </c>
      <c r="D3935" s="406">
        <v>4.79</v>
      </c>
      <c r="E3935" s="341">
        <f t="shared" si="229"/>
        <v>19.260000000000002</v>
      </c>
      <c r="F3935" s="401">
        <f t="shared" si="226"/>
        <v>2130.1653196720104</v>
      </c>
      <c r="G3935" s="401">
        <f t="shared" si="227"/>
        <v>705.14802219964963</v>
      </c>
      <c r="H3935" s="401">
        <f t="shared" si="228"/>
        <v>2835.3133418716607</v>
      </c>
    </row>
    <row r="3936" spans="1:8" x14ac:dyDescent="0.25">
      <c r="A3936" s="378">
        <v>42115</v>
      </c>
      <c r="B3936" s="324">
        <v>558</v>
      </c>
      <c r="C3936" s="406">
        <v>22.88</v>
      </c>
      <c r="D3936" s="406">
        <v>7.12</v>
      </c>
      <c r="E3936" s="341">
        <f t="shared" si="229"/>
        <v>30</v>
      </c>
      <c r="F3936" s="401">
        <f t="shared" si="226"/>
        <v>3368.2227031164894</v>
      </c>
      <c r="G3936" s="401">
        <f t="shared" si="227"/>
        <v>1048.1532188019844</v>
      </c>
      <c r="H3936" s="401">
        <f t="shared" si="228"/>
        <v>4416.375921918474</v>
      </c>
    </row>
    <row r="3937" spans="1:8" x14ac:dyDescent="0.25">
      <c r="A3937" s="378">
        <v>42115</v>
      </c>
      <c r="B3937" s="324">
        <v>560</v>
      </c>
      <c r="C3937" s="406">
        <v>22.46</v>
      </c>
      <c r="D3937" s="406">
        <v>4.6100000000000003</v>
      </c>
      <c r="E3937" s="341">
        <f t="shared" si="229"/>
        <v>27.07</v>
      </c>
      <c r="F3937" s="401">
        <f t="shared" si="226"/>
        <v>3306.3934402096306</v>
      </c>
      <c r="G3937" s="401">
        <f t="shared" si="227"/>
        <v>678.6497666681388</v>
      </c>
      <c r="H3937" s="401">
        <f t="shared" si="228"/>
        <v>3985.0432068777695</v>
      </c>
    </row>
    <row r="3938" spans="1:8" x14ac:dyDescent="0.25">
      <c r="A3938" s="378">
        <v>42115</v>
      </c>
      <c r="B3938" s="324">
        <v>561</v>
      </c>
      <c r="C3938" s="406">
        <v>3.7</v>
      </c>
      <c r="D3938" s="406">
        <v>4.4000000000000004</v>
      </c>
      <c r="E3938" s="341">
        <f t="shared" si="229"/>
        <v>8.1000000000000014</v>
      </c>
      <c r="F3938" s="401">
        <f t="shared" si="226"/>
        <v>544.6863637032784</v>
      </c>
      <c r="G3938" s="401">
        <f t="shared" si="227"/>
        <v>647.73513521470943</v>
      </c>
      <c r="H3938" s="401">
        <f t="shared" si="228"/>
        <v>1192.4214989179882</v>
      </c>
    </row>
    <row r="3939" spans="1:8" x14ac:dyDescent="0.25">
      <c r="A3939" s="378">
        <v>42115</v>
      </c>
      <c r="B3939" s="324">
        <v>562</v>
      </c>
      <c r="C3939" s="406">
        <v>26.87</v>
      </c>
      <c r="D3939" s="406">
        <v>5.3</v>
      </c>
      <c r="E3939" s="341">
        <f t="shared" si="229"/>
        <v>32.17</v>
      </c>
      <c r="F3939" s="401">
        <f t="shared" si="226"/>
        <v>3955.6007007316462</v>
      </c>
      <c r="G3939" s="401">
        <f t="shared" si="227"/>
        <v>780.22641287226361</v>
      </c>
      <c r="H3939" s="401">
        <f t="shared" si="228"/>
        <v>4735.8271136039102</v>
      </c>
    </row>
    <row r="3940" spans="1:8" x14ac:dyDescent="0.25">
      <c r="A3940" s="378">
        <v>42115</v>
      </c>
      <c r="B3940" s="324">
        <v>564</v>
      </c>
      <c r="C3940" s="406">
        <v>26.45</v>
      </c>
      <c r="D3940" s="406">
        <v>2.92</v>
      </c>
      <c r="E3940" s="341">
        <f t="shared" si="229"/>
        <v>29.369999999999997</v>
      </c>
      <c r="F3940" s="401">
        <f t="shared" si="226"/>
        <v>3893.7714378247874</v>
      </c>
      <c r="G3940" s="401">
        <f t="shared" si="227"/>
        <v>429.86058973339811</v>
      </c>
      <c r="H3940" s="401">
        <f t="shared" si="228"/>
        <v>4323.6320275581857</v>
      </c>
    </row>
    <row r="3941" spans="1:8" x14ac:dyDescent="0.25">
      <c r="A3941" s="378">
        <v>42115</v>
      </c>
      <c r="B3941" s="324">
        <v>565</v>
      </c>
      <c r="C3941" s="406">
        <v>7.98</v>
      </c>
      <c r="D3941" s="406">
        <v>0.79</v>
      </c>
      <c r="E3941" s="341">
        <f t="shared" si="229"/>
        <v>8.77</v>
      </c>
      <c r="F3941" s="401">
        <f t="shared" si="226"/>
        <v>1174.7559952303141</v>
      </c>
      <c r="G3941" s="401">
        <f t="shared" si="227"/>
        <v>116.29789927718647</v>
      </c>
      <c r="H3941" s="401">
        <f t="shared" si="228"/>
        <v>1291.0538945075004</v>
      </c>
    </row>
    <row r="3942" spans="1:8" x14ac:dyDescent="0.25">
      <c r="A3942" s="378">
        <v>42115</v>
      </c>
      <c r="B3942" s="324">
        <v>566</v>
      </c>
      <c r="C3942" s="406">
        <v>9.5</v>
      </c>
      <c r="D3942" s="406">
        <v>0.76</v>
      </c>
      <c r="E3942" s="341">
        <f t="shared" si="229"/>
        <v>10.26</v>
      </c>
      <c r="F3942" s="401">
        <f t="shared" si="226"/>
        <v>1398.51904194085</v>
      </c>
      <c r="G3942" s="401">
        <f t="shared" si="227"/>
        <v>111.881523355268</v>
      </c>
      <c r="H3942" s="401">
        <f t="shared" si="228"/>
        <v>1510.400565296118</v>
      </c>
    </row>
    <row r="3943" spans="1:8" x14ac:dyDescent="0.25">
      <c r="A3943" s="378">
        <v>42115</v>
      </c>
      <c r="B3943" s="324">
        <v>570</v>
      </c>
      <c r="C3943" s="406">
        <v>12.9</v>
      </c>
      <c r="D3943" s="406">
        <v>2.11</v>
      </c>
      <c r="E3943" s="341">
        <f t="shared" si="229"/>
        <v>15.01</v>
      </c>
      <c r="F3943" s="401">
        <f t="shared" si="226"/>
        <v>1899.0416464249436</v>
      </c>
      <c r="G3943" s="401">
        <f t="shared" si="227"/>
        <v>310.6184398415993</v>
      </c>
      <c r="H3943" s="401">
        <f t="shared" si="228"/>
        <v>2209.6600862665427</v>
      </c>
    </row>
    <row r="3944" spans="1:8" x14ac:dyDescent="0.25">
      <c r="A3944" s="378">
        <v>42115</v>
      </c>
      <c r="B3944" s="324">
        <v>571</v>
      </c>
      <c r="C3944" s="406">
        <v>3.57</v>
      </c>
      <c r="D3944" s="406">
        <v>0.05</v>
      </c>
      <c r="E3944" s="341">
        <f t="shared" si="229"/>
        <v>3.6199999999999997</v>
      </c>
      <c r="F3944" s="401">
        <f t="shared" si="226"/>
        <v>525.5487347082983</v>
      </c>
      <c r="G3944" s="401">
        <f t="shared" si="227"/>
        <v>7.3606265365307895</v>
      </c>
      <c r="H3944" s="401">
        <f t="shared" si="228"/>
        <v>532.90936124482914</v>
      </c>
    </row>
    <row r="3945" spans="1:8" x14ac:dyDescent="0.25">
      <c r="A3945" s="378">
        <v>42115</v>
      </c>
      <c r="B3945" s="324">
        <v>572</v>
      </c>
      <c r="C3945" s="406">
        <v>2.93</v>
      </c>
      <c r="D3945" s="406">
        <v>0.35</v>
      </c>
      <c r="E3945" s="341">
        <f t="shared" si="229"/>
        <v>3.2800000000000002</v>
      </c>
      <c r="F3945" s="401">
        <f t="shared" si="226"/>
        <v>431.33271504070427</v>
      </c>
      <c r="G3945" s="401">
        <f t="shared" si="227"/>
        <v>51.524385755715528</v>
      </c>
      <c r="H3945" s="401">
        <f t="shared" si="228"/>
        <v>482.85710079641979</v>
      </c>
    </row>
    <row r="3946" spans="1:8" x14ac:dyDescent="0.25">
      <c r="A3946" s="378">
        <v>42115</v>
      </c>
      <c r="B3946" s="324">
        <v>574</v>
      </c>
      <c r="C3946" s="406">
        <v>1.48</v>
      </c>
      <c r="D3946" s="406">
        <v>10.32</v>
      </c>
      <c r="E3946" s="341">
        <f t="shared" si="229"/>
        <v>11.8</v>
      </c>
      <c r="F3946" s="401">
        <f t="shared" si="226"/>
        <v>217.87454548131137</v>
      </c>
      <c r="G3946" s="401">
        <f t="shared" si="227"/>
        <v>1519.2333171399548</v>
      </c>
      <c r="H3946" s="401">
        <f t="shared" si="228"/>
        <v>1737.1078626212663</v>
      </c>
    </row>
    <row r="3947" spans="1:8" x14ac:dyDescent="0.25">
      <c r="A3947" s="378">
        <v>42115</v>
      </c>
      <c r="B3947" s="324">
        <v>576</v>
      </c>
      <c r="C3947" s="406">
        <v>1.21</v>
      </c>
      <c r="D3947" s="406">
        <v>1.83</v>
      </c>
      <c r="E3947" s="341">
        <f t="shared" si="229"/>
        <v>3.04</v>
      </c>
      <c r="F3947" s="401">
        <f t="shared" si="226"/>
        <v>178.12716218404509</v>
      </c>
      <c r="G3947" s="401">
        <f t="shared" si="227"/>
        <v>269.39893123702689</v>
      </c>
      <c r="H3947" s="401">
        <f t="shared" si="228"/>
        <v>447.52609342107201</v>
      </c>
    </row>
    <row r="3948" spans="1:8" x14ac:dyDescent="0.25">
      <c r="A3948" s="378">
        <v>42115</v>
      </c>
      <c r="B3948" s="324">
        <v>577</v>
      </c>
      <c r="C3948" s="406">
        <v>1.46</v>
      </c>
      <c r="D3948" s="406">
        <v>0.18</v>
      </c>
      <c r="E3948" s="341">
        <f t="shared" si="229"/>
        <v>1.64</v>
      </c>
      <c r="F3948" s="401">
        <f t="shared" si="226"/>
        <v>214.93029486669906</v>
      </c>
      <c r="G3948" s="401">
        <f t="shared" si="227"/>
        <v>26.498255531510843</v>
      </c>
      <c r="H3948" s="401">
        <f t="shared" si="228"/>
        <v>241.42855039820989</v>
      </c>
    </row>
    <row r="3949" spans="1:8" x14ac:dyDescent="0.25">
      <c r="A3949" s="378">
        <v>42115</v>
      </c>
      <c r="B3949" s="324">
        <v>578</v>
      </c>
      <c r="C3949" s="406">
        <v>0.66</v>
      </c>
      <c r="D3949" s="406">
        <v>0.37</v>
      </c>
      <c r="E3949" s="341">
        <f t="shared" si="229"/>
        <v>1.03</v>
      </c>
      <c r="F3949" s="401">
        <f t="shared" si="226"/>
        <v>97.160270282206412</v>
      </c>
      <c r="G3949" s="401">
        <f t="shared" si="227"/>
        <v>54.468636370327843</v>
      </c>
      <c r="H3949" s="401">
        <f t="shared" si="228"/>
        <v>151.62890665253425</v>
      </c>
    </row>
    <row r="3950" spans="1:8" x14ac:dyDescent="0.25">
      <c r="A3950" s="378">
        <v>42115</v>
      </c>
      <c r="B3950" s="324">
        <v>579</v>
      </c>
      <c r="C3950" s="406">
        <v>12.22</v>
      </c>
      <c r="D3950" s="406">
        <v>5.24</v>
      </c>
      <c r="E3950" s="341">
        <f t="shared" si="229"/>
        <v>17.46</v>
      </c>
      <c r="F3950" s="401">
        <f t="shared" si="226"/>
        <v>1798.9371255281249</v>
      </c>
      <c r="G3950" s="401">
        <f t="shared" si="227"/>
        <v>771.39366102842666</v>
      </c>
      <c r="H3950" s="401">
        <f t="shared" si="228"/>
        <v>2570.3307865565516</v>
      </c>
    </row>
    <row r="3951" spans="1:8" x14ac:dyDescent="0.25">
      <c r="A3951" s="378">
        <v>42115</v>
      </c>
      <c r="B3951" s="324">
        <v>583</v>
      </c>
      <c r="C3951" s="406">
        <v>1.66</v>
      </c>
      <c r="D3951" s="406">
        <v>0.65</v>
      </c>
      <c r="E3951" s="341">
        <f t="shared" si="229"/>
        <v>2.31</v>
      </c>
      <c r="F3951" s="401">
        <f t="shared" si="226"/>
        <v>244.37280101282221</v>
      </c>
      <c r="G3951" s="401">
        <f t="shared" si="227"/>
        <v>95.688144974900254</v>
      </c>
      <c r="H3951" s="401">
        <f t="shared" si="228"/>
        <v>340.06094598772245</v>
      </c>
    </row>
    <row r="3952" spans="1:8" x14ac:dyDescent="0.25">
      <c r="A3952" s="378">
        <v>42115</v>
      </c>
      <c r="B3952" s="324">
        <v>585</v>
      </c>
      <c r="C3952" s="406">
        <v>1.17</v>
      </c>
      <c r="D3952" s="406">
        <v>0.2</v>
      </c>
      <c r="E3952" s="341">
        <f t="shared" si="229"/>
        <v>1.3699999999999999</v>
      </c>
      <c r="F3952" s="401">
        <f t="shared" si="226"/>
        <v>172.23866095482046</v>
      </c>
      <c r="G3952" s="401">
        <f t="shared" si="227"/>
        <v>29.442506146123158</v>
      </c>
      <c r="H3952" s="401">
        <f t="shared" si="228"/>
        <v>201.68116710094361</v>
      </c>
    </row>
    <row r="3953" spans="1:8" x14ac:dyDescent="0.25">
      <c r="A3953" s="378">
        <v>42115</v>
      </c>
      <c r="B3953" s="324">
        <v>586</v>
      </c>
      <c r="C3953" s="406">
        <v>0.96</v>
      </c>
      <c r="D3953" s="406">
        <v>3.3</v>
      </c>
      <c r="E3953" s="341">
        <f t="shared" si="229"/>
        <v>4.26</v>
      </c>
      <c r="F3953" s="401">
        <f t="shared" si="226"/>
        <v>141.32402950139115</v>
      </c>
      <c r="G3953" s="401">
        <f t="shared" si="227"/>
        <v>485.8013514110321</v>
      </c>
      <c r="H3953" s="401">
        <f t="shared" si="228"/>
        <v>627.12538091242322</v>
      </c>
    </row>
    <row r="3954" spans="1:8" x14ac:dyDescent="0.25">
      <c r="A3954" s="378">
        <v>42115</v>
      </c>
      <c r="B3954" s="324">
        <v>587</v>
      </c>
      <c r="C3954" s="406">
        <v>7.47</v>
      </c>
      <c r="D3954" s="406">
        <v>3.6</v>
      </c>
      <c r="E3954" s="341">
        <f t="shared" si="229"/>
        <v>11.07</v>
      </c>
      <c r="F3954" s="401">
        <f t="shared" si="226"/>
        <v>1099.6776045576999</v>
      </c>
      <c r="G3954" s="401">
        <f t="shared" si="227"/>
        <v>529.96511063021683</v>
      </c>
      <c r="H3954" s="401">
        <f t="shared" si="228"/>
        <v>1629.6427151879168</v>
      </c>
    </row>
    <row r="3955" spans="1:8" x14ac:dyDescent="0.25">
      <c r="A3955" s="378">
        <v>42115</v>
      </c>
      <c r="B3955" s="324">
        <v>590</v>
      </c>
      <c r="C3955" s="406">
        <v>1.21</v>
      </c>
      <c r="D3955" s="406">
        <v>0.5</v>
      </c>
      <c r="E3955" s="341">
        <f t="shared" si="229"/>
        <v>1.71</v>
      </c>
      <c r="F3955" s="401">
        <f t="shared" si="226"/>
        <v>178.12716218404509</v>
      </c>
      <c r="G3955" s="401">
        <f t="shared" si="227"/>
        <v>73.606265365307891</v>
      </c>
      <c r="H3955" s="401">
        <f t="shared" si="228"/>
        <v>251.733427549353</v>
      </c>
    </row>
    <row r="3956" spans="1:8" x14ac:dyDescent="0.25">
      <c r="A3956" s="378">
        <v>42115</v>
      </c>
      <c r="B3956" s="324">
        <v>592</v>
      </c>
      <c r="C3956" s="406">
        <v>2.7</v>
      </c>
      <c r="D3956" s="406">
        <v>0.5</v>
      </c>
      <c r="E3956" s="341">
        <f t="shared" si="229"/>
        <v>3.2</v>
      </c>
      <c r="F3956" s="401">
        <f t="shared" si="226"/>
        <v>397.47383297266265</v>
      </c>
      <c r="G3956" s="401">
        <f t="shared" si="227"/>
        <v>73.606265365307891</v>
      </c>
      <c r="H3956" s="401">
        <f t="shared" si="228"/>
        <v>471.08009833797053</v>
      </c>
    </row>
    <row r="3957" spans="1:8" x14ac:dyDescent="0.25">
      <c r="A3957" s="378">
        <v>42115</v>
      </c>
      <c r="B3957" s="324">
        <v>593</v>
      </c>
      <c r="C3957" s="406">
        <v>1.55</v>
      </c>
      <c r="D3957" s="406">
        <v>0.1</v>
      </c>
      <c r="E3957" s="341">
        <f t="shared" si="229"/>
        <v>1.6500000000000001</v>
      </c>
      <c r="F3957" s="401">
        <f t="shared" si="226"/>
        <v>228.17942263245448</v>
      </c>
      <c r="G3957" s="401">
        <f t="shared" si="227"/>
        <v>14.721253073061579</v>
      </c>
      <c r="H3957" s="401">
        <f t="shared" si="228"/>
        <v>242.90067570551605</v>
      </c>
    </row>
    <row r="3958" spans="1:8" x14ac:dyDescent="0.25">
      <c r="A3958" s="378">
        <v>42115</v>
      </c>
      <c r="B3958" s="324">
        <v>594</v>
      </c>
      <c r="C3958" s="406">
        <v>10.5</v>
      </c>
      <c r="D3958" s="406">
        <v>0.15</v>
      </c>
      <c r="E3958" s="341">
        <f t="shared" si="229"/>
        <v>10.65</v>
      </c>
      <c r="F3958" s="401">
        <f t="shared" si="226"/>
        <v>1545.7315726714658</v>
      </c>
      <c r="G3958" s="401">
        <f t="shared" si="227"/>
        <v>22.081879609592367</v>
      </c>
      <c r="H3958" s="401">
        <f t="shared" si="228"/>
        <v>1567.8134522810581</v>
      </c>
    </row>
    <row r="3959" spans="1:8" x14ac:dyDescent="0.25">
      <c r="A3959" s="378">
        <v>42115</v>
      </c>
      <c r="B3959" s="324">
        <v>631</v>
      </c>
      <c r="C3959" s="406">
        <v>6.23</v>
      </c>
      <c r="D3959" s="406">
        <v>1.39</v>
      </c>
      <c r="E3959" s="341">
        <f t="shared" si="229"/>
        <v>7.62</v>
      </c>
      <c r="F3959" s="401">
        <f t="shared" si="226"/>
        <v>917.13406645173643</v>
      </c>
      <c r="G3959" s="401">
        <f t="shared" si="227"/>
        <v>204.62541771555593</v>
      </c>
      <c r="H3959" s="401">
        <f t="shared" si="228"/>
        <v>1121.7594841672924</v>
      </c>
    </row>
    <row r="3960" spans="1:8" x14ac:dyDescent="0.25">
      <c r="A3960" s="378">
        <v>42115</v>
      </c>
      <c r="B3960" s="324">
        <v>632</v>
      </c>
      <c r="C3960" s="406">
        <v>13.76</v>
      </c>
      <c r="D3960" s="406">
        <v>4.42</v>
      </c>
      <c r="E3960" s="341">
        <f t="shared" si="229"/>
        <v>18.18</v>
      </c>
      <c r="F3960" s="401">
        <f t="shared" si="226"/>
        <v>2025.6444228532732</v>
      </c>
      <c r="G3960" s="401">
        <f t="shared" si="227"/>
        <v>650.67938582932175</v>
      </c>
      <c r="H3960" s="401">
        <f t="shared" si="228"/>
        <v>2676.323808682595</v>
      </c>
    </row>
    <row r="3961" spans="1:8" x14ac:dyDescent="0.25">
      <c r="A3961" s="378">
        <v>42115</v>
      </c>
      <c r="B3961" s="324">
        <v>634</v>
      </c>
      <c r="C3961" s="406">
        <v>10.23</v>
      </c>
      <c r="D3961" s="406">
        <v>5.45</v>
      </c>
      <c r="E3961" s="341">
        <f t="shared" si="229"/>
        <v>15.68</v>
      </c>
      <c r="F3961" s="401">
        <f t="shared" si="226"/>
        <v>1505.9841893741996</v>
      </c>
      <c r="G3961" s="401">
        <f t="shared" si="227"/>
        <v>802.30829248185603</v>
      </c>
      <c r="H3961" s="401">
        <f t="shared" si="228"/>
        <v>2308.2924818560555</v>
      </c>
    </row>
    <row r="3962" spans="1:8" x14ac:dyDescent="0.25">
      <c r="A3962" s="378">
        <v>42115</v>
      </c>
      <c r="B3962" s="324">
        <v>638</v>
      </c>
      <c r="C3962" s="406">
        <v>1.05</v>
      </c>
      <c r="D3962" s="406">
        <v>3.76</v>
      </c>
      <c r="E3962" s="341">
        <f t="shared" si="229"/>
        <v>4.8099999999999996</v>
      </c>
      <c r="F3962" s="401">
        <f t="shared" si="226"/>
        <v>154.57315726714657</v>
      </c>
      <c r="G3962" s="401">
        <f t="shared" si="227"/>
        <v>553.51911554711535</v>
      </c>
      <c r="H3962" s="401">
        <f t="shared" si="228"/>
        <v>708.09227281426183</v>
      </c>
    </row>
    <row r="3963" spans="1:8" x14ac:dyDescent="0.25">
      <c r="A3963" s="378">
        <v>42115</v>
      </c>
      <c r="B3963" s="324">
        <v>640</v>
      </c>
      <c r="C3963" s="406">
        <v>12.85</v>
      </c>
      <c r="D3963" s="406">
        <v>0.96</v>
      </c>
      <c r="E3963" s="341">
        <f t="shared" si="229"/>
        <v>13.809999999999999</v>
      </c>
      <c r="F3963" s="401">
        <f t="shared" si="226"/>
        <v>1891.6810198884129</v>
      </c>
      <c r="G3963" s="401">
        <f t="shared" si="227"/>
        <v>141.32402950139115</v>
      </c>
      <c r="H3963" s="401">
        <f t="shared" si="228"/>
        <v>2033.0050493898041</v>
      </c>
    </row>
    <row r="3964" spans="1:8" x14ac:dyDescent="0.25">
      <c r="A3964" s="378">
        <v>42115</v>
      </c>
      <c r="B3964" s="324">
        <v>641</v>
      </c>
      <c r="C3964" s="406">
        <v>8.4</v>
      </c>
      <c r="D3964" s="406">
        <v>3.89</v>
      </c>
      <c r="E3964" s="341">
        <f t="shared" si="229"/>
        <v>12.290000000000001</v>
      </c>
      <c r="F3964" s="401">
        <f t="shared" si="226"/>
        <v>1236.5852581371726</v>
      </c>
      <c r="G3964" s="401">
        <f t="shared" si="227"/>
        <v>572.65674454209545</v>
      </c>
      <c r="H3964" s="401">
        <f t="shared" si="228"/>
        <v>1809.2420026792681</v>
      </c>
    </row>
    <row r="3965" spans="1:8" x14ac:dyDescent="0.25">
      <c r="A3965" s="378">
        <v>42115</v>
      </c>
      <c r="B3965" s="324">
        <v>644</v>
      </c>
      <c r="C3965" s="406">
        <v>3.41</v>
      </c>
      <c r="D3965" s="406">
        <v>1.3</v>
      </c>
      <c r="E3965" s="341">
        <f t="shared" si="229"/>
        <v>4.71</v>
      </c>
      <c r="F3965" s="401">
        <f t="shared" si="226"/>
        <v>501.99472979139983</v>
      </c>
      <c r="G3965" s="401">
        <f t="shared" si="227"/>
        <v>191.37628994980051</v>
      </c>
      <c r="H3965" s="401">
        <f t="shared" si="228"/>
        <v>693.37101974120037</v>
      </c>
    </row>
    <row r="3966" spans="1:8" x14ac:dyDescent="0.25">
      <c r="A3966" s="378">
        <v>42115</v>
      </c>
      <c r="B3966" s="324">
        <v>645</v>
      </c>
      <c r="C3966" s="406">
        <v>7.93</v>
      </c>
      <c r="D3966" s="406">
        <v>0.73</v>
      </c>
      <c r="E3966" s="341">
        <f t="shared" si="229"/>
        <v>8.66</v>
      </c>
      <c r="F3966" s="401">
        <f t="shared" si="226"/>
        <v>1167.3953686937832</v>
      </c>
      <c r="G3966" s="401">
        <f t="shared" si="227"/>
        <v>107.46514743334953</v>
      </c>
      <c r="H3966" s="401">
        <f t="shared" si="228"/>
        <v>1274.8605161271328</v>
      </c>
    </row>
    <row r="3967" spans="1:8" x14ac:dyDescent="0.25">
      <c r="A3967" s="378">
        <v>42115</v>
      </c>
      <c r="B3967" s="324">
        <v>647</v>
      </c>
      <c r="C3967" s="406">
        <v>7.26</v>
      </c>
      <c r="D3967" s="406">
        <v>0.05</v>
      </c>
      <c r="E3967" s="341">
        <f t="shared" si="229"/>
        <v>7.31</v>
      </c>
      <c r="F3967" s="401">
        <f t="shared" si="226"/>
        <v>1068.7629731042707</v>
      </c>
      <c r="G3967" s="401">
        <f t="shared" si="227"/>
        <v>7.3606265365307895</v>
      </c>
      <c r="H3967" s="401">
        <f t="shared" si="228"/>
        <v>1076.1235996408013</v>
      </c>
    </row>
    <row r="3968" spans="1:8" x14ac:dyDescent="0.25">
      <c r="A3968" s="378">
        <v>42115</v>
      </c>
      <c r="B3968" s="324">
        <v>648</v>
      </c>
      <c r="C3968" s="406">
        <v>3.59</v>
      </c>
      <c r="D3968" s="406">
        <v>1.18</v>
      </c>
      <c r="E3968" s="341">
        <f t="shared" si="229"/>
        <v>4.7699999999999996</v>
      </c>
      <c r="F3968" s="401">
        <f t="shared" si="226"/>
        <v>528.49298532291073</v>
      </c>
      <c r="G3968" s="401">
        <f t="shared" si="227"/>
        <v>173.71078626212662</v>
      </c>
      <c r="H3968" s="401">
        <f t="shared" si="228"/>
        <v>702.2037715850372</v>
      </c>
    </row>
    <row r="3969" spans="1:8" x14ac:dyDescent="0.25">
      <c r="A3969" s="378">
        <v>42115</v>
      </c>
      <c r="B3969" s="324">
        <v>650</v>
      </c>
      <c r="C3969" s="406">
        <v>0.24</v>
      </c>
      <c r="D3969" s="406">
        <v>3.48</v>
      </c>
      <c r="E3969" s="341">
        <f t="shared" si="229"/>
        <v>3.7199999999999998</v>
      </c>
      <c r="F3969" s="401">
        <f t="shared" si="226"/>
        <v>35.331007375347788</v>
      </c>
      <c r="G3969" s="401">
        <f t="shared" si="227"/>
        <v>512.29960694254294</v>
      </c>
      <c r="H3969" s="401">
        <f t="shared" si="228"/>
        <v>547.63061431789072</v>
      </c>
    </row>
    <row r="3970" spans="1:8" x14ac:dyDescent="0.25">
      <c r="A3970" s="378">
        <v>42115</v>
      </c>
      <c r="B3970" s="324">
        <v>651</v>
      </c>
      <c r="C3970" s="406">
        <v>12.2</v>
      </c>
      <c r="D3970" s="406">
        <v>10.43</v>
      </c>
      <c r="E3970" s="341">
        <f t="shared" si="229"/>
        <v>22.63</v>
      </c>
      <c r="F3970" s="401">
        <f t="shared" si="226"/>
        <v>1795.9928749135127</v>
      </c>
      <c r="G3970" s="401">
        <f t="shared" si="227"/>
        <v>1535.4266955203227</v>
      </c>
      <c r="H3970" s="401">
        <f t="shared" si="228"/>
        <v>3331.4195704338354</v>
      </c>
    </row>
    <row r="3971" spans="1:8" x14ac:dyDescent="0.25">
      <c r="A3971" s="378">
        <v>42115</v>
      </c>
      <c r="B3971" s="324">
        <v>652</v>
      </c>
      <c r="C3971" s="406">
        <v>6.99</v>
      </c>
      <c r="D3971" s="406">
        <v>1.78</v>
      </c>
      <c r="E3971" s="341">
        <f t="shared" si="229"/>
        <v>8.77</v>
      </c>
      <c r="F3971" s="401">
        <f t="shared" si="226"/>
        <v>1029.0155898070043</v>
      </c>
      <c r="G3971" s="401">
        <f t="shared" si="227"/>
        <v>262.0383047004961</v>
      </c>
      <c r="H3971" s="401">
        <f t="shared" si="228"/>
        <v>1291.0538945075004</v>
      </c>
    </row>
    <row r="3972" spans="1:8" x14ac:dyDescent="0.25">
      <c r="A3972" s="378">
        <v>42115</v>
      </c>
      <c r="B3972" s="324">
        <v>653</v>
      </c>
      <c r="C3972" s="406">
        <v>4.6100000000000003</v>
      </c>
      <c r="D3972" s="406">
        <v>2.16</v>
      </c>
      <c r="E3972" s="341">
        <f t="shared" si="229"/>
        <v>6.7700000000000005</v>
      </c>
      <c r="F3972" s="401">
        <f t="shared" si="226"/>
        <v>678.6497666681388</v>
      </c>
      <c r="G3972" s="401">
        <f t="shared" si="227"/>
        <v>317.97906637813009</v>
      </c>
      <c r="H3972" s="401">
        <f t="shared" si="228"/>
        <v>996.62883304626882</v>
      </c>
    </row>
    <row r="3973" spans="1:8" x14ac:dyDescent="0.25">
      <c r="A3973" s="378">
        <v>42115</v>
      </c>
      <c r="B3973" s="324">
        <v>654</v>
      </c>
      <c r="C3973" s="406">
        <v>2.23</v>
      </c>
      <c r="D3973" s="406">
        <v>0.8</v>
      </c>
      <c r="E3973" s="341">
        <f t="shared" si="229"/>
        <v>3.0300000000000002</v>
      </c>
      <c r="F3973" s="401">
        <f t="shared" ref="F3973:F4036" si="230">(C3973*10000)/67.929</f>
        <v>328.28394352927319</v>
      </c>
      <c r="G3973" s="401">
        <f t="shared" ref="G3973:G4036" si="231">(D3973*10000)/67.929</f>
        <v>117.77002458449263</v>
      </c>
      <c r="H3973" s="401">
        <f t="shared" ref="H3973:H4036" si="232">(E3973*10000)/67.929</f>
        <v>446.0539681137659</v>
      </c>
    </row>
    <row r="3974" spans="1:8" x14ac:dyDescent="0.25">
      <c r="A3974" s="378">
        <v>42115</v>
      </c>
      <c r="B3974" s="324">
        <v>655</v>
      </c>
      <c r="C3974" s="406">
        <v>1.05</v>
      </c>
      <c r="D3974" s="406">
        <v>1.36</v>
      </c>
      <c r="E3974" s="341">
        <f t="shared" si="229"/>
        <v>2.41</v>
      </c>
      <c r="F3974" s="401">
        <f t="shared" si="230"/>
        <v>154.57315726714657</v>
      </c>
      <c r="G3974" s="401">
        <f t="shared" si="231"/>
        <v>200.20904179363748</v>
      </c>
      <c r="H3974" s="401">
        <f t="shared" si="232"/>
        <v>354.78219906078402</v>
      </c>
    </row>
    <row r="3975" spans="1:8" x14ac:dyDescent="0.25">
      <c r="A3975" s="378">
        <v>42115</v>
      </c>
      <c r="B3975" s="324">
        <v>661</v>
      </c>
      <c r="C3975" s="406">
        <v>5.09</v>
      </c>
      <c r="D3975" s="406">
        <v>0.65</v>
      </c>
      <c r="E3975" s="341">
        <f t="shared" si="229"/>
        <v>5.74</v>
      </c>
      <c r="F3975" s="401">
        <f t="shared" si="230"/>
        <v>749.31178141883436</v>
      </c>
      <c r="G3975" s="401">
        <f t="shared" si="231"/>
        <v>95.688144974900254</v>
      </c>
      <c r="H3975" s="401">
        <f t="shared" si="232"/>
        <v>844.99992639373465</v>
      </c>
    </row>
    <row r="3976" spans="1:8" x14ac:dyDescent="0.25">
      <c r="A3976" s="378">
        <v>42115</v>
      </c>
      <c r="B3976" s="324">
        <v>662</v>
      </c>
      <c r="C3976" s="406">
        <v>0.6</v>
      </c>
      <c r="D3976" s="406">
        <v>0.9</v>
      </c>
      <c r="E3976" s="341">
        <f t="shared" si="229"/>
        <v>1.5</v>
      </c>
      <c r="F3976" s="401">
        <f t="shared" si="230"/>
        <v>88.327518438369466</v>
      </c>
      <c r="G3976" s="401">
        <f t="shared" si="231"/>
        <v>132.49127765755421</v>
      </c>
      <c r="H3976" s="401">
        <f t="shared" si="232"/>
        <v>220.81879609592369</v>
      </c>
    </row>
    <row r="3977" spans="1:8" x14ac:dyDescent="0.25">
      <c r="A3977" s="378">
        <v>42115</v>
      </c>
      <c r="B3977" s="324">
        <v>663</v>
      </c>
      <c r="C3977" s="406">
        <v>3.14</v>
      </c>
      <c r="D3977" s="406">
        <v>1.76</v>
      </c>
      <c r="E3977" s="341">
        <f t="shared" si="229"/>
        <v>4.9000000000000004</v>
      </c>
      <c r="F3977" s="401">
        <f t="shared" si="230"/>
        <v>462.24734649413358</v>
      </c>
      <c r="G3977" s="401">
        <f t="shared" si="231"/>
        <v>259.09405408588378</v>
      </c>
      <c r="H3977" s="401">
        <f t="shared" si="232"/>
        <v>721.34140058001731</v>
      </c>
    </row>
    <row r="3978" spans="1:8" x14ac:dyDescent="0.25">
      <c r="A3978" s="378">
        <v>42115</v>
      </c>
      <c r="B3978" s="324">
        <v>664</v>
      </c>
      <c r="C3978" s="406">
        <v>0.31</v>
      </c>
      <c r="D3978" s="406">
        <v>0.85</v>
      </c>
      <c r="E3978" s="341">
        <f t="shared" si="229"/>
        <v>1.1599999999999999</v>
      </c>
      <c r="F3978" s="401">
        <f t="shared" si="230"/>
        <v>45.635884526490891</v>
      </c>
      <c r="G3978" s="401">
        <f t="shared" si="231"/>
        <v>125.13065112102342</v>
      </c>
      <c r="H3978" s="401">
        <f t="shared" si="232"/>
        <v>170.7665356475143</v>
      </c>
    </row>
    <row r="3979" spans="1:8" x14ac:dyDescent="0.25">
      <c r="A3979" s="378">
        <v>42115</v>
      </c>
      <c r="B3979" s="324">
        <v>665</v>
      </c>
      <c r="C3979" s="406">
        <v>1.4</v>
      </c>
      <c r="D3979" s="406">
        <v>1.45</v>
      </c>
      <c r="E3979" s="341">
        <f t="shared" si="229"/>
        <v>2.8499999999999996</v>
      </c>
      <c r="F3979" s="401">
        <f t="shared" si="230"/>
        <v>206.09754302286211</v>
      </c>
      <c r="G3979" s="401">
        <f t="shared" si="231"/>
        <v>213.4581695593929</v>
      </c>
      <c r="H3979" s="401">
        <f t="shared" si="232"/>
        <v>419.55571258225496</v>
      </c>
    </row>
    <row r="3980" spans="1:8" x14ac:dyDescent="0.25">
      <c r="A3980" s="378">
        <v>42115</v>
      </c>
      <c r="B3980" s="324">
        <v>736</v>
      </c>
      <c r="C3980" s="406">
        <v>4.5599999999999996</v>
      </c>
      <c r="D3980" s="406">
        <v>5.85</v>
      </c>
      <c r="E3980" s="341">
        <f t="shared" si="229"/>
        <v>10.41</v>
      </c>
      <c r="F3980" s="401">
        <f t="shared" si="230"/>
        <v>671.28914013160784</v>
      </c>
      <c r="G3980" s="401">
        <f t="shared" si="231"/>
        <v>861.19330477410233</v>
      </c>
      <c r="H3980" s="401">
        <f t="shared" si="232"/>
        <v>1532.4824449057103</v>
      </c>
    </row>
    <row r="3981" spans="1:8" x14ac:dyDescent="0.25">
      <c r="A3981" s="378">
        <v>42115</v>
      </c>
      <c r="B3981" s="324">
        <v>737</v>
      </c>
      <c r="C3981" s="406">
        <v>4.0199999999999996</v>
      </c>
      <c r="D3981" s="406">
        <v>0.51</v>
      </c>
      <c r="E3981" s="341">
        <f t="shared" si="229"/>
        <v>4.5299999999999994</v>
      </c>
      <c r="F3981" s="401">
        <f t="shared" si="230"/>
        <v>591.79437353707533</v>
      </c>
      <c r="G3981" s="401">
        <f t="shared" si="231"/>
        <v>75.078390672614049</v>
      </c>
      <c r="H3981" s="401">
        <f t="shared" si="232"/>
        <v>666.87276420968942</v>
      </c>
    </row>
    <row r="3982" spans="1:8" x14ac:dyDescent="0.25">
      <c r="A3982" s="378">
        <v>42115</v>
      </c>
      <c r="B3982" s="324">
        <v>740</v>
      </c>
      <c r="C3982" s="406">
        <v>4.1500000000000004</v>
      </c>
      <c r="D3982" s="406">
        <v>2.33</v>
      </c>
      <c r="E3982" s="341">
        <f t="shared" si="229"/>
        <v>6.48</v>
      </c>
      <c r="F3982" s="401">
        <f t="shared" si="230"/>
        <v>610.93200253205555</v>
      </c>
      <c r="G3982" s="401">
        <f t="shared" si="231"/>
        <v>343.00519660233476</v>
      </c>
      <c r="H3982" s="401">
        <f t="shared" si="232"/>
        <v>953.93719913439043</v>
      </c>
    </row>
    <row r="3983" spans="1:8" x14ac:dyDescent="0.25">
      <c r="A3983" s="378">
        <v>42115</v>
      </c>
      <c r="B3983" s="324">
        <v>743</v>
      </c>
      <c r="C3983" s="406">
        <v>13.01</v>
      </c>
      <c r="D3983" s="406">
        <v>3.34</v>
      </c>
      <c r="E3983" s="341">
        <f t="shared" si="229"/>
        <v>16.350000000000001</v>
      </c>
      <c r="F3983" s="401">
        <f t="shared" si="230"/>
        <v>1915.2350248053115</v>
      </c>
      <c r="G3983" s="401">
        <f t="shared" si="231"/>
        <v>491.68985264025673</v>
      </c>
      <c r="H3983" s="401">
        <f t="shared" si="232"/>
        <v>2406.9248774455682</v>
      </c>
    </row>
    <row r="3984" spans="1:8" x14ac:dyDescent="0.25">
      <c r="A3984" s="378">
        <v>42115</v>
      </c>
      <c r="B3984" s="324">
        <v>744</v>
      </c>
      <c r="C3984" s="406">
        <v>3.47</v>
      </c>
      <c r="D3984" s="406">
        <v>3.93</v>
      </c>
      <c r="E3984" s="341">
        <f t="shared" si="229"/>
        <v>7.4</v>
      </c>
      <c r="F3984" s="401">
        <f t="shared" si="230"/>
        <v>510.82748163523678</v>
      </c>
      <c r="G3984" s="401">
        <f t="shared" si="231"/>
        <v>578.54524577132008</v>
      </c>
      <c r="H3984" s="401">
        <f t="shared" si="232"/>
        <v>1089.3727274065568</v>
      </c>
    </row>
    <row r="3985" spans="1:8" x14ac:dyDescent="0.25">
      <c r="A3985" s="378">
        <v>42115</v>
      </c>
      <c r="B3985" s="324">
        <v>745</v>
      </c>
      <c r="C3985" s="406">
        <v>1.71</v>
      </c>
      <c r="D3985" s="406">
        <v>0.28999999999999998</v>
      </c>
      <c r="E3985" s="341">
        <f t="shared" si="229"/>
        <v>2</v>
      </c>
      <c r="F3985" s="401">
        <f t="shared" si="230"/>
        <v>251.733427549353</v>
      </c>
      <c r="G3985" s="401">
        <f t="shared" si="231"/>
        <v>42.691633911878576</v>
      </c>
      <c r="H3985" s="401">
        <f t="shared" si="232"/>
        <v>294.42506146123156</v>
      </c>
    </row>
    <row r="3986" spans="1:8" x14ac:dyDescent="0.25">
      <c r="A3986" s="378">
        <v>42115</v>
      </c>
      <c r="B3986" s="324">
        <v>746</v>
      </c>
      <c r="C3986" s="406">
        <v>0.25</v>
      </c>
      <c r="D3986" s="406">
        <v>1.79</v>
      </c>
      <c r="E3986" s="341">
        <f t="shared" si="229"/>
        <v>2.04</v>
      </c>
      <c r="F3986" s="401">
        <f t="shared" si="230"/>
        <v>36.803132682653946</v>
      </c>
      <c r="G3986" s="401">
        <f t="shared" si="231"/>
        <v>263.51043000780226</v>
      </c>
      <c r="H3986" s="401">
        <f t="shared" si="232"/>
        <v>300.31356269045619</v>
      </c>
    </row>
    <row r="3987" spans="1:8" x14ac:dyDescent="0.25">
      <c r="A3987" s="378">
        <v>42115</v>
      </c>
      <c r="B3987" s="324">
        <v>749</v>
      </c>
      <c r="C3987" s="406">
        <v>6.8</v>
      </c>
      <c r="D3987" s="406">
        <v>5.07</v>
      </c>
      <c r="E3987" s="341">
        <f t="shared" si="229"/>
        <v>11.870000000000001</v>
      </c>
      <c r="F3987" s="401">
        <f t="shared" si="230"/>
        <v>1001.0452089681874</v>
      </c>
      <c r="G3987" s="401">
        <f t="shared" si="231"/>
        <v>746.36753080422204</v>
      </c>
      <c r="H3987" s="401">
        <f t="shared" si="232"/>
        <v>1747.4127397724096</v>
      </c>
    </row>
    <row r="3988" spans="1:8" x14ac:dyDescent="0.25">
      <c r="A3988" s="378">
        <v>42115</v>
      </c>
      <c r="B3988" s="324">
        <v>750</v>
      </c>
      <c r="C3988" s="406">
        <v>3.65</v>
      </c>
      <c r="D3988" s="406">
        <v>0.35</v>
      </c>
      <c r="E3988" s="341">
        <f t="shared" si="229"/>
        <v>4</v>
      </c>
      <c r="F3988" s="401">
        <f t="shared" si="230"/>
        <v>537.32573716674767</v>
      </c>
      <c r="G3988" s="401">
        <f t="shared" si="231"/>
        <v>51.524385755715528</v>
      </c>
      <c r="H3988" s="401">
        <f t="shared" si="232"/>
        <v>588.85012292246313</v>
      </c>
    </row>
    <row r="3989" spans="1:8" x14ac:dyDescent="0.25">
      <c r="A3989" s="378">
        <v>42115</v>
      </c>
      <c r="B3989" s="324">
        <v>751</v>
      </c>
      <c r="C3989" s="406">
        <v>4.59</v>
      </c>
      <c r="D3989" s="406">
        <v>0.15</v>
      </c>
      <c r="E3989" s="341">
        <f t="shared" si="229"/>
        <v>4.74</v>
      </c>
      <c r="F3989" s="401">
        <f t="shared" si="230"/>
        <v>675.70551605352648</v>
      </c>
      <c r="G3989" s="401">
        <f t="shared" si="231"/>
        <v>22.081879609592367</v>
      </c>
      <c r="H3989" s="401">
        <f t="shared" si="232"/>
        <v>697.78739566311879</v>
      </c>
    </row>
    <row r="3990" spans="1:8" x14ac:dyDescent="0.25">
      <c r="A3990" s="378">
        <v>42115</v>
      </c>
      <c r="B3990" s="324">
        <v>752</v>
      </c>
      <c r="C3990" s="406">
        <v>23.69</v>
      </c>
      <c r="D3990" s="406">
        <v>0.47</v>
      </c>
      <c r="E3990" s="341">
        <f t="shared" ref="E3990:E4053" si="233">SUM(C3990,D3990)</f>
        <v>24.16</v>
      </c>
      <c r="F3990" s="401">
        <f t="shared" si="230"/>
        <v>3487.4648530082882</v>
      </c>
      <c r="G3990" s="401">
        <f t="shared" si="231"/>
        <v>69.189889443389418</v>
      </c>
      <c r="H3990" s="401">
        <f t="shared" si="232"/>
        <v>3556.6547424516775</v>
      </c>
    </row>
    <row r="3991" spans="1:8" x14ac:dyDescent="0.25">
      <c r="A3991" s="378">
        <v>42115</v>
      </c>
      <c r="B3991" s="324">
        <v>753</v>
      </c>
      <c r="C3991" s="406">
        <v>1.01</v>
      </c>
      <c r="D3991" s="406">
        <v>0</v>
      </c>
      <c r="E3991" s="341">
        <f t="shared" si="233"/>
        <v>1.01</v>
      </c>
      <c r="F3991" s="401">
        <f t="shared" si="230"/>
        <v>148.68465603792194</v>
      </c>
      <c r="G3991" s="401">
        <f t="shared" si="231"/>
        <v>0</v>
      </c>
      <c r="H3991" s="401">
        <f t="shared" si="232"/>
        <v>148.68465603792194</v>
      </c>
    </row>
    <row r="3992" spans="1:8" x14ac:dyDescent="0.25">
      <c r="A3992" s="378">
        <v>42115</v>
      </c>
      <c r="B3992" s="324">
        <v>754</v>
      </c>
      <c r="C3992" s="406">
        <v>6.11</v>
      </c>
      <c r="D3992" s="406">
        <v>0</v>
      </c>
      <c r="E3992" s="341">
        <f t="shared" si="233"/>
        <v>6.11</v>
      </c>
      <c r="F3992" s="401">
        <f t="shared" si="230"/>
        <v>899.46856276406243</v>
      </c>
      <c r="G3992" s="401">
        <f t="shared" si="231"/>
        <v>0</v>
      </c>
      <c r="H3992" s="401">
        <f t="shared" si="232"/>
        <v>899.46856276406243</v>
      </c>
    </row>
    <row r="3993" spans="1:8" x14ac:dyDescent="0.25">
      <c r="A3993" s="378">
        <v>42115</v>
      </c>
      <c r="B3993" s="324">
        <v>755</v>
      </c>
      <c r="C3993" s="406">
        <v>30.28</v>
      </c>
      <c r="D3993" s="406">
        <v>1.84</v>
      </c>
      <c r="E3993" s="341">
        <f t="shared" si="233"/>
        <v>32.120000000000005</v>
      </c>
      <c r="F3993" s="401">
        <f t="shared" si="230"/>
        <v>4457.5954305230462</v>
      </c>
      <c r="G3993" s="401">
        <f t="shared" si="231"/>
        <v>270.87105654433304</v>
      </c>
      <c r="H3993" s="401">
        <f t="shared" si="232"/>
        <v>4728.4664870673796</v>
      </c>
    </row>
    <row r="3994" spans="1:8" x14ac:dyDescent="0.25">
      <c r="A3994" s="378">
        <v>42115</v>
      </c>
      <c r="B3994" s="324">
        <v>756</v>
      </c>
      <c r="C3994" s="406">
        <v>7.22</v>
      </c>
      <c r="D3994" s="406">
        <v>3.97</v>
      </c>
      <c r="E3994" s="341">
        <f t="shared" si="233"/>
        <v>11.19</v>
      </c>
      <c r="F3994" s="401">
        <f t="shared" si="230"/>
        <v>1062.8744718750461</v>
      </c>
      <c r="G3994" s="401">
        <f t="shared" si="231"/>
        <v>584.43374700054471</v>
      </c>
      <c r="H3994" s="401">
        <f t="shared" si="232"/>
        <v>1647.3082188755907</v>
      </c>
    </row>
    <row r="3995" spans="1:8" x14ac:dyDescent="0.25">
      <c r="A3995" s="378">
        <v>42115</v>
      </c>
      <c r="B3995" s="324">
        <v>758</v>
      </c>
      <c r="C3995" s="406">
        <v>31.06</v>
      </c>
      <c r="D3995" s="406">
        <v>0.02</v>
      </c>
      <c r="E3995" s="341">
        <f t="shared" si="233"/>
        <v>31.08</v>
      </c>
      <c r="F3995" s="401">
        <f t="shared" si="230"/>
        <v>4572.4212044929263</v>
      </c>
      <c r="G3995" s="401">
        <f t="shared" si="231"/>
        <v>2.9442506146123155</v>
      </c>
      <c r="H3995" s="401">
        <f t="shared" si="232"/>
        <v>4575.3654551075388</v>
      </c>
    </row>
    <row r="3996" spans="1:8" x14ac:dyDescent="0.25">
      <c r="A3996" s="378">
        <v>42115</v>
      </c>
      <c r="B3996" s="324">
        <v>760</v>
      </c>
      <c r="C3996" s="406">
        <v>4.33</v>
      </c>
      <c r="D3996" s="406">
        <v>0.22</v>
      </c>
      <c r="E3996" s="341">
        <f t="shared" si="233"/>
        <v>4.55</v>
      </c>
      <c r="F3996" s="401">
        <f t="shared" si="230"/>
        <v>637.43025806356638</v>
      </c>
      <c r="G3996" s="401">
        <f t="shared" si="231"/>
        <v>32.386756760735473</v>
      </c>
      <c r="H3996" s="401">
        <f t="shared" si="232"/>
        <v>669.81701482430185</v>
      </c>
    </row>
    <row r="3997" spans="1:8" x14ac:dyDescent="0.25">
      <c r="A3997" s="378">
        <v>42115</v>
      </c>
      <c r="B3997" s="324">
        <v>762</v>
      </c>
      <c r="C3997" s="406">
        <v>3.36</v>
      </c>
      <c r="D3997" s="406">
        <v>2.0699999999999998</v>
      </c>
      <c r="E3997" s="341">
        <f t="shared" si="233"/>
        <v>5.43</v>
      </c>
      <c r="F3997" s="401">
        <f t="shared" si="230"/>
        <v>494.63410325486905</v>
      </c>
      <c r="G3997" s="401">
        <f t="shared" si="231"/>
        <v>304.72993861237467</v>
      </c>
      <c r="H3997" s="401">
        <f t="shared" si="232"/>
        <v>799.36404186724371</v>
      </c>
    </row>
    <row r="3998" spans="1:8" x14ac:dyDescent="0.25">
      <c r="A3998" s="378">
        <v>42115</v>
      </c>
      <c r="B3998" s="324">
        <v>765</v>
      </c>
      <c r="C3998" s="406">
        <v>9.82</v>
      </c>
      <c r="D3998" s="406">
        <v>0.61</v>
      </c>
      <c r="E3998" s="341">
        <f t="shared" si="233"/>
        <v>10.43</v>
      </c>
      <c r="F3998" s="401">
        <f t="shared" si="230"/>
        <v>1445.627051774647</v>
      </c>
      <c r="G3998" s="401">
        <f t="shared" si="231"/>
        <v>89.799643745675624</v>
      </c>
      <c r="H3998" s="401">
        <f t="shared" si="232"/>
        <v>1535.4266955203227</v>
      </c>
    </row>
    <row r="3999" spans="1:8" x14ac:dyDescent="0.25">
      <c r="A3999" s="378">
        <v>42115</v>
      </c>
      <c r="B3999" s="324">
        <v>769</v>
      </c>
      <c r="C3999" s="406">
        <v>18.309999999999999</v>
      </c>
      <c r="D3999" s="406">
        <v>3.85</v>
      </c>
      <c r="E3999" s="341">
        <f t="shared" si="233"/>
        <v>22.16</v>
      </c>
      <c r="F3999" s="401">
        <f t="shared" si="230"/>
        <v>2695.4614376775748</v>
      </c>
      <c r="G3999" s="401">
        <f t="shared" si="231"/>
        <v>566.76824331287082</v>
      </c>
      <c r="H3999" s="401">
        <f t="shared" si="232"/>
        <v>3262.229680990446</v>
      </c>
    </row>
    <row r="4000" spans="1:8" s="358" customFormat="1" ht="15.75" thickBot="1" x14ac:dyDescent="0.3">
      <c r="A4000" s="417">
        <v>42115</v>
      </c>
      <c r="B4000" s="390">
        <v>770</v>
      </c>
      <c r="C4000" s="418">
        <v>9.27</v>
      </c>
      <c r="D4000" s="418">
        <v>0.46</v>
      </c>
      <c r="E4000" s="411">
        <f t="shared" si="233"/>
        <v>9.73</v>
      </c>
      <c r="F4000" s="412">
        <f t="shared" si="230"/>
        <v>1364.6601598728084</v>
      </c>
      <c r="G4000" s="412">
        <f t="shared" si="231"/>
        <v>67.717764136083261</v>
      </c>
      <c r="H4000" s="412">
        <f t="shared" si="232"/>
        <v>1432.3779240088916</v>
      </c>
    </row>
    <row r="4001" spans="1:8" x14ac:dyDescent="0.25">
      <c r="A4001" s="419">
        <v>42177</v>
      </c>
      <c r="B4001" s="389">
        <v>74</v>
      </c>
      <c r="C4001" s="420">
        <v>3.77</v>
      </c>
      <c r="D4001" s="415">
        <v>14.94</v>
      </c>
      <c r="E4001" s="415">
        <f t="shared" si="233"/>
        <v>18.71</v>
      </c>
      <c r="F4001" s="416">
        <f t="shared" si="230"/>
        <v>554.99124085442156</v>
      </c>
      <c r="G4001" s="416">
        <f t="shared" si="231"/>
        <v>2199.3552091153997</v>
      </c>
      <c r="H4001" s="416">
        <f t="shared" si="232"/>
        <v>2754.3464499698212</v>
      </c>
    </row>
    <row r="4002" spans="1:8" x14ac:dyDescent="0.25">
      <c r="A4002" s="400">
        <v>42177</v>
      </c>
      <c r="B4002" s="383">
        <v>80</v>
      </c>
      <c r="C4002" s="292">
        <v>20.149999999999999</v>
      </c>
      <c r="D4002" s="341">
        <v>9.9499999999999993</v>
      </c>
      <c r="E4002" s="341">
        <f t="shared" si="233"/>
        <v>30.099999999999998</v>
      </c>
      <c r="F4002" s="401">
        <f t="shared" si="230"/>
        <v>2966.3324942219083</v>
      </c>
      <c r="G4002" s="401">
        <f t="shared" si="231"/>
        <v>1464.7646807696271</v>
      </c>
      <c r="H4002" s="401">
        <f t="shared" si="232"/>
        <v>4431.0971749915352</v>
      </c>
    </row>
    <row r="4003" spans="1:8" x14ac:dyDescent="0.25">
      <c r="A4003" s="400">
        <v>42177</v>
      </c>
      <c r="B4003" s="383">
        <v>86</v>
      </c>
      <c r="C4003" s="292">
        <v>11.27</v>
      </c>
      <c r="D4003" s="341">
        <v>9.0399999999999991</v>
      </c>
      <c r="E4003" s="341">
        <f t="shared" si="233"/>
        <v>20.309999999999999</v>
      </c>
      <c r="F4003" s="401">
        <f t="shared" si="230"/>
        <v>1659.0852213340399</v>
      </c>
      <c r="G4003" s="401">
        <f t="shared" si="231"/>
        <v>1330.8012778047664</v>
      </c>
      <c r="H4003" s="401">
        <f t="shared" si="232"/>
        <v>2989.8864991388068</v>
      </c>
    </row>
    <row r="4004" spans="1:8" x14ac:dyDescent="0.25">
      <c r="A4004" s="400">
        <v>42177</v>
      </c>
      <c r="B4004" s="383">
        <v>105</v>
      </c>
      <c r="C4004" s="292">
        <v>4.3</v>
      </c>
      <c r="D4004" s="341">
        <v>18.95</v>
      </c>
      <c r="E4004" s="341">
        <f t="shared" si="233"/>
        <v>23.25</v>
      </c>
      <c r="F4004" s="401">
        <f t="shared" si="230"/>
        <v>633.01388214164785</v>
      </c>
      <c r="G4004" s="401">
        <f t="shared" si="231"/>
        <v>2789.6774573451689</v>
      </c>
      <c r="H4004" s="401">
        <f t="shared" si="232"/>
        <v>3422.691339486817</v>
      </c>
    </row>
    <row r="4005" spans="1:8" x14ac:dyDescent="0.25">
      <c r="A4005" s="400">
        <v>42177</v>
      </c>
      <c r="B4005" s="383">
        <v>108</v>
      </c>
      <c r="C4005" s="292">
        <v>0.16</v>
      </c>
      <c r="D4005" s="341">
        <v>10.16</v>
      </c>
      <c r="E4005" s="341">
        <f t="shared" si="233"/>
        <v>10.32</v>
      </c>
      <c r="F4005" s="401">
        <f t="shared" si="230"/>
        <v>23.554004916898524</v>
      </c>
      <c r="G4005" s="401">
        <f t="shared" si="231"/>
        <v>1495.6793122230563</v>
      </c>
      <c r="H4005" s="401">
        <f t="shared" si="232"/>
        <v>1519.2333171399548</v>
      </c>
    </row>
    <row r="4006" spans="1:8" x14ac:dyDescent="0.25">
      <c r="A4006" s="400">
        <v>42177</v>
      </c>
      <c r="B4006" s="383">
        <v>124</v>
      </c>
      <c r="C4006" s="292">
        <v>0.77</v>
      </c>
      <c r="D4006" s="341">
        <v>20.329999999999998</v>
      </c>
      <c r="E4006" s="341">
        <f t="shared" si="233"/>
        <v>21.099999999999998</v>
      </c>
      <c r="F4006" s="401">
        <f t="shared" si="230"/>
        <v>113.35364866257416</v>
      </c>
      <c r="G4006" s="401">
        <f t="shared" si="231"/>
        <v>2992.8307497534183</v>
      </c>
      <c r="H4006" s="401">
        <f t="shared" si="232"/>
        <v>3106.1843984159927</v>
      </c>
    </row>
    <row r="4007" spans="1:8" x14ac:dyDescent="0.25">
      <c r="A4007" s="400">
        <v>42177</v>
      </c>
      <c r="B4007" s="383">
        <v>132</v>
      </c>
      <c r="C4007" s="292">
        <v>9.64</v>
      </c>
      <c r="D4007" s="341">
        <v>14.01</v>
      </c>
      <c r="E4007" s="341">
        <f t="shared" si="233"/>
        <v>23.65</v>
      </c>
      <c r="F4007" s="401">
        <f t="shared" si="230"/>
        <v>1419.1287962431361</v>
      </c>
      <c r="G4007" s="401">
        <f t="shared" si="231"/>
        <v>2062.4475555359272</v>
      </c>
      <c r="H4007" s="401">
        <f t="shared" si="232"/>
        <v>3481.5763517790633</v>
      </c>
    </row>
    <row r="4008" spans="1:8" x14ac:dyDescent="0.25">
      <c r="A4008" s="400">
        <v>42177</v>
      </c>
      <c r="B4008" s="383">
        <v>134</v>
      </c>
      <c r="C4008" s="292">
        <v>2.5299999999999998</v>
      </c>
      <c r="D4008" s="341">
        <v>27.3</v>
      </c>
      <c r="E4008" s="341">
        <f t="shared" si="233"/>
        <v>29.830000000000002</v>
      </c>
      <c r="F4008" s="401">
        <f t="shared" si="230"/>
        <v>372.44770274845786</v>
      </c>
      <c r="G4008" s="401">
        <f t="shared" si="231"/>
        <v>4018.9020889458111</v>
      </c>
      <c r="H4008" s="401">
        <f t="shared" si="232"/>
        <v>4391.3497916942688</v>
      </c>
    </row>
    <row r="4009" spans="1:8" x14ac:dyDescent="0.25">
      <c r="A4009" s="400">
        <v>42177</v>
      </c>
      <c r="B4009" s="383">
        <v>181</v>
      </c>
      <c r="C4009" s="292">
        <v>0.21</v>
      </c>
      <c r="D4009" s="341">
        <v>17.079999999999998</v>
      </c>
      <c r="E4009" s="341">
        <f t="shared" si="233"/>
        <v>17.29</v>
      </c>
      <c r="F4009" s="401">
        <f t="shared" si="230"/>
        <v>30.914631453429315</v>
      </c>
      <c r="G4009" s="401">
        <f t="shared" si="231"/>
        <v>2514.3900248789173</v>
      </c>
      <c r="H4009" s="401">
        <f t="shared" si="232"/>
        <v>2545.3046563323469</v>
      </c>
    </row>
    <row r="4010" spans="1:8" x14ac:dyDescent="0.25">
      <c r="A4010" s="400">
        <v>42177</v>
      </c>
      <c r="B4010" s="383">
        <v>185</v>
      </c>
      <c r="C4010" s="292">
        <v>22.24</v>
      </c>
      <c r="D4010" s="341">
        <v>9.69</v>
      </c>
      <c r="E4010" s="341">
        <f t="shared" si="233"/>
        <v>31.93</v>
      </c>
      <c r="F4010" s="401">
        <f t="shared" si="230"/>
        <v>3274.0066834488948</v>
      </c>
      <c r="G4010" s="401">
        <f t="shared" si="231"/>
        <v>1426.4894227796669</v>
      </c>
      <c r="H4010" s="401">
        <f t="shared" si="232"/>
        <v>4700.496106228562</v>
      </c>
    </row>
    <row r="4011" spans="1:8" x14ac:dyDescent="0.25">
      <c r="A4011" s="400">
        <v>42177</v>
      </c>
      <c r="B4011" s="383">
        <v>198</v>
      </c>
      <c r="C4011" s="292">
        <v>2.75</v>
      </c>
      <c r="D4011" s="341">
        <v>26.44</v>
      </c>
      <c r="E4011" s="341">
        <f t="shared" si="233"/>
        <v>29.19</v>
      </c>
      <c r="F4011" s="401">
        <f t="shared" si="230"/>
        <v>404.83445950919344</v>
      </c>
      <c r="G4011" s="401">
        <f t="shared" si="231"/>
        <v>3892.2993125174812</v>
      </c>
      <c r="H4011" s="401">
        <f t="shared" si="232"/>
        <v>4297.1337720266747</v>
      </c>
    </row>
    <row r="4012" spans="1:8" x14ac:dyDescent="0.25">
      <c r="A4012" s="400">
        <v>42177</v>
      </c>
      <c r="B4012" s="383">
        <v>205</v>
      </c>
      <c r="C4012" s="292">
        <v>0</v>
      </c>
      <c r="D4012" s="341">
        <v>24.94</v>
      </c>
      <c r="E4012" s="341">
        <f t="shared" si="233"/>
        <v>24.94</v>
      </c>
      <c r="F4012" s="401">
        <f t="shared" si="230"/>
        <v>0</v>
      </c>
      <c r="G4012" s="401">
        <f t="shared" si="231"/>
        <v>3671.4805164215577</v>
      </c>
      <c r="H4012" s="401">
        <f t="shared" si="232"/>
        <v>3671.4805164215577</v>
      </c>
    </row>
    <row r="4013" spans="1:8" x14ac:dyDescent="0.25">
      <c r="A4013" s="400">
        <v>42177</v>
      </c>
      <c r="B4013" s="383">
        <v>223</v>
      </c>
      <c r="C4013" s="292">
        <v>0</v>
      </c>
      <c r="D4013" s="341">
        <v>18.829999999999998</v>
      </c>
      <c r="E4013" s="341">
        <f t="shared" si="233"/>
        <v>18.829999999999998</v>
      </c>
      <c r="F4013" s="401">
        <f t="shared" si="230"/>
        <v>0</v>
      </c>
      <c r="G4013" s="401">
        <f t="shared" si="231"/>
        <v>2772.0119536574948</v>
      </c>
      <c r="H4013" s="401">
        <f t="shared" si="232"/>
        <v>2772.0119536574948</v>
      </c>
    </row>
    <row r="4014" spans="1:8" x14ac:dyDescent="0.25">
      <c r="A4014" s="400">
        <v>42177</v>
      </c>
      <c r="B4014" s="383">
        <v>227</v>
      </c>
      <c r="C4014" s="292">
        <v>9.5</v>
      </c>
      <c r="D4014" s="341">
        <v>14.45</v>
      </c>
      <c r="E4014" s="341">
        <f t="shared" si="233"/>
        <v>23.95</v>
      </c>
      <c r="F4014" s="401">
        <f t="shared" si="230"/>
        <v>1398.51904194085</v>
      </c>
      <c r="G4014" s="401">
        <f t="shared" si="231"/>
        <v>2127.2210690573979</v>
      </c>
      <c r="H4014" s="401">
        <f t="shared" si="232"/>
        <v>3525.7401109982479</v>
      </c>
    </row>
    <row r="4015" spans="1:8" x14ac:dyDescent="0.25">
      <c r="A4015" s="400">
        <v>42177</v>
      </c>
      <c r="B4015" s="383">
        <v>229</v>
      </c>
      <c r="C4015" s="292">
        <v>0.31</v>
      </c>
      <c r="D4015" s="341">
        <v>27.2</v>
      </c>
      <c r="E4015" s="341">
        <f t="shared" si="233"/>
        <v>27.509999999999998</v>
      </c>
      <c r="F4015" s="401">
        <f t="shared" si="230"/>
        <v>45.635884526490891</v>
      </c>
      <c r="G4015" s="401">
        <f t="shared" si="231"/>
        <v>4004.1808358727494</v>
      </c>
      <c r="H4015" s="401">
        <f t="shared" si="232"/>
        <v>4049.8167203992402</v>
      </c>
    </row>
    <row r="4016" spans="1:8" x14ac:dyDescent="0.25">
      <c r="A4016" s="400">
        <v>42177</v>
      </c>
      <c r="B4016" s="383">
        <v>245</v>
      </c>
      <c r="C4016" s="292">
        <v>0.57999999999999996</v>
      </c>
      <c r="D4016" s="341">
        <v>16.48</v>
      </c>
      <c r="E4016" s="341">
        <f t="shared" si="233"/>
        <v>17.059999999999999</v>
      </c>
      <c r="F4016" s="401">
        <f t="shared" si="230"/>
        <v>85.383267823757151</v>
      </c>
      <c r="G4016" s="401">
        <f t="shared" si="231"/>
        <v>2426.0625064405481</v>
      </c>
      <c r="H4016" s="401">
        <f t="shared" si="232"/>
        <v>2511.4457742643053</v>
      </c>
    </row>
    <row r="4017" spans="1:8" x14ac:dyDescent="0.25">
      <c r="A4017" s="400">
        <v>42177</v>
      </c>
      <c r="B4017" s="383">
        <v>247</v>
      </c>
      <c r="C4017" s="292">
        <v>5.07</v>
      </c>
      <c r="D4017" s="341">
        <v>24.72</v>
      </c>
      <c r="E4017" s="341">
        <f t="shared" si="233"/>
        <v>29.79</v>
      </c>
      <c r="F4017" s="401">
        <f t="shared" si="230"/>
        <v>746.36753080422204</v>
      </c>
      <c r="G4017" s="401">
        <f t="shared" si="231"/>
        <v>3639.0937596608223</v>
      </c>
      <c r="H4017" s="401">
        <f t="shared" si="232"/>
        <v>4385.4612904650439</v>
      </c>
    </row>
    <row r="4018" spans="1:8" x14ac:dyDescent="0.25">
      <c r="A4018" s="400">
        <v>42177</v>
      </c>
      <c r="B4018" s="383">
        <v>257</v>
      </c>
      <c r="C4018" s="292">
        <v>1.75</v>
      </c>
      <c r="D4018" s="341">
        <v>19.96</v>
      </c>
      <c r="E4018" s="341">
        <f t="shared" si="233"/>
        <v>21.71</v>
      </c>
      <c r="F4018" s="401">
        <f t="shared" si="230"/>
        <v>257.62192877857763</v>
      </c>
      <c r="G4018" s="401">
        <f t="shared" si="231"/>
        <v>2938.3621133830911</v>
      </c>
      <c r="H4018" s="401">
        <f t="shared" si="232"/>
        <v>3195.9840421616686</v>
      </c>
    </row>
    <row r="4019" spans="1:8" x14ac:dyDescent="0.25">
      <c r="A4019" s="400">
        <v>42177</v>
      </c>
      <c r="B4019" s="383">
        <v>272</v>
      </c>
      <c r="C4019" s="292">
        <v>2.88</v>
      </c>
      <c r="D4019" s="341">
        <v>28.83</v>
      </c>
      <c r="E4019" s="341">
        <f t="shared" si="233"/>
        <v>31.709999999999997</v>
      </c>
      <c r="F4019" s="401">
        <f t="shared" si="230"/>
        <v>423.97208850417348</v>
      </c>
      <c r="G4019" s="401">
        <f t="shared" si="231"/>
        <v>4244.1372609636528</v>
      </c>
      <c r="H4019" s="401">
        <f t="shared" si="232"/>
        <v>4668.1093494678262</v>
      </c>
    </row>
    <row r="4020" spans="1:8" x14ac:dyDescent="0.25">
      <c r="A4020" s="400">
        <v>42177</v>
      </c>
      <c r="B4020" s="383">
        <v>273</v>
      </c>
      <c r="C4020" s="292">
        <v>0</v>
      </c>
      <c r="D4020" s="341">
        <v>14.12</v>
      </c>
      <c r="E4020" s="341">
        <f t="shared" si="233"/>
        <v>14.12</v>
      </c>
      <c r="F4020" s="401">
        <f t="shared" si="230"/>
        <v>0</v>
      </c>
      <c r="G4020" s="401">
        <f t="shared" si="231"/>
        <v>2078.6409339162947</v>
      </c>
      <c r="H4020" s="401">
        <f t="shared" si="232"/>
        <v>2078.6409339162947</v>
      </c>
    </row>
    <row r="4021" spans="1:8" x14ac:dyDescent="0.25">
      <c r="A4021" s="400">
        <v>42177</v>
      </c>
      <c r="B4021" s="383">
        <v>317</v>
      </c>
      <c r="C4021" s="292">
        <v>0.76</v>
      </c>
      <c r="D4021" s="341">
        <v>16.3</v>
      </c>
      <c r="E4021" s="341">
        <f t="shared" si="233"/>
        <v>17.060000000000002</v>
      </c>
      <c r="F4021" s="401">
        <f t="shared" si="230"/>
        <v>111.881523355268</v>
      </c>
      <c r="G4021" s="401">
        <f t="shared" si="231"/>
        <v>2399.5642509090371</v>
      </c>
      <c r="H4021" s="401">
        <f t="shared" si="232"/>
        <v>2511.4457742643058</v>
      </c>
    </row>
    <row r="4022" spans="1:8" x14ac:dyDescent="0.25">
      <c r="A4022" s="400">
        <v>42177</v>
      </c>
      <c r="B4022" s="383">
        <v>319</v>
      </c>
      <c r="C4022" s="292">
        <v>9.1199999999999992</v>
      </c>
      <c r="D4022" s="341">
        <v>15.85</v>
      </c>
      <c r="E4022" s="341">
        <f t="shared" si="233"/>
        <v>24.97</v>
      </c>
      <c r="F4022" s="401">
        <f t="shared" si="230"/>
        <v>1342.5782802632157</v>
      </c>
      <c r="G4022" s="401">
        <f t="shared" si="231"/>
        <v>2333.3186120802602</v>
      </c>
      <c r="H4022" s="401">
        <f t="shared" si="232"/>
        <v>3675.8968923434763</v>
      </c>
    </row>
    <row r="4023" spans="1:8" x14ac:dyDescent="0.25">
      <c r="A4023" s="400">
        <v>42177</v>
      </c>
      <c r="B4023" s="383">
        <v>323</v>
      </c>
      <c r="C4023" s="292">
        <v>1.03</v>
      </c>
      <c r="D4023" s="341">
        <v>16.22</v>
      </c>
      <c r="E4023" s="341">
        <f t="shared" si="233"/>
        <v>17.25</v>
      </c>
      <c r="F4023" s="401">
        <f t="shared" si="230"/>
        <v>151.62890665253425</v>
      </c>
      <c r="G4023" s="401">
        <f t="shared" si="231"/>
        <v>2387.7872484505879</v>
      </c>
      <c r="H4023" s="401">
        <f t="shared" si="232"/>
        <v>2539.4161551031225</v>
      </c>
    </row>
    <row r="4024" spans="1:8" x14ac:dyDescent="0.25">
      <c r="A4024" s="400">
        <v>42177</v>
      </c>
      <c r="B4024" s="383">
        <v>335</v>
      </c>
      <c r="C4024" s="292">
        <v>0.33</v>
      </c>
      <c r="D4024" s="341">
        <v>21.89</v>
      </c>
      <c r="E4024" s="341">
        <f t="shared" si="233"/>
        <v>22.22</v>
      </c>
      <c r="F4024" s="401">
        <f t="shared" si="230"/>
        <v>48.580135141103206</v>
      </c>
      <c r="G4024" s="401">
        <f t="shared" si="231"/>
        <v>3222.4822976931796</v>
      </c>
      <c r="H4024" s="401">
        <f t="shared" si="232"/>
        <v>3271.0624328342828</v>
      </c>
    </row>
    <row r="4025" spans="1:8" x14ac:dyDescent="0.25">
      <c r="A4025" s="400">
        <v>42177</v>
      </c>
      <c r="B4025" s="383">
        <v>364</v>
      </c>
      <c r="C4025" s="292">
        <v>0</v>
      </c>
      <c r="D4025" s="341">
        <v>20.29</v>
      </c>
      <c r="E4025" s="341">
        <f t="shared" si="233"/>
        <v>20.29</v>
      </c>
      <c r="F4025" s="401">
        <f t="shared" si="230"/>
        <v>0</v>
      </c>
      <c r="G4025" s="401">
        <f t="shared" si="231"/>
        <v>2986.9422485241944</v>
      </c>
      <c r="H4025" s="401">
        <f t="shared" si="232"/>
        <v>2986.9422485241944</v>
      </c>
    </row>
    <row r="4026" spans="1:8" x14ac:dyDescent="0.25">
      <c r="A4026" s="400">
        <v>42177</v>
      </c>
      <c r="B4026" s="383">
        <v>369</v>
      </c>
      <c r="C4026" s="292">
        <v>3.43</v>
      </c>
      <c r="D4026" s="341">
        <v>22.11</v>
      </c>
      <c r="E4026" s="341">
        <f t="shared" si="233"/>
        <v>25.54</v>
      </c>
      <c r="F4026" s="401">
        <f t="shared" si="230"/>
        <v>504.93898040601215</v>
      </c>
      <c r="G4026" s="401">
        <f t="shared" si="231"/>
        <v>3254.8690544539149</v>
      </c>
      <c r="H4026" s="401">
        <f t="shared" si="232"/>
        <v>3759.8080348599274</v>
      </c>
    </row>
    <row r="4027" spans="1:8" x14ac:dyDescent="0.25">
      <c r="A4027" s="400">
        <v>42177</v>
      </c>
      <c r="B4027" s="383">
        <v>374</v>
      </c>
      <c r="C4027" s="292">
        <v>1E-3</v>
      </c>
      <c r="D4027" s="341">
        <v>29.76</v>
      </c>
      <c r="E4027" s="341">
        <f t="shared" si="233"/>
        <v>29.761000000000003</v>
      </c>
      <c r="F4027" s="401">
        <f t="shared" si="230"/>
        <v>0.1472125307306158</v>
      </c>
      <c r="G4027" s="401">
        <f t="shared" si="231"/>
        <v>4381.0449145431257</v>
      </c>
      <c r="H4027" s="401">
        <f t="shared" si="232"/>
        <v>4381.1921270738567</v>
      </c>
    </row>
    <row r="4028" spans="1:8" x14ac:dyDescent="0.25">
      <c r="A4028" s="400">
        <v>42177</v>
      </c>
      <c r="B4028" s="383">
        <v>379</v>
      </c>
      <c r="C4028" s="292">
        <v>0</v>
      </c>
      <c r="D4028" s="341">
        <v>33.18</v>
      </c>
      <c r="E4028" s="341">
        <f t="shared" si="233"/>
        <v>33.18</v>
      </c>
      <c r="F4028" s="401">
        <f t="shared" si="230"/>
        <v>0</v>
      </c>
      <c r="G4028" s="401">
        <f t="shared" si="231"/>
        <v>4884.511769641832</v>
      </c>
      <c r="H4028" s="401">
        <f t="shared" si="232"/>
        <v>4884.511769641832</v>
      </c>
    </row>
    <row r="4029" spans="1:8" x14ac:dyDescent="0.25">
      <c r="A4029" s="400">
        <v>42177</v>
      </c>
      <c r="B4029" s="383">
        <v>392</v>
      </c>
      <c r="C4029" s="292">
        <v>1.86</v>
      </c>
      <c r="D4029" s="341">
        <v>15.69</v>
      </c>
      <c r="E4029" s="341">
        <f t="shared" si="233"/>
        <v>17.55</v>
      </c>
      <c r="F4029" s="401">
        <f t="shared" si="230"/>
        <v>273.81530715894536</v>
      </c>
      <c r="G4029" s="401">
        <f t="shared" si="231"/>
        <v>2309.7646071633617</v>
      </c>
      <c r="H4029" s="401">
        <f t="shared" si="232"/>
        <v>2583.5799143223071</v>
      </c>
    </row>
    <row r="4030" spans="1:8" x14ac:dyDescent="0.25">
      <c r="A4030" s="400">
        <v>42177</v>
      </c>
      <c r="B4030" s="383">
        <v>405</v>
      </c>
      <c r="C4030" s="292">
        <v>4.05</v>
      </c>
      <c r="D4030" s="341">
        <v>9.83</v>
      </c>
      <c r="E4030" s="341">
        <f t="shared" si="233"/>
        <v>13.879999999999999</v>
      </c>
      <c r="F4030" s="401">
        <f t="shared" si="230"/>
        <v>596.21074945899397</v>
      </c>
      <c r="G4030" s="401">
        <f t="shared" si="231"/>
        <v>1447.0991770819533</v>
      </c>
      <c r="H4030" s="401">
        <f t="shared" si="232"/>
        <v>2043.3099265409471</v>
      </c>
    </row>
    <row r="4031" spans="1:8" x14ac:dyDescent="0.25">
      <c r="A4031" s="400">
        <v>42177</v>
      </c>
      <c r="B4031" s="383">
        <v>409</v>
      </c>
      <c r="C4031" s="292">
        <v>6.93</v>
      </c>
      <c r="D4031" s="341">
        <v>24.2</v>
      </c>
      <c r="E4031" s="341">
        <f t="shared" si="233"/>
        <v>31.13</v>
      </c>
      <c r="F4031" s="401">
        <f t="shared" si="230"/>
        <v>1020.1828379631673</v>
      </c>
      <c r="G4031" s="401">
        <f t="shared" si="231"/>
        <v>3562.5432436809019</v>
      </c>
      <c r="H4031" s="401">
        <f t="shared" si="232"/>
        <v>4582.7260816440694</v>
      </c>
    </row>
    <row r="4032" spans="1:8" x14ac:dyDescent="0.25">
      <c r="A4032" s="400">
        <v>42177</v>
      </c>
      <c r="B4032" s="383">
        <v>411</v>
      </c>
      <c r="C4032" s="292">
        <v>2.25</v>
      </c>
      <c r="D4032" s="341">
        <v>7.45</v>
      </c>
      <c r="E4032" s="341">
        <f t="shared" si="233"/>
        <v>9.6999999999999993</v>
      </c>
      <c r="F4032" s="401">
        <f t="shared" si="230"/>
        <v>331.2281941438855</v>
      </c>
      <c r="G4032" s="401">
        <f t="shared" si="231"/>
        <v>1096.7333539430876</v>
      </c>
      <c r="H4032" s="401">
        <f t="shared" si="232"/>
        <v>1427.9615480869732</v>
      </c>
    </row>
    <row r="4033" spans="1:8" x14ac:dyDescent="0.25">
      <c r="A4033" s="400">
        <v>42177</v>
      </c>
      <c r="B4033" s="383">
        <v>427</v>
      </c>
      <c r="C4033" s="292">
        <v>1.78</v>
      </c>
      <c r="D4033" s="341">
        <v>9.0500000000000007</v>
      </c>
      <c r="E4033" s="341">
        <f t="shared" si="233"/>
        <v>10.83</v>
      </c>
      <c r="F4033" s="401">
        <f t="shared" si="230"/>
        <v>262.0383047004961</v>
      </c>
      <c r="G4033" s="401">
        <f t="shared" si="231"/>
        <v>1332.2734031120729</v>
      </c>
      <c r="H4033" s="401">
        <f t="shared" si="232"/>
        <v>1594.311707812569</v>
      </c>
    </row>
    <row r="4034" spans="1:8" x14ac:dyDescent="0.25">
      <c r="A4034" s="400">
        <v>42177</v>
      </c>
      <c r="B4034" s="383">
        <v>441</v>
      </c>
      <c r="C4034" s="292">
        <v>0</v>
      </c>
      <c r="D4034" s="341">
        <v>17.07</v>
      </c>
      <c r="E4034" s="341">
        <f t="shared" si="233"/>
        <v>17.07</v>
      </c>
      <c r="F4034" s="401">
        <f t="shared" si="230"/>
        <v>0</v>
      </c>
      <c r="G4034" s="401">
        <f t="shared" si="231"/>
        <v>2512.9178995716115</v>
      </c>
      <c r="H4034" s="401">
        <f t="shared" si="232"/>
        <v>2512.9178995716115</v>
      </c>
    </row>
    <row r="4035" spans="1:8" x14ac:dyDescent="0.25">
      <c r="A4035" s="400">
        <v>42177</v>
      </c>
      <c r="B4035" s="383">
        <v>452</v>
      </c>
      <c r="C4035" s="292">
        <v>1.23</v>
      </c>
      <c r="D4035" s="341">
        <v>9.4700000000000006</v>
      </c>
      <c r="E4035" s="341">
        <f t="shared" si="233"/>
        <v>10.700000000000001</v>
      </c>
      <c r="F4035" s="401">
        <f t="shared" si="230"/>
        <v>181.07141279865741</v>
      </c>
      <c r="G4035" s="401">
        <f t="shared" si="231"/>
        <v>1394.1026660189316</v>
      </c>
      <c r="H4035" s="401">
        <f t="shared" si="232"/>
        <v>1575.1740788175891</v>
      </c>
    </row>
    <row r="4036" spans="1:8" x14ac:dyDescent="0.25">
      <c r="A4036" s="400">
        <v>42177</v>
      </c>
      <c r="B4036" s="383">
        <v>453</v>
      </c>
      <c r="C4036" s="292">
        <v>1E-3</v>
      </c>
      <c r="D4036" s="341">
        <v>10.54</v>
      </c>
      <c r="E4036" s="341">
        <f t="shared" si="233"/>
        <v>10.540999999999999</v>
      </c>
      <c r="F4036" s="401">
        <f t="shared" si="230"/>
        <v>0.1472125307306158</v>
      </c>
      <c r="G4036" s="401">
        <f t="shared" si="231"/>
        <v>1551.6200739006902</v>
      </c>
      <c r="H4036" s="401">
        <f t="shared" si="232"/>
        <v>1551.7672864314209</v>
      </c>
    </row>
    <row r="4037" spans="1:8" x14ac:dyDescent="0.25">
      <c r="A4037" s="400">
        <v>42177</v>
      </c>
      <c r="B4037" s="383">
        <v>492</v>
      </c>
      <c r="C4037" s="292">
        <v>0.16</v>
      </c>
      <c r="D4037" s="341">
        <v>20.7</v>
      </c>
      <c r="E4037" s="341">
        <f t="shared" si="233"/>
        <v>20.86</v>
      </c>
      <c r="F4037" s="401">
        <f t="shared" ref="F4037:H4056" si="234">(C4037*10000)/67.929</f>
        <v>23.554004916898524</v>
      </c>
      <c r="G4037" s="401">
        <f t="shared" si="234"/>
        <v>3047.2993861237469</v>
      </c>
      <c r="H4037" s="401">
        <f t="shared" si="234"/>
        <v>3070.8533910406454</v>
      </c>
    </row>
    <row r="4038" spans="1:8" x14ac:dyDescent="0.25">
      <c r="A4038" s="400">
        <v>42177</v>
      </c>
      <c r="B4038" s="383">
        <v>499</v>
      </c>
      <c r="C4038" s="292">
        <v>0.08</v>
      </c>
      <c r="D4038" s="341">
        <v>9.6</v>
      </c>
      <c r="E4038" s="341">
        <f t="shared" si="233"/>
        <v>9.68</v>
      </c>
      <c r="F4038" s="401">
        <f t="shared" si="234"/>
        <v>11.777002458449262</v>
      </c>
      <c r="G4038" s="401">
        <f t="shared" si="234"/>
        <v>1413.2402950139115</v>
      </c>
      <c r="H4038" s="401">
        <f t="shared" si="234"/>
        <v>1425.0172974723607</v>
      </c>
    </row>
    <row r="4039" spans="1:8" x14ac:dyDescent="0.25">
      <c r="A4039" s="400">
        <v>42177</v>
      </c>
      <c r="B4039" s="383">
        <v>503</v>
      </c>
      <c r="C4039" s="292">
        <v>7.32</v>
      </c>
      <c r="D4039" s="341">
        <v>9.8699999999999992</v>
      </c>
      <c r="E4039" s="341">
        <f t="shared" si="233"/>
        <v>17.189999999999998</v>
      </c>
      <c r="F4039" s="401">
        <f t="shared" si="234"/>
        <v>1077.5957249481075</v>
      </c>
      <c r="G4039" s="401">
        <f t="shared" si="234"/>
        <v>1452.9876783111777</v>
      </c>
      <c r="H4039" s="401">
        <f t="shared" si="234"/>
        <v>2530.5834032592848</v>
      </c>
    </row>
    <row r="4040" spans="1:8" x14ac:dyDescent="0.25">
      <c r="A4040" s="400">
        <v>42177</v>
      </c>
      <c r="B4040" s="383">
        <v>525</v>
      </c>
      <c r="C4040" s="292">
        <v>9.89</v>
      </c>
      <c r="D4040" s="341">
        <v>11.79</v>
      </c>
      <c r="E4040" s="341">
        <f t="shared" si="233"/>
        <v>21.68</v>
      </c>
      <c r="F4040" s="401">
        <f t="shared" si="234"/>
        <v>1455.9319289257901</v>
      </c>
      <c r="G4040" s="401">
        <f t="shared" si="234"/>
        <v>1735.6357373139599</v>
      </c>
      <c r="H4040" s="401">
        <f t="shared" si="234"/>
        <v>3191.5676662397505</v>
      </c>
    </row>
    <row r="4041" spans="1:8" x14ac:dyDescent="0.25">
      <c r="A4041" s="400">
        <v>42177</v>
      </c>
      <c r="B4041" s="383">
        <v>529</v>
      </c>
      <c r="C4041" s="292">
        <v>0.05</v>
      </c>
      <c r="D4041" s="341">
        <v>7.2</v>
      </c>
      <c r="E4041" s="341">
        <f t="shared" si="233"/>
        <v>7.25</v>
      </c>
      <c r="F4041" s="401">
        <f t="shared" si="234"/>
        <v>7.3606265365307895</v>
      </c>
      <c r="G4041" s="401">
        <f t="shared" si="234"/>
        <v>1059.9302212604337</v>
      </c>
      <c r="H4041" s="401">
        <f t="shared" si="234"/>
        <v>1067.2908477969645</v>
      </c>
    </row>
    <row r="4042" spans="1:8" x14ac:dyDescent="0.25">
      <c r="A4042" s="400">
        <v>42177</v>
      </c>
      <c r="B4042" s="383">
        <v>541</v>
      </c>
      <c r="C4042" s="292">
        <v>0.08</v>
      </c>
      <c r="D4042" s="341">
        <v>18.440000000000001</v>
      </c>
      <c r="E4042" s="341">
        <f t="shared" si="233"/>
        <v>18.52</v>
      </c>
      <c r="F4042" s="401">
        <f t="shared" si="234"/>
        <v>11.777002458449262</v>
      </c>
      <c r="G4042" s="401">
        <f t="shared" si="234"/>
        <v>2714.5990666725552</v>
      </c>
      <c r="H4042" s="401">
        <f t="shared" si="234"/>
        <v>2726.3760691310044</v>
      </c>
    </row>
    <row r="4043" spans="1:8" x14ac:dyDescent="0.25">
      <c r="A4043" s="400">
        <v>42177</v>
      </c>
      <c r="B4043" s="383">
        <v>549</v>
      </c>
      <c r="C4043" s="292">
        <v>0</v>
      </c>
      <c r="D4043" s="341">
        <v>17.850000000000001</v>
      </c>
      <c r="E4043" s="341">
        <f t="shared" si="233"/>
        <v>17.850000000000001</v>
      </c>
      <c r="F4043" s="401">
        <f t="shared" si="234"/>
        <v>0</v>
      </c>
      <c r="G4043" s="401">
        <f t="shared" si="234"/>
        <v>2627.7436735414917</v>
      </c>
      <c r="H4043" s="401">
        <f t="shared" si="234"/>
        <v>2627.7436735414917</v>
      </c>
    </row>
    <row r="4044" spans="1:8" x14ac:dyDescent="0.25">
      <c r="A4044" s="400">
        <v>42177</v>
      </c>
      <c r="B4044" s="383">
        <v>560</v>
      </c>
      <c r="C4044" s="292">
        <v>3.2</v>
      </c>
      <c r="D4044" s="341">
        <v>17.66</v>
      </c>
      <c r="E4044" s="341">
        <f t="shared" si="233"/>
        <v>20.86</v>
      </c>
      <c r="F4044" s="401">
        <f t="shared" si="234"/>
        <v>471.08009833797053</v>
      </c>
      <c r="G4044" s="401">
        <f t="shared" si="234"/>
        <v>2599.7732927026746</v>
      </c>
      <c r="H4044" s="401">
        <f t="shared" si="234"/>
        <v>3070.8533910406454</v>
      </c>
    </row>
    <row r="4045" spans="1:8" x14ac:dyDescent="0.25">
      <c r="A4045" s="400">
        <v>42177</v>
      </c>
      <c r="B4045" s="383">
        <v>562</v>
      </c>
      <c r="C4045" s="292">
        <v>0.94</v>
      </c>
      <c r="D4045" s="341">
        <v>10.72</v>
      </c>
      <c r="E4045" s="341">
        <f t="shared" si="233"/>
        <v>11.66</v>
      </c>
      <c r="F4045" s="401">
        <f t="shared" si="234"/>
        <v>138.37977888677884</v>
      </c>
      <c r="G4045" s="401">
        <f t="shared" si="234"/>
        <v>1578.1183294322011</v>
      </c>
      <c r="H4045" s="401">
        <f t="shared" si="234"/>
        <v>1716.49810831898</v>
      </c>
    </row>
    <row r="4046" spans="1:8" x14ac:dyDescent="0.25">
      <c r="A4046" s="400">
        <v>42177</v>
      </c>
      <c r="B4046" s="383">
        <v>570</v>
      </c>
      <c r="C4046" s="292">
        <v>0</v>
      </c>
      <c r="D4046" s="341">
        <v>25.06</v>
      </c>
      <c r="E4046" s="341">
        <f t="shared" si="233"/>
        <v>25.06</v>
      </c>
      <c r="F4046" s="401">
        <f t="shared" si="234"/>
        <v>0</v>
      </c>
      <c r="G4046" s="401">
        <f t="shared" si="234"/>
        <v>3689.1460201092318</v>
      </c>
      <c r="H4046" s="401">
        <f t="shared" si="234"/>
        <v>3689.1460201092318</v>
      </c>
    </row>
    <row r="4047" spans="1:8" x14ac:dyDescent="0.25">
      <c r="A4047" s="400">
        <v>42177</v>
      </c>
      <c r="B4047" s="383">
        <v>577</v>
      </c>
      <c r="C4047" s="292">
        <v>0</v>
      </c>
      <c r="D4047" s="341">
        <v>13.5</v>
      </c>
      <c r="E4047" s="341">
        <f t="shared" si="233"/>
        <v>13.5</v>
      </c>
      <c r="F4047" s="401">
        <f t="shared" si="234"/>
        <v>0</v>
      </c>
      <c r="G4047" s="401">
        <f t="shared" si="234"/>
        <v>1987.369164863313</v>
      </c>
      <c r="H4047" s="401">
        <f t="shared" si="234"/>
        <v>1987.369164863313</v>
      </c>
    </row>
    <row r="4048" spans="1:8" x14ac:dyDescent="0.25">
      <c r="A4048" s="400">
        <v>42177</v>
      </c>
      <c r="B4048" s="383">
        <v>587</v>
      </c>
      <c r="C4048" s="292">
        <v>0.08</v>
      </c>
      <c r="D4048" s="341">
        <v>14</v>
      </c>
      <c r="E4048" s="341">
        <f t="shared" si="233"/>
        <v>14.08</v>
      </c>
      <c r="F4048" s="401">
        <f t="shared" si="234"/>
        <v>11.777002458449262</v>
      </c>
      <c r="G4048" s="401">
        <f t="shared" si="234"/>
        <v>2060.975430228621</v>
      </c>
      <c r="H4048" s="401">
        <f t="shared" si="234"/>
        <v>2072.7524326870703</v>
      </c>
    </row>
    <row r="4049" spans="1:8" x14ac:dyDescent="0.25">
      <c r="A4049" s="400">
        <v>42177</v>
      </c>
      <c r="B4049" s="383">
        <v>631</v>
      </c>
      <c r="C4049" s="292">
        <v>0.3</v>
      </c>
      <c r="D4049" s="341">
        <v>9.85</v>
      </c>
      <c r="E4049" s="341">
        <f t="shared" si="233"/>
        <v>10.15</v>
      </c>
      <c r="F4049" s="401">
        <f t="shared" si="234"/>
        <v>44.163759219184733</v>
      </c>
      <c r="G4049" s="401">
        <f t="shared" si="234"/>
        <v>1450.0434276965655</v>
      </c>
      <c r="H4049" s="401">
        <f t="shared" si="234"/>
        <v>1494.2071869157503</v>
      </c>
    </row>
    <row r="4050" spans="1:8" x14ac:dyDescent="0.25">
      <c r="A4050" s="400">
        <v>42177</v>
      </c>
      <c r="B4050" s="383">
        <v>634</v>
      </c>
      <c r="C4050" s="292">
        <v>0</v>
      </c>
      <c r="D4050" s="341">
        <v>10.220000000000001</v>
      </c>
      <c r="E4050" s="341">
        <f t="shared" si="233"/>
        <v>10.220000000000001</v>
      </c>
      <c r="F4050" s="401">
        <f t="shared" si="234"/>
        <v>0</v>
      </c>
      <c r="G4050" s="401">
        <f t="shared" si="234"/>
        <v>1504.5120640668933</v>
      </c>
      <c r="H4050" s="401">
        <f t="shared" si="234"/>
        <v>1504.5120640668933</v>
      </c>
    </row>
    <row r="4051" spans="1:8" x14ac:dyDescent="0.25">
      <c r="A4051" s="400">
        <v>42177</v>
      </c>
      <c r="B4051" s="383">
        <v>641</v>
      </c>
      <c r="C4051" s="292">
        <v>2.19</v>
      </c>
      <c r="D4051" s="341">
        <v>7.84</v>
      </c>
      <c r="E4051" s="341">
        <f t="shared" si="233"/>
        <v>10.029999999999999</v>
      </c>
      <c r="F4051" s="401">
        <f t="shared" si="234"/>
        <v>322.39544230004856</v>
      </c>
      <c r="G4051" s="401">
        <f t="shared" si="234"/>
        <v>1154.1462409280277</v>
      </c>
      <c r="H4051" s="401">
        <f t="shared" si="234"/>
        <v>1476.5416832280764</v>
      </c>
    </row>
    <row r="4052" spans="1:8" x14ac:dyDescent="0.25">
      <c r="A4052" s="400">
        <v>42177</v>
      </c>
      <c r="B4052" s="383">
        <v>661</v>
      </c>
      <c r="C4052" s="292">
        <v>1E-3</v>
      </c>
      <c r="D4052" s="341">
        <v>20.38</v>
      </c>
      <c r="E4052" s="341">
        <f t="shared" si="233"/>
        <v>20.381</v>
      </c>
      <c r="F4052" s="401">
        <f t="shared" si="234"/>
        <v>0.1472125307306158</v>
      </c>
      <c r="G4052" s="401">
        <f t="shared" si="234"/>
        <v>3000.1913762899499</v>
      </c>
      <c r="H4052" s="401">
        <f t="shared" si="234"/>
        <v>3000.3385888206803</v>
      </c>
    </row>
    <row r="4053" spans="1:8" x14ac:dyDescent="0.25">
      <c r="A4053" s="400">
        <v>42177</v>
      </c>
      <c r="B4053" s="383">
        <v>743</v>
      </c>
      <c r="C4053" s="292">
        <v>0.12</v>
      </c>
      <c r="D4053" s="341">
        <v>13.49</v>
      </c>
      <c r="E4053" s="341">
        <f t="shared" si="233"/>
        <v>13.61</v>
      </c>
      <c r="F4053" s="401">
        <f t="shared" si="234"/>
        <v>17.665503687673894</v>
      </c>
      <c r="G4053" s="401">
        <f t="shared" si="234"/>
        <v>1985.897039556007</v>
      </c>
      <c r="H4053" s="401">
        <f t="shared" si="234"/>
        <v>2003.5625432436809</v>
      </c>
    </row>
    <row r="4054" spans="1:8" x14ac:dyDescent="0.25">
      <c r="A4054" s="400">
        <v>42177</v>
      </c>
      <c r="B4054" s="383">
        <v>744</v>
      </c>
      <c r="C4054" s="292">
        <v>1.93</v>
      </c>
      <c r="D4054" s="341">
        <v>12.03</v>
      </c>
      <c r="E4054" s="341">
        <f>SUM(C4054,D4054)</f>
        <v>13.959999999999999</v>
      </c>
      <c r="F4054" s="401">
        <f t="shared" si="234"/>
        <v>284.12018431008846</v>
      </c>
      <c r="G4054" s="401">
        <f t="shared" si="234"/>
        <v>1770.9667446893079</v>
      </c>
      <c r="H4054" s="401">
        <f t="shared" si="234"/>
        <v>2055.0869289993962</v>
      </c>
    </row>
    <row r="4055" spans="1:8" x14ac:dyDescent="0.25">
      <c r="A4055" s="400">
        <v>42177</v>
      </c>
      <c r="B4055" s="383">
        <v>746</v>
      </c>
      <c r="C4055" s="292">
        <v>0.05</v>
      </c>
      <c r="D4055" s="341">
        <v>1.62</v>
      </c>
      <c r="E4055" s="341">
        <f>SUM(C4055,D4055)</f>
        <v>1.6700000000000002</v>
      </c>
      <c r="F4055" s="401">
        <f t="shared" si="234"/>
        <v>7.3606265365307895</v>
      </c>
      <c r="G4055" s="401">
        <f t="shared" si="234"/>
        <v>238.48429978359761</v>
      </c>
      <c r="H4055" s="401">
        <f t="shared" si="234"/>
        <v>245.84492632012837</v>
      </c>
    </row>
    <row r="4056" spans="1:8" s="358" customFormat="1" ht="15.75" thickBot="1" x14ac:dyDescent="0.3">
      <c r="A4056" s="409">
        <v>42177</v>
      </c>
      <c r="B4056" s="388">
        <v>765</v>
      </c>
      <c r="C4056" s="410">
        <v>0.14000000000000001</v>
      </c>
      <c r="D4056" s="411">
        <v>9.16</v>
      </c>
      <c r="E4056" s="411">
        <f>SUM(C4056,D4056)</f>
        <v>9.3000000000000007</v>
      </c>
      <c r="F4056" s="412">
        <f t="shared" si="234"/>
        <v>20.609754302286213</v>
      </c>
      <c r="G4056" s="412">
        <f t="shared" si="234"/>
        <v>1348.4667814924405</v>
      </c>
      <c r="H4056" s="412">
        <f t="shared" si="234"/>
        <v>1369.0765357947269</v>
      </c>
    </row>
    <row r="4057" spans="1:8" x14ac:dyDescent="0.25">
      <c r="A4057" s="419">
        <v>42396</v>
      </c>
      <c r="B4057" s="385">
        <v>74</v>
      </c>
      <c r="C4057" s="421">
        <v>0.54627999999999999</v>
      </c>
      <c r="D4057" s="421">
        <v>0.13630999999999999</v>
      </c>
      <c r="E4057" s="422">
        <f>SUM(C4057:D4057)</f>
        <v>0.68259000000000003</v>
      </c>
      <c r="F4057" s="420">
        <f>C4057*10000/(4.65*4.65*3.14159)</f>
        <v>80.419226037738582</v>
      </c>
      <c r="G4057" s="420">
        <f>D4057*10000/(4.65*4.65*3.14159)</f>
        <v>20.066531268221691</v>
      </c>
      <c r="H4057" s="420">
        <f>E4057*10000/(4.65*4.65*3.14159)</f>
        <v>100.48575730596029</v>
      </c>
    </row>
    <row r="4058" spans="1:8" x14ac:dyDescent="0.25">
      <c r="A4058" s="400">
        <v>42396</v>
      </c>
      <c r="B4058" s="325">
        <v>80</v>
      </c>
      <c r="C4058" s="340">
        <v>0.23837</v>
      </c>
      <c r="D4058" s="340">
        <v>2.1280000000000001</v>
      </c>
      <c r="E4058" s="423">
        <f t="shared" ref="E4058:E4112" si="235">SUM(C4058:D4058)</f>
        <v>2.3663700000000003</v>
      </c>
      <c r="F4058" s="292">
        <f t="shared" ref="F4058:H4114" si="236">C4058*10000/(4.65*4.65*3.14159)</f>
        <v>35.091035568967825</v>
      </c>
      <c r="G4058" s="292">
        <f t="shared" si="236"/>
        <v>313.26812808140096</v>
      </c>
      <c r="H4058" s="292">
        <f t="shared" si="236"/>
        <v>348.35916365036883</v>
      </c>
    </row>
    <row r="4059" spans="1:8" x14ac:dyDescent="0.25">
      <c r="A4059" s="400">
        <v>42396</v>
      </c>
      <c r="B4059" s="325">
        <v>86</v>
      </c>
      <c r="C4059" s="340">
        <v>0.83997999999999995</v>
      </c>
      <c r="D4059" s="340">
        <v>6.173</v>
      </c>
      <c r="E4059" s="423">
        <f t="shared" si="235"/>
        <v>7.0129799999999998</v>
      </c>
      <c r="F4059" s="292">
        <f t="shared" si="236"/>
        <v>123.65552736175523</v>
      </c>
      <c r="G4059" s="292">
        <f t="shared" si="236"/>
        <v>908.74255387522931</v>
      </c>
      <c r="H4059" s="292">
        <f t="shared" si="236"/>
        <v>1032.3980812369846</v>
      </c>
    </row>
    <row r="4060" spans="1:8" x14ac:dyDescent="0.25">
      <c r="A4060" s="400">
        <v>42396</v>
      </c>
      <c r="B4060" s="325">
        <v>105</v>
      </c>
      <c r="C4060" s="340">
        <v>0.27893000000000001</v>
      </c>
      <c r="D4060" s="340">
        <v>1.2330000000000001</v>
      </c>
      <c r="E4060" s="423">
        <f t="shared" si="235"/>
        <v>1.51193</v>
      </c>
      <c r="F4060" s="292">
        <f t="shared" si="236"/>
        <v>41.061973198188518</v>
      </c>
      <c r="G4060" s="292">
        <f t="shared" si="236"/>
        <v>181.51297082912004</v>
      </c>
      <c r="H4060" s="292">
        <f t="shared" si="236"/>
        <v>222.5749440273085</v>
      </c>
    </row>
    <row r="4061" spans="1:8" x14ac:dyDescent="0.25">
      <c r="A4061" s="400">
        <v>42396</v>
      </c>
      <c r="B4061" s="325">
        <v>108</v>
      </c>
      <c r="C4061" s="340">
        <v>0.47347</v>
      </c>
      <c r="D4061" s="340">
        <v>1.075</v>
      </c>
      <c r="E4061" s="423">
        <f t="shared" si="235"/>
        <v>1.54847</v>
      </c>
      <c r="F4061" s="292">
        <f t="shared" si="236"/>
        <v>69.70068637344967</v>
      </c>
      <c r="G4061" s="292">
        <f t="shared" si="236"/>
        <v>158.2534011689408</v>
      </c>
      <c r="H4061" s="292">
        <f t="shared" si="236"/>
        <v>227.95408754239048</v>
      </c>
    </row>
    <row r="4062" spans="1:8" x14ac:dyDescent="0.25">
      <c r="A4062" s="400">
        <v>42396</v>
      </c>
      <c r="B4062" s="325">
        <v>124</v>
      </c>
      <c r="C4062" s="340">
        <v>0.21207999999999999</v>
      </c>
      <c r="D4062" s="340">
        <v>2.411</v>
      </c>
      <c r="E4062" s="423">
        <f t="shared" si="235"/>
        <v>2.6230799999999999</v>
      </c>
      <c r="F4062" s="292">
        <f t="shared" si="236"/>
        <v>31.220819832473452</v>
      </c>
      <c r="G4062" s="292">
        <f t="shared" si="236"/>
        <v>354.92925601703837</v>
      </c>
      <c r="H4062" s="292">
        <f t="shared" si="236"/>
        <v>386.15007584951184</v>
      </c>
    </row>
    <row r="4063" spans="1:8" x14ac:dyDescent="0.25">
      <c r="A4063" s="400">
        <v>42396</v>
      </c>
      <c r="B4063" s="325">
        <v>132</v>
      </c>
      <c r="C4063" s="340">
        <v>0.11885</v>
      </c>
      <c r="D4063" s="340">
        <v>2.5710000000000002</v>
      </c>
      <c r="E4063" s="423">
        <f t="shared" si="235"/>
        <v>2.6898500000000003</v>
      </c>
      <c r="F4063" s="292">
        <f t="shared" si="236"/>
        <v>17.496201608305686</v>
      </c>
      <c r="G4063" s="292">
        <f t="shared" si="236"/>
        <v>378.48325060962492</v>
      </c>
      <c r="H4063" s="292">
        <f t="shared" si="236"/>
        <v>395.97945221793066</v>
      </c>
    </row>
    <row r="4064" spans="1:8" x14ac:dyDescent="0.25">
      <c r="A4064" s="400">
        <v>42396</v>
      </c>
      <c r="B4064" s="325">
        <v>134</v>
      </c>
      <c r="C4064" s="340">
        <v>1.3180000000000001E-2</v>
      </c>
      <c r="D4064" s="340">
        <v>5.5119999999999996</v>
      </c>
      <c r="E4064" s="423">
        <f t="shared" si="235"/>
        <v>5.5251799999999998</v>
      </c>
      <c r="F4064" s="292">
        <f t="shared" si="236"/>
        <v>1.9402603045643163</v>
      </c>
      <c r="G4064" s="292">
        <f t="shared" si="236"/>
        <v>811.43511371460613</v>
      </c>
      <c r="H4064" s="292">
        <f t="shared" si="236"/>
        <v>813.37537401917052</v>
      </c>
    </row>
    <row r="4065" spans="1:8" x14ac:dyDescent="0.25">
      <c r="A4065" s="400">
        <v>42396</v>
      </c>
      <c r="B4065" s="325">
        <v>181</v>
      </c>
      <c r="C4065" s="340">
        <v>0.17904999999999999</v>
      </c>
      <c r="D4065" s="340">
        <v>1.82</v>
      </c>
      <c r="E4065" s="423">
        <f t="shared" si="235"/>
        <v>1.99905</v>
      </c>
      <c r="F4065" s="292">
        <f t="shared" si="236"/>
        <v>26.358392073766368</v>
      </c>
      <c r="G4065" s="292">
        <f t="shared" si="236"/>
        <v>267.92668849067189</v>
      </c>
      <c r="H4065" s="292">
        <f t="shared" si="236"/>
        <v>294.28508056443826</v>
      </c>
    </row>
    <row r="4066" spans="1:8" x14ac:dyDescent="0.25">
      <c r="A4066" s="400">
        <v>42396</v>
      </c>
      <c r="B4066" s="325">
        <v>185</v>
      </c>
      <c r="C4066" s="340">
        <v>0.80335999999999996</v>
      </c>
      <c r="D4066" s="340">
        <v>2.3420000000000001</v>
      </c>
      <c r="E4066" s="423">
        <f t="shared" si="235"/>
        <v>3.1453600000000002</v>
      </c>
      <c r="F4066" s="292">
        <f t="shared" si="236"/>
        <v>118.264606849377</v>
      </c>
      <c r="G4066" s="292">
        <f t="shared" si="236"/>
        <v>344.77159584898544</v>
      </c>
      <c r="H4066" s="292">
        <f t="shared" si="236"/>
        <v>463.0362026983625</v>
      </c>
    </row>
    <row r="4067" spans="1:8" x14ac:dyDescent="0.25">
      <c r="A4067" s="400">
        <v>42396</v>
      </c>
      <c r="B4067" s="325">
        <v>198</v>
      </c>
      <c r="C4067" s="340">
        <v>0.10251</v>
      </c>
      <c r="D4067" s="340">
        <v>4.9279999999999999</v>
      </c>
      <c r="E4067" s="423">
        <f t="shared" si="235"/>
        <v>5.0305099999999996</v>
      </c>
      <c r="F4067" s="292">
        <f t="shared" si="236"/>
        <v>15.09074991053779</v>
      </c>
      <c r="G4067" s="292">
        <f t="shared" si="236"/>
        <v>725.46303345166541</v>
      </c>
      <c r="H4067" s="292">
        <f t="shared" si="236"/>
        <v>740.55378336220315</v>
      </c>
    </row>
    <row r="4068" spans="1:8" x14ac:dyDescent="0.25">
      <c r="A4068" s="400">
        <v>42396</v>
      </c>
      <c r="B4068" s="325">
        <v>205</v>
      </c>
      <c r="C4068" s="340">
        <v>0.24840999999999999</v>
      </c>
      <c r="D4068" s="340">
        <v>1.0820000000000001</v>
      </c>
      <c r="E4068" s="423">
        <f t="shared" si="235"/>
        <v>1.3304100000000001</v>
      </c>
      <c r="F4068" s="292">
        <f t="shared" si="236"/>
        <v>36.569048729652636</v>
      </c>
      <c r="G4068" s="292">
        <f t="shared" si="236"/>
        <v>159.28388843236647</v>
      </c>
      <c r="H4068" s="292">
        <f t="shared" si="236"/>
        <v>195.85293716201912</v>
      </c>
    </row>
    <row r="4069" spans="1:8" x14ac:dyDescent="0.25">
      <c r="A4069" s="400">
        <v>42396</v>
      </c>
      <c r="B4069" s="325">
        <v>223</v>
      </c>
      <c r="C4069" s="340">
        <v>0.61738000000000004</v>
      </c>
      <c r="D4069" s="340">
        <v>0.89</v>
      </c>
      <c r="E4069" s="423">
        <f t="shared" si="235"/>
        <v>1.5073799999999999</v>
      </c>
      <c r="F4069" s="292">
        <f t="shared" si="236"/>
        <v>90.886032384819231</v>
      </c>
      <c r="G4069" s="292">
        <f t="shared" si="236"/>
        <v>131.01909492126262</v>
      </c>
      <c r="H4069" s="292">
        <f t="shared" si="236"/>
        <v>221.90512730608182</v>
      </c>
    </row>
    <row r="4070" spans="1:8" x14ac:dyDescent="0.25">
      <c r="A4070" s="400">
        <v>42396</v>
      </c>
      <c r="B4070" s="325">
        <v>227</v>
      </c>
      <c r="C4070" s="340">
        <v>0.68320000000000003</v>
      </c>
      <c r="D4070" s="340">
        <v>2.5609999999999999</v>
      </c>
      <c r="E4070" s="423">
        <f t="shared" si="235"/>
        <v>3.2442000000000002</v>
      </c>
      <c r="F4070" s="292">
        <f t="shared" si="236"/>
        <v>100.57555691034452</v>
      </c>
      <c r="G4070" s="292">
        <f t="shared" si="236"/>
        <v>377.01112594758825</v>
      </c>
      <c r="H4070" s="292">
        <f t="shared" si="236"/>
        <v>477.58668285793283</v>
      </c>
    </row>
    <row r="4071" spans="1:8" x14ac:dyDescent="0.25">
      <c r="A4071" s="400">
        <v>42396</v>
      </c>
      <c r="B4071" s="325">
        <v>229</v>
      </c>
      <c r="C4071" s="340">
        <v>0.87841999999999998</v>
      </c>
      <c r="D4071" s="340">
        <v>2.61</v>
      </c>
      <c r="E4071" s="423">
        <f t="shared" si="235"/>
        <v>3.4884199999999996</v>
      </c>
      <c r="F4071" s="292">
        <f t="shared" si="236"/>
        <v>129.31437456262415</v>
      </c>
      <c r="G4071" s="292">
        <f t="shared" si="236"/>
        <v>384.22453679156791</v>
      </c>
      <c r="H4071" s="292">
        <f t="shared" si="236"/>
        <v>513.53891135419201</v>
      </c>
    </row>
    <row r="4072" spans="1:8" x14ac:dyDescent="0.25">
      <c r="A4072" s="400">
        <v>42396</v>
      </c>
      <c r="B4072" s="325">
        <v>245</v>
      </c>
      <c r="C4072" s="340">
        <v>1.6009899999999999</v>
      </c>
      <c r="D4072" s="340">
        <v>1.0669999999999999</v>
      </c>
      <c r="E4072" s="423">
        <f t="shared" si="235"/>
        <v>2.6679899999999996</v>
      </c>
      <c r="F4072" s="292">
        <f t="shared" si="236"/>
        <v>235.68568626740699</v>
      </c>
      <c r="G4072" s="292">
        <f t="shared" si="236"/>
        <v>157.07570143931147</v>
      </c>
      <c r="H4072" s="292">
        <f t="shared" si="236"/>
        <v>392.76138770671844</v>
      </c>
    </row>
    <row r="4073" spans="1:8" x14ac:dyDescent="0.25">
      <c r="A4073" s="400">
        <v>42396</v>
      </c>
      <c r="B4073" s="325">
        <v>247</v>
      </c>
      <c r="C4073" s="340">
        <v>4.317E-2</v>
      </c>
      <c r="D4073" s="340">
        <v>6.2460000000000004</v>
      </c>
      <c r="E4073" s="423">
        <f t="shared" si="235"/>
        <v>6.2891700000000004</v>
      </c>
      <c r="F4073" s="292">
        <f t="shared" si="236"/>
        <v>6.3551621660122555</v>
      </c>
      <c r="G4073" s="292">
        <f t="shared" si="236"/>
        <v>919.48906390809702</v>
      </c>
      <c r="H4073" s="292">
        <f t="shared" si="236"/>
        <v>925.84422607410932</v>
      </c>
    </row>
    <row r="4074" spans="1:8" x14ac:dyDescent="0.25">
      <c r="A4074" s="400">
        <v>42396</v>
      </c>
      <c r="B4074" s="325">
        <v>257</v>
      </c>
      <c r="C4074" s="340">
        <v>5.0599999999999999E-2</v>
      </c>
      <c r="D4074" s="340">
        <v>5.165</v>
      </c>
      <c r="E4074" s="423">
        <f t="shared" si="235"/>
        <v>5.2156000000000002</v>
      </c>
      <c r="F4074" s="292">
        <f t="shared" si="236"/>
        <v>7.448950789905493</v>
      </c>
      <c r="G4074" s="292">
        <f t="shared" si="236"/>
        <v>760.35238794193413</v>
      </c>
      <c r="H4074" s="292">
        <f t="shared" si="236"/>
        <v>767.80133873183968</v>
      </c>
    </row>
    <row r="4075" spans="1:8" x14ac:dyDescent="0.25">
      <c r="A4075" s="400">
        <v>42396</v>
      </c>
      <c r="B4075" s="325">
        <v>272</v>
      </c>
      <c r="C4075" s="340">
        <v>0.31274999999999997</v>
      </c>
      <c r="D4075" s="340">
        <v>1.7509999999999999</v>
      </c>
      <c r="E4075" s="423">
        <f t="shared" si="235"/>
        <v>2.0637499999999998</v>
      </c>
      <c r="F4075" s="292">
        <f t="shared" si="236"/>
        <v>46.040698805196492</v>
      </c>
      <c r="G4075" s="292">
        <f t="shared" si="236"/>
        <v>257.76902832261891</v>
      </c>
      <c r="H4075" s="292">
        <f t="shared" si="236"/>
        <v>303.80972712781539</v>
      </c>
    </row>
    <row r="4076" spans="1:8" x14ac:dyDescent="0.25">
      <c r="A4076" s="400">
        <v>42396</v>
      </c>
      <c r="B4076" s="325">
        <v>273</v>
      </c>
      <c r="C4076" s="340">
        <v>0.18012</v>
      </c>
      <c r="D4076" s="340">
        <v>5.1920000000000002</v>
      </c>
      <c r="E4076" s="423">
        <f t="shared" si="235"/>
        <v>5.3721199999999998</v>
      </c>
      <c r="F4076" s="292">
        <f t="shared" si="236"/>
        <v>26.515909412604294</v>
      </c>
      <c r="G4076" s="292">
        <f t="shared" si="236"/>
        <v>764.32712452943315</v>
      </c>
      <c r="H4076" s="292">
        <f t="shared" si="236"/>
        <v>790.84303394203744</v>
      </c>
    </row>
    <row r="4077" spans="1:8" x14ac:dyDescent="0.25">
      <c r="A4077" s="400">
        <v>42396</v>
      </c>
      <c r="B4077" s="325">
        <v>317</v>
      </c>
      <c r="C4077" s="340">
        <v>0.45154</v>
      </c>
      <c r="D4077" s="340">
        <v>0.97799999999999998</v>
      </c>
      <c r="E4077" s="423">
        <f t="shared" si="235"/>
        <v>1.42954</v>
      </c>
      <c r="F4077" s="292">
        <f t="shared" si="236"/>
        <v>66.472316989603272</v>
      </c>
      <c r="G4077" s="292">
        <f t="shared" si="236"/>
        <v>143.97379194718522</v>
      </c>
      <c r="H4077" s="292">
        <f t="shared" si="236"/>
        <v>210.44610893678848</v>
      </c>
    </row>
    <row r="4078" spans="1:8" x14ac:dyDescent="0.25">
      <c r="A4078" s="400">
        <v>42396</v>
      </c>
      <c r="B4078" s="325">
        <v>319</v>
      </c>
      <c r="C4078" s="340">
        <v>0.44397999999999999</v>
      </c>
      <c r="D4078" s="340">
        <v>1.242</v>
      </c>
      <c r="E4078" s="423">
        <f t="shared" si="235"/>
        <v>1.68598</v>
      </c>
      <c r="F4078" s="292">
        <f t="shared" si="236"/>
        <v>65.359390745103568</v>
      </c>
      <c r="G4078" s="292">
        <f t="shared" si="236"/>
        <v>182.83788302495299</v>
      </c>
      <c r="H4078" s="292">
        <f t="shared" si="236"/>
        <v>248.19727377005657</v>
      </c>
    </row>
    <row r="4079" spans="1:8" x14ac:dyDescent="0.25">
      <c r="A4079" s="400">
        <v>42396</v>
      </c>
      <c r="B4079" s="325">
        <v>323</v>
      </c>
      <c r="C4079" s="340">
        <v>0.44078000000000001</v>
      </c>
      <c r="D4079" s="340">
        <v>0.16106000000000001</v>
      </c>
      <c r="E4079" s="423">
        <f t="shared" si="235"/>
        <v>0.60184000000000004</v>
      </c>
      <c r="F4079" s="292">
        <f t="shared" si="236"/>
        <v>64.888310853251838</v>
      </c>
      <c r="G4079" s="292">
        <f t="shared" si="236"/>
        <v>23.710039806762424</v>
      </c>
      <c r="H4079" s="292">
        <f t="shared" si="236"/>
        <v>88.598350660014276</v>
      </c>
    </row>
    <row r="4080" spans="1:8" x14ac:dyDescent="0.25">
      <c r="A4080" s="400">
        <v>42396</v>
      </c>
      <c r="B4080" s="325">
        <v>335</v>
      </c>
      <c r="C4080" s="340">
        <v>0.10102999999999999</v>
      </c>
      <c r="D4080" s="340">
        <v>6.0990000000000002</v>
      </c>
      <c r="E4080" s="423">
        <f t="shared" si="235"/>
        <v>6.2000299999999999</v>
      </c>
      <c r="F4080" s="292">
        <f t="shared" si="236"/>
        <v>14.872875460556362</v>
      </c>
      <c r="G4080" s="292">
        <f t="shared" si="236"/>
        <v>897.84883137615805</v>
      </c>
      <c r="H4080" s="292">
        <f t="shared" si="236"/>
        <v>912.72170683671447</v>
      </c>
    </row>
    <row r="4081" spans="1:8" x14ac:dyDescent="0.25">
      <c r="A4081" s="400">
        <v>42396</v>
      </c>
      <c r="B4081" s="325">
        <v>364</v>
      </c>
      <c r="C4081" s="340">
        <v>1.56528</v>
      </c>
      <c r="D4081" s="340">
        <v>2.5099999999999998</v>
      </c>
      <c r="E4081" s="423">
        <f t="shared" si="235"/>
        <v>4.0752799999999993</v>
      </c>
      <c r="F4081" s="292">
        <f t="shared" si="236"/>
        <v>230.42872909927408</v>
      </c>
      <c r="G4081" s="292">
        <f t="shared" si="236"/>
        <v>369.50329017120123</v>
      </c>
      <c r="H4081" s="292">
        <f t="shared" si="236"/>
        <v>599.93201927047539</v>
      </c>
    </row>
    <row r="4082" spans="1:8" x14ac:dyDescent="0.25">
      <c r="A4082" s="400">
        <v>42396</v>
      </c>
      <c r="B4082" s="325">
        <v>369</v>
      </c>
      <c r="C4082" s="340">
        <v>0.57447999999999999</v>
      </c>
      <c r="D4082" s="340">
        <v>1.974</v>
      </c>
      <c r="E4082" s="423">
        <f t="shared" si="235"/>
        <v>2.5484800000000001</v>
      </c>
      <c r="F4082" s="292">
        <f t="shared" si="236"/>
        <v>84.570617584681969</v>
      </c>
      <c r="G4082" s="292">
        <f t="shared" si="236"/>
        <v>290.5974082860364</v>
      </c>
      <c r="H4082" s="292">
        <f t="shared" si="236"/>
        <v>375.16802587071834</v>
      </c>
    </row>
    <row r="4083" spans="1:8" x14ac:dyDescent="0.25">
      <c r="A4083" s="400">
        <v>42396</v>
      </c>
      <c r="B4083" s="325">
        <v>374</v>
      </c>
      <c r="C4083" s="340">
        <v>0.23052</v>
      </c>
      <c r="D4083" s="340">
        <v>4.0270000000000001</v>
      </c>
      <c r="E4083" s="423">
        <f t="shared" si="235"/>
        <v>4.2575200000000004</v>
      </c>
      <c r="F4083" s="292">
        <f t="shared" si="236"/>
        <v>33.935417709269053</v>
      </c>
      <c r="G4083" s="292">
        <f t="shared" si="236"/>
        <v>592.82460140216244</v>
      </c>
      <c r="H4083" s="292">
        <f t="shared" si="236"/>
        <v>626.76001911143157</v>
      </c>
    </row>
    <row r="4084" spans="1:8" x14ac:dyDescent="0.25">
      <c r="A4084" s="400">
        <v>42396</v>
      </c>
      <c r="B4084" s="325">
        <v>379</v>
      </c>
      <c r="C4084" s="340">
        <v>2.1215799999999998</v>
      </c>
      <c r="D4084" s="340">
        <v>5.9169999999999998</v>
      </c>
      <c r="E4084" s="423">
        <f t="shared" si="235"/>
        <v>8.0385799999999996</v>
      </c>
      <c r="F4084" s="292">
        <f t="shared" si="236"/>
        <v>312.32302404837338</v>
      </c>
      <c r="G4084" s="292">
        <f t="shared" si="236"/>
        <v>871.05616252709092</v>
      </c>
      <c r="H4084" s="292">
        <f t="shared" si="236"/>
        <v>1183.3791865754642</v>
      </c>
    </row>
    <row r="4085" spans="1:8" x14ac:dyDescent="0.25">
      <c r="A4085" s="400">
        <v>42396</v>
      </c>
      <c r="B4085" s="325">
        <v>392</v>
      </c>
      <c r="C4085" s="340">
        <v>0.44137999999999999</v>
      </c>
      <c r="D4085" s="340">
        <v>1.379</v>
      </c>
      <c r="E4085" s="423">
        <f t="shared" si="235"/>
        <v>1.8203800000000001</v>
      </c>
      <c r="F4085" s="292">
        <f t="shared" si="236"/>
        <v>64.976638332974034</v>
      </c>
      <c r="G4085" s="292">
        <f t="shared" si="236"/>
        <v>203.00599089485522</v>
      </c>
      <c r="H4085" s="292">
        <f t="shared" si="236"/>
        <v>267.98262922782931</v>
      </c>
    </row>
    <row r="4086" spans="1:8" x14ac:dyDescent="0.25">
      <c r="A4086" s="400">
        <v>42396</v>
      </c>
      <c r="B4086" s="325">
        <v>405</v>
      </c>
      <c r="C4086" s="340">
        <v>9.4100000000000003E-2</v>
      </c>
      <c r="D4086" s="340">
        <v>0.63217000000000001</v>
      </c>
      <c r="E4086" s="423">
        <f t="shared" si="235"/>
        <v>0.72626999999999997</v>
      </c>
      <c r="F4086" s="292">
        <f t="shared" si="236"/>
        <v>13.852693069764957</v>
      </c>
      <c r="G4086" s="292">
        <f t="shared" si="236"/>
        <v>93.063304759971444</v>
      </c>
      <c r="H4086" s="292">
        <f t="shared" si="236"/>
        <v>106.9159978297364</v>
      </c>
    </row>
    <row r="4087" spans="1:8" x14ac:dyDescent="0.25">
      <c r="A4087" s="400">
        <v>42396</v>
      </c>
      <c r="B4087" s="325">
        <v>409</v>
      </c>
      <c r="C4087" s="340">
        <v>0.94008000000000003</v>
      </c>
      <c r="D4087" s="340">
        <v>5.8739999999999997</v>
      </c>
      <c r="E4087" s="423">
        <f t="shared" si="235"/>
        <v>6.8140799999999997</v>
      </c>
      <c r="F4087" s="292">
        <f t="shared" si="236"/>
        <v>138.39149522874223</v>
      </c>
      <c r="G4087" s="292">
        <f t="shared" si="236"/>
        <v>864.7260264803333</v>
      </c>
      <c r="H4087" s="292">
        <f t="shared" si="236"/>
        <v>1003.1175217090755</v>
      </c>
    </row>
    <row r="4088" spans="1:8" x14ac:dyDescent="0.25">
      <c r="A4088" s="400">
        <v>42396</v>
      </c>
      <c r="B4088" s="325">
        <v>411</v>
      </c>
      <c r="C4088" s="340">
        <v>0.31065999999999999</v>
      </c>
      <c r="D4088" s="340">
        <v>1.0449999999999999</v>
      </c>
      <c r="E4088" s="423">
        <f t="shared" si="235"/>
        <v>1.3556599999999999</v>
      </c>
      <c r="F4088" s="292">
        <f t="shared" si="236"/>
        <v>45.733024750830836</v>
      </c>
      <c r="G4088" s="292">
        <f t="shared" si="236"/>
        <v>153.83702718283084</v>
      </c>
      <c r="H4088" s="292">
        <f t="shared" si="236"/>
        <v>199.57005193366163</v>
      </c>
    </row>
    <row r="4089" spans="1:8" x14ac:dyDescent="0.25">
      <c r="A4089" s="400">
        <v>42396</v>
      </c>
      <c r="B4089" s="325">
        <v>427</v>
      </c>
      <c r="C4089" s="340">
        <v>0.67808999999999997</v>
      </c>
      <c r="D4089" s="340">
        <v>2.3879999999999999</v>
      </c>
      <c r="E4089" s="423">
        <f t="shared" si="235"/>
        <v>3.06609</v>
      </c>
      <c r="F4089" s="292">
        <f t="shared" si="236"/>
        <v>99.823301208043773</v>
      </c>
      <c r="G4089" s="292">
        <f t="shared" si="236"/>
        <v>351.54336929435408</v>
      </c>
      <c r="H4089" s="292">
        <f t="shared" si="236"/>
        <v>451.36667050239788</v>
      </c>
    </row>
    <row r="4090" spans="1:8" x14ac:dyDescent="0.25">
      <c r="A4090" s="400">
        <v>42396</v>
      </c>
      <c r="B4090" s="325">
        <v>441</v>
      </c>
      <c r="C4090" s="340">
        <v>0.14222000000000001</v>
      </c>
      <c r="D4090" s="340">
        <v>5.4039999999999999</v>
      </c>
      <c r="E4090" s="423">
        <f t="shared" si="235"/>
        <v>5.5462199999999999</v>
      </c>
      <c r="F4090" s="292">
        <f t="shared" si="236"/>
        <v>20.93655694348536</v>
      </c>
      <c r="G4090" s="292">
        <f t="shared" si="236"/>
        <v>795.53616736461026</v>
      </c>
      <c r="H4090" s="292">
        <f t="shared" si="236"/>
        <v>816.47272430809562</v>
      </c>
    </row>
    <row r="4091" spans="1:8" x14ac:dyDescent="0.25">
      <c r="A4091" s="400">
        <v>42396</v>
      </c>
      <c r="B4091" s="325">
        <v>452</v>
      </c>
      <c r="C4091" s="340">
        <v>0.29754000000000003</v>
      </c>
      <c r="D4091" s="340">
        <v>3.7360000000000002</v>
      </c>
      <c r="E4091" s="423">
        <f t="shared" si="235"/>
        <v>4.0335400000000003</v>
      </c>
      <c r="F4091" s="292">
        <f t="shared" si="236"/>
        <v>43.801597194238738</v>
      </c>
      <c r="G4091" s="292">
        <f t="shared" si="236"/>
        <v>549.98577373689568</v>
      </c>
      <c r="H4091" s="292">
        <f t="shared" si="236"/>
        <v>593.78737093113443</v>
      </c>
    </row>
    <row r="4092" spans="1:8" x14ac:dyDescent="0.25">
      <c r="A4092" s="400">
        <v>42396</v>
      </c>
      <c r="B4092" s="325">
        <v>453</v>
      </c>
      <c r="C4092" s="340">
        <v>0.10242999999999999</v>
      </c>
      <c r="D4092" s="340">
        <v>3.4159999999999999</v>
      </c>
      <c r="E4092" s="423">
        <f t="shared" si="235"/>
        <v>3.5184299999999999</v>
      </c>
      <c r="F4092" s="292">
        <f t="shared" si="236"/>
        <v>15.078972913241493</v>
      </c>
      <c r="G4092" s="292">
        <f t="shared" si="236"/>
        <v>502.87778455172258</v>
      </c>
      <c r="H4092" s="292">
        <f t="shared" si="236"/>
        <v>517.95675746496408</v>
      </c>
    </row>
    <row r="4093" spans="1:8" x14ac:dyDescent="0.25">
      <c r="A4093" s="400">
        <v>42396</v>
      </c>
      <c r="B4093" s="325">
        <v>492</v>
      </c>
      <c r="C4093" s="340">
        <v>0.42068</v>
      </c>
      <c r="D4093" s="340">
        <v>1.167</v>
      </c>
      <c r="E4093" s="423">
        <f t="shared" si="235"/>
        <v>1.58768</v>
      </c>
      <c r="F4093" s="292">
        <f t="shared" si="236"/>
        <v>61.929340282558158</v>
      </c>
      <c r="G4093" s="292">
        <f t="shared" si="236"/>
        <v>171.79694805967807</v>
      </c>
      <c r="H4093" s="292">
        <f t="shared" si="236"/>
        <v>233.72628834223622</v>
      </c>
    </row>
    <row r="4094" spans="1:8" x14ac:dyDescent="0.25">
      <c r="A4094" s="400">
        <v>42396</v>
      </c>
      <c r="B4094" s="325">
        <v>499</v>
      </c>
      <c r="C4094" s="340">
        <v>6.6259999999999999E-2</v>
      </c>
      <c r="D4094" s="340">
        <v>9.391</v>
      </c>
      <c r="E4094" s="423">
        <f t="shared" si="235"/>
        <v>9.4572599999999998</v>
      </c>
      <c r="F4094" s="292">
        <f t="shared" si="236"/>
        <v>9.7542980106548995</v>
      </c>
      <c r="G4094" s="292">
        <f t="shared" si="236"/>
        <v>1382.4722701186261</v>
      </c>
      <c r="H4094" s="292">
        <f t="shared" si="236"/>
        <v>1392.2265681292808</v>
      </c>
    </row>
    <row r="4095" spans="1:8" x14ac:dyDescent="0.25">
      <c r="A4095" s="400">
        <v>42396</v>
      </c>
      <c r="B4095" s="325">
        <v>503</v>
      </c>
      <c r="C4095" s="340">
        <v>0.29127999999999998</v>
      </c>
      <c r="D4095" s="340">
        <v>1.9610000000000001</v>
      </c>
      <c r="E4095" s="423">
        <f t="shared" si="235"/>
        <v>2.2522799999999998</v>
      </c>
      <c r="F4095" s="292">
        <f t="shared" si="236"/>
        <v>42.880047155803787</v>
      </c>
      <c r="G4095" s="292">
        <f t="shared" si="236"/>
        <v>288.68364622538877</v>
      </c>
      <c r="H4095" s="292">
        <f t="shared" si="236"/>
        <v>331.56369338119254</v>
      </c>
    </row>
    <row r="4096" spans="1:8" x14ac:dyDescent="0.25">
      <c r="A4096" s="400">
        <v>42396</v>
      </c>
      <c r="B4096" s="325">
        <v>525</v>
      </c>
      <c r="C4096" s="340">
        <v>0.36113000000000001</v>
      </c>
      <c r="D4096" s="340">
        <v>0.94099999999999995</v>
      </c>
      <c r="E4096" s="423">
        <f t="shared" si="235"/>
        <v>1.30213</v>
      </c>
      <c r="F4096" s="292">
        <f t="shared" si="236"/>
        <v>53.162837920129853</v>
      </c>
      <c r="G4096" s="292">
        <f t="shared" si="236"/>
        <v>138.52693069764956</v>
      </c>
      <c r="H4096" s="292">
        <f t="shared" si="236"/>
        <v>191.68976861777941</v>
      </c>
    </row>
    <row r="4097" spans="1:8" x14ac:dyDescent="0.25">
      <c r="A4097" s="400">
        <v>42396</v>
      </c>
      <c r="B4097" s="325">
        <v>529</v>
      </c>
      <c r="C4097" s="340">
        <v>1.4819800000000001</v>
      </c>
      <c r="D4097" s="340">
        <v>3.8580000000000001</v>
      </c>
      <c r="E4097" s="423">
        <f t="shared" si="235"/>
        <v>5.3399800000000006</v>
      </c>
      <c r="F4097" s="292">
        <f t="shared" si="236"/>
        <v>218.16593066450875</v>
      </c>
      <c r="G4097" s="292">
        <f t="shared" si="236"/>
        <v>567.94569461374294</v>
      </c>
      <c r="H4097" s="292">
        <f t="shared" si="236"/>
        <v>786.11162527825172</v>
      </c>
    </row>
    <row r="4098" spans="1:8" x14ac:dyDescent="0.25">
      <c r="A4098" s="400">
        <v>42396</v>
      </c>
      <c r="B4098" s="325">
        <v>541</v>
      </c>
      <c r="C4098" s="340">
        <v>0.43484</v>
      </c>
      <c r="D4098" s="340">
        <v>0.77100000000000002</v>
      </c>
      <c r="E4098" s="423">
        <f t="shared" si="235"/>
        <v>1.20584</v>
      </c>
      <c r="F4098" s="292">
        <f t="shared" si="236"/>
        <v>64.013868804002058</v>
      </c>
      <c r="G4098" s="292">
        <f t="shared" si="236"/>
        <v>113.50081144302638</v>
      </c>
      <c r="H4098" s="292">
        <f t="shared" si="236"/>
        <v>177.51468024702842</v>
      </c>
    </row>
    <row r="4099" spans="1:8" x14ac:dyDescent="0.25">
      <c r="A4099" s="400">
        <v>42396</v>
      </c>
      <c r="B4099" s="325">
        <v>549</v>
      </c>
      <c r="C4099" s="340">
        <v>0.41654999999999998</v>
      </c>
      <c r="D4099" s="340">
        <v>1.4039999999999999</v>
      </c>
      <c r="E4099" s="423">
        <f t="shared" si="235"/>
        <v>1.8205499999999999</v>
      </c>
      <c r="F4099" s="292">
        <f t="shared" si="236"/>
        <v>61.321352797137017</v>
      </c>
      <c r="G4099" s="292">
        <f t="shared" si="236"/>
        <v>206.68630254994687</v>
      </c>
      <c r="H4099" s="292">
        <f t="shared" si="236"/>
        <v>268.00765534708387</v>
      </c>
    </row>
    <row r="4100" spans="1:8" x14ac:dyDescent="0.25">
      <c r="A4100" s="400">
        <v>42396</v>
      </c>
      <c r="B4100" s="325">
        <v>560</v>
      </c>
      <c r="C4100" s="340">
        <v>0.87539</v>
      </c>
      <c r="D4100" s="340">
        <v>1.2889999999999999</v>
      </c>
      <c r="E4100" s="423">
        <f t="shared" si="235"/>
        <v>2.16439</v>
      </c>
      <c r="F4100" s="292">
        <f t="shared" si="236"/>
        <v>128.86832079002704</v>
      </c>
      <c r="G4100" s="292">
        <f t="shared" si="236"/>
        <v>189.75686893652531</v>
      </c>
      <c r="H4100" s="292">
        <f t="shared" si="236"/>
        <v>318.62518972655238</v>
      </c>
    </row>
    <row r="4101" spans="1:8" x14ac:dyDescent="0.25">
      <c r="A4101" s="400">
        <v>42396</v>
      </c>
      <c r="B4101" s="325">
        <v>562</v>
      </c>
      <c r="C4101" s="340">
        <v>0.46318999999999999</v>
      </c>
      <c r="D4101" s="340">
        <v>3.0990000000000002</v>
      </c>
      <c r="E4101" s="423">
        <f t="shared" si="235"/>
        <v>3.5621900000000002</v>
      </c>
      <c r="F4101" s="292">
        <f t="shared" si="236"/>
        <v>68.187342220875991</v>
      </c>
      <c r="G4101" s="292">
        <f t="shared" si="236"/>
        <v>456.21143276516057</v>
      </c>
      <c r="H4101" s="292">
        <f t="shared" si="236"/>
        <v>524.39877498603653</v>
      </c>
    </row>
    <row r="4102" spans="1:8" x14ac:dyDescent="0.25">
      <c r="A4102" s="400">
        <v>42396</v>
      </c>
      <c r="B4102" s="325">
        <v>570</v>
      </c>
      <c r="C4102" s="340">
        <v>7.5100000000000002E-3</v>
      </c>
      <c r="D4102" s="340">
        <v>6.859</v>
      </c>
      <c r="E4102" s="423">
        <f t="shared" si="235"/>
        <v>6.8665099999999999</v>
      </c>
      <c r="F4102" s="292">
        <f t="shared" si="236"/>
        <v>1.1055656211895308</v>
      </c>
      <c r="G4102" s="292">
        <f t="shared" si="236"/>
        <v>1009.7303056909442</v>
      </c>
      <c r="H4102" s="292">
        <f t="shared" si="236"/>
        <v>1010.8358713121338</v>
      </c>
    </row>
    <row r="4103" spans="1:8" x14ac:dyDescent="0.25">
      <c r="A4103" s="400">
        <v>42396</v>
      </c>
      <c r="B4103" s="325">
        <v>577</v>
      </c>
      <c r="C4103" s="340">
        <v>1.3759699999999999</v>
      </c>
      <c r="D4103" s="340">
        <v>0.61187000000000002</v>
      </c>
      <c r="E4103" s="423">
        <f t="shared" si="235"/>
        <v>1.9878399999999998</v>
      </c>
      <c r="F4103" s="292">
        <f t="shared" si="236"/>
        <v>202.55993712225811</v>
      </c>
      <c r="G4103" s="292">
        <f t="shared" si="236"/>
        <v>90.074891696037028</v>
      </c>
      <c r="H4103" s="292">
        <f t="shared" si="236"/>
        <v>292.63482881829509</v>
      </c>
    </row>
    <row r="4104" spans="1:8" x14ac:dyDescent="0.25">
      <c r="A4104" s="400">
        <v>42396</v>
      </c>
      <c r="B4104" s="325">
        <v>587</v>
      </c>
      <c r="C4104" s="340">
        <v>0.75888999999999995</v>
      </c>
      <c r="D4104" s="340">
        <v>10.182</v>
      </c>
      <c r="E4104" s="423">
        <f t="shared" si="235"/>
        <v>10.94089</v>
      </c>
      <c r="F4104" s="292">
        <f t="shared" si="236"/>
        <v>111.71806847729998</v>
      </c>
      <c r="G4104" s="292">
        <f t="shared" si="236"/>
        <v>1498.9173308857257</v>
      </c>
      <c r="H4104" s="292">
        <f t="shared" si="236"/>
        <v>1610.6353993630257</v>
      </c>
    </row>
    <row r="4105" spans="1:8" x14ac:dyDescent="0.25">
      <c r="A4105" s="400">
        <v>42396</v>
      </c>
      <c r="B4105" s="325">
        <v>631</v>
      </c>
      <c r="C4105" s="340">
        <v>0.45504</v>
      </c>
      <c r="D4105" s="340">
        <v>1.7330000000000001</v>
      </c>
      <c r="E4105" s="423">
        <f t="shared" si="235"/>
        <v>2.18804</v>
      </c>
      <c r="F4105" s="292">
        <f t="shared" si="236"/>
        <v>66.987560621316106</v>
      </c>
      <c r="G4105" s="292">
        <f t="shared" si="236"/>
        <v>255.11920393095295</v>
      </c>
      <c r="H4105" s="292">
        <f t="shared" si="236"/>
        <v>322.10676455226906</v>
      </c>
    </row>
    <row r="4106" spans="1:8" x14ac:dyDescent="0.25">
      <c r="A4106" s="400">
        <v>42396</v>
      </c>
      <c r="B4106" s="325">
        <v>634</v>
      </c>
      <c r="C4106" s="340">
        <v>0.38044</v>
      </c>
      <c r="D4106" s="340">
        <v>5.6139999999999999</v>
      </c>
      <c r="E4106" s="423">
        <f t="shared" si="235"/>
        <v>5.99444</v>
      </c>
      <c r="F4106" s="292">
        <f t="shared" si="236"/>
        <v>56.005510642522644</v>
      </c>
      <c r="G4106" s="292">
        <f t="shared" si="236"/>
        <v>826.45078526738018</v>
      </c>
      <c r="H4106" s="292">
        <f t="shared" si="236"/>
        <v>882.45629590990279</v>
      </c>
    </row>
    <row r="4107" spans="1:8" x14ac:dyDescent="0.25">
      <c r="A4107" s="400">
        <v>42396</v>
      </c>
      <c r="B4107" s="325">
        <v>641</v>
      </c>
      <c r="C4107" s="340">
        <v>0.23638000000000001</v>
      </c>
      <c r="D4107" s="340">
        <v>4.165</v>
      </c>
      <c r="E4107" s="423">
        <f t="shared" si="235"/>
        <v>4.4013799999999996</v>
      </c>
      <c r="F4107" s="292">
        <f t="shared" si="236"/>
        <v>34.798082761222538</v>
      </c>
      <c r="G4107" s="292">
        <f t="shared" si="236"/>
        <v>613.1399217382683</v>
      </c>
      <c r="H4107" s="292">
        <f t="shared" si="236"/>
        <v>647.93800449949083</v>
      </c>
    </row>
    <row r="4108" spans="1:8" x14ac:dyDescent="0.25">
      <c r="A4108" s="400">
        <v>42396</v>
      </c>
      <c r="B4108" s="325">
        <v>661</v>
      </c>
      <c r="C4108" s="340">
        <v>1.6144400000000001</v>
      </c>
      <c r="D4108" s="340">
        <v>4.84</v>
      </c>
      <c r="E4108" s="423">
        <f t="shared" si="235"/>
        <v>6.45444</v>
      </c>
      <c r="F4108" s="292">
        <f t="shared" si="236"/>
        <v>237.66569393784633</v>
      </c>
      <c r="G4108" s="292">
        <f t="shared" si="236"/>
        <v>712.50833642574275</v>
      </c>
      <c r="H4108" s="292">
        <f t="shared" si="236"/>
        <v>950.17403036358905</v>
      </c>
    </row>
    <row r="4109" spans="1:8" x14ac:dyDescent="0.25">
      <c r="A4109" s="400">
        <v>42396</v>
      </c>
      <c r="B4109" s="325">
        <v>743</v>
      </c>
      <c r="C4109" s="340">
        <v>1.5973200000000001</v>
      </c>
      <c r="D4109" s="340">
        <v>4.4029999999999996</v>
      </c>
      <c r="E4109" s="423">
        <f t="shared" si="235"/>
        <v>6.0003199999999994</v>
      </c>
      <c r="F4109" s="292">
        <f t="shared" si="236"/>
        <v>235.14541651643955</v>
      </c>
      <c r="G4109" s="292">
        <f t="shared" si="236"/>
        <v>648.17648869474067</v>
      </c>
      <c r="H4109" s="292">
        <f t="shared" si="236"/>
        <v>883.32190521118025</v>
      </c>
    </row>
    <row r="4110" spans="1:8" x14ac:dyDescent="0.25">
      <c r="A4110" s="400">
        <v>42396</v>
      </c>
      <c r="B4110" s="325">
        <v>744</v>
      </c>
      <c r="C4110" s="340">
        <v>0.156</v>
      </c>
      <c r="D4110" s="340">
        <v>7.234</v>
      </c>
      <c r="E4110" s="423">
        <f t="shared" si="235"/>
        <v>7.39</v>
      </c>
      <c r="F4110" s="292">
        <f t="shared" si="236"/>
        <v>22.965144727771875</v>
      </c>
      <c r="G4110" s="292">
        <f t="shared" si="236"/>
        <v>1064.9349805173188</v>
      </c>
      <c r="H4110" s="292">
        <f t="shared" si="236"/>
        <v>1087.9001252450907</v>
      </c>
    </row>
    <row r="4111" spans="1:8" x14ac:dyDescent="0.25">
      <c r="A4111" s="400">
        <v>42396</v>
      </c>
      <c r="B4111" s="325">
        <v>746</v>
      </c>
      <c r="C4111" s="340">
        <v>0.78842999999999996</v>
      </c>
      <c r="D4111" s="340">
        <v>3.7149999999999999</v>
      </c>
      <c r="E4111" s="423">
        <f t="shared" si="235"/>
        <v>4.5034299999999998</v>
      </c>
      <c r="F4111" s="292">
        <f t="shared" si="236"/>
        <v>116.06672472895626</v>
      </c>
      <c r="G4111" s="292">
        <f t="shared" si="236"/>
        <v>546.8943119466187</v>
      </c>
      <c r="H4111" s="292">
        <f t="shared" si="236"/>
        <v>662.96103667557486</v>
      </c>
    </row>
    <row r="4112" spans="1:8" s="358" customFormat="1" ht="15.75" thickBot="1" x14ac:dyDescent="0.3">
      <c r="A4112" s="409">
        <v>42396</v>
      </c>
      <c r="B4112" s="384">
        <v>765</v>
      </c>
      <c r="C4112" s="424">
        <v>0.74643000000000004</v>
      </c>
      <c r="D4112" s="424">
        <v>3.5880000000000001</v>
      </c>
      <c r="E4112" s="425">
        <f t="shared" si="235"/>
        <v>4.3344300000000002</v>
      </c>
      <c r="F4112" s="410">
        <f t="shared" si="236"/>
        <v>109.88380114840231</v>
      </c>
      <c r="G4112" s="410">
        <f t="shared" si="236"/>
        <v>528.19832873875316</v>
      </c>
      <c r="H4112" s="410">
        <f t="shared" si="236"/>
        <v>638.08212988715547</v>
      </c>
    </row>
    <row r="4113" spans="1:8" x14ac:dyDescent="0.25">
      <c r="A4113" s="426">
        <v>42472</v>
      </c>
      <c r="B4113" s="385">
        <v>71</v>
      </c>
      <c r="C4113" s="420">
        <v>1.337</v>
      </c>
      <c r="D4113" s="420">
        <v>1.399</v>
      </c>
      <c r="E4113" s="420">
        <v>2.7359999999999998</v>
      </c>
      <c r="F4113" s="427">
        <f t="shared" si="236"/>
        <v>196.82306731430126</v>
      </c>
      <c r="G4113" s="427">
        <f t="shared" si="236"/>
        <v>205.95024021892854</v>
      </c>
      <c r="H4113" s="427">
        <f t="shared" si="236"/>
        <v>402.77330753322974</v>
      </c>
    </row>
    <row r="4114" spans="1:8" x14ac:dyDescent="0.25">
      <c r="A4114" s="405">
        <v>42472</v>
      </c>
      <c r="B4114" s="325">
        <v>72</v>
      </c>
      <c r="C4114" s="292">
        <v>7.3079999999999998</v>
      </c>
      <c r="D4114" s="292">
        <v>0.32899</v>
      </c>
      <c r="E4114" s="292">
        <v>7.6369899999999999</v>
      </c>
      <c r="F4114" s="292">
        <f t="shared" ref="F4114:H4177" si="237">C4114*10000/(4.65*4.65*3.14159)</f>
        <v>1075.8287030163901</v>
      </c>
      <c r="G4114" s="292">
        <f t="shared" si="236"/>
        <v>48.431429256344032</v>
      </c>
      <c r="H4114" s="292">
        <f t="shared" si="236"/>
        <v>1124.2601322727342</v>
      </c>
    </row>
    <row r="4115" spans="1:8" x14ac:dyDescent="0.25">
      <c r="A4115" s="426">
        <v>42472</v>
      </c>
      <c r="B4115" s="325">
        <v>74</v>
      </c>
      <c r="C4115" s="292">
        <v>7.0410000000000004</v>
      </c>
      <c r="D4115" s="292">
        <v>9.51</v>
      </c>
      <c r="E4115" s="292">
        <v>16.551000000000002</v>
      </c>
      <c r="F4115" s="292">
        <f t="shared" si="237"/>
        <v>1036.5229745400113</v>
      </c>
      <c r="G4115" s="292">
        <f t="shared" si="237"/>
        <v>1399.9905535968624</v>
      </c>
      <c r="H4115" s="292">
        <f t="shared" si="237"/>
        <v>2436.5135281368739</v>
      </c>
    </row>
    <row r="4116" spans="1:8" x14ac:dyDescent="0.25">
      <c r="A4116" s="405">
        <v>42472</v>
      </c>
      <c r="B4116" s="325">
        <v>76</v>
      </c>
      <c r="C4116" s="292">
        <v>5.1180000000000003</v>
      </c>
      <c r="D4116" s="292">
        <v>1.4830000000000001</v>
      </c>
      <c r="E4116" s="292">
        <v>6.6010000000000009</v>
      </c>
      <c r="F4116" s="292">
        <f t="shared" si="237"/>
        <v>753.43340203036189</v>
      </c>
      <c r="G4116" s="292">
        <f t="shared" si="237"/>
        <v>218.31608738003649</v>
      </c>
      <c r="H4116" s="292">
        <f t="shared" si="237"/>
        <v>971.74948941039861</v>
      </c>
    </row>
    <row r="4117" spans="1:8" x14ac:dyDescent="0.25">
      <c r="A4117" s="426">
        <v>42472</v>
      </c>
      <c r="B4117" s="325">
        <v>77</v>
      </c>
      <c r="C4117" s="292">
        <v>11.477</v>
      </c>
      <c r="D4117" s="292">
        <v>0.11697</v>
      </c>
      <c r="E4117" s="292">
        <v>11.593970000000001</v>
      </c>
      <c r="F4117" s="292">
        <f t="shared" si="237"/>
        <v>1689.5574746194732</v>
      </c>
      <c r="G4117" s="292">
        <f t="shared" si="237"/>
        <v>17.219442171842797</v>
      </c>
      <c r="H4117" s="292">
        <f t="shared" si="237"/>
        <v>1706.7769167913161</v>
      </c>
    </row>
    <row r="4118" spans="1:8" x14ac:dyDescent="0.25">
      <c r="A4118" s="405">
        <v>42472</v>
      </c>
      <c r="B4118" s="325">
        <v>80</v>
      </c>
      <c r="C4118" s="292">
        <v>0.91100000000000003</v>
      </c>
      <c r="D4118" s="292">
        <v>2.5209999999999999</v>
      </c>
      <c r="E4118" s="292">
        <v>3.4319999999999999</v>
      </c>
      <c r="F4118" s="292">
        <f t="shared" si="237"/>
        <v>134.1105567115396</v>
      </c>
      <c r="G4118" s="292">
        <f t="shared" si="237"/>
        <v>371.12262729944166</v>
      </c>
      <c r="H4118" s="292">
        <f t="shared" si="237"/>
        <v>505.23318401098123</v>
      </c>
    </row>
    <row r="4119" spans="1:8" x14ac:dyDescent="0.25">
      <c r="A4119" s="426">
        <v>42472</v>
      </c>
      <c r="B4119" s="325">
        <v>82</v>
      </c>
      <c r="C4119" s="292">
        <v>3.8380000000000001</v>
      </c>
      <c r="D4119" s="292">
        <v>0.31520999999999999</v>
      </c>
      <c r="E4119" s="292">
        <v>4.1532099999999996</v>
      </c>
      <c r="F4119" s="292">
        <f t="shared" si="237"/>
        <v>565.00144528966962</v>
      </c>
      <c r="G4119" s="292">
        <f t="shared" si="237"/>
        <v>46.402841472057517</v>
      </c>
      <c r="H4119" s="292">
        <f t="shared" si="237"/>
        <v>611.40428676172712</v>
      </c>
    </row>
    <row r="4120" spans="1:8" x14ac:dyDescent="0.25">
      <c r="A4120" s="405">
        <v>42472</v>
      </c>
      <c r="B4120" s="325">
        <v>86</v>
      </c>
      <c r="C4120" s="292">
        <v>4.0880000000000001</v>
      </c>
      <c r="D4120" s="292">
        <v>1.2373000000000001</v>
      </c>
      <c r="E4120" s="292">
        <v>5.3253000000000004</v>
      </c>
      <c r="F4120" s="292">
        <f t="shared" si="237"/>
        <v>601.80456184058608</v>
      </c>
      <c r="G4120" s="292">
        <f t="shared" si="237"/>
        <v>182.14598443379577</v>
      </c>
      <c r="H4120" s="292">
        <f t="shared" si="237"/>
        <v>783.95054627438196</v>
      </c>
    </row>
    <row r="4121" spans="1:8" x14ac:dyDescent="0.25">
      <c r="A4121" s="426">
        <v>42472</v>
      </c>
      <c r="B4121" s="325">
        <v>87</v>
      </c>
      <c r="C4121" s="292">
        <v>6.2569999999999997</v>
      </c>
      <c r="D4121" s="292">
        <v>0.19327</v>
      </c>
      <c r="E4121" s="292">
        <v>6.4502699999999997</v>
      </c>
      <c r="F4121" s="292">
        <f t="shared" si="237"/>
        <v>921.10840103633734</v>
      </c>
      <c r="G4121" s="292">
        <f t="shared" si="237"/>
        <v>28.451753343182503</v>
      </c>
      <c r="H4121" s="292">
        <f t="shared" si="237"/>
        <v>949.56015437951976</v>
      </c>
    </row>
    <row r="4122" spans="1:8" x14ac:dyDescent="0.25">
      <c r="A4122" s="405">
        <v>42472</v>
      </c>
      <c r="B4122" s="325">
        <v>88</v>
      </c>
      <c r="C4122" s="292">
        <v>8.9190000000000005</v>
      </c>
      <c r="D4122" s="292">
        <v>0.11894</v>
      </c>
      <c r="E4122" s="292">
        <v>9.0379400000000008</v>
      </c>
      <c r="F4122" s="292">
        <f t="shared" si="237"/>
        <v>1312.9879860704957</v>
      </c>
      <c r="G4122" s="292">
        <f t="shared" si="237"/>
        <v>17.509450730264017</v>
      </c>
      <c r="H4122" s="292">
        <f t="shared" si="237"/>
        <v>1330.4974368007599</v>
      </c>
    </row>
    <row r="4123" spans="1:8" x14ac:dyDescent="0.25">
      <c r="A4123" s="426">
        <v>42472</v>
      </c>
      <c r="B4123" s="325">
        <v>89</v>
      </c>
      <c r="C4123" s="292">
        <v>3.6749999999999998</v>
      </c>
      <c r="D4123" s="292">
        <v>0.16727</v>
      </c>
      <c r="E4123" s="292">
        <v>3.8422699999999996</v>
      </c>
      <c r="F4123" s="292">
        <f t="shared" si="237"/>
        <v>541.00581329847205</v>
      </c>
      <c r="G4123" s="292">
        <f t="shared" si="237"/>
        <v>24.624229221887187</v>
      </c>
      <c r="H4123" s="292">
        <f t="shared" si="237"/>
        <v>565.63004252035921</v>
      </c>
    </row>
    <row r="4124" spans="1:8" x14ac:dyDescent="0.25">
      <c r="A4124" s="405">
        <v>42472</v>
      </c>
      <c r="B4124" s="325">
        <v>90</v>
      </c>
      <c r="C4124" s="292">
        <v>0.78900000000000003</v>
      </c>
      <c r="D4124" s="292">
        <v>0.70069999999999999</v>
      </c>
      <c r="E4124" s="292">
        <v>1.4897</v>
      </c>
      <c r="F4124" s="292">
        <f t="shared" si="237"/>
        <v>116.15063583469237</v>
      </c>
      <c r="G4124" s="292">
        <f t="shared" si="237"/>
        <v>103.15177506890866</v>
      </c>
      <c r="H4124" s="292">
        <f t="shared" si="237"/>
        <v>219.30241090360104</v>
      </c>
    </row>
    <row r="4125" spans="1:8" x14ac:dyDescent="0.25">
      <c r="A4125" s="426">
        <v>42472</v>
      </c>
      <c r="B4125" s="325">
        <v>91</v>
      </c>
      <c r="C4125" s="292">
        <v>5.7030000000000003</v>
      </c>
      <c r="D4125" s="292">
        <v>1.52</v>
      </c>
      <c r="E4125" s="292">
        <v>7.2230000000000008</v>
      </c>
      <c r="F4125" s="292">
        <f t="shared" si="237"/>
        <v>839.55269475950638</v>
      </c>
      <c r="G4125" s="292">
        <f t="shared" si="237"/>
        <v>223.76294862957212</v>
      </c>
      <c r="H4125" s="292">
        <f t="shared" si="237"/>
        <v>1063.3156433890788</v>
      </c>
    </row>
    <row r="4126" spans="1:8" x14ac:dyDescent="0.25">
      <c r="A4126" s="405">
        <v>42472</v>
      </c>
      <c r="B4126" s="325">
        <v>94</v>
      </c>
      <c r="C4126" s="292">
        <v>2.04</v>
      </c>
      <c r="D4126" s="292">
        <v>0.37534000000000001</v>
      </c>
      <c r="E4126" s="292">
        <v>2.41534</v>
      </c>
      <c r="F4126" s="292">
        <f t="shared" si="237"/>
        <v>300.31343105547836</v>
      </c>
      <c r="G4126" s="292">
        <f t="shared" si="237"/>
        <v>55.254727064883944</v>
      </c>
      <c r="H4126" s="292">
        <f t="shared" si="237"/>
        <v>355.56815812036234</v>
      </c>
    </row>
    <row r="4127" spans="1:8" x14ac:dyDescent="0.25">
      <c r="A4127" s="426">
        <v>42472</v>
      </c>
      <c r="B4127" s="325">
        <v>95</v>
      </c>
      <c r="C4127" s="292">
        <v>1.581</v>
      </c>
      <c r="D4127" s="292">
        <v>0.27822000000000002</v>
      </c>
      <c r="E4127" s="292">
        <v>1.8592200000000001</v>
      </c>
      <c r="F4127" s="292">
        <f t="shared" si="237"/>
        <v>232.74290906799573</v>
      </c>
      <c r="G4127" s="292">
        <f t="shared" si="237"/>
        <v>40.957452347183917</v>
      </c>
      <c r="H4127" s="292">
        <f t="shared" si="237"/>
        <v>273.70036141517966</v>
      </c>
    </row>
    <row r="4128" spans="1:8" x14ac:dyDescent="0.25">
      <c r="A4128" s="405">
        <v>42472</v>
      </c>
      <c r="B4128" s="325">
        <v>96</v>
      </c>
      <c r="C4128" s="292">
        <v>9.3190000000000008</v>
      </c>
      <c r="D4128" s="292">
        <v>1.401</v>
      </c>
      <c r="E4128" s="292">
        <v>10.72</v>
      </c>
      <c r="F4128" s="292">
        <f t="shared" si="237"/>
        <v>1371.8729725519624</v>
      </c>
      <c r="G4128" s="292">
        <f t="shared" si="237"/>
        <v>206.24466515133588</v>
      </c>
      <c r="H4128" s="292">
        <f t="shared" si="237"/>
        <v>1578.117637703298</v>
      </c>
    </row>
    <row r="4129" spans="1:8" x14ac:dyDescent="0.25">
      <c r="A4129" s="426">
        <v>42472</v>
      </c>
      <c r="B4129" s="325">
        <v>100</v>
      </c>
      <c r="C4129" s="292">
        <v>2.4289999999999998</v>
      </c>
      <c r="D4129" s="292">
        <v>0.66042999999999996</v>
      </c>
      <c r="E4129" s="292">
        <v>3.0894299999999997</v>
      </c>
      <c r="F4129" s="292">
        <f t="shared" si="237"/>
        <v>357.57908040870439</v>
      </c>
      <c r="G4129" s="292">
        <f t="shared" si="237"/>
        <v>97.223529054887038</v>
      </c>
      <c r="H4129" s="292">
        <f t="shared" si="237"/>
        <v>454.80260946359135</v>
      </c>
    </row>
    <row r="4130" spans="1:8" x14ac:dyDescent="0.25">
      <c r="A4130" s="405">
        <v>42472</v>
      </c>
      <c r="B4130" s="325">
        <v>101</v>
      </c>
      <c r="C4130" s="292">
        <v>6.641</v>
      </c>
      <c r="D4130" s="292">
        <v>0.44170999999999999</v>
      </c>
      <c r="E4130" s="292">
        <v>7.0827099999999996</v>
      </c>
      <c r="F4130" s="292">
        <f t="shared" si="237"/>
        <v>977.63798805854503</v>
      </c>
      <c r="G4130" s="292">
        <f t="shared" si="237"/>
        <v>65.025218446821256</v>
      </c>
      <c r="H4130" s="292">
        <f t="shared" si="237"/>
        <v>1042.6632065053661</v>
      </c>
    </row>
    <row r="4131" spans="1:8" x14ac:dyDescent="0.25">
      <c r="A4131" s="426">
        <v>42472</v>
      </c>
      <c r="B4131" s="325">
        <v>102</v>
      </c>
      <c r="C4131" s="292">
        <v>1.988</v>
      </c>
      <c r="D4131" s="292">
        <v>0.17802999999999999</v>
      </c>
      <c r="E4131" s="292">
        <v>2.1660300000000001</v>
      </c>
      <c r="F4131" s="292">
        <f t="shared" si="237"/>
        <v>292.65838281288774</v>
      </c>
      <c r="G4131" s="292">
        <f t="shared" si="237"/>
        <v>26.208235358238632</v>
      </c>
      <c r="H4131" s="292">
        <f t="shared" si="237"/>
        <v>318.86661817112639</v>
      </c>
    </row>
    <row r="4132" spans="1:8" x14ac:dyDescent="0.25">
      <c r="A4132" s="405">
        <v>42472</v>
      </c>
      <c r="B4132" s="325">
        <v>104</v>
      </c>
      <c r="C4132" s="292">
        <v>13.034000000000001</v>
      </c>
      <c r="D4132" s="292">
        <v>0.77168000000000003</v>
      </c>
      <c r="E4132" s="292">
        <v>13.805680000000001</v>
      </c>
      <c r="F4132" s="292">
        <f t="shared" si="237"/>
        <v>1918.7672844985809</v>
      </c>
      <c r="G4132" s="292">
        <f t="shared" si="237"/>
        <v>113.60091592004487</v>
      </c>
      <c r="H4132" s="292">
        <f t="shared" si="237"/>
        <v>2032.368200418626</v>
      </c>
    </row>
    <row r="4133" spans="1:8" x14ac:dyDescent="0.25">
      <c r="A4133" s="426">
        <v>42472</v>
      </c>
      <c r="B4133" s="325">
        <v>105</v>
      </c>
      <c r="C4133" s="292">
        <v>7.056</v>
      </c>
      <c r="D4133" s="292">
        <v>1.0678000000000001</v>
      </c>
      <c r="E4133" s="292">
        <v>8.1237999999999992</v>
      </c>
      <c r="F4133" s="292">
        <f t="shared" si="237"/>
        <v>1038.7311615330664</v>
      </c>
      <c r="G4133" s="292">
        <f t="shared" si="237"/>
        <v>157.19347141227442</v>
      </c>
      <c r="H4133" s="292">
        <f t="shared" si="237"/>
        <v>1195.9246329453406</v>
      </c>
    </row>
    <row r="4134" spans="1:8" x14ac:dyDescent="0.25">
      <c r="A4134" s="405">
        <v>42472</v>
      </c>
      <c r="B4134" s="325">
        <v>108</v>
      </c>
      <c r="C4134" s="292">
        <v>2.1840000000000002</v>
      </c>
      <c r="D4134" s="292">
        <v>0.25586999999999999</v>
      </c>
      <c r="E4134" s="292">
        <v>2.43987</v>
      </c>
      <c r="F4134" s="292">
        <f t="shared" si="237"/>
        <v>321.51202618880626</v>
      </c>
      <c r="G4134" s="292">
        <f t="shared" si="237"/>
        <v>37.667253727531978</v>
      </c>
      <c r="H4134" s="292">
        <f t="shared" si="237"/>
        <v>359.17927991633826</v>
      </c>
    </row>
    <row r="4135" spans="1:8" x14ac:dyDescent="0.25">
      <c r="A4135" s="426">
        <v>42472</v>
      </c>
      <c r="B4135" s="325">
        <v>111</v>
      </c>
      <c r="C4135" s="292">
        <v>6.5469999999999997</v>
      </c>
      <c r="D4135" s="292">
        <v>0.50129000000000001</v>
      </c>
      <c r="E4135" s="292">
        <v>7.0482899999999997</v>
      </c>
      <c r="F4135" s="292">
        <f t="shared" si="237"/>
        <v>963.80001623540034</v>
      </c>
      <c r="G4135" s="292">
        <f t="shared" si="237"/>
        <v>73.796137183235672</v>
      </c>
      <c r="H4135" s="292">
        <f t="shared" si="237"/>
        <v>1037.596153418636</v>
      </c>
    </row>
    <row r="4136" spans="1:8" x14ac:dyDescent="0.25">
      <c r="A4136" s="405">
        <v>42472</v>
      </c>
      <c r="B4136" s="325">
        <v>112</v>
      </c>
      <c r="C4136" s="292">
        <v>2.0310000000000001</v>
      </c>
      <c r="D4136" s="292">
        <v>0.90200000000000002</v>
      </c>
      <c r="E4136" s="292">
        <v>2.9330000000000003</v>
      </c>
      <c r="F4136" s="292">
        <f t="shared" si="237"/>
        <v>298.98851885964535</v>
      </c>
      <c r="G4136" s="292">
        <f t="shared" si="237"/>
        <v>132.78564451570659</v>
      </c>
      <c r="H4136" s="292">
        <f t="shared" si="237"/>
        <v>431.77416337535203</v>
      </c>
    </row>
    <row r="4137" spans="1:8" x14ac:dyDescent="0.25">
      <c r="A4137" s="426">
        <v>42472</v>
      </c>
      <c r="B4137" s="325">
        <v>114</v>
      </c>
      <c r="C4137" s="292">
        <v>9.3140000000000001</v>
      </c>
      <c r="D4137" s="292">
        <v>2.476</v>
      </c>
      <c r="E4137" s="292">
        <v>11.79</v>
      </c>
      <c r="F4137" s="292">
        <f t="shared" si="237"/>
        <v>1371.1369102209437</v>
      </c>
      <c r="G4137" s="292">
        <f t="shared" si="237"/>
        <v>364.49806632027668</v>
      </c>
      <c r="H4137" s="292">
        <f t="shared" si="237"/>
        <v>1735.6349765412203</v>
      </c>
    </row>
    <row r="4138" spans="1:8" x14ac:dyDescent="0.25">
      <c r="A4138" s="405">
        <v>42472</v>
      </c>
      <c r="B4138" s="325">
        <v>116</v>
      </c>
      <c r="C4138" s="292">
        <v>1.532</v>
      </c>
      <c r="D4138" s="292">
        <v>1.4359999999999999</v>
      </c>
      <c r="E4138" s="292">
        <v>2.968</v>
      </c>
      <c r="F4138" s="292">
        <f t="shared" si="237"/>
        <v>225.52949822401609</v>
      </c>
      <c r="G4138" s="292">
        <f t="shared" si="237"/>
        <v>211.39710146846417</v>
      </c>
      <c r="H4138" s="292">
        <f t="shared" si="237"/>
        <v>436.92659969248029</v>
      </c>
    </row>
    <row r="4139" spans="1:8" x14ac:dyDescent="0.25">
      <c r="A4139" s="426">
        <v>42472</v>
      </c>
      <c r="B4139" s="325">
        <v>119</v>
      </c>
      <c r="C4139" s="292">
        <v>2.5070000000000001</v>
      </c>
      <c r="D4139" s="292">
        <v>0.87168000000000001</v>
      </c>
      <c r="E4139" s="292">
        <v>3.3786800000000001</v>
      </c>
      <c r="F4139" s="292">
        <f t="shared" si="237"/>
        <v>369.06165277259032</v>
      </c>
      <c r="G4139" s="292">
        <f t="shared" si="237"/>
        <v>128.32216254041145</v>
      </c>
      <c r="H4139" s="292">
        <f t="shared" si="237"/>
        <v>497.38381531300183</v>
      </c>
    </row>
    <row r="4140" spans="1:8" x14ac:dyDescent="0.25">
      <c r="A4140" s="405">
        <v>42472</v>
      </c>
      <c r="B4140" s="325">
        <v>120</v>
      </c>
      <c r="C4140" s="292">
        <v>2.673</v>
      </c>
      <c r="D4140" s="292">
        <v>0.39723000000000003</v>
      </c>
      <c r="E4140" s="292">
        <v>3.07023</v>
      </c>
      <c r="F4140" s="292">
        <f t="shared" si="237"/>
        <v>393.49892216239886</v>
      </c>
      <c r="G4140" s="292">
        <f t="shared" si="237"/>
        <v>58.477207950082196</v>
      </c>
      <c r="H4140" s="292">
        <f t="shared" si="237"/>
        <v>451.97613011248103</v>
      </c>
    </row>
    <row r="4141" spans="1:8" x14ac:dyDescent="0.25">
      <c r="A4141" s="426">
        <v>42472</v>
      </c>
      <c r="B4141" s="325">
        <v>121</v>
      </c>
      <c r="C4141" s="292">
        <v>2.0859999999999999</v>
      </c>
      <c r="D4141" s="292">
        <v>0.78766000000000003</v>
      </c>
      <c r="E4141" s="292">
        <v>2.8736600000000001</v>
      </c>
      <c r="F4141" s="292">
        <f t="shared" si="237"/>
        <v>307.085204500847</v>
      </c>
      <c r="G4141" s="292">
        <f t="shared" si="237"/>
        <v>115.95337112997946</v>
      </c>
      <c r="H4141" s="292">
        <f t="shared" si="237"/>
        <v>423.03857563082647</v>
      </c>
    </row>
    <row r="4142" spans="1:8" x14ac:dyDescent="0.25">
      <c r="A4142" s="405">
        <v>42472</v>
      </c>
      <c r="B4142" s="325">
        <v>123</v>
      </c>
      <c r="C4142" s="292">
        <v>2.8090000000000002</v>
      </c>
      <c r="D4142" s="292">
        <v>5.7320000000000002</v>
      </c>
      <c r="E4142" s="292">
        <v>8.5410000000000004</v>
      </c>
      <c r="F4142" s="292">
        <f t="shared" si="237"/>
        <v>413.5198175660974</v>
      </c>
      <c r="G4142" s="292">
        <f t="shared" si="237"/>
        <v>843.82185627941271</v>
      </c>
      <c r="H4142" s="292">
        <f t="shared" si="237"/>
        <v>1257.3416738455101</v>
      </c>
    </row>
    <row r="4143" spans="1:8" x14ac:dyDescent="0.25">
      <c r="A4143" s="426">
        <v>42472</v>
      </c>
      <c r="B4143" s="325">
        <v>124</v>
      </c>
      <c r="C4143" s="292">
        <v>4.9139999999999997</v>
      </c>
      <c r="D4143" s="292">
        <v>2.7909999999999999</v>
      </c>
      <c r="E4143" s="292">
        <v>7.7050000000000001</v>
      </c>
      <c r="F4143" s="292">
        <f t="shared" si="237"/>
        <v>723.40205892481401</v>
      </c>
      <c r="G4143" s="292">
        <f t="shared" si="237"/>
        <v>410.86999317443144</v>
      </c>
      <c r="H4143" s="292">
        <f t="shared" si="237"/>
        <v>1134.2720520992455</v>
      </c>
    </row>
    <row r="4144" spans="1:8" x14ac:dyDescent="0.25">
      <c r="A4144" s="405">
        <v>42472</v>
      </c>
      <c r="B4144" s="325">
        <v>125</v>
      </c>
      <c r="C4144" s="292">
        <v>5.274</v>
      </c>
      <c r="D4144" s="292">
        <v>4.3380000000000001</v>
      </c>
      <c r="E4144" s="292">
        <v>9.6120000000000001</v>
      </c>
      <c r="F4144" s="292">
        <f t="shared" si="237"/>
        <v>776.39854675813376</v>
      </c>
      <c r="G4144" s="292">
        <f t="shared" si="237"/>
        <v>638.60767839150253</v>
      </c>
      <c r="H4144" s="292">
        <f t="shared" si="237"/>
        <v>1415.0062251496363</v>
      </c>
    </row>
    <row r="4145" spans="1:8" x14ac:dyDescent="0.25">
      <c r="A4145" s="426">
        <v>42472</v>
      </c>
      <c r="B4145" s="325">
        <v>129</v>
      </c>
      <c r="C4145" s="292">
        <v>1.9119999999999999</v>
      </c>
      <c r="D4145" s="292">
        <v>0.12130000000000001</v>
      </c>
      <c r="E4145" s="292">
        <v>2.0333000000000001</v>
      </c>
      <c r="F4145" s="292">
        <f t="shared" si="237"/>
        <v>281.47023538140911</v>
      </c>
      <c r="G4145" s="292">
        <f t="shared" si="237"/>
        <v>17.856872150504667</v>
      </c>
      <c r="H4145" s="292">
        <f t="shared" si="237"/>
        <v>299.32710753191378</v>
      </c>
    </row>
    <row r="4146" spans="1:8" x14ac:dyDescent="0.25">
      <c r="A4146" s="405">
        <v>42472</v>
      </c>
      <c r="B4146" s="325">
        <v>130</v>
      </c>
      <c r="C4146" s="292">
        <v>3.3380000000000001</v>
      </c>
      <c r="D4146" s="292">
        <v>0.29260000000000003</v>
      </c>
      <c r="E4146" s="292">
        <v>3.6306000000000003</v>
      </c>
      <c r="F4146" s="292">
        <f t="shared" si="237"/>
        <v>491.39521218783665</v>
      </c>
      <c r="G4146" s="292">
        <f t="shared" si="237"/>
        <v>43.074367611192635</v>
      </c>
      <c r="H4146" s="292">
        <f t="shared" si="237"/>
        <v>534.46957979902925</v>
      </c>
    </row>
    <row r="4147" spans="1:8" x14ac:dyDescent="0.25">
      <c r="A4147" s="426">
        <v>42472</v>
      </c>
      <c r="B4147" s="325">
        <v>131</v>
      </c>
      <c r="C4147" s="292">
        <v>3.8410000000000002</v>
      </c>
      <c r="D4147" s="292">
        <v>1.6879999999999999</v>
      </c>
      <c r="E4147" s="292">
        <v>5.5289999999999999</v>
      </c>
      <c r="F4147" s="292">
        <f t="shared" si="237"/>
        <v>565.44308268828058</v>
      </c>
      <c r="G4147" s="292">
        <f t="shared" si="237"/>
        <v>248.49464295178797</v>
      </c>
      <c r="H4147" s="292">
        <f t="shared" si="237"/>
        <v>813.93772564006849</v>
      </c>
    </row>
    <row r="4148" spans="1:8" x14ac:dyDescent="0.25">
      <c r="A4148" s="405">
        <v>42472</v>
      </c>
      <c r="B4148" s="325">
        <v>132</v>
      </c>
      <c r="C4148" s="292">
        <v>5.4989999999999997</v>
      </c>
      <c r="D4148" s="292">
        <v>2.4830000000000001</v>
      </c>
      <c r="E4148" s="292">
        <v>7.9819999999999993</v>
      </c>
      <c r="F4148" s="292">
        <f t="shared" si="237"/>
        <v>809.52135165395862</v>
      </c>
      <c r="G4148" s="292">
        <f t="shared" si="237"/>
        <v>365.52855358370232</v>
      </c>
      <c r="H4148" s="292">
        <f t="shared" si="237"/>
        <v>1175.0499052376608</v>
      </c>
    </row>
    <row r="4149" spans="1:8" x14ac:dyDescent="0.25">
      <c r="A4149" s="426">
        <v>42472</v>
      </c>
      <c r="B4149" s="325">
        <v>133</v>
      </c>
      <c r="C4149" s="292">
        <v>3.359</v>
      </c>
      <c r="D4149" s="292">
        <v>0.88829999999999998</v>
      </c>
      <c r="E4149" s="292">
        <v>4.2473000000000001</v>
      </c>
      <c r="F4149" s="292">
        <f t="shared" si="237"/>
        <v>494.48667397811363</v>
      </c>
      <c r="G4149" s="292">
        <f t="shared" si="237"/>
        <v>130.76883372871637</v>
      </c>
      <c r="H4149" s="292">
        <f t="shared" si="237"/>
        <v>625.25550770683003</v>
      </c>
    </row>
    <row r="4150" spans="1:8" x14ac:dyDescent="0.25">
      <c r="A4150" s="405">
        <v>42472</v>
      </c>
      <c r="B4150" s="325">
        <v>134</v>
      </c>
      <c r="C4150" s="292">
        <v>1.5109999999999999</v>
      </c>
      <c r="D4150" s="292">
        <v>0.43924999999999997</v>
      </c>
      <c r="E4150" s="292">
        <v>1.9502499999999998</v>
      </c>
      <c r="F4150" s="292">
        <f t="shared" si="237"/>
        <v>222.43803643373909</v>
      </c>
      <c r="G4150" s="292">
        <f t="shared" si="237"/>
        <v>64.663075779960224</v>
      </c>
      <c r="H4150" s="292">
        <f t="shared" si="237"/>
        <v>287.10111221369931</v>
      </c>
    </row>
    <row r="4151" spans="1:8" x14ac:dyDescent="0.25">
      <c r="A4151" s="426">
        <v>42472</v>
      </c>
      <c r="B4151" s="325">
        <v>135</v>
      </c>
      <c r="C4151" s="292">
        <v>0.21389</v>
      </c>
      <c r="D4151" s="292">
        <v>5.7229999999999999</v>
      </c>
      <c r="E4151" s="292">
        <v>5.93689</v>
      </c>
      <c r="F4151" s="292">
        <f t="shared" si="237"/>
        <v>31.487274396302091</v>
      </c>
      <c r="G4151" s="292">
        <f t="shared" si="237"/>
        <v>842.49694408357971</v>
      </c>
      <c r="H4151" s="292">
        <f t="shared" si="237"/>
        <v>873.98421847988186</v>
      </c>
    </row>
    <row r="4152" spans="1:8" x14ac:dyDescent="0.25">
      <c r="A4152" s="405">
        <v>42472</v>
      </c>
      <c r="B4152" s="325">
        <v>139</v>
      </c>
      <c r="C4152" s="292">
        <v>3.9079999999999999</v>
      </c>
      <c r="D4152" s="292">
        <v>2.2109999999999999</v>
      </c>
      <c r="E4152" s="292">
        <v>6.1189999999999998</v>
      </c>
      <c r="F4152" s="292">
        <f t="shared" si="237"/>
        <v>575.30631792392614</v>
      </c>
      <c r="G4152" s="292">
        <f t="shared" si="237"/>
        <v>325.48676277630523</v>
      </c>
      <c r="H4152" s="292">
        <f t="shared" si="237"/>
        <v>900.79308070023137</v>
      </c>
    </row>
    <row r="4153" spans="1:8" x14ac:dyDescent="0.25">
      <c r="A4153" s="426">
        <v>42472</v>
      </c>
      <c r="B4153" s="325">
        <v>140</v>
      </c>
      <c r="C4153" s="292">
        <v>2.4990000000000001</v>
      </c>
      <c r="D4153" s="292">
        <v>1.3009999999999999</v>
      </c>
      <c r="E4153" s="292">
        <v>3.8</v>
      </c>
      <c r="F4153" s="292">
        <f t="shared" si="237"/>
        <v>367.88395304296097</v>
      </c>
      <c r="G4153" s="292">
        <f t="shared" si="237"/>
        <v>191.52341853096928</v>
      </c>
      <c r="H4153" s="292">
        <f t="shared" si="237"/>
        <v>559.40737157393028</v>
      </c>
    </row>
    <row r="4154" spans="1:8" x14ac:dyDescent="0.25">
      <c r="A4154" s="405">
        <v>42472</v>
      </c>
      <c r="B4154" s="325">
        <v>177</v>
      </c>
      <c r="C4154" s="292">
        <v>1.655</v>
      </c>
      <c r="D4154" s="292">
        <v>0.20344999999999999</v>
      </c>
      <c r="E4154" s="292">
        <v>1.8584499999999999</v>
      </c>
      <c r="F4154" s="292">
        <f t="shared" si="237"/>
        <v>243.63663156706701</v>
      </c>
      <c r="G4154" s="292">
        <f t="shared" si="237"/>
        <v>29.950376249135818</v>
      </c>
      <c r="H4154" s="292">
        <f t="shared" si="237"/>
        <v>273.5870078162028</v>
      </c>
    </row>
    <row r="4155" spans="1:8" x14ac:dyDescent="0.25">
      <c r="A4155" s="426">
        <v>42472</v>
      </c>
      <c r="B4155" s="325">
        <v>178</v>
      </c>
      <c r="C4155" s="292">
        <v>3.0379999999999998</v>
      </c>
      <c r="D4155" s="292">
        <v>9.5570000000000002E-2</v>
      </c>
      <c r="E4155" s="292">
        <v>3.1335699999999997</v>
      </c>
      <c r="F4155" s="292">
        <f t="shared" si="237"/>
        <v>447.23147232673682</v>
      </c>
      <c r="G4155" s="292">
        <f t="shared" si="237"/>
        <v>14.069095395084346</v>
      </c>
      <c r="H4155" s="292">
        <f t="shared" si="237"/>
        <v>461.30056772182121</v>
      </c>
    </row>
    <row r="4156" spans="1:8" x14ac:dyDescent="0.25">
      <c r="A4156" s="405">
        <v>42472</v>
      </c>
      <c r="B4156" s="325">
        <v>181</v>
      </c>
      <c r="C4156" s="292">
        <v>1.522</v>
      </c>
      <c r="D4156" s="292">
        <v>0.34137000000000001</v>
      </c>
      <c r="E4156" s="292">
        <v>1.86337</v>
      </c>
      <c r="F4156" s="292">
        <f t="shared" si="237"/>
        <v>224.05737356197943</v>
      </c>
      <c r="G4156" s="292">
        <f t="shared" si="237"/>
        <v>50.253919587945418</v>
      </c>
      <c r="H4156" s="292">
        <f t="shared" si="237"/>
        <v>274.31129314992489</v>
      </c>
    </row>
    <row r="4157" spans="1:8" x14ac:dyDescent="0.25">
      <c r="A4157" s="426">
        <v>42472</v>
      </c>
      <c r="B4157" s="325">
        <v>182</v>
      </c>
      <c r="C4157" s="292">
        <v>5.5289999999999999</v>
      </c>
      <c r="D4157" s="292">
        <v>0.10025000000000001</v>
      </c>
      <c r="E4157" s="292">
        <v>5.6292499999999999</v>
      </c>
      <c r="F4157" s="292">
        <f t="shared" si="237"/>
        <v>813.93772564006849</v>
      </c>
      <c r="G4157" s="292">
        <f t="shared" si="237"/>
        <v>14.758049736917505</v>
      </c>
      <c r="H4157" s="292">
        <f t="shared" si="237"/>
        <v>828.69577537698603</v>
      </c>
    </row>
    <row r="4158" spans="1:8" x14ac:dyDescent="0.25">
      <c r="A4158" s="405">
        <v>42472</v>
      </c>
      <c r="B4158" s="325">
        <v>183</v>
      </c>
      <c r="C4158" s="292">
        <v>2.492</v>
      </c>
      <c r="D4158" s="292">
        <v>0.15944</v>
      </c>
      <c r="E4158" s="292">
        <v>2.65144</v>
      </c>
      <c r="F4158" s="292">
        <f t="shared" si="237"/>
        <v>366.85346577953533</v>
      </c>
      <c r="G4158" s="292">
        <f t="shared" si="237"/>
        <v>23.471555611512485</v>
      </c>
      <c r="H4158" s="292">
        <f t="shared" si="237"/>
        <v>390.32502139104781</v>
      </c>
    </row>
    <row r="4159" spans="1:8" x14ac:dyDescent="0.25">
      <c r="A4159" s="426">
        <v>42472</v>
      </c>
      <c r="B4159" s="325">
        <v>184</v>
      </c>
      <c r="C4159" s="292">
        <v>1.7669999999999999</v>
      </c>
      <c r="D4159" s="292">
        <v>0.29670000000000002</v>
      </c>
      <c r="E4159" s="292">
        <v>2.0636999999999999</v>
      </c>
      <c r="F4159" s="292">
        <f t="shared" si="237"/>
        <v>260.12442778187756</v>
      </c>
      <c r="G4159" s="292">
        <f t="shared" si="237"/>
        <v>43.677938722627658</v>
      </c>
      <c r="H4159" s="292">
        <f t="shared" si="237"/>
        <v>303.80236650450524</v>
      </c>
    </row>
    <row r="4160" spans="1:8" x14ac:dyDescent="0.25">
      <c r="A4160" s="405">
        <v>42472</v>
      </c>
      <c r="B4160" s="325">
        <v>185</v>
      </c>
      <c r="C4160" s="292">
        <v>2.4710000000000001</v>
      </c>
      <c r="D4160" s="292">
        <v>0.68816999999999995</v>
      </c>
      <c r="E4160" s="292">
        <v>3.15917</v>
      </c>
      <c r="F4160" s="292">
        <f t="shared" si="237"/>
        <v>363.76200398925835</v>
      </c>
      <c r="G4160" s="292">
        <f t="shared" si="237"/>
        <v>101.30720286737673</v>
      </c>
      <c r="H4160" s="292">
        <f t="shared" si="237"/>
        <v>465.06920685663511</v>
      </c>
    </row>
    <row r="4161" spans="1:8" x14ac:dyDescent="0.25">
      <c r="A4161" s="426">
        <v>42472</v>
      </c>
      <c r="B4161" s="325">
        <v>186</v>
      </c>
      <c r="C4161" s="292">
        <v>3.1080000000000001</v>
      </c>
      <c r="D4161" s="292">
        <v>0.26479999999999998</v>
      </c>
      <c r="E4161" s="292">
        <v>3.3728000000000002</v>
      </c>
      <c r="F4161" s="292">
        <f t="shared" si="237"/>
        <v>457.53634496099352</v>
      </c>
      <c r="G4161" s="292">
        <f t="shared" si="237"/>
        <v>38.981861050730721</v>
      </c>
      <c r="H4161" s="292">
        <f t="shared" si="237"/>
        <v>496.5182060117242</v>
      </c>
    </row>
    <row r="4162" spans="1:8" x14ac:dyDescent="0.25">
      <c r="A4162" s="405">
        <v>42472</v>
      </c>
      <c r="B4162" s="325">
        <v>187</v>
      </c>
      <c r="C4162" s="292">
        <v>5.742</v>
      </c>
      <c r="D4162" s="292">
        <v>0.80681999999999998</v>
      </c>
      <c r="E4162" s="292">
        <v>6.5488200000000001</v>
      </c>
      <c r="F4162" s="292">
        <f t="shared" si="237"/>
        <v>845.29398094144938</v>
      </c>
      <c r="G4162" s="292">
        <f t="shared" si="237"/>
        <v>118.77396198244169</v>
      </c>
      <c r="H4162" s="292">
        <f t="shared" si="237"/>
        <v>964.06794292389111</v>
      </c>
    </row>
    <row r="4163" spans="1:8" x14ac:dyDescent="0.25">
      <c r="A4163" s="426">
        <v>42472</v>
      </c>
      <c r="B4163" s="325">
        <v>189</v>
      </c>
      <c r="C4163" s="292">
        <v>1.5840000000000001</v>
      </c>
      <c r="D4163" s="292">
        <v>0.80276999999999998</v>
      </c>
      <c r="E4163" s="292">
        <v>2.3867700000000003</v>
      </c>
      <c r="F4163" s="292">
        <f t="shared" si="237"/>
        <v>233.18454646660672</v>
      </c>
      <c r="G4163" s="292">
        <f t="shared" si="237"/>
        <v>118.17775149431684</v>
      </c>
      <c r="H4163" s="292">
        <f t="shared" si="237"/>
        <v>351.36229796092363</v>
      </c>
    </row>
    <row r="4164" spans="1:8" x14ac:dyDescent="0.25">
      <c r="A4164" s="405">
        <v>42472</v>
      </c>
      <c r="B4164" s="325">
        <v>190</v>
      </c>
      <c r="C4164" s="292">
        <v>2.4159999999999999</v>
      </c>
      <c r="D4164" s="292">
        <v>0.61</v>
      </c>
      <c r="E4164" s="292">
        <v>3.0259999999999998</v>
      </c>
      <c r="F4164" s="292">
        <f t="shared" si="237"/>
        <v>355.6653183480567</v>
      </c>
      <c r="G4164" s="292">
        <f t="shared" si="237"/>
        <v>89.799604384236176</v>
      </c>
      <c r="H4164" s="292">
        <f t="shared" si="237"/>
        <v>445.46492273229285</v>
      </c>
    </row>
    <row r="4165" spans="1:8" x14ac:dyDescent="0.25">
      <c r="A4165" s="426">
        <v>42472</v>
      </c>
      <c r="B4165" s="325">
        <v>191</v>
      </c>
      <c r="C4165" s="292">
        <v>2.1190000000000002</v>
      </c>
      <c r="D4165" s="292">
        <v>0.24265999999999999</v>
      </c>
      <c r="E4165" s="292">
        <v>2.3616600000000001</v>
      </c>
      <c r="F4165" s="292">
        <f t="shared" si="237"/>
        <v>311.94321588556801</v>
      </c>
      <c r="G4165" s="292">
        <f t="shared" si="237"/>
        <v>35.722577048981556</v>
      </c>
      <c r="H4165" s="292">
        <f t="shared" si="237"/>
        <v>347.66579293454953</v>
      </c>
    </row>
    <row r="4166" spans="1:8" x14ac:dyDescent="0.25">
      <c r="A4166" s="405">
        <v>42472</v>
      </c>
      <c r="B4166" s="325">
        <v>192</v>
      </c>
      <c r="C4166" s="292">
        <v>2.843</v>
      </c>
      <c r="D4166" s="292">
        <v>0.39194000000000001</v>
      </c>
      <c r="E4166" s="292">
        <v>3.2349399999999999</v>
      </c>
      <c r="F4166" s="292">
        <f t="shared" si="237"/>
        <v>418.52504141702207</v>
      </c>
      <c r="G4166" s="292">
        <f t="shared" si="237"/>
        <v>57.698454003864796</v>
      </c>
      <c r="H4166" s="292">
        <f t="shared" si="237"/>
        <v>476.22349542088682</v>
      </c>
    </row>
    <row r="4167" spans="1:8" x14ac:dyDescent="0.25">
      <c r="A4167" s="426">
        <v>42472</v>
      </c>
      <c r="B4167" s="325">
        <v>195</v>
      </c>
      <c r="C4167" s="292">
        <v>1.9630000000000001</v>
      </c>
      <c r="D4167" s="292">
        <v>7.5240000000000001E-2</v>
      </c>
      <c r="E4167" s="292">
        <v>2.0382400000000001</v>
      </c>
      <c r="F4167" s="292">
        <f t="shared" si="237"/>
        <v>288.97807115779608</v>
      </c>
      <c r="G4167" s="292">
        <f t="shared" si="237"/>
        <v>11.07626595716382</v>
      </c>
      <c r="H4167" s="292">
        <f t="shared" si="237"/>
        <v>300.05433711495994</v>
      </c>
    </row>
    <row r="4168" spans="1:8" x14ac:dyDescent="0.25">
      <c r="A4168" s="405">
        <v>42472</v>
      </c>
      <c r="B4168" s="325">
        <v>196</v>
      </c>
      <c r="C4168" s="292">
        <v>2.9079999999999999</v>
      </c>
      <c r="D4168" s="292">
        <v>2.8170000000000001E-2</v>
      </c>
      <c r="E4168" s="292">
        <v>2.9361699999999997</v>
      </c>
      <c r="F4168" s="292">
        <f t="shared" si="237"/>
        <v>428.09385172026032</v>
      </c>
      <c r="G4168" s="292">
        <f t="shared" si="237"/>
        <v>4.1469751729572675</v>
      </c>
      <c r="H4168" s="292">
        <f t="shared" si="237"/>
        <v>432.24082689321756</v>
      </c>
    </row>
    <row r="4169" spans="1:8" x14ac:dyDescent="0.25">
      <c r="A4169" s="426">
        <v>42472</v>
      </c>
      <c r="B4169" s="325">
        <v>197</v>
      </c>
      <c r="C4169" s="292">
        <v>7.117</v>
      </c>
      <c r="D4169" s="292">
        <v>1.4019999999999999</v>
      </c>
      <c r="E4169" s="292">
        <v>8.5190000000000001</v>
      </c>
      <c r="F4169" s="292">
        <f t="shared" si="237"/>
        <v>1047.71112197149</v>
      </c>
      <c r="G4169" s="292">
        <f t="shared" si="237"/>
        <v>206.39187761753954</v>
      </c>
      <c r="H4169" s="292">
        <f t="shared" si="237"/>
        <v>1254.1029995890294</v>
      </c>
    </row>
    <row r="4170" spans="1:8" x14ac:dyDescent="0.25">
      <c r="A4170" s="405">
        <v>42472</v>
      </c>
      <c r="B4170" s="325">
        <v>198</v>
      </c>
      <c r="C4170" s="292">
        <v>3.702</v>
      </c>
      <c r="D4170" s="292">
        <v>0.37905</v>
      </c>
      <c r="E4170" s="292">
        <v>4.0810500000000003</v>
      </c>
      <c r="F4170" s="292">
        <f t="shared" si="237"/>
        <v>544.98054988597107</v>
      </c>
      <c r="G4170" s="292">
        <f t="shared" si="237"/>
        <v>55.800885314499546</v>
      </c>
      <c r="H4170" s="292">
        <f t="shared" si="237"/>
        <v>600.78143520047058</v>
      </c>
    </row>
    <row r="4171" spans="1:8" x14ac:dyDescent="0.25">
      <c r="A4171" s="426">
        <v>42472</v>
      </c>
      <c r="B4171" s="325">
        <v>200</v>
      </c>
      <c r="C4171" s="292">
        <v>4.9080000000000004</v>
      </c>
      <c r="D4171" s="292">
        <v>0.747</v>
      </c>
      <c r="E4171" s="292">
        <v>5.6550000000000002</v>
      </c>
      <c r="F4171" s="292">
        <f t="shared" si="237"/>
        <v>722.51878412759208</v>
      </c>
      <c r="G4171" s="292">
        <f t="shared" si="237"/>
        <v>109.96771225413839</v>
      </c>
      <c r="H4171" s="292">
        <f t="shared" si="237"/>
        <v>832.48649638173049</v>
      </c>
    </row>
    <row r="4172" spans="1:8" x14ac:dyDescent="0.25">
      <c r="A4172" s="405">
        <v>42472</v>
      </c>
      <c r="B4172" s="325">
        <v>204</v>
      </c>
      <c r="C4172" s="292">
        <v>3.988</v>
      </c>
      <c r="D4172" s="292">
        <v>0.99</v>
      </c>
      <c r="E4172" s="292">
        <v>4.9779999999999998</v>
      </c>
      <c r="F4172" s="292">
        <f t="shared" si="237"/>
        <v>587.08331522021945</v>
      </c>
      <c r="G4172" s="292">
        <f t="shared" si="237"/>
        <v>145.74034154162919</v>
      </c>
      <c r="H4172" s="292">
        <f t="shared" si="237"/>
        <v>732.82365676184861</v>
      </c>
    </row>
    <row r="4173" spans="1:8" x14ac:dyDescent="0.25">
      <c r="A4173" s="426">
        <v>42472</v>
      </c>
      <c r="B4173" s="325">
        <v>205</v>
      </c>
      <c r="C4173" s="292">
        <v>1.8560000000000001</v>
      </c>
      <c r="D4173" s="292">
        <v>2.456</v>
      </c>
      <c r="E4173" s="292">
        <v>4.3120000000000003</v>
      </c>
      <c r="F4173" s="292">
        <f t="shared" si="237"/>
        <v>273.22633727400381</v>
      </c>
      <c r="G4173" s="292">
        <f t="shared" si="237"/>
        <v>361.55381699620335</v>
      </c>
      <c r="H4173" s="292">
        <f t="shared" si="237"/>
        <v>634.78015427020716</v>
      </c>
    </row>
    <row r="4174" spans="1:8" x14ac:dyDescent="0.25">
      <c r="A4174" s="405">
        <v>42472</v>
      </c>
      <c r="B4174" s="325">
        <v>207</v>
      </c>
      <c r="C4174" s="292">
        <v>5.0430000000000001</v>
      </c>
      <c r="D4174" s="292">
        <v>0.29766999999999999</v>
      </c>
      <c r="E4174" s="292">
        <v>5.3406700000000003</v>
      </c>
      <c r="F4174" s="292">
        <f t="shared" si="237"/>
        <v>742.39246706508698</v>
      </c>
      <c r="G4174" s="292">
        <f t="shared" si="237"/>
        <v>43.820734814845217</v>
      </c>
      <c r="H4174" s="292">
        <f t="shared" si="237"/>
        <v>786.21320187993217</v>
      </c>
    </row>
    <row r="4175" spans="1:8" x14ac:dyDescent="0.25">
      <c r="A4175" s="426">
        <v>42472</v>
      </c>
      <c r="B4175" s="325">
        <v>211</v>
      </c>
      <c r="C4175" s="292">
        <v>1.823</v>
      </c>
      <c r="D4175" s="292">
        <v>1.498</v>
      </c>
      <c r="E4175" s="292">
        <v>3.3209999999999997</v>
      </c>
      <c r="F4175" s="292">
        <f t="shared" si="237"/>
        <v>268.36832588928286</v>
      </c>
      <c r="G4175" s="292">
        <f t="shared" si="237"/>
        <v>220.52427437309146</v>
      </c>
      <c r="H4175" s="292">
        <f t="shared" si="237"/>
        <v>488.89260026237434</v>
      </c>
    </row>
    <row r="4176" spans="1:8" x14ac:dyDescent="0.25">
      <c r="A4176" s="405">
        <v>42472</v>
      </c>
      <c r="B4176" s="325">
        <v>216</v>
      </c>
      <c r="C4176" s="292">
        <v>4.1360000000000001</v>
      </c>
      <c r="D4176" s="292">
        <v>5.3929999999999999E-2</v>
      </c>
      <c r="E4176" s="292">
        <v>4.1899300000000004</v>
      </c>
      <c r="F4176" s="292">
        <f t="shared" si="237"/>
        <v>608.87076021836197</v>
      </c>
      <c r="G4176" s="292">
        <f t="shared" si="237"/>
        <v>7.939168302363699</v>
      </c>
      <c r="H4176" s="292">
        <f t="shared" si="237"/>
        <v>616.80992852072575</v>
      </c>
    </row>
    <row r="4177" spans="1:8" x14ac:dyDescent="0.25">
      <c r="A4177" s="426">
        <v>42472</v>
      </c>
      <c r="B4177" s="325">
        <v>217</v>
      </c>
      <c r="C4177" s="292">
        <v>7.1779999999999999</v>
      </c>
      <c r="D4177" s="292">
        <v>3.3559999999999999</v>
      </c>
      <c r="E4177" s="292">
        <v>10.533999999999999</v>
      </c>
      <c r="F4177" s="292">
        <f t="shared" si="237"/>
        <v>1056.6910824099136</v>
      </c>
      <c r="G4177" s="292">
        <f t="shared" si="237"/>
        <v>494.04503657950261</v>
      </c>
      <c r="H4177" s="292">
        <f t="shared" si="237"/>
        <v>1550.7361189894159</v>
      </c>
    </row>
    <row r="4178" spans="1:8" x14ac:dyDescent="0.25">
      <c r="A4178" s="405">
        <v>42472</v>
      </c>
      <c r="B4178" s="325">
        <v>218</v>
      </c>
      <c r="C4178" s="292">
        <v>7.9120000000000008</v>
      </c>
      <c r="D4178" s="292">
        <v>0.39860000000000001</v>
      </c>
      <c r="E4178" s="292">
        <v>8.3106000000000009</v>
      </c>
      <c r="F4178" s="292">
        <f t="shared" ref="F4178:H4241" si="238">C4178*10000/(4.65*4.65*3.14159)</f>
        <v>1164.7450326034045</v>
      </c>
      <c r="G4178" s="292">
        <f t="shared" si="238"/>
        <v>58.678889028781214</v>
      </c>
      <c r="H4178" s="292">
        <f t="shared" si="238"/>
        <v>1223.4239216321857</v>
      </c>
    </row>
    <row r="4179" spans="1:8" x14ac:dyDescent="0.25">
      <c r="A4179" s="426">
        <v>42472</v>
      </c>
      <c r="B4179" s="325">
        <v>222</v>
      </c>
      <c r="C4179" s="292">
        <v>11.125999999999999</v>
      </c>
      <c r="D4179" s="292">
        <v>0.77697000000000005</v>
      </c>
      <c r="E4179" s="292">
        <v>11.90297</v>
      </c>
      <c r="F4179" s="292">
        <f t="shared" si="238"/>
        <v>1637.8858989819864</v>
      </c>
      <c r="G4179" s="292">
        <f t="shared" si="238"/>
        <v>114.37966986626228</v>
      </c>
      <c r="H4179" s="292">
        <f t="shared" si="238"/>
        <v>1752.2655688482487</v>
      </c>
    </row>
    <row r="4180" spans="1:8" x14ac:dyDescent="0.25">
      <c r="A4180" s="405">
        <v>42472</v>
      </c>
      <c r="B4180" s="325">
        <v>223</v>
      </c>
      <c r="C4180" s="292">
        <v>1.548</v>
      </c>
      <c r="D4180" s="292">
        <v>1.32</v>
      </c>
      <c r="E4180" s="292">
        <v>2.8680000000000003</v>
      </c>
      <c r="F4180" s="292">
        <f t="shared" si="238"/>
        <v>227.88489768327474</v>
      </c>
      <c r="G4180" s="292">
        <f t="shared" si="238"/>
        <v>194.32045538883892</v>
      </c>
      <c r="H4180" s="292">
        <f t="shared" si="238"/>
        <v>422.20535307211372</v>
      </c>
    </row>
    <row r="4181" spans="1:8" x14ac:dyDescent="0.25">
      <c r="A4181" s="426">
        <v>42472</v>
      </c>
      <c r="B4181" s="325">
        <v>224</v>
      </c>
      <c r="C4181" s="292">
        <v>0.34200999999999998</v>
      </c>
      <c r="D4181" s="292">
        <v>1.5009999999999999</v>
      </c>
      <c r="E4181" s="292">
        <v>1.8430099999999998</v>
      </c>
      <c r="F4181" s="292">
        <f t="shared" si="238"/>
        <v>50.348135566315761</v>
      </c>
      <c r="G4181" s="292">
        <f t="shared" si="238"/>
        <v>220.96591177170242</v>
      </c>
      <c r="H4181" s="292">
        <f t="shared" si="238"/>
        <v>271.31404733801821</v>
      </c>
    </row>
    <row r="4182" spans="1:8" x14ac:dyDescent="0.25">
      <c r="A4182" s="405">
        <v>42472</v>
      </c>
      <c r="B4182" s="325">
        <v>226</v>
      </c>
      <c r="C4182" s="292">
        <v>8.9359999999999999</v>
      </c>
      <c r="D4182" s="292">
        <v>0.60943999999999998</v>
      </c>
      <c r="E4182" s="292">
        <v>9.5454399999999993</v>
      </c>
      <c r="F4182" s="292">
        <f t="shared" si="238"/>
        <v>1315.4905979959581</v>
      </c>
      <c r="G4182" s="292">
        <f t="shared" si="238"/>
        <v>89.717165403162113</v>
      </c>
      <c r="H4182" s="292">
        <f t="shared" si="238"/>
        <v>1405.2077633991203</v>
      </c>
    </row>
    <row r="4183" spans="1:8" x14ac:dyDescent="0.25">
      <c r="A4183" s="426">
        <v>42472</v>
      </c>
      <c r="B4183" s="325">
        <v>227</v>
      </c>
      <c r="C4183" s="292">
        <v>4.4320000000000004</v>
      </c>
      <c r="D4183" s="292">
        <v>6.9589999999999996</v>
      </c>
      <c r="E4183" s="292">
        <v>11.391</v>
      </c>
      <c r="F4183" s="292">
        <f t="shared" si="238"/>
        <v>652.44565021464723</v>
      </c>
      <c r="G4183" s="292">
        <f t="shared" si="238"/>
        <v>1024.4515523113107</v>
      </c>
      <c r="H4183" s="292">
        <f t="shared" si="238"/>
        <v>1676.8972025259577</v>
      </c>
    </row>
    <row r="4184" spans="1:8" x14ac:dyDescent="0.25">
      <c r="A4184" s="405">
        <v>42472</v>
      </c>
      <c r="B4184" s="325">
        <v>229</v>
      </c>
      <c r="C4184" s="292">
        <v>3.931</v>
      </c>
      <c r="D4184" s="292">
        <v>1.998</v>
      </c>
      <c r="E4184" s="292">
        <v>5.9290000000000003</v>
      </c>
      <c r="F4184" s="292">
        <f t="shared" si="238"/>
        <v>578.69220464661055</v>
      </c>
      <c r="G4184" s="292">
        <f t="shared" si="238"/>
        <v>294.1305074749244</v>
      </c>
      <c r="H4184" s="292">
        <f t="shared" si="238"/>
        <v>872.82271212153489</v>
      </c>
    </row>
    <row r="4185" spans="1:8" x14ac:dyDescent="0.25">
      <c r="A4185" s="426">
        <v>42472</v>
      </c>
      <c r="B4185" s="325">
        <v>232</v>
      </c>
      <c r="C4185" s="292">
        <v>2.5659999999999998</v>
      </c>
      <c r="D4185" s="292">
        <v>1.0680000000000001</v>
      </c>
      <c r="E4185" s="292">
        <v>3.6339999999999999</v>
      </c>
      <c r="F4185" s="292">
        <f t="shared" si="238"/>
        <v>377.74718827860659</v>
      </c>
      <c r="G4185" s="292">
        <f t="shared" si="238"/>
        <v>157.22291390551513</v>
      </c>
      <c r="H4185" s="292">
        <f t="shared" si="238"/>
        <v>534.97010218412174</v>
      </c>
    </row>
    <row r="4186" spans="1:8" x14ac:dyDescent="0.25">
      <c r="A4186" s="405">
        <v>42472</v>
      </c>
      <c r="B4186" s="325">
        <v>235</v>
      </c>
      <c r="C4186" s="292">
        <v>1.23</v>
      </c>
      <c r="D4186" s="292">
        <v>2.35</v>
      </c>
      <c r="E4186" s="292">
        <v>3.58</v>
      </c>
      <c r="F4186" s="292">
        <f t="shared" si="238"/>
        <v>181.07133343050901</v>
      </c>
      <c r="G4186" s="292">
        <f t="shared" si="238"/>
        <v>345.94929557861479</v>
      </c>
      <c r="H4186" s="292">
        <f t="shared" si="238"/>
        <v>527.02062900912381</v>
      </c>
    </row>
    <row r="4187" spans="1:8" x14ac:dyDescent="0.25">
      <c r="A4187" s="426">
        <v>42472</v>
      </c>
      <c r="B4187" s="325">
        <v>236</v>
      </c>
      <c r="C4187" s="292">
        <v>2.7050000000000001</v>
      </c>
      <c r="D4187" s="292">
        <v>0.24479999999999999</v>
      </c>
      <c r="E4187" s="292">
        <v>2.9498000000000002</v>
      </c>
      <c r="F4187" s="292">
        <f t="shared" si="238"/>
        <v>398.20972108091615</v>
      </c>
      <c r="G4187" s="292">
        <f t="shared" si="238"/>
        <v>36.037611726657403</v>
      </c>
      <c r="H4187" s="292">
        <f t="shared" si="238"/>
        <v>434.24733280757363</v>
      </c>
    </row>
    <row r="4188" spans="1:8" x14ac:dyDescent="0.25">
      <c r="A4188" s="405">
        <v>42472</v>
      </c>
      <c r="B4188" s="325">
        <v>238</v>
      </c>
      <c r="C4188" s="292">
        <v>2.4460000000000002</v>
      </c>
      <c r="D4188" s="292">
        <v>0.58221999999999996</v>
      </c>
      <c r="E4188" s="292">
        <v>3.0282200000000001</v>
      </c>
      <c r="F4188" s="292">
        <f t="shared" si="238"/>
        <v>360.08169233416669</v>
      </c>
      <c r="G4188" s="292">
        <f t="shared" si="238"/>
        <v>85.710042073098336</v>
      </c>
      <c r="H4188" s="292">
        <f t="shared" si="238"/>
        <v>445.79173440726504</v>
      </c>
    </row>
    <row r="4189" spans="1:8" x14ac:dyDescent="0.25">
      <c r="A4189" s="426">
        <v>42472</v>
      </c>
      <c r="B4189" s="325">
        <v>240</v>
      </c>
      <c r="C4189" s="292">
        <v>19.38</v>
      </c>
      <c r="D4189" s="292">
        <v>2.181</v>
      </c>
      <c r="E4189" s="292">
        <v>21.561</v>
      </c>
      <c r="F4189" s="292">
        <f t="shared" si="238"/>
        <v>2852.9775950270446</v>
      </c>
      <c r="G4189" s="292">
        <f t="shared" si="238"/>
        <v>321.07038879019524</v>
      </c>
      <c r="H4189" s="292">
        <f t="shared" si="238"/>
        <v>3174.0479838172396</v>
      </c>
    </row>
    <row r="4190" spans="1:8" x14ac:dyDescent="0.25">
      <c r="A4190" s="405">
        <v>42472</v>
      </c>
      <c r="B4190" s="325">
        <v>241</v>
      </c>
      <c r="C4190" s="292">
        <v>8.3469999999999995</v>
      </c>
      <c r="D4190" s="292">
        <v>2.6890000000000001</v>
      </c>
      <c r="E4190" s="292">
        <v>11.036</v>
      </c>
      <c r="F4190" s="292">
        <f t="shared" si="238"/>
        <v>1228.782455401999</v>
      </c>
      <c r="G4190" s="292">
        <f t="shared" si="238"/>
        <v>395.8543216216575</v>
      </c>
      <c r="H4190" s="292">
        <f t="shared" si="238"/>
        <v>1624.6367770236564</v>
      </c>
    </row>
    <row r="4191" spans="1:8" x14ac:dyDescent="0.25">
      <c r="A4191" s="426">
        <v>42472</v>
      </c>
      <c r="B4191" s="325">
        <v>242</v>
      </c>
      <c r="C4191" s="292">
        <v>0.20460999999999999</v>
      </c>
      <c r="D4191" s="292">
        <v>0.27661999999999998</v>
      </c>
      <c r="E4191" s="292">
        <v>0.48122999999999994</v>
      </c>
      <c r="F4191" s="292">
        <f t="shared" si="238"/>
        <v>30.121142709932069</v>
      </c>
      <c r="G4191" s="292">
        <f t="shared" si="238"/>
        <v>40.721912401258045</v>
      </c>
      <c r="H4191" s="292">
        <f t="shared" si="238"/>
        <v>70.843055111190111</v>
      </c>
    </row>
    <row r="4192" spans="1:8" x14ac:dyDescent="0.25">
      <c r="A4192" s="405">
        <v>42472</v>
      </c>
      <c r="B4192" s="325">
        <v>244</v>
      </c>
      <c r="C4192" s="292">
        <v>10.065</v>
      </c>
      <c r="D4192" s="292">
        <v>3.5790000000000002</v>
      </c>
      <c r="E4192" s="292">
        <v>13.644</v>
      </c>
      <c r="F4192" s="292">
        <f t="shared" si="238"/>
        <v>1481.693472339897</v>
      </c>
      <c r="G4192" s="292">
        <f t="shared" si="238"/>
        <v>526.87341654292015</v>
      </c>
      <c r="H4192" s="292">
        <f t="shared" si="238"/>
        <v>2008.566888882817</v>
      </c>
    </row>
    <row r="4193" spans="1:8" x14ac:dyDescent="0.25">
      <c r="A4193" s="426">
        <v>42472</v>
      </c>
      <c r="B4193" s="325">
        <v>245</v>
      </c>
      <c r="C4193" s="292">
        <v>5.1820000000000004</v>
      </c>
      <c r="D4193" s="292">
        <v>2.98</v>
      </c>
      <c r="E4193" s="292">
        <v>8.1620000000000008</v>
      </c>
      <c r="F4193" s="292">
        <f t="shared" si="238"/>
        <v>762.8549998673966</v>
      </c>
      <c r="G4193" s="292">
        <f t="shared" si="238"/>
        <v>438.69314928692427</v>
      </c>
      <c r="H4193" s="292">
        <f t="shared" si="238"/>
        <v>1201.548149154321</v>
      </c>
    </row>
    <row r="4194" spans="1:8" x14ac:dyDescent="0.25">
      <c r="A4194" s="405">
        <v>42472</v>
      </c>
      <c r="B4194" s="325">
        <v>247</v>
      </c>
      <c r="C4194" s="292">
        <v>2.9809999999999999</v>
      </c>
      <c r="D4194" s="292">
        <v>1.206</v>
      </c>
      <c r="E4194" s="292">
        <v>4.1869999999999994</v>
      </c>
      <c r="F4194" s="292">
        <f t="shared" si="238"/>
        <v>438.84036175312792</v>
      </c>
      <c r="G4194" s="292">
        <f t="shared" si="238"/>
        <v>177.53823424162104</v>
      </c>
      <c r="H4194" s="292">
        <f t="shared" si="238"/>
        <v>616.37859599474882</v>
      </c>
    </row>
    <row r="4195" spans="1:8" x14ac:dyDescent="0.25">
      <c r="A4195" s="426">
        <v>42472</v>
      </c>
      <c r="B4195" s="325">
        <v>248</v>
      </c>
      <c r="C4195" s="292">
        <v>1.369</v>
      </c>
      <c r="D4195" s="292">
        <v>1.075</v>
      </c>
      <c r="E4195" s="292">
        <v>2.444</v>
      </c>
      <c r="F4195" s="292">
        <f t="shared" si="238"/>
        <v>201.53386623281855</v>
      </c>
      <c r="G4195" s="292">
        <f t="shared" si="238"/>
        <v>158.2534011689408</v>
      </c>
      <c r="H4195" s="292">
        <f t="shared" si="238"/>
        <v>359.78726740175938</v>
      </c>
    </row>
    <row r="4196" spans="1:8" x14ac:dyDescent="0.25">
      <c r="A4196" s="405">
        <v>42472</v>
      </c>
      <c r="B4196" s="325">
        <v>250</v>
      </c>
      <c r="C4196" s="292">
        <v>4.016</v>
      </c>
      <c r="D4196" s="292">
        <v>1.2729999999999999</v>
      </c>
      <c r="E4196" s="292">
        <v>5.2889999999999997</v>
      </c>
      <c r="F4196" s="292">
        <f t="shared" si="238"/>
        <v>591.20526427392213</v>
      </c>
      <c r="G4196" s="292">
        <f t="shared" si="238"/>
        <v>187.40146947726663</v>
      </c>
      <c r="H4196" s="292">
        <f t="shared" si="238"/>
        <v>778.6067337511887</v>
      </c>
    </row>
    <row r="4197" spans="1:8" x14ac:dyDescent="0.25">
      <c r="A4197" s="426">
        <v>42472</v>
      </c>
      <c r="B4197" s="325">
        <v>252</v>
      </c>
      <c r="C4197" s="292">
        <v>4.2510000000000003</v>
      </c>
      <c r="D4197" s="292">
        <v>2.484</v>
      </c>
      <c r="E4197" s="292">
        <v>6.7350000000000003</v>
      </c>
      <c r="F4197" s="292">
        <f t="shared" si="238"/>
        <v>625.80019383178353</v>
      </c>
      <c r="G4197" s="292">
        <f t="shared" si="238"/>
        <v>365.67576604990597</v>
      </c>
      <c r="H4197" s="292">
        <f t="shared" si="238"/>
        <v>991.47595988168962</v>
      </c>
    </row>
    <row r="4198" spans="1:8" x14ac:dyDescent="0.25">
      <c r="A4198" s="405">
        <v>42472</v>
      </c>
      <c r="B4198" s="325">
        <v>255</v>
      </c>
      <c r="C4198" s="292">
        <v>4.8029999999999999</v>
      </c>
      <c r="D4198" s="292">
        <v>0.61600999999999995</v>
      </c>
      <c r="E4198" s="292">
        <v>5.4190100000000001</v>
      </c>
      <c r="F4198" s="292">
        <f t="shared" si="238"/>
        <v>707.06147517620718</v>
      </c>
      <c r="G4198" s="292">
        <f t="shared" si="238"/>
        <v>90.684351306120192</v>
      </c>
      <c r="H4198" s="292">
        <f t="shared" si="238"/>
        <v>797.74582648232729</v>
      </c>
    </row>
    <row r="4199" spans="1:8" x14ac:dyDescent="0.25">
      <c r="A4199" s="426">
        <v>42472</v>
      </c>
      <c r="B4199" s="325">
        <v>257</v>
      </c>
      <c r="C4199" s="292">
        <v>1.018</v>
      </c>
      <c r="D4199" s="292">
        <v>1.472</v>
      </c>
      <c r="E4199" s="292">
        <v>2.4900000000000002</v>
      </c>
      <c r="F4199" s="292">
        <f t="shared" si="238"/>
        <v>149.86229059533184</v>
      </c>
      <c r="G4199" s="292">
        <f t="shared" si="238"/>
        <v>216.69675025179615</v>
      </c>
      <c r="H4199" s="292">
        <f t="shared" si="238"/>
        <v>366.55904084712807</v>
      </c>
    </row>
    <row r="4200" spans="1:8" x14ac:dyDescent="0.25">
      <c r="A4200" s="405">
        <v>42472</v>
      </c>
      <c r="B4200" s="325">
        <v>259</v>
      </c>
      <c r="C4200" s="292">
        <v>2.3879999999999999</v>
      </c>
      <c r="D4200" s="292">
        <v>1.405</v>
      </c>
      <c r="E4200" s="292">
        <v>3.7930000000000001</v>
      </c>
      <c r="F4200" s="292">
        <f t="shared" si="238"/>
        <v>351.54336929435408</v>
      </c>
      <c r="G4200" s="292">
        <f t="shared" si="238"/>
        <v>206.83351501615053</v>
      </c>
      <c r="H4200" s="292">
        <f t="shared" si="238"/>
        <v>558.37688431050458</v>
      </c>
    </row>
    <row r="4201" spans="1:8" x14ac:dyDescent="0.25">
      <c r="A4201" s="426">
        <v>42472</v>
      </c>
      <c r="B4201" s="325">
        <v>260</v>
      </c>
      <c r="C4201" s="292">
        <v>2.8639999999999999</v>
      </c>
      <c r="D4201" s="292">
        <v>2.128E-2</v>
      </c>
      <c r="E4201" s="292">
        <v>2.8852799999999998</v>
      </c>
      <c r="F4201" s="292">
        <f t="shared" si="238"/>
        <v>421.61650320729905</v>
      </c>
      <c r="G4201" s="292">
        <f t="shared" si="238"/>
        <v>3.1326812808140097</v>
      </c>
      <c r="H4201" s="292">
        <f t="shared" si="238"/>
        <v>424.74918448811303</v>
      </c>
    </row>
    <row r="4202" spans="1:8" x14ac:dyDescent="0.25">
      <c r="A4202" s="405">
        <v>42472</v>
      </c>
      <c r="B4202" s="325">
        <v>261</v>
      </c>
      <c r="C4202" s="292">
        <v>3.1120000000000001</v>
      </c>
      <c r="D4202" s="292">
        <v>0.50700000000000001</v>
      </c>
      <c r="E4202" s="292">
        <v>3.6190000000000002</v>
      </c>
      <c r="F4202" s="292">
        <f t="shared" si="238"/>
        <v>458.12519482580814</v>
      </c>
      <c r="G4202" s="292">
        <f t="shared" si="238"/>
        <v>74.636720365258597</v>
      </c>
      <c r="H4202" s="292">
        <f t="shared" si="238"/>
        <v>532.76191519106681</v>
      </c>
    </row>
    <row r="4203" spans="1:8" x14ac:dyDescent="0.25">
      <c r="A4203" s="426">
        <v>42472</v>
      </c>
      <c r="B4203" s="325">
        <v>262</v>
      </c>
      <c r="C4203" s="292">
        <v>0.24776000000000001</v>
      </c>
      <c r="D4203" s="292">
        <v>5.4669999999999996</v>
      </c>
      <c r="E4203" s="292">
        <v>5.7147600000000001</v>
      </c>
      <c r="F4203" s="292">
        <f t="shared" si="238"/>
        <v>36.473360626620256</v>
      </c>
      <c r="G4203" s="292">
        <f t="shared" si="238"/>
        <v>804.81055273544121</v>
      </c>
      <c r="H4203" s="292">
        <f t="shared" si="238"/>
        <v>841.28391336206153</v>
      </c>
    </row>
    <row r="4204" spans="1:8" x14ac:dyDescent="0.25">
      <c r="A4204" s="405">
        <v>42472</v>
      </c>
      <c r="B4204" s="325">
        <v>263</v>
      </c>
      <c r="C4204" s="292">
        <v>0.97799999999999998</v>
      </c>
      <c r="D4204" s="292">
        <v>1.2749999999999999</v>
      </c>
      <c r="E4204" s="292">
        <v>2.2530000000000001</v>
      </c>
      <c r="F4204" s="292">
        <f t="shared" si="238"/>
        <v>143.97379194718522</v>
      </c>
      <c r="G4204" s="292">
        <f t="shared" si="238"/>
        <v>187.69589440967397</v>
      </c>
      <c r="H4204" s="292">
        <f t="shared" si="238"/>
        <v>331.66968635685919</v>
      </c>
    </row>
    <row r="4205" spans="1:8" x14ac:dyDescent="0.25">
      <c r="A4205" s="426">
        <v>42472</v>
      </c>
      <c r="B4205" s="325">
        <v>264</v>
      </c>
      <c r="C4205" s="292">
        <v>3.351</v>
      </c>
      <c r="D4205" s="292">
        <v>2.0139999999999998</v>
      </c>
      <c r="E4205" s="292">
        <v>5.3650000000000002</v>
      </c>
      <c r="F4205" s="292">
        <f t="shared" si="238"/>
        <v>493.30897424848428</v>
      </c>
      <c r="G4205" s="292">
        <f t="shared" si="238"/>
        <v>296.48590693418299</v>
      </c>
      <c r="H4205" s="292">
        <f t="shared" si="238"/>
        <v>789.79488118266738</v>
      </c>
    </row>
    <row r="4206" spans="1:8" x14ac:dyDescent="0.25">
      <c r="A4206" s="405">
        <v>42472</v>
      </c>
      <c r="B4206" s="325">
        <v>267</v>
      </c>
      <c r="C4206" s="292">
        <v>2.1389999999999998</v>
      </c>
      <c r="D4206" s="292">
        <v>2.27</v>
      </c>
      <c r="E4206" s="292">
        <v>4.4089999999999998</v>
      </c>
      <c r="F4206" s="292">
        <f t="shared" si="238"/>
        <v>314.88746520964122</v>
      </c>
      <c r="G4206" s="292">
        <f t="shared" si="238"/>
        <v>334.17229828232149</v>
      </c>
      <c r="H4206" s="292">
        <f t="shared" si="238"/>
        <v>649.05976349196283</v>
      </c>
    </row>
    <row r="4207" spans="1:8" x14ac:dyDescent="0.25">
      <c r="A4207" s="426">
        <v>42472</v>
      </c>
      <c r="B4207" s="325">
        <v>268</v>
      </c>
      <c r="C4207" s="292">
        <v>3.883</v>
      </c>
      <c r="D4207" s="292">
        <v>0.23849000000000001</v>
      </c>
      <c r="E4207" s="292">
        <v>4.1214899999999997</v>
      </c>
      <c r="F4207" s="292">
        <f t="shared" si="238"/>
        <v>571.62600626883454</v>
      </c>
      <c r="G4207" s="292">
        <f t="shared" si="238"/>
        <v>35.108701064912275</v>
      </c>
      <c r="H4207" s="292">
        <f t="shared" si="238"/>
        <v>606.73470733374677</v>
      </c>
    </row>
    <row r="4208" spans="1:8" x14ac:dyDescent="0.25">
      <c r="A4208" s="405">
        <v>42472</v>
      </c>
      <c r="B4208" s="325">
        <v>271</v>
      </c>
      <c r="C4208" s="292">
        <v>2.8479999999999999</v>
      </c>
      <c r="D4208" s="292">
        <v>0.51832</v>
      </c>
      <c r="E4208" s="292">
        <v>3.36632</v>
      </c>
      <c r="F4208" s="292">
        <f t="shared" si="238"/>
        <v>419.2611037480404</v>
      </c>
      <c r="G4208" s="292">
        <f t="shared" si="238"/>
        <v>76.303165482684079</v>
      </c>
      <c r="H4208" s="292">
        <f t="shared" si="238"/>
        <v>495.56426923072439</v>
      </c>
    </row>
    <row r="4209" spans="1:8" x14ac:dyDescent="0.25">
      <c r="A4209" s="426">
        <v>42472</v>
      </c>
      <c r="B4209" s="325">
        <v>272</v>
      </c>
      <c r="C4209" s="292">
        <v>2.8860000000000001</v>
      </c>
      <c r="D4209" s="292">
        <v>0.96950000000000003</v>
      </c>
      <c r="E4209" s="292">
        <v>3.8555000000000001</v>
      </c>
      <c r="F4209" s="292">
        <f t="shared" si="238"/>
        <v>424.85517746377968</v>
      </c>
      <c r="G4209" s="292">
        <f t="shared" si="238"/>
        <v>142.72248598445404</v>
      </c>
      <c r="H4209" s="292">
        <f t="shared" si="238"/>
        <v>567.57766344823369</v>
      </c>
    </row>
    <row r="4210" spans="1:8" x14ac:dyDescent="0.25">
      <c r="A4210" s="405">
        <v>42472</v>
      </c>
      <c r="B4210" s="325">
        <v>273</v>
      </c>
      <c r="C4210" s="292">
        <v>3.8290000000000002</v>
      </c>
      <c r="D4210" s="292">
        <v>2.8250000000000002</v>
      </c>
      <c r="E4210" s="292">
        <v>6.6539999999999999</v>
      </c>
      <c r="F4210" s="292">
        <f t="shared" si="238"/>
        <v>563.67653309383661</v>
      </c>
      <c r="G4210" s="292">
        <f t="shared" si="238"/>
        <v>415.87521702535605</v>
      </c>
      <c r="H4210" s="292">
        <f t="shared" si="238"/>
        <v>979.55175011919266</v>
      </c>
    </row>
    <row r="4211" spans="1:8" x14ac:dyDescent="0.25">
      <c r="A4211" s="426">
        <v>42472</v>
      </c>
      <c r="B4211" s="325">
        <v>276</v>
      </c>
      <c r="C4211" s="292">
        <v>2.9079999999999999</v>
      </c>
      <c r="D4211" s="292">
        <v>0.20988999999999999</v>
      </c>
      <c r="E4211" s="292">
        <v>3.1178900000000001</v>
      </c>
      <c r="F4211" s="292">
        <f t="shared" si="238"/>
        <v>428.09385172026032</v>
      </c>
      <c r="G4211" s="292">
        <f t="shared" si="238"/>
        <v>30.898424531487429</v>
      </c>
      <c r="H4211" s="292">
        <f t="shared" si="238"/>
        <v>458.9922762517478</v>
      </c>
    </row>
    <row r="4212" spans="1:8" x14ac:dyDescent="0.25">
      <c r="A4212" s="405">
        <v>42472</v>
      </c>
      <c r="B4212" s="325">
        <v>278</v>
      </c>
      <c r="C4212" s="292">
        <v>1.4410000000000001</v>
      </c>
      <c r="D4212" s="292">
        <v>0.10613</v>
      </c>
      <c r="E4212" s="292">
        <v>1.5471300000000001</v>
      </c>
      <c r="F4212" s="292">
        <f t="shared" si="238"/>
        <v>212.1331637994825</v>
      </c>
      <c r="G4212" s="292">
        <f t="shared" si="238"/>
        <v>15.623659038195058</v>
      </c>
      <c r="H4212" s="292">
        <f t="shared" si="238"/>
        <v>227.75682283767759</v>
      </c>
    </row>
    <row r="4213" spans="1:8" x14ac:dyDescent="0.25">
      <c r="A4213" s="426">
        <v>42472</v>
      </c>
      <c r="B4213" s="325">
        <v>279</v>
      </c>
      <c r="C4213" s="292">
        <v>3.3370000000000002</v>
      </c>
      <c r="D4213" s="292">
        <v>0.14898</v>
      </c>
      <c r="E4213" s="292">
        <v>3.4859800000000001</v>
      </c>
      <c r="F4213" s="292">
        <f t="shared" si="238"/>
        <v>491.24799972163299</v>
      </c>
      <c r="G4213" s="292">
        <f t="shared" si="238"/>
        <v>21.931713215022139</v>
      </c>
      <c r="H4213" s="292">
        <f t="shared" si="238"/>
        <v>513.17971293665516</v>
      </c>
    </row>
    <row r="4214" spans="1:8" x14ac:dyDescent="0.25">
      <c r="A4214" s="405">
        <v>42472</v>
      </c>
      <c r="B4214" s="325">
        <v>280</v>
      </c>
      <c r="C4214" s="292">
        <v>8.1259999999999994</v>
      </c>
      <c r="D4214" s="292">
        <v>0.20582</v>
      </c>
      <c r="E4214" s="292">
        <v>8.3318199999999987</v>
      </c>
      <c r="F4214" s="292">
        <f t="shared" si="238"/>
        <v>1196.2485003709887</v>
      </c>
      <c r="G4214" s="292">
        <f t="shared" si="238"/>
        <v>30.299269794038505</v>
      </c>
      <c r="H4214" s="292">
        <f t="shared" si="238"/>
        <v>1226.547770165027</v>
      </c>
    </row>
    <row r="4215" spans="1:8" x14ac:dyDescent="0.25">
      <c r="A4215" s="426">
        <v>42472</v>
      </c>
      <c r="B4215" s="325">
        <v>317</v>
      </c>
      <c r="C4215" s="292">
        <v>1.8839999999999999</v>
      </c>
      <c r="D4215" s="292">
        <v>0.90027000000000001</v>
      </c>
      <c r="E4215" s="292">
        <v>2.7842699999999998</v>
      </c>
      <c r="F4215" s="292">
        <f t="shared" si="238"/>
        <v>277.34828632770649</v>
      </c>
      <c r="G4215" s="292">
        <f t="shared" si="238"/>
        <v>132.53096694917429</v>
      </c>
      <c r="H4215" s="292">
        <f t="shared" si="238"/>
        <v>409.87925327688072</v>
      </c>
    </row>
    <row r="4216" spans="1:8" x14ac:dyDescent="0.25">
      <c r="A4216" s="405">
        <v>42472</v>
      </c>
      <c r="B4216" s="325">
        <v>319</v>
      </c>
      <c r="C4216" s="292">
        <v>1.4510000000000001</v>
      </c>
      <c r="D4216" s="292">
        <v>1.964</v>
      </c>
      <c r="E4216" s="292">
        <v>3.415</v>
      </c>
      <c r="F4216" s="292">
        <f t="shared" si="238"/>
        <v>213.60528846151917</v>
      </c>
      <c r="G4216" s="292">
        <f t="shared" si="238"/>
        <v>289.12528362399974</v>
      </c>
      <c r="H4216" s="292">
        <f t="shared" si="238"/>
        <v>502.73057208551893</v>
      </c>
    </row>
    <row r="4217" spans="1:8" x14ac:dyDescent="0.25">
      <c r="A4217" s="426">
        <v>42472</v>
      </c>
      <c r="B4217" s="325">
        <v>321</v>
      </c>
      <c r="C4217" s="292">
        <v>2.6440000000000001</v>
      </c>
      <c r="D4217" s="292">
        <v>2.4649999999999999</v>
      </c>
      <c r="E4217" s="292">
        <v>5.109</v>
      </c>
      <c r="F4217" s="292">
        <f t="shared" si="238"/>
        <v>389.22976064249252</v>
      </c>
      <c r="G4217" s="292">
        <f t="shared" si="238"/>
        <v>362.87872919203636</v>
      </c>
      <c r="H4217" s="292">
        <f t="shared" si="238"/>
        <v>752.10848983452888</v>
      </c>
    </row>
    <row r="4218" spans="1:8" x14ac:dyDescent="0.25">
      <c r="A4218" s="405">
        <v>42472</v>
      </c>
      <c r="B4218" s="325">
        <v>322</v>
      </c>
      <c r="C4218" s="292">
        <v>0.81599999999999995</v>
      </c>
      <c r="D4218" s="292">
        <v>1.77</v>
      </c>
      <c r="E4218" s="292">
        <v>2.5859999999999999</v>
      </c>
      <c r="F4218" s="292">
        <f t="shared" si="238"/>
        <v>120.12537242219133</v>
      </c>
      <c r="G4218" s="292">
        <f t="shared" si="238"/>
        <v>260.56606518048858</v>
      </c>
      <c r="H4218" s="292">
        <f t="shared" si="238"/>
        <v>380.69143760267991</v>
      </c>
    </row>
    <row r="4219" spans="1:8" x14ac:dyDescent="0.25">
      <c r="A4219" s="426">
        <v>42472</v>
      </c>
      <c r="B4219" s="325">
        <v>323</v>
      </c>
      <c r="C4219" s="292">
        <v>1.97</v>
      </c>
      <c r="D4219" s="292">
        <v>1.286</v>
      </c>
      <c r="E4219" s="292">
        <v>3.2560000000000002</v>
      </c>
      <c r="F4219" s="292">
        <f t="shared" si="238"/>
        <v>290.00855842122172</v>
      </c>
      <c r="G4219" s="292">
        <f t="shared" si="238"/>
        <v>189.31523153791429</v>
      </c>
      <c r="H4219" s="292">
        <f t="shared" si="238"/>
        <v>479.32378995913609</v>
      </c>
    </row>
    <row r="4220" spans="1:8" x14ac:dyDescent="0.25">
      <c r="A4220" s="405">
        <v>42472</v>
      </c>
      <c r="B4220" s="325">
        <v>325</v>
      </c>
      <c r="C4220" s="292">
        <v>2.4969999999999999</v>
      </c>
      <c r="D4220" s="292">
        <v>0.67893999999999999</v>
      </c>
      <c r="E4220" s="292">
        <v>3.1759399999999998</v>
      </c>
      <c r="F4220" s="292">
        <f t="shared" si="238"/>
        <v>367.58952811055366</v>
      </c>
      <c r="G4220" s="292">
        <f t="shared" si="238"/>
        <v>99.948431804316897</v>
      </c>
      <c r="H4220" s="292">
        <f t="shared" si="238"/>
        <v>467.5379599148705</v>
      </c>
    </row>
    <row r="4221" spans="1:8" x14ac:dyDescent="0.25">
      <c r="A4221" s="426">
        <v>42472</v>
      </c>
      <c r="B4221" s="325">
        <v>326</v>
      </c>
      <c r="C4221" s="292">
        <v>2.0190000000000001</v>
      </c>
      <c r="D4221" s="292">
        <v>0.99782999999999999</v>
      </c>
      <c r="E4221" s="292">
        <v>3.0168300000000001</v>
      </c>
      <c r="F4221" s="292">
        <f t="shared" si="238"/>
        <v>297.22196926520138</v>
      </c>
      <c r="G4221" s="292">
        <f t="shared" si="238"/>
        <v>146.8930151520039</v>
      </c>
      <c r="H4221" s="292">
        <f t="shared" si="238"/>
        <v>444.11498441720533</v>
      </c>
    </row>
    <row r="4222" spans="1:8" x14ac:dyDescent="0.25">
      <c r="A4222" s="405">
        <v>42472</v>
      </c>
      <c r="B4222" s="325">
        <v>329</v>
      </c>
      <c r="C4222" s="292">
        <v>22.187999999999999</v>
      </c>
      <c r="D4222" s="292">
        <v>1.839</v>
      </c>
      <c r="E4222" s="292">
        <v>24.026999999999997</v>
      </c>
      <c r="F4222" s="292">
        <f t="shared" si="238"/>
        <v>3266.350200126938</v>
      </c>
      <c r="G4222" s="292">
        <f t="shared" si="238"/>
        <v>270.72372534854151</v>
      </c>
      <c r="H4222" s="292">
        <f t="shared" si="238"/>
        <v>3537.0739254754794</v>
      </c>
    </row>
    <row r="4223" spans="1:8" x14ac:dyDescent="0.25">
      <c r="A4223" s="426">
        <v>42472</v>
      </c>
      <c r="B4223" s="325">
        <v>331</v>
      </c>
      <c r="C4223" s="292">
        <v>2.1850000000000001</v>
      </c>
      <c r="D4223" s="292">
        <v>0.52971000000000001</v>
      </c>
      <c r="E4223" s="292">
        <v>2.7147100000000002</v>
      </c>
      <c r="F4223" s="292">
        <f t="shared" si="238"/>
        <v>321.65923865500991</v>
      </c>
      <c r="G4223" s="292">
        <f t="shared" si="238"/>
        <v>77.979915472743855</v>
      </c>
      <c r="H4223" s="292">
        <f t="shared" si="238"/>
        <v>399.63915412775378</v>
      </c>
    </row>
    <row r="4224" spans="1:8" x14ac:dyDescent="0.25">
      <c r="A4224" s="405">
        <v>42472</v>
      </c>
      <c r="B4224" s="325">
        <v>332</v>
      </c>
      <c r="C4224" s="292">
        <v>2.8039999999999998</v>
      </c>
      <c r="D4224" s="292">
        <v>2.0470000000000002</v>
      </c>
      <c r="E4224" s="292">
        <v>4.851</v>
      </c>
      <c r="F4224" s="292">
        <f t="shared" si="238"/>
        <v>412.78375523507907</v>
      </c>
      <c r="G4224" s="292">
        <f t="shared" si="238"/>
        <v>301.343918318904</v>
      </c>
      <c r="H4224" s="292">
        <f t="shared" si="238"/>
        <v>714.12767355398307</v>
      </c>
    </row>
    <row r="4225" spans="1:8" x14ac:dyDescent="0.25">
      <c r="A4225" s="426">
        <v>42472</v>
      </c>
      <c r="B4225" s="325">
        <v>333</v>
      </c>
      <c r="C4225" s="292">
        <v>7.2220000000000004</v>
      </c>
      <c r="D4225" s="292">
        <v>2.2839999999999998</v>
      </c>
      <c r="E4225" s="292">
        <v>9.5060000000000002</v>
      </c>
      <c r="F4225" s="292">
        <f t="shared" si="238"/>
        <v>1063.1684309228749</v>
      </c>
      <c r="G4225" s="292">
        <f t="shared" si="238"/>
        <v>336.23327280917277</v>
      </c>
      <c r="H4225" s="292">
        <f t="shared" si="238"/>
        <v>1399.4017037320477</v>
      </c>
    </row>
    <row r="4226" spans="1:8" x14ac:dyDescent="0.25">
      <c r="A4226" s="405">
        <v>42472</v>
      </c>
      <c r="B4226" s="325">
        <v>334</v>
      </c>
      <c r="C4226" s="292">
        <v>2.1080000000000001</v>
      </c>
      <c r="D4226" s="292">
        <v>0.50283999999999995</v>
      </c>
      <c r="E4226" s="292">
        <v>2.61084</v>
      </c>
      <c r="F4226" s="292">
        <f t="shared" si="238"/>
        <v>310.32387875732763</v>
      </c>
      <c r="G4226" s="292">
        <f t="shared" si="238"/>
        <v>74.024316505851331</v>
      </c>
      <c r="H4226" s="292">
        <f t="shared" si="238"/>
        <v>384.34819526317898</v>
      </c>
    </row>
    <row r="4227" spans="1:8" x14ac:dyDescent="0.25">
      <c r="A4227" s="426">
        <v>42472</v>
      </c>
      <c r="B4227" s="325">
        <v>335</v>
      </c>
      <c r="C4227" s="292">
        <v>2.5529999999999999</v>
      </c>
      <c r="D4227" s="292">
        <v>0.50126999999999999</v>
      </c>
      <c r="E4227" s="292">
        <v>3.0542699999999998</v>
      </c>
      <c r="F4227" s="292">
        <f t="shared" si="238"/>
        <v>375.83342621795896</v>
      </c>
      <c r="G4227" s="292">
        <f t="shared" si="238"/>
        <v>73.793192933911584</v>
      </c>
      <c r="H4227" s="292">
        <f t="shared" si="238"/>
        <v>449.6266191518705</v>
      </c>
    </row>
    <row r="4228" spans="1:8" x14ac:dyDescent="0.25">
      <c r="A4228" s="405">
        <v>42472</v>
      </c>
      <c r="B4228" s="325">
        <v>336</v>
      </c>
      <c r="C4228" s="292">
        <v>10.803000000000001</v>
      </c>
      <c r="D4228" s="292">
        <v>0.56110000000000004</v>
      </c>
      <c r="E4228" s="292">
        <v>11.364100000000001</v>
      </c>
      <c r="F4228" s="292">
        <f t="shared" si="238"/>
        <v>1590.3362723982025</v>
      </c>
      <c r="G4228" s="292">
        <f t="shared" si="238"/>
        <v>82.600914786876913</v>
      </c>
      <c r="H4228" s="292">
        <f t="shared" si="238"/>
        <v>1672.9371871850792</v>
      </c>
    </row>
    <row r="4229" spans="1:8" x14ac:dyDescent="0.25">
      <c r="A4229" s="426">
        <v>42472</v>
      </c>
      <c r="B4229" s="325">
        <v>337</v>
      </c>
      <c r="C4229" s="292">
        <v>1.4259999999999999</v>
      </c>
      <c r="D4229" s="292">
        <v>0.20602000000000001</v>
      </c>
      <c r="E4229" s="292">
        <v>1.63202</v>
      </c>
      <c r="F4229" s="292">
        <f t="shared" si="238"/>
        <v>209.92497680642751</v>
      </c>
      <c r="G4229" s="292">
        <f t="shared" si="238"/>
        <v>30.328712287279245</v>
      </c>
      <c r="H4229" s="292">
        <f t="shared" si="238"/>
        <v>240.25368909370678</v>
      </c>
    </row>
    <row r="4230" spans="1:8" x14ac:dyDescent="0.25">
      <c r="A4230" s="405">
        <v>42472</v>
      </c>
      <c r="B4230" s="325">
        <v>338</v>
      </c>
      <c r="C4230" s="292">
        <v>3.5089999999999999</v>
      </c>
      <c r="D4230" s="292">
        <v>1.2889999999999999</v>
      </c>
      <c r="E4230" s="292">
        <v>4.798</v>
      </c>
      <c r="F4230" s="292">
        <f t="shared" si="238"/>
        <v>516.56854390866351</v>
      </c>
      <c r="G4230" s="292">
        <f t="shared" si="238"/>
        <v>189.75686893652531</v>
      </c>
      <c r="H4230" s="292">
        <f t="shared" si="238"/>
        <v>706.32541284518879</v>
      </c>
    </row>
    <row r="4231" spans="1:8" x14ac:dyDescent="0.25">
      <c r="A4231" s="426">
        <v>42472</v>
      </c>
      <c r="B4231" s="325">
        <v>341</v>
      </c>
      <c r="C4231" s="292">
        <v>2.9780000000000002</v>
      </c>
      <c r="D4231" s="292">
        <v>1.4359999999999999</v>
      </c>
      <c r="E4231" s="292">
        <v>4.4139999999999997</v>
      </c>
      <c r="F4231" s="292">
        <f t="shared" si="238"/>
        <v>438.39872435451701</v>
      </c>
      <c r="G4231" s="292">
        <f t="shared" si="238"/>
        <v>211.39710146846417</v>
      </c>
      <c r="H4231" s="292">
        <f t="shared" si="238"/>
        <v>649.7958258229811</v>
      </c>
    </row>
    <row r="4232" spans="1:8" x14ac:dyDescent="0.25">
      <c r="A4232" s="405">
        <v>42472</v>
      </c>
      <c r="B4232" s="325">
        <v>345</v>
      </c>
      <c r="C4232" s="292">
        <v>1.7769999999999999</v>
      </c>
      <c r="D4232" s="292">
        <v>0.84080999999999995</v>
      </c>
      <c r="E4232" s="292">
        <v>2.61781</v>
      </c>
      <c r="F4232" s="292">
        <f t="shared" si="238"/>
        <v>261.59655244391422</v>
      </c>
      <c r="G4232" s="292">
        <f t="shared" si="238"/>
        <v>123.7777137087043</v>
      </c>
      <c r="H4232" s="292">
        <f t="shared" si="238"/>
        <v>385.37426615261853</v>
      </c>
    </row>
    <row r="4233" spans="1:8" x14ac:dyDescent="0.25">
      <c r="A4233" s="426">
        <v>42472</v>
      </c>
      <c r="B4233" s="325">
        <v>346</v>
      </c>
      <c r="C4233" s="292">
        <v>2.4180000000000001</v>
      </c>
      <c r="D4233" s="292">
        <v>2.0960000000000001</v>
      </c>
      <c r="E4233" s="292">
        <v>4.5140000000000002</v>
      </c>
      <c r="F4233" s="292">
        <f t="shared" si="238"/>
        <v>355.95974328046407</v>
      </c>
      <c r="G4233" s="292">
        <f t="shared" si="238"/>
        <v>308.55732916288366</v>
      </c>
      <c r="H4233" s="292">
        <f t="shared" si="238"/>
        <v>664.51707244334773</v>
      </c>
    </row>
    <row r="4234" spans="1:8" x14ac:dyDescent="0.25">
      <c r="A4234" s="405">
        <v>42472</v>
      </c>
      <c r="B4234" s="325">
        <v>347</v>
      </c>
      <c r="C4234" s="292">
        <v>5.6040000000000001</v>
      </c>
      <c r="D4234" s="292">
        <v>0.46597</v>
      </c>
      <c r="E4234" s="292">
        <v>6.0699699999999996</v>
      </c>
      <c r="F4234" s="292">
        <f t="shared" si="238"/>
        <v>824.97866060534352</v>
      </c>
      <c r="G4234" s="292">
        <f t="shared" si="238"/>
        <v>68.596592876922173</v>
      </c>
      <c r="H4234" s="292">
        <f t="shared" si="238"/>
        <v>893.57525348226557</v>
      </c>
    </row>
    <row r="4235" spans="1:8" x14ac:dyDescent="0.25">
      <c r="A4235" s="426">
        <v>42472</v>
      </c>
      <c r="B4235" s="325">
        <v>350</v>
      </c>
      <c r="C4235" s="292">
        <v>7.77</v>
      </c>
      <c r="D4235" s="292">
        <v>6.774</v>
      </c>
      <c r="E4235" s="292">
        <v>14.544</v>
      </c>
      <c r="F4235" s="292">
        <f t="shared" si="238"/>
        <v>1143.8408624024837</v>
      </c>
      <c r="G4235" s="292">
        <f t="shared" si="238"/>
        <v>997.2172460636325</v>
      </c>
      <c r="H4235" s="292">
        <f t="shared" si="238"/>
        <v>2141.0581084661162</v>
      </c>
    </row>
    <row r="4236" spans="1:8" x14ac:dyDescent="0.25">
      <c r="A4236" s="405">
        <v>42474</v>
      </c>
      <c r="B4236" s="325">
        <v>351</v>
      </c>
      <c r="C4236" s="292">
        <v>5.5890000000000004</v>
      </c>
      <c r="D4236" s="292">
        <v>0</v>
      </c>
      <c r="E4236" s="292">
        <v>5.5890000000000004</v>
      </c>
      <c r="F4236" s="292">
        <f t="shared" si="238"/>
        <v>822.77047361228858</v>
      </c>
      <c r="G4236" s="292">
        <f t="shared" si="238"/>
        <v>0</v>
      </c>
      <c r="H4236" s="292">
        <f t="shared" si="238"/>
        <v>822.77047361228858</v>
      </c>
    </row>
    <row r="4237" spans="1:8" x14ac:dyDescent="0.25">
      <c r="A4237" s="405">
        <v>42474</v>
      </c>
      <c r="B4237" s="325">
        <v>353</v>
      </c>
      <c r="C4237" s="292">
        <v>4.4020000000000001</v>
      </c>
      <c r="D4237" s="292">
        <v>5.2830000000000004</v>
      </c>
      <c r="E4237" s="292">
        <v>9.6850000000000005</v>
      </c>
      <c r="F4237" s="292">
        <f t="shared" si="238"/>
        <v>648.02927622853713</v>
      </c>
      <c r="G4237" s="292">
        <f t="shared" si="238"/>
        <v>777.72345895396677</v>
      </c>
      <c r="H4237" s="292">
        <f t="shared" si="238"/>
        <v>1425.7527351825038</v>
      </c>
    </row>
    <row r="4238" spans="1:8" x14ac:dyDescent="0.25">
      <c r="A4238" s="405">
        <v>42474</v>
      </c>
      <c r="B4238" s="325">
        <v>355</v>
      </c>
      <c r="C4238" s="292">
        <v>7.4039999999999999</v>
      </c>
      <c r="D4238" s="292">
        <v>0.99</v>
      </c>
      <c r="E4238" s="292">
        <v>8.3940000000000001</v>
      </c>
      <c r="F4238" s="292">
        <f t="shared" si="238"/>
        <v>1089.9610997719421</v>
      </c>
      <c r="G4238" s="292">
        <f t="shared" si="238"/>
        <v>145.74034154162919</v>
      </c>
      <c r="H4238" s="292">
        <f t="shared" si="238"/>
        <v>1235.7014413135712</v>
      </c>
    </row>
    <row r="4239" spans="1:8" x14ac:dyDescent="0.25">
      <c r="A4239" s="405">
        <v>42474</v>
      </c>
      <c r="B4239" s="325">
        <v>356</v>
      </c>
      <c r="C4239" s="292">
        <v>12.96</v>
      </c>
      <c r="D4239" s="292">
        <v>3.9060000000000001</v>
      </c>
      <c r="E4239" s="292">
        <v>16.866</v>
      </c>
      <c r="F4239" s="292">
        <f t="shared" si="238"/>
        <v>1907.8735619995098</v>
      </c>
      <c r="G4239" s="292">
        <f t="shared" si="238"/>
        <v>575.01189299151883</v>
      </c>
      <c r="H4239" s="292">
        <f t="shared" si="238"/>
        <v>2482.8854549910284</v>
      </c>
    </row>
    <row r="4240" spans="1:8" x14ac:dyDescent="0.25">
      <c r="A4240" s="405">
        <v>42474</v>
      </c>
      <c r="B4240" s="325">
        <v>357</v>
      </c>
      <c r="C4240" s="292">
        <v>2.6360000000000001</v>
      </c>
      <c r="D4240" s="292">
        <v>0.43097999999999997</v>
      </c>
      <c r="E4240" s="292">
        <v>3.06698</v>
      </c>
      <c r="F4240" s="292">
        <f t="shared" si="238"/>
        <v>388.05206091286323</v>
      </c>
      <c r="G4240" s="292">
        <f t="shared" si="238"/>
        <v>63.445628684455919</v>
      </c>
      <c r="H4240" s="292">
        <f t="shared" si="238"/>
        <v>451.49768959731909</v>
      </c>
    </row>
    <row r="4241" spans="1:8" x14ac:dyDescent="0.25">
      <c r="A4241" s="405">
        <v>42474</v>
      </c>
      <c r="B4241" s="325">
        <v>358</v>
      </c>
      <c r="C4241" s="292">
        <v>0.83789000000000002</v>
      </c>
      <c r="D4241" s="292">
        <v>0.27527000000000001</v>
      </c>
      <c r="E4241" s="292">
        <v>1.1131600000000001</v>
      </c>
      <c r="F4241" s="292">
        <f t="shared" si="238"/>
        <v>123.34785330738958</v>
      </c>
      <c r="G4241" s="292">
        <f t="shared" si="238"/>
        <v>40.523175571883108</v>
      </c>
      <c r="H4241" s="292">
        <f t="shared" si="238"/>
        <v>163.87102887927273</v>
      </c>
    </row>
    <row r="4242" spans="1:8" x14ac:dyDescent="0.25">
      <c r="A4242" s="405">
        <v>42474</v>
      </c>
      <c r="B4242" s="325">
        <v>360</v>
      </c>
      <c r="C4242" s="292">
        <v>0.997</v>
      </c>
      <c r="D4242" s="292">
        <v>1.6080000000000001</v>
      </c>
      <c r="E4242" s="292">
        <v>2.605</v>
      </c>
      <c r="F4242" s="292">
        <f t="shared" ref="F4242:H4305" si="239">C4242*10000/(4.65*4.65*3.14159)</f>
        <v>146.77082880505486</v>
      </c>
      <c r="G4242" s="292">
        <f t="shared" si="239"/>
        <v>236.71764565549472</v>
      </c>
      <c r="H4242" s="292">
        <f t="shared" si="239"/>
        <v>383.48847446054958</v>
      </c>
    </row>
    <row r="4243" spans="1:8" x14ac:dyDescent="0.25">
      <c r="A4243" s="405">
        <v>42474</v>
      </c>
      <c r="B4243" s="325">
        <v>361</v>
      </c>
      <c r="C4243" s="292">
        <v>5.2089999999999996</v>
      </c>
      <c r="D4243" s="292">
        <v>4.9210000000000003</v>
      </c>
      <c r="E4243" s="292">
        <v>10.129999999999999</v>
      </c>
      <c r="F4243" s="292">
        <f t="shared" si="239"/>
        <v>766.8297364548954</v>
      </c>
      <c r="G4243" s="292">
        <f t="shared" si="239"/>
        <v>724.43254618823971</v>
      </c>
      <c r="H4243" s="292">
        <f t="shared" si="239"/>
        <v>1491.262282643135</v>
      </c>
    </row>
    <row r="4244" spans="1:8" x14ac:dyDescent="0.25">
      <c r="A4244" s="405">
        <v>42474</v>
      </c>
      <c r="B4244" s="325">
        <v>364</v>
      </c>
      <c r="C4244" s="292">
        <v>7.8739999999999997</v>
      </c>
      <c r="D4244" s="292">
        <v>3.4049999999999998</v>
      </c>
      <c r="E4244" s="292">
        <v>11.279</v>
      </c>
      <c r="F4244" s="292">
        <f t="shared" si="239"/>
        <v>1159.150958887665</v>
      </c>
      <c r="G4244" s="292">
        <f t="shared" si="239"/>
        <v>501.25844742348227</v>
      </c>
      <c r="H4244" s="292">
        <f t="shared" si="239"/>
        <v>1660.4094063111472</v>
      </c>
    </row>
    <row r="4245" spans="1:8" x14ac:dyDescent="0.25">
      <c r="A4245" s="405">
        <v>42474</v>
      </c>
      <c r="B4245" s="325">
        <v>365</v>
      </c>
      <c r="C4245" s="292">
        <v>0.63163999999999998</v>
      </c>
      <c r="D4245" s="292">
        <v>2.6030000000000002</v>
      </c>
      <c r="E4245" s="292">
        <v>3.2346400000000002</v>
      </c>
      <c r="F4245" s="292">
        <f t="shared" si="239"/>
        <v>92.985282152883499</v>
      </c>
      <c r="G4245" s="292">
        <f t="shared" si="239"/>
        <v>383.19404952814227</v>
      </c>
      <c r="H4245" s="292">
        <f t="shared" si="239"/>
        <v>476.17933168102576</v>
      </c>
    </row>
    <row r="4246" spans="1:8" x14ac:dyDescent="0.25">
      <c r="A4246" s="405">
        <v>42474</v>
      </c>
      <c r="B4246" s="325">
        <v>366</v>
      </c>
      <c r="C4246" s="292">
        <v>0.33454</v>
      </c>
      <c r="D4246" s="292">
        <v>2.1760000000000002</v>
      </c>
      <c r="E4246" s="292">
        <v>2.5105400000000002</v>
      </c>
      <c r="F4246" s="292">
        <f t="shared" si="239"/>
        <v>49.248458443774375</v>
      </c>
      <c r="G4246" s="292">
        <f t="shared" si="239"/>
        <v>320.33432645917691</v>
      </c>
      <c r="H4246" s="292">
        <f t="shared" si="239"/>
        <v>369.58278490295129</v>
      </c>
    </row>
    <row r="4247" spans="1:8" x14ac:dyDescent="0.25">
      <c r="A4247" s="405">
        <v>42474</v>
      </c>
      <c r="B4247" s="325">
        <v>369</v>
      </c>
      <c r="C4247" s="292">
        <v>1.137</v>
      </c>
      <c r="D4247" s="292">
        <v>3.242</v>
      </c>
      <c r="E4247" s="292">
        <v>4.3789999999999996</v>
      </c>
      <c r="F4247" s="292">
        <f t="shared" si="239"/>
        <v>167.38057407356808</v>
      </c>
      <c r="G4247" s="292">
        <f t="shared" si="239"/>
        <v>477.2628154322847</v>
      </c>
      <c r="H4247" s="292">
        <f t="shared" si="239"/>
        <v>644.64338950585272</v>
      </c>
    </row>
    <row r="4248" spans="1:8" x14ac:dyDescent="0.25">
      <c r="A4248" s="405">
        <v>42474</v>
      </c>
      <c r="B4248" s="325">
        <v>370</v>
      </c>
      <c r="C4248" s="292">
        <v>4.5140000000000002</v>
      </c>
      <c r="D4248" s="292">
        <v>2.3149999999999999</v>
      </c>
      <c r="E4248" s="292">
        <v>6.8290000000000006</v>
      </c>
      <c r="F4248" s="292">
        <f t="shared" si="239"/>
        <v>664.51707244334773</v>
      </c>
      <c r="G4248" s="292">
        <f t="shared" si="239"/>
        <v>340.79685926148647</v>
      </c>
      <c r="H4248" s="292">
        <f t="shared" si="239"/>
        <v>1005.3139317048342</v>
      </c>
    </row>
    <row r="4249" spans="1:8" x14ac:dyDescent="0.25">
      <c r="A4249" s="405">
        <v>42474</v>
      </c>
      <c r="B4249" s="325">
        <v>371</v>
      </c>
      <c r="C4249" s="292">
        <v>4.9669999999999996</v>
      </c>
      <c r="D4249" s="292">
        <v>3.0619999999999998</v>
      </c>
      <c r="E4249" s="292">
        <v>8.0289999999999999</v>
      </c>
      <c r="F4249" s="292">
        <f t="shared" si="239"/>
        <v>731.20431963360829</v>
      </c>
      <c r="G4249" s="292">
        <f t="shared" si="239"/>
        <v>450.76457151562488</v>
      </c>
      <c r="H4249" s="292">
        <f t="shared" si="239"/>
        <v>1181.9688911492333</v>
      </c>
    </row>
    <row r="4250" spans="1:8" x14ac:dyDescent="0.25">
      <c r="A4250" s="405">
        <v>42474</v>
      </c>
      <c r="B4250" s="325">
        <v>374</v>
      </c>
      <c r="C4250" s="292">
        <v>1.069</v>
      </c>
      <c r="D4250" s="292">
        <v>1.837</v>
      </c>
      <c r="E4250" s="292">
        <v>2.9059999999999997</v>
      </c>
      <c r="F4250" s="292">
        <f t="shared" si="239"/>
        <v>157.37012637171881</v>
      </c>
      <c r="G4250" s="292">
        <f t="shared" si="239"/>
        <v>270.4293004161342</v>
      </c>
      <c r="H4250" s="292">
        <f t="shared" si="239"/>
        <v>427.79942678785295</v>
      </c>
    </row>
    <row r="4251" spans="1:8" x14ac:dyDescent="0.25">
      <c r="A4251" s="405">
        <v>42474</v>
      </c>
      <c r="B4251" s="325">
        <v>378</v>
      </c>
      <c r="C4251" s="292">
        <v>1.976</v>
      </c>
      <c r="D4251" s="292">
        <v>0.97772999999999999</v>
      </c>
      <c r="E4251" s="292">
        <v>2.9537300000000002</v>
      </c>
      <c r="F4251" s="292">
        <f t="shared" si="239"/>
        <v>290.89183321844376</v>
      </c>
      <c r="G4251" s="292">
        <f t="shared" si="239"/>
        <v>143.93404458131022</v>
      </c>
      <c r="H4251" s="292">
        <f t="shared" si="239"/>
        <v>434.82587779975398</v>
      </c>
    </row>
    <row r="4252" spans="1:8" x14ac:dyDescent="0.25">
      <c r="A4252" s="405">
        <v>42474</v>
      </c>
      <c r="B4252" s="325">
        <v>379</v>
      </c>
      <c r="C4252" s="292">
        <v>2.7650000000000001</v>
      </c>
      <c r="D4252" s="292">
        <v>9.1950000000000003</v>
      </c>
      <c r="E4252" s="292">
        <v>11.96</v>
      </c>
      <c r="F4252" s="292">
        <f t="shared" si="239"/>
        <v>407.04246905313613</v>
      </c>
      <c r="G4252" s="292">
        <f t="shared" si="239"/>
        <v>1353.6186267427076</v>
      </c>
      <c r="H4252" s="292">
        <f t="shared" si="239"/>
        <v>1760.6610957958439</v>
      </c>
    </row>
    <row r="4253" spans="1:8" x14ac:dyDescent="0.25">
      <c r="A4253" s="405">
        <v>42474</v>
      </c>
      <c r="B4253" s="325">
        <v>382</v>
      </c>
      <c r="C4253" s="292">
        <v>0.46235999999999999</v>
      </c>
      <c r="D4253" s="292">
        <v>0.25158000000000003</v>
      </c>
      <c r="E4253" s="292">
        <v>0.71394000000000002</v>
      </c>
      <c r="F4253" s="292">
        <f t="shared" si="239"/>
        <v>68.065155873926955</v>
      </c>
      <c r="G4253" s="292">
        <f t="shared" si="239"/>
        <v>37.035712247518262</v>
      </c>
      <c r="H4253" s="292">
        <f t="shared" si="239"/>
        <v>105.10086812144522</v>
      </c>
    </row>
    <row r="4254" spans="1:8" x14ac:dyDescent="0.25">
      <c r="A4254" s="405">
        <v>42474</v>
      </c>
      <c r="B4254" s="325">
        <v>383</v>
      </c>
      <c r="C4254" s="292">
        <v>6.101</v>
      </c>
      <c r="D4254" s="292">
        <v>4.9960000000000004</v>
      </c>
      <c r="E4254" s="292">
        <v>11.097000000000001</v>
      </c>
      <c r="F4254" s="292">
        <f t="shared" si="239"/>
        <v>898.14325630856547</v>
      </c>
      <c r="G4254" s="292">
        <f t="shared" si="239"/>
        <v>735.47348115351474</v>
      </c>
      <c r="H4254" s="292">
        <f t="shared" si="239"/>
        <v>1633.6167374620802</v>
      </c>
    </row>
    <row r="4255" spans="1:8" x14ac:dyDescent="0.25">
      <c r="A4255" s="405">
        <v>42474</v>
      </c>
      <c r="B4255" s="325">
        <v>386</v>
      </c>
      <c r="C4255" s="292">
        <v>15.218</v>
      </c>
      <c r="D4255" s="292">
        <v>1.758</v>
      </c>
      <c r="E4255" s="292">
        <v>16.975999999999999</v>
      </c>
      <c r="F4255" s="292">
        <f t="shared" si="239"/>
        <v>2240.2793106873869</v>
      </c>
      <c r="G4255" s="292">
        <f t="shared" si="239"/>
        <v>258.79951558604461</v>
      </c>
      <c r="H4255" s="292">
        <f t="shared" si="239"/>
        <v>2499.0788262734318</v>
      </c>
    </row>
    <row r="4256" spans="1:8" x14ac:dyDescent="0.25">
      <c r="A4256" s="405">
        <v>42474</v>
      </c>
      <c r="B4256" s="325">
        <v>391</v>
      </c>
      <c r="C4256" s="292">
        <v>2.294</v>
      </c>
      <c r="D4256" s="292">
        <v>0.11971</v>
      </c>
      <c r="E4256" s="292">
        <v>2.41371</v>
      </c>
      <c r="F4256" s="292">
        <f t="shared" si="239"/>
        <v>337.70539747120949</v>
      </c>
      <c r="G4256" s="292">
        <f t="shared" si="239"/>
        <v>17.622804329240839</v>
      </c>
      <c r="H4256" s="292">
        <f t="shared" si="239"/>
        <v>355.3282018004503</v>
      </c>
    </row>
    <row r="4257" spans="1:8" x14ac:dyDescent="0.25">
      <c r="A4257" s="405">
        <v>42474</v>
      </c>
      <c r="B4257" s="325">
        <v>392</v>
      </c>
      <c r="C4257" s="292">
        <v>4.0010000000000003</v>
      </c>
      <c r="D4257" s="292">
        <v>0</v>
      </c>
      <c r="E4257" s="292">
        <v>4.0010000000000003</v>
      </c>
      <c r="F4257" s="292">
        <f t="shared" si="239"/>
        <v>588.99707728086707</v>
      </c>
      <c r="G4257" s="292">
        <f t="shared" si="239"/>
        <v>0</v>
      </c>
      <c r="H4257" s="292">
        <f t="shared" si="239"/>
        <v>588.99707728086707</v>
      </c>
    </row>
    <row r="4258" spans="1:8" x14ac:dyDescent="0.25">
      <c r="A4258" s="405">
        <v>42474</v>
      </c>
      <c r="B4258" s="325">
        <v>394</v>
      </c>
      <c r="C4258" s="292">
        <v>14.538</v>
      </c>
      <c r="D4258" s="292">
        <v>0.53554000000000002</v>
      </c>
      <c r="E4258" s="292">
        <v>15.073539999999999</v>
      </c>
      <c r="F4258" s="292">
        <f t="shared" si="239"/>
        <v>2140.1748336688943</v>
      </c>
      <c r="G4258" s="292">
        <f t="shared" si="239"/>
        <v>78.838164150711222</v>
      </c>
      <c r="H4258" s="292">
        <f t="shared" si="239"/>
        <v>2219.0129978196055</v>
      </c>
    </row>
    <row r="4259" spans="1:8" x14ac:dyDescent="0.25">
      <c r="A4259" s="405">
        <v>42474</v>
      </c>
      <c r="B4259" s="325">
        <v>395</v>
      </c>
      <c r="C4259" s="292">
        <v>3.8540000000000001</v>
      </c>
      <c r="D4259" s="292">
        <v>0.27156000000000002</v>
      </c>
      <c r="E4259" s="292">
        <v>4.1255600000000001</v>
      </c>
      <c r="F4259" s="292">
        <f t="shared" si="239"/>
        <v>567.35684474892821</v>
      </c>
      <c r="G4259" s="292">
        <f t="shared" si="239"/>
        <v>39.977017322267507</v>
      </c>
      <c r="H4259" s="292">
        <f t="shared" si="239"/>
        <v>607.33386207119565</v>
      </c>
    </row>
    <row r="4260" spans="1:8" x14ac:dyDescent="0.25">
      <c r="A4260" s="405">
        <v>42474</v>
      </c>
      <c r="B4260" s="325">
        <v>396</v>
      </c>
      <c r="C4260" s="292">
        <v>14.016</v>
      </c>
      <c r="D4260" s="292">
        <v>1.14628</v>
      </c>
      <c r="E4260" s="292">
        <v>15.162279999999999</v>
      </c>
      <c r="F4260" s="292">
        <f t="shared" si="239"/>
        <v>2063.3299263105805</v>
      </c>
      <c r="G4260" s="292">
        <f t="shared" si="239"/>
        <v>168.7467057599381</v>
      </c>
      <c r="H4260" s="292">
        <f t="shared" si="239"/>
        <v>2232.0766320705188</v>
      </c>
    </row>
    <row r="4261" spans="1:8" x14ac:dyDescent="0.25">
      <c r="A4261" s="405">
        <v>42474</v>
      </c>
      <c r="B4261" s="325">
        <v>397</v>
      </c>
      <c r="C4261" s="292">
        <v>2.3370000000000002</v>
      </c>
      <c r="D4261" s="292">
        <v>0.19176000000000001</v>
      </c>
      <c r="E4261" s="292">
        <v>2.5287600000000001</v>
      </c>
      <c r="F4261" s="292">
        <f t="shared" si="239"/>
        <v>344.03553351796717</v>
      </c>
      <c r="G4261" s="292">
        <f t="shared" si="239"/>
        <v>28.229462519214966</v>
      </c>
      <c r="H4261" s="292">
        <f t="shared" si="239"/>
        <v>372.26499603718213</v>
      </c>
    </row>
    <row r="4262" spans="1:8" x14ac:dyDescent="0.25">
      <c r="A4262" s="405">
        <v>42474</v>
      </c>
      <c r="B4262" s="325">
        <v>398</v>
      </c>
      <c r="C4262" s="292">
        <v>6.6669999999999998</v>
      </c>
      <c r="D4262" s="292">
        <v>4.0339999999999998</v>
      </c>
      <c r="E4262" s="292">
        <v>10.701000000000001</v>
      </c>
      <c r="F4262" s="292">
        <f t="shared" si="239"/>
        <v>981.46551217984029</v>
      </c>
      <c r="G4262" s="292">
        <f t="shared" si="239"/>
        <v>593.85508866558803</v>
      </c>
      <c r="H4262" s="292">
        <f t="shared" si="239"/>
        <v>1575.3206008454283</v>
      </c>
    </row>
    <row r="4263" spans="1:8" x14ac:dyDescent="0.25">
      <c r="A4263" s="405">
        <v>42474</v>
      </c>
      <c r="B4263" s="325">
        <v>399</v>
      </c>
      <c r="C4263" s="292">
        <v>5.4580000000000002</v>
      </c>
      <c r="D4263" s="292">
        <v>3.024</v>
      </c>
      <c r="E4263" s="292">
        <v>8.4819999999999993</v>
      </c>
      <c r="F4263" s="292">
        <f t="shared" si="239"/>
        <v>803.48564053960831</v>
      </c>
      <c r="G4263" s="292">
        <f t="shared" si="239"/>
        <v>445.17049779988554</v>
      </c>
      <c r="H4263" s="292">
        <f t="shared" si="239"/>
        <v>1248.6561383394937</v>
      </c>
    </row>
    <row r="4264" spans="1:8" x14ac:dyDescent="0.25">
      <c r="A4264" s="405">
        <v>42474</v>
      </c>
      <c r="B4264" s="325">
        <v>402</v>
      </c>
      <c r="C4264" s="292">
        <v>2.3479999999999999</v>
      </c>
      <c r="D4264" s="292">
        <v>0.54752999999999996</v>
      </c>
      <c r="E4264" s="292">
        <v>2.8955299999999999</v>
      </c>
      <c r="F4264" s="292">
        <f t="shared" si="239"/>
        <v>345.65487064620743</v>
      </c>
      <c r="G4264" s="292">
        <f t="shared" si="239"/>
        <v>80.603241620493165</v>
      </c>
      <c r="H4264" s="292">
        <f t="shared" si="239"/>
        <v>426.25811226670061</v>
      </c>
    </row>
    <row r="4265" spans="1:8" x14ac:dyDescent="0.25">
      <c r="A4265" s="405">
        <v>42474</v>
      </c>
      <c r="B4265" s="325">
        <v>405</v>
      </c>
      <c r="C4265" s="292">
        <v>4.7880000000000003</v>
      </c>
      <c r="D4265" s="292">
        <v>0.51293</v>
      </c>
      <c r="E4265" s="292">
        <v>5.3009300000000001</v>
      </c>
      <c r="F4265" s="292">
        <f t="shared" si="239"/>
        <v>704.85328818315213</v>
      </c>
      <c r="G4265" s="292">
        <f t="shared" si="239"/>
        <v>75.509690289846333</v>
      </c>
      <c r="H4265" s="292">
        <f t="shared" si="239"/>
        <v>780.36297847299852</v>
      </c>
    </row>
    <row r="4266" spans="1:8" x14ac:dyDescent="0.25">
      <c r="A4266" s="405">
        <v>42474</v>
      </c>
      <c r="B4266" s="325">
        <v>407</v>
      </c>
      <c r="C4266" s="292">
        <v>2.21</v>
      </c>
      <c r="D4266" s="292">
        <v>0.16650999999999999</v>
      </c>
      <c r="E4266" s="292">
        <v>2.3765100000000001</v>
      </c>
      <c r="F4266" s="292">
        <f t="shared" si="239"/>
        <v>325.33955031010157</v>
      </c>
      <c r="G4266" s="292">
        <f t="shared" si="239"/>
        <v>24.512347747572402</v>
      </c>
      <c r="H4266" s="292">
        <f t="shared" si="239"/>
        <v>349.85189805767396</v>
      </c>
    </row>
    <row r="4267" spans="1:8" x14ac:dyDescent="0.25">
      <c r="A4267" s="405">
        <v>42474</v>
      </c>
      <c r="B4267" s="325">
        <v>409</v>
      </c>
      <c r="C4267" s="292">
        <v>6.069</v>
      </c>
      <c r="D4267" s="292">
        <v>0.43015999999999999</v>
      </c>
      <c r="E4267" s="292">
        <v>6.4991599999999998</v>
      </c>
      <c r="F4267" s="292">
        <f t="shared" si="239"/>
        <v>893.43245739004806</v>
      </c>
      <c r="G4267" s="292">
        <f t="shared" si="239"/>
        <v>63.324914462168898</v>
      </c>
      <c r="H4267" s="292">
        <f t="shared" si="239"/>
        <v>956.75737185221703</v>
      </c>
    </row>
    <row r="4268" spans="1:8" x14ac:dyDescent="0.25">
      <c r="A4268" s="405">
        <v>42474</v>
      </c>
      <c r="B4268" s="325">
        <v>411</v>
      </c>
      <c r="C4268" s="292">
        <v>3.0859999999999999</v>
      </c>
      <c r="D4268" s="292">
        <v>1.006</v>
      </c>
      <c r="E4268" s="292">
        <v>4.0919999999999996</v>
      </c>
      <c r="F4268" s="292">
        <f t="shared" si="239"/>
        <v>454.29767070451283</v>
      </c>
      <c r="G4268" s="292">
        <f t="shared" si="239"/>
        <v>148.09574100088787</v>
      </c>
      <c r="H4268" s="292">
        <f t="shared" si="239"/>
        <v>602.39341170540069</v>
      </c>
    </row>
    <row r="4269" spans="1:8" x14ac:dyDescent="0.25">
      <c r="A4269" s="405">
        <v>42474</v>
      </c>
      <c r="B4269" s="325">
        <v>413</v>
      </c>
      <c r="C4269" s="292">
        <v>2.2669999999999999</v>
      </c>
      <c r="D4269" s="292">
        <v>0.39341999999999999</v>
      </c>
      <c r="E4269" s="292">
        <v>2.6604199999999998</v>
      </c>
      <c r="F4269" s="292">
        <f t="shared" si="239"/>
        <v>333.73066088371053</v>
      </c>
      <c r="G4269" s="292">
        <f t="shared" si="239"/>
        <v>57.916328453846219</v>
      </c>
      <c r="H4269" s="292">
        <f t="shared" si="239"/>
        <v>391.6469893375567</v>
      </c>
    </row>
    <row r="4270" spans="1:8" x14ac:dyDescent="0.25">
      <c r="A4270" s="405">
        <v>42474</v>
      </c>
      <c r="B4270" s="325">
        <v>414</v>
      </c>
      <c r="C4270" s="292">
        <v>5.016</v>
      </c>
      <c r="D4270" s="292">
        <v>0.85375999999999996</v>
      </c>
      <c r="E4270" s="292">
        <v>5.8697600000000003</v>
      </c>
      <c r="F4270" s="292">
        <f t="shared" si="239"/>
        <v>738.41773047758795</v>
      </c>
      <c r="G4270" s="292">
        <f t="shared" si="239"/>
        <v>125.68411514604178</v>
      </c>
      <c r="H4270" s="292">
        <f t="shared" si="239"/>
        <v>864.10184562362986</v>
      </c>
    </row>
    <row r="4271" spans="1:8" x14ac:dyDescent="0.25">
      <c r="A4271" s="405">
        <v>42474</v>
      </c>
      <c r="B4271" s="325">
        <v>415</v>
      </c>
      <c r="C4271" s="292">
        <v>4.9269999999999996</v>
      </c>
      <c r="D4271" s="292">
        <v>7.2970000000000006</v>
      </c>
      <c r="E4271" s="292">
        <v>12.224</v>
      </c>
      <c r="F4271" s="292">
        <f t="shared" si="239"/>
        <v>725.31582098546164</v>
      </c>
      <c r="G4271" s="292">
        <f t="shared" si="239"/>
        <v>1074.2093658881497</v>
      </c>
      <c r="H4271" s="292">
        <f t="shared" si="239"/>
        <v>1799.5251868736116</v>
      </c>
    </row>
    <row r="4272" spans="1:8" x14ac:dyDescent="0.25">
      <c r="A4272" s="405">
        <v>42474</v>
      </c>
      <c r="B4272" s="325">
        <v>416</v>
      </c>
      <c r="C4272" s="292">
        <v>3.22</v>
      </c>
      <c r="D4272" s="292">
        <v>1.2784500000000001</v>
      </c>
      <c r="E4272" s="292">
        <v>4.4984500000000001</v>
      </c>
      <c r="F4272" s="292">
        <f t="shared" si="239"/>
        <v>474.02414117580412</v>
      </c>
      <c r="G4272" s="292">
        <f t="shared" si="239"/>
        <v>188.20377741807661</v>
      </c>
      <c r="H4272" s="292">
        <f t="shared" si="239"/>
        <v>662.22791859388064</v>
      </c>
    </row>
    <row r="4273" spans="1:8" x14ac:dyDescent="0.25">
      <c r="A4273" s="405">
        <v>42474</v>
      </c>
      <c r="B4273" s="325">
        <v>417</v>
      </c>
      <c r="C4273" s="292">
        <v>6.8120000000000003</v>
      </c>
      <c r="D4273" s="292">
        <v>1.29</v>
      </c>
      <c r="E4273" s="292">
        <v>8.1020000000000003</v>
      </c>
      <c r="F4273" s="292">
        <f t="shared" si="239"/>
        <v>1002.8113197793718</v>
      </c>
      <c r="G4273" s="292">
        <f t="shared" si="239"/>
        <v>189.90408140272896</v>
      </c>
      <c r="H4273" s="292">
        <f t="shared" si="239"/>
        <v>1192.7154011821008</v>
      </c>
    </row>
    <row r="4274" spans="1:8" x14ac:dyDescent="0.25">
      <c r="A4274" s="405">
        <v>42474</v>
      </c>
      <c r="B4274" s="325">
        <v>419</v>
      </c>
      <c r="C4274" s="292">
        <v>7.2359999999999998</v>
      </c>
      <c r="D4274" s="292">
        <v>3.5710000000000002</v>
      </c>
      <c r="E4274" s="292">
        <v>10.807</v>
      </c>
      <c r="F4274" s="292">
        <f t="shared" si="239"/>
        <v>1065.2294054497261</v>
      </c>
      <c r="G4274" s="292">
        <f t="shared" si="239"/>
        <v>525.6957168132908</v>
      </c>
      <c r="H4274" s="292">
        <f t="shared" si="239"/>
        <v>1590.9251222630169</v>
      </c>
    </row>
    <row r="4275" spans="1:8" x14ac:dyDescent="0.25">
      <c r="A4275" s="405">
        <v>42474</v>
      </c>
      <c r="B4275" s="325">
        <v>424</v>
      </c>
      <c r="C4275" s="292">
        <v>4.32</v>
      </c>
      <c r="D4275" s="292">
        <v>1.1020000000000001</v>
      </c>
      <c r="E4275" s="292">
        <v>5.4220000000000006</v>
      </c>
      <c r="F4275" s="292">
        <f t="shared" si="239"/>
        <v>635.95785399983652</v>
      </c>
      <c r="G4275" s="292">
        <f t="shared" si="239"/>
        <v>162.22813775643976</v>
      </c>
      <c r="H4275" s="292">
        <f t="shared" si="239"/>
        <v>798.18599175627639</v>
      </c>
    </row>
    <row r="4276" spans="1:8" x14ac:dyDescent="0.25">
      <c r="A4276" s="405">
        <v>42474</v>
      </c>
      <c r="B4276" s="325">
        <v>425</v>
      </c>
      <c r="C4276" s="292">
        <v>4.8719999999999999</v>
      </c>
      <c r="D4276" s="292">
        <v>1.212</v>
      </c>
      <c r="E4276" s="292">
        <v>6.0839999999999996</v>
      </c>
      <c r="F4276" s="292">
        <f t="shared" si="239"/>
        <v>717.21913534426005</v>
      </c>
      <c r="G4276" s="292">
        <f t="shared" si="239"/>
        <v>178.42150903884303</v>
      </c>
      <c r="H4276" s="292">
        <f t="shared" si="239"/>
        <v>895.64064438310299</v>
      </c>
    </row>
    <row r="4277" spans="1:8" x14ac:dyDescent="0.25">
      <c r="A4277" s="405">
        <v>42474</v>
      </c>
      <c r="B4277" s="325">
        <v>427</v>
      </c>
      <c r="C4277" s="292">
        <v>5.2949999999999999</v>
      </c>
      <c r="D4277" s="292">
        <v>3.66</v>
      </c>
      <c r="E4277" s="292">
        <v>8.9550000000000001</v>
      </c>
      <c r="F4277" s="292">
        <f t="shared" si="239"/>
        <v>779.49000854841074</v>
      </c>
      <c r="G4277" s="292">
        <f t="shared" si="239"/>
        <v>538.797626305417</v>
      </c>
      <c r="H4277" s="292">
        <f t="shared" si="239"/>
        <v>1318.2876348538277</v>
      </c>
    </row>
    <row r="4278" spans="1:8" x14ac:dyDescent="0.25">
      <c r="A4278" s="405">
        <v>42474</v>
      </c>
      <c r="B4278" s="325">
        <v>428</v>
      </c>
      <c r="C4278" s="292">
        <v>4.4989999999999997</v>
      </c>
      <c r="D4278" s="292">
        <v>1.2350000000000001</v>
      </c>
      <c r="E4278" s="292">
        <v>5.734</v>
      </c>
      <c r="F4278" s="292">
        <f t="shared" si="239"/>
        <v>662.30888545029268</v>
      </c>
      <c r="G4278" s="292">
        <f t="shared" si="239"/>
        <v>181.80739576152737</v>
      </c>
      <c r="H4278" s="292">
        <f t="shared" si="239"/>
        <v>844.11628121182002</v>
      </c>
    </row>
    <row r="4279" spans="1:8" x14ac:dyDescent="0.25">
      <c r="A4279" s="405">
        <v>42474</v>
      </c>
      <c r="B4279" s="325">
        <v>433</v>
      </c>
      <c r="C4279" s="292">
        <v>4.5919999999999996</v>
      </c>
      <c r="D4279" s="292">
        <v>1.728</v>
      </c>
      <c r="E4279" s="292">
        <v>6.3199999999999994</v>
      </c>
      <c r="F4279" s="292">
        <f t="shared" si="239"/>
        <v>675.99964480723361</v>
      </c>
      <c r="G4279" s="292">
        <f t="shared" si="239"/>
        <v>254.38314159993462</v>
      </c>
      <c r="H4279" s="292">
        <f t="shared" si="239"/>
        <v>930.38278640716817</v>
      </c>
    </row>
    <row r="4280" spans="1:8" x14ac:dyDescent="0.25">
      <c r="A4280" s="405">
        <v>42474</v>
      </c>
      <c r="B4280" s="325">
        <v>434</v>
      </c>
      <c r="C4280" s="292">
        <v>1.2170000000000001</v>
      </c>
      <c r="D4280" s="292">
        <v>9.0470000000000006</v>
      </c>
      <c r="E4280" s="292">
        <v>10.264000000000001</v>
      </c>
      <c r="F4280" s="292">
        <f t="shared" si="239"/>
        <v>179.15757136986136</v>
      </c>
      <c r="G4280" s="292">
        <f t="shared" si="239"/>
        <v>1331.8311817445651</v>
      </c>
      <c r="H4280" s="292">
        <f t="shared" si="239"/>
        <v>1510.9887531144266</v>
      </c>
    </row>
    <row r="4281" spans="1:8" x14ac:dyDescent="0.25">
      <c r="A4281" s="405">
        <v>42474</v>
      </c>
      <c r="B4281" s="325">
        <v>435</v>
      </c>
      <c r="C4281" s="292">
        <v>4.4489999999999998</v>
      </c>
      <c r="D4281" s="292">
        <v>8.1229999999999997E-2</v>
      </c>
      <c r="E4281" s="292">
        <v>4.5302299999999995</v>
      </c>
      <c r="F4281" s="292">
        <f t="shared" si="239"/>
        <v>654.94826214010936</v>
      </c>
      <c r="G4281" s="292">
        <f t="shared" si="239"/>
        <v>11.958068629723778</v>
      </c>
      <c r="H4281" s="292">
        <f t="shared" si="239"/>
        <v>666.90633076983318</v>
      </c>
    </row>
    <row r="4282" spans="1:8" x14ac:dyDescent="0.25">
      <c r="A4282" s="405">
        <v>42474</v>
      </c>
      <c r="B4282" s="325">
        <v>436</v>
      </c>
      <c r="C4282" s="292">
        <v>1.353</v>
      </c>
      <c r="D4282" s="292">
        <v>1.55</v>
      </c>
      <c r="E4282" s="292">
        <v>2.903</v>
      </c>
      <c r="F4282" s="292">
        <f t="shared" si="239"/>
        <v>199.1784667735599</v>
      </c>
      <c r="G4282" s="292">
        <f t="shared" si="239"/>
        <v>228.17932261568208</v>
      </c>
      <c r="H4282" s="292">
        <f t="shared" si="239"/>
        <v>427.35778938924199</v>
      </c>
    </row>
    <row r="4283" spans="1:8" x14ac:dyDescent="0.25">
      <c r="A4283" s="405">
        <v>42474</v>
      </c>
      <c r="B4283" s="325">
        <v>437</v>
      </c>
      <c r="C4283" s="292">
        <v>2.9940000000000002</v>
      </c>
      <c r="D4283" s="292">
        <v>4.7019999999999999E-2</v>
      </c>
      <c r="E4283" s="292">
        <v>3.0410200000000001</v>
      </c>
      <c r="F4283" s="292">
        <f t="shared" si="239"/>
        <v>440.75412381377566</v>
      </c>
      <c r="G4283" s="292">
        <f t="shared" si="239"/>
        <v>6.9219301608963688</v>
      </c>
      <c r="H4283" s="292">
        <f t="shared" si="239"/>
        <v>447.67605397467196</v>
      </c>
    </row>
    <row r="4284" spans="1:8" x14ac:dyDescent="0.25">
      <c r="A4284" s="405">
        <v>42474</v>
      </c>
      <c r="B4284" s="325">
        <v>438</v>
      </c>
      <c r="C4284" s="292">
        <v>1.3839999999999999</v>
      </c>
      <c r="D4284" s="292">
        <v>9.0299999999999998E-3</v>
      </c>
      <c r="E4284" s="292">
        <v>1.39303</v>
      </c>
      <c r="F4284" s="292">
        <f t="shared" si="239"/>
        <v>203.74205322587352</v>
      </c>
      <c r="G4284" s="292">
        <f t="shared" si="239"/>
        <v>1.3293285698191026</v>
      </c>
      <c r="H4284" s="292">
        <f t="shared" si="239"/>
        <v>205.07138179569264</v>
      </c>
    </row>
    <row r="4285" spans="1:8" x14ac:dyDescent="0.25">
      <c r="A4285" s="405">
        <v>42474</v>
      </c>
      <c r="B4285" s="325">
        <v>441</v>
      </c>
      <c r="C4285" s="292">
        <v>2.7469999999999999</v>
      </c>
      <c r="D4285" s="292">
        <v>3.9820000000000002</v>
      </c>
      <c r="E4285" s="292">
        <v>6.7290000000000001</v>
      </c>
      <c r="F4285" s="292">
        <f t="shared" si="239"/>
        <v>404.39264466147011</v>
      </c>
      <c r="G4285" s="292">
        <f t="shared" si="239"/>
        <v>586.2000404229974</v>
      </c>
      <c r="H4285" s="292">
        <f t="shared" si="239"/>
        <v>990.59268508446758</v>
      </c>
    </row>
    <row r="4286" spans="1:8" x14ac:dyDescent="0.25">
      <c r="A4286" s="405">
        <v>42474</v>
      </c>
      <c r="B4286" s="325">
        <v>444</v>
      </c>
      <c r="C4286" s="292">
        <v>1.1080000000000001</v>
      </c>
      <c r="D4286" s="292">
        <v>5.1240000000000001E-2</v>
      </c>
      <c r="E4286" s="292">
        <v>1.15924</v>
      </c>
      <c r="F4286" s="292">
        <f t="shared" si="239"/>
        <v>163.11141255366181</v>
      </c>
      <c r="G4286" s="292">
        <f t="shared" si="239"/>
        <v>7.5431667682758388</v>
      </c>
      <c r="H4286" s="292">
        <f t="shared" si="239"/>
        <v>170.6545793219376</v>
      </c>
    </row>
    <row r="4287" spans="1:8" x14ac:dyDescent="0.25">
      <c r="A4287" s="405">
        <v>42474</v>
      </c>
      <c r="B4287" s="325">
        <v>445</v>
      </c>
      <c r="C4287" s="292">
        <v>3.899</v>
      </c>
      <c r="D4287" s="292">
        <v>0.37766</v>
      </c>
      <c r="E4287" s="292">
        <v>4.2766599999999997</v>
      </c>
      <c r="F4287" s="292">
        <f t="shared" si="239"/>
        <v>573.98140572809314</v>
      </c>
      <c r="G4287" s="292">
        <f t="shared" si="239"/>
        <v>55.596259986476447</v>
      </c>
      <c r="H4287" s="292">
        <f t="shared" si="239"/>
        <v>629.57766571456966</v>
      </c>
    </row>
    <row r="4288" spans="1:8" x14ac:dyDescent="0.25">
      <c r="A4288" s="405">
        <v>42474</v>
      </c>
      <c r="B4288" s="325">
        <v>446</v>
      </c>
      <c r="C4288" s="292">
        <v>3.5579999999999998</v>
      </c>
      <c r="D4288" s="292">
        <v>0</v>
      </c>
      <c r="E4288" s="292">
        <v>3.5579999999999998</v>
      </c>
      <c r="F4288" s="292">
        <f t="shared" si="239"/>
        <v>523.78195475264317</v>
      </c>
      <c r="G4288" s="292">
        <f t="shared" si="239"/>
        <v>0</v>
      </c>
      <c r="H4288" s="292">
        <f t="shared" si="239"/>
        <v>523.78195475264317</v>
      </c>
    </row>
    <row r="4289" spans="1:8" x14ac:dyDescent="0.25">
      <c r="A4289" s="405">
        <v>42474</v>
      </c>
      <c r="B4289" s="325">
        <v>447</v>
      </c>
      <c r="C4289" s="292">
        <v>1.542</v>
      </c>
      <c r="D4289" s="292">
        <v>2.751E-2</v>
      </c>
      <c r="E4289" s="292">
        <v>1.56951</v>
      </c>
      <c r="F4289" s="292">
        <f t="shared" si="239"/>
        <v>227.00162288605276</v>
      </c>
      <c r="G4289" s="292">
        <f t="shared" si="239"/>
        <v>4.049814945262848</v>
      </c>
      <c r="H4289" s="292">
        <f t="shared" si="239"/>
        <v>231.05143783131561</v>
      </c>
    </row>
    <row r="4290" spans="1:8" x14ac:dyDescent="0.25">
      <c r="A4290" s="405">
        <v>42474</v>
      </c>
      <c r="B4290" s="325">
        <v>451</v>
      </c>
      <c r="C4290" s="292">
        <v>0.75312999999999997</v>
      </c>
      <c r="D4290" s="292">
        <v>0.14824000000000001</v>
      </c>
      <c r="E4290" s="292">
        <v>0.90137</v>
      </c>
      <c r="F4290" s="292">
        <f t="shared" si="239"/>
        <v>110.87012467196686</v>
      </c>
      <c r="G4290" s="292">
        <f t="shared" si="239"/>
        <v>21.822775990031428</v>
      </c>
      <c r="H4290" s="292">
        <f t="shared" si="239"/>
        <v>132.69290066199829</v>
      </c>
    </row>
    <row r="4291" spans="1:8" x14ac:dyDescent="0.25">
      <c r="A4291" s="405">
        <v>42474</v>
      </c>
      <c r="B4291" s="325">
        <v>452</v>
      </c>
      <c r="C4291" s="292">
        <v>2.5579999999999998</v>
      </c>
      <c r="D4291" s="292">
        <v>0.15576000000000001</v>
      </c>
      <c r="E4291" s="292">
        <v>2.7137599999999997</v>
      </c>
      <c r="F4291" s="292">
        <f t="shared" si="239"/>
        <v>376.56948854897729</v>
      </c>
      <c r="G4291" s="292">
        <f t="shared" si="239"/>
        <v>22.929813735882995</v>
      </c>
      <c r="H4291" s="292">
        <f t="shared" si="239"/>
        <v>399.49930228486022</v>
      </c>
    </row>
    <row r="4292" spans="1:8" x14ac:dyDescent="0.25">
      <c r="A4292" s="405">
        <v>42474</v>
      </c>
      <c r="B4292" s="325">
        <v>453</v>
      </c>
      <c r="C4292" s="292">
        <v>1.992</v>
      </c>
      <c r="D4292" s="292">
        <v>0.16667999999999999</v>
      </c>
      <c r="E4292" s="292">
        <v>2.1586799999999999</v>
      </c>
      <c r="F4292" s="292">
        <f t="shared" si="239"/>
        <v>293.24723267770241</v>
      </c>
      <c r="G4292" s="292">
        <f t="shared" si="239"/>
        <v>24.537373866827025</v>
      </c>
      <c r="H4292" s="292">
        <f t="shared" si="239"/>
        <v>317.78460654452942</v>
      </c>
    </row>
    <row r="4293" spans="1:8" x14ac:dyDescent="0.25">
      <c r="A4293" s="405">
        <v>42474</v>
      </c>
      <c r="B4293" s="325">
        <v>454</v>
      </c>
      <c r="C4293" s="292">
        <v>1.4239999999999999</v>
      </c>
      <c r="D4293" s="292">
        <v>3.286E-2</v>
      </c>
      <c r="E4293" s="292">
        <v>1.4568599999999998</v>
      </c>
      <c r="F4293" s="292">
        <f t="shared" si="239"/>
        <v>209.6305518740202</v>
      </c>
      <c r="G4293" s="292">
        <f t="shared" si="239"/>
        <v>4.8374016394524606</v>
      </c>
      <c r="H4293" s="292">
        <f t="shared" si="239"/>
        <v>214.46795351347262</v>
      </c>
    </row>
    <row r="4294" spans="1:8" x14ac:dyDescent="0.25">
      <c r="A4294" s="405">
        <v>42474</v>
      </c>
      <c r="B4294" s="325">
        <v>492</v>
      </c>
      <c r="C4294" s="292">
        <v>1.5760000000000001</v>
      </c>
      <c r="D4294" s="292">
        <v>1.248</v>
      </c>
      <c r="E4294" s="292">
        <v>2.8239999999999998</v>
      </c>
      <c r="F4294" s="292">
        <f t="shared" si="239"/>
        <v>232.00684673697739</v>
      </c>
      <c r="G4294" s="292">
        <f t="shared" si="239"/>
        <v>183.721157822175</v>
      </c>
      <c r="H4294" s="292">
        <f t="shared" si="239"/>
        <v>415.7280045591524</v>
      </c>
    </row>
    <row r="4295" spans="1:8" x14ac:dyDescent="0.25">
      <c r="A4295" s="405">
        <v>42474</v>
      </c>
      <c r="B4295" s="325">
        <v>493</v>
      </c>
      <c r="C4295" s="292">
        <v>0.86529</v>
      </c>
      <c r="D4295" s="292">
        <v>0.91442999999999997</v>
      </c>
      <c r="E4295" s="292">
        <v>1.77972</v>
      </c>
      <c r="F4295" s="292">
        <f t="shared" si="239"/>
        <v>127.38147488137002</v>
      </c>
      <c r="G4295" s="292">
        <f t="shared" si="239"/>
        <v>134.61549547061816</v>
      </c>
      <c r="H4295" s="292">
        <f t="shared" si="239"/>
        <v>261.99697035198824</v>
      </c>
    </row>
    <row r="4296" spans="1:8" x14ac:dyDescent="0.25">
      <c r="A4296" s="405">
        <v>42474</v>
      </c>
      <c r="B4296" s="325">
        <v>496</v>
      </c>
      <c r="C4296" s="292">
        <v>2.1320000000000001</v>
      </c>
      <c r="D4296" s="292">
        <v>2.3929999999999998</v>
      </c>
      <c r="E4296" s="292">
        <v>4.5250000000000004</v>
      </c>
      <c r="F4296" s="292">
        <f t="shared" si="239"/>
        <v>313.85697794621564</v>
      </c>
      <c r="G4296" s="292">
        <f t="shared" si="239"/>
        <v>352.27943162537235</v>
      </c>
      <c r="H4296" s="292">
        <f t="shared" si="239"/>
        <v>666.13640957158805</v>
      </c>
    </row>
    <row r="4297" spans="1:8" x14ac:dyDescent="0.25">
      <c r="A4297" s="405">
        <v>42474</v>
      </c>
      <c r="B4297" s="325">
        <v>497</v>
      </c>
      <c r="C4297" s="292">
        <v>1.9379999999999999</v>
      </c>
      <c r="D4297" s="292">
        <v>7.9589999999999994E-2</v>
      </c>
      <c r="E4297" s="292">
        <v>2.0175899999999998</v>
      </c>
      <c r="F4297" s="292">
        <f t="shared" si="239"/>
        <v>285.29775950270442</v>
      </c>
      <c r="G4297" s="292">
        <f t="shared" si="239"/>
        <v>11.716640185149766</v>
      </c>
      <c r="H4297" s="292">
        <f t="shared" si="239"/>
        <v>297.01439968785417</v>
      </c>
    </row>
    <row r="4298" spans="1:8" x14ac:dyDescent="0.25">
      <c r="A4298" s="405">
        <v>42474</v>
      </c>
      <c r="B4298" s="325">
        <v>498</v>
      </c>
      <c r="C4298" s="292">
        <v>1.4039999999999999</v>
      </c>
      <c r="D4298" s="292">
        <v>1.7250000000000001</v>
      </c>
      <c r="E4298" s="292">
        <v>3.129</v>
      </c>
      <c r="F4298" s="292">
        <f t="shared" si="239"/>
        <v>206.68630254994687</v>
      </c>
      <c r="G4298" s="292">
        <f t="shared" si="239"/>
        <v>253.9415042013236</v>
      </c>
      <c r="H4298" s="292">
        <f t="shared" si="239"/>
        <v>460.6278067512705</v>
      </c>
    </row>
    <row r="4299" spans="1:8" x14ac:dyDescent="0.25">
      <c r="A4299" s="405">
        <v>42474</v>
      </c>
      <c r="B4299" s="325">
        <v>499</v>
      </c>
      <c r="C4299" s="292">
        <v>2.431</v>
      </c>
      <c r="D4299" s="292">
        <v>0</v>
      </c>
      <c r="E4299" s="292">
        <v>2.431</v>
      </c>
      <c r="F4299" s="292">
        <f t="shared" si="239"/>
        <v>357.8735053411117</v>
      </c>
      <c r="G4299" s="292">
        <f t="shared" si="239"/>
        <v>0</v>
      </c>
      <c r="H4299" s="292">
        <f t="shared" si="239"/>
        <v>357.8735053411117</v>
      </c>
    </row>
    <row r="4300" spans="1:8" x14ac:dyDescent="0.25">
      <c r="A4300" s="405">
        <v>42474</v>
      </c>
      <c r="B4300" s="325">
        <v>500</v>
      </c>
      <c r="C4300" s="292">
        <v>2.714</v>
      </c>
      <c r="D4300" s="292">
        <v>0.58284000000000002</v>
      </c>
      <c r="E4300" s="292">
        <v>3.29684</v>
      </c>
      <c r="F4300" s="292">
        <f t="shared" si="239"/>
        <v>399.53463327674916</v>
      </c>
      <c r="G4300" s="292">
        <f t="shared" si="239"/>
        <v>85.80131380214462</v>
      </c>
      <c r="H4300" s="292">
        <f t="shared" si="239"/>
        <v>485.33594707889375</v>
      </c>
    </row>
    <row r="4301" spans="1:8" x14ac:dyDescent="0.25">
      <c r="A4301" s="405">
        <v>42474</v>
      </c>
      <c r="B4301" s="325">
        <v>503</v>
      </c>
      <c r="C4301" s="292">
        <v>3.6190000000000002</v>
      </c>
      <c r="D4301" s="292">
        <v>0.65888999999999998</v>
      </c>
      <c r="E4301" s="292">
        <v>4.2778900000000002</v>
      </c>
      <c r="F4301" s="292">
        <f t="shared" si="239"/>
        <v>532.76191519106681</v>
      </c>
      <c r="G4301" s="292">
        <f t="shared" si="239"/>
        <v>96.996821856933394</v>
      </c>
      <c r="H4301" s="292">
        <f t="shared" si="239"/>
        <v>629.75873704800017</v>
      </c>
    </row>
    <row r="4302" spans="1:8" x14ac:dyDescent="0.25">
      <c r="A4302" s="405">
        <v>42474</v>
      </c>
      <c r="B4302" s="325">
        <v>504</v>
      </c>
      <c r="C4302" s="292">
        <v>12.045999999999999</v>
      </c>
      <c r="D4302" s="292">
        <v>0.32567000000000002</v>
      </c>
      <c r="E4302" s="292">
        <v>12.37167</v>
      </c>
      <c r="F4302" s="292">
        <f t="shared" si="239"/>
        <v>1773.321367889359</v>
      </c>
      <c r="G4302" s="292">
        <f t="shared" si="239"/>
        <v>47.942683868547867</v>
      </c>
      <c r="H4302" s="292">
        <f t="shared" si="239"/>
        <v>1821.2640517579068</v>
      </c>
    </row>
    <row r="4303" spans="1:8" x14ac:dyDescent="0.25">
      <c r="A4303" s="405">
        <v>42474</v>
      </c>
      <c r="B4303" s="325">
        <v>505</v>
      </c>
      <c r="C4303" s="292">
        <v>5.7069999999999999</v>
      </c>
      <c r="D4303" s="292">
        <v>3.2989999999999999</v>
      </c>
      <c r="E4303" s="292">
        <v>9.0060000000000002</v>
      </c>
      <c r="F4303" s="292">
        <f t="shared" si="239"/>
        <v>840.14154462432111</v>
      </c>
      <c r="G4303" s="292">
        <f t="shared" si="239"/>
        <v>485.65392600589365</v>
      </c>
      <c r="H4303" s="292">
        <f t="shared" si="239"/>
        <v>1325.7954706302148</v>
      </c>
    </row>
    <row r="4304" spans="1:8" x14ac:dyDescent="0.25">
      <c r="A4304" s="405">
        <v>42474</v>
      </c>
      <c r="B4304" s="325">
        <v>507</v>
      </c>
      <c r="C4304" s="292">
        <v>4.0519999999999996</v>
      </c>
      <c r="D4304" s="292">
        <v>7.4130000000000001E-2</v>
      </c>
      <c r="E4304" s="292">
        <v>4.1261299999999999</v>
      </c>
      <c r="F4304" s="292">
        <f t="shared" si="239"/>
        <v>596.50491305725393</v>
      </c>
      <c r="G4304" s="292">
        <f t="shared" si="239"/>
        <v>10.912860119677751</v>
      </c>
      <c r="H4304" s="292">
        <f t="shared" si="239"/>
        <v>607.41777317693175</v>
      </c>
    </row>
    <row r="4305" spans="1:8" x14ac:dyDescent="0.25">
      <c r="A4305" s="405">
        <v>42474</v>
      </c>
      <c r="B4305" s="325">
        <v>508</v>
      </c>
      <c r="C4305" s="292">
        <v>1.3959999999999999</v>
      </c>
      <c r="D4305" s="292">
        <v>8.2040000000000006</v>
      </c>
      <c r="E4305" s="292">
        <v>9.6000000000000014</v>
      </c>
      <c r="F4305" s="292">
        <f t="shared" si="239"/>
        <v>205.50860282031752</v>
      </c>
      <c r="G4305" s="292">
        <f t="shared" si="239"/>
        <v>1207.7310727348747</v>
      </c>
      <c r="H4305" s="292">
        <f t="shared" si="239"/>
        <v>1413.2396755551924</v>
      </c>
    </row>
    <row r="4306" spans="1:8" x14ac:dyDescent="0.25">
      <c r="A4306" s="405">
        <v>42474</v>
      </c>
      <c r="B4306" s="325">
        <v>511</v>
      </c>
      <c r="C4306" s="292">
        <v>1.3480000000000001</v>
      </c>
      <c r="D4306" s="292">
        <v>0.36119000000000001</v>
      </c>
      <c r="E4306" s="292">
        <v>1.70919</v>
      </c>
      <c r="F4306" s="292">
        <f t="shared" ref="F4306:H4369" si="240">C4306*10000/(4.65*4.65*3.14159)</f>
        <v>198.44240444254157</v>
      </c>
      <c r="G4306" s="292">
        <f t="shared" si="240"/>
        <v>53.171670668102074</v>
      </c>
      <c r="H4306" s="292">
        <f t="shared" si="240"/>
        <v>251.61407511064368</v>
      </c>
    </row>
    <row r="4307" spans="1:8" x14ac:dyDescent="0.25">
      <c r="A4307" s="405">
        <v>42474</v>
      </c>
      <c r="B4307" s="325">
        <v>512</v>
      </c>
      <c r="C4307" s="292">
        <v>1.9870000000000001</v>
      </c>
      <c r="D4307" s="292">
        <v>4.7629999999999999</v>
      </c>
      <c r="E4307" s="292">
        <v>6.75</v>
      </c>
      <c r="F4307" s="292">
        <f t="shared" si="240"/>
        <v>292.51117034668408</v>
      </c>
      <c r="G4307" s="292">
        <f t="shared" si="240"/>
        <v>701.17297652806053</v>
      </c>
      <c r="H4307" s="292">
        <f t="shared" si="240"/>
        <v>993.68414687474456</v>
      </c>
    </row>
    <row r="4308" spans="1:8" x14ac:dyDescent="0.25">
      <c r="A4308" s="405">
        <v>42474</v>
      </c>
      <c r="B4308" s="325">
        <v>514</v>
      </c>
      <c r="C4308" s="292">
        <v>2.6930000000000001</v>
      </c>
      <c r="D4308" s="292">
        <v>1.704</v>
      </c>
      <c r="E4308" s="292">
        <v>4.3970000000000002</v>
      </c>
      <c r="F4308" s="292">
        <f t="shared" si="240"/>
        <v>396.44317148647218</v>
      </c>
      <c r="G4308" s="292">
        <f t="shared" si="240"/>
        <v>250.85004241104662</v>
      </c>
      <c r="H4308" s="292">
        <f t="shared" si="240"/>
        <v>647.29321389751874</v>
      </c>
    </row>
    <row r="4309" spans="1:8" x14ac:dyDescent="0.25">
      <c r="A4309" s="405">
        <v>42474</v>
      </c>
      <c r="B4309" s="325">
        <v>516</v>
      </c>
      <c r="C4309" s="292">
        <v>2.3069999999999999</v>
      </c>
      <c r="D4309" s="292">
        <v>1.222</v>
      </c>
      <c r="E4309" s="292">
        <v>3.5289999999999999</v>
      </c>
      <c r="F4309" s="292">
        <f t="shared" si="240"/>
        <v>339.61915953185712</v>
      </c>
      <c r="G4309" s="292">
        <f t="shared" si="240"/>
        <v>179.89363370087969</v>
      </c>
      <c r="H4309" s="292">
        <f t="shared" si="240"/>
        <v>519.51279323273684</v>
      </c>
    </row>
    <row r="4310" spans="1:8" x14ac:dyDescent="0.25">
      <c r="A4310" s="405">
        <v>42474</v>
      </c>
      <c r="B4310" s="325">
        <v>517</v>
      </c>
      <c r="C4310" s="292">
        <v>5.7039999999999997</v>
      </c>
      <c r="D4310" s="292">
        <v>6.6239999999999993E-2</v>
      </c>
      <c r="E4310" s="292">
        <v>5.7702399999999994</v>
      </c>
      <c r="F4310" s="292">
        <f t="shared" si="240"/>
        <v>839.69990722571004</v>
      </c>
      <c r="G4310" s="292">
        <f t="shared" si="240"/>
        <v>9.7513537613308259</v>
      </c>
      <c r="H4310" s="292">
        <f t="shared" si="240"/>
        <v>849.45126098704077</v>
      </c>
    </row>
    <row r="4311" spans="1:8" x14ac:dyDescent="0.25">
      <c r="A4311" s="405">
        <v>42474</v>
      </c>
      <c r="B4311" s="325">
        <v>518</v>
      </c>
      <c r="C4311" s="292">
        <v>4.4089999999999998</v>
      </c>
      <c r="D4311" s="292">
        <v>0.72889000000000004</v>
      </c>
      <c r="E4311" s="292">
        <v>5.1378899999999996</v>
      </c>
      <c r="F4311" s="292">
        <f t="shared" si="240"/>
        <v>649.05976349196283</v>
      </c>
      <c r="G4311" s="292">
        <f t="shared" si="240"/>
        <v>107.30169449119002</v>
      </c>
      <c r="H4311" s="292">
        <f t="shared" si="240"/>
        <v>756.36145798315272</v>
      </c>
    </row>
    <row r="4312" spans="1:8" x14ac:dyDescent="0.25">
      <c r="A4312" s="405">
        <v>42474</v>
      </c>
      <c r="B4312" s="325">
        <v>522</v>
      </c>
      <c r="C4312" s="292">
        <v>7.6639999999999997</v>
      </c>
      <c r="D4312" s="292">
        <v>0</v>
      </c>
      <c r="E4312" s="292">
        <v>7.6639999999999997</v>
      </c>
      <c r="F4312" s="292">
        <f t="shared" si="240"/>
        <v>1128.2363409848952</v>
      </c>
      <c r="G4312" s="292">
        <f t="shared" si="240"/>
        <v>0</v>
      </c>
      <c r="H4312" s="292">
        <f t="shared" si="240"/>
        <v>1128.2363409848952</v>
      </c>
    </row>
    <row r="4313" spans="1:8" x14ac:dyDescent="0.25">
      <c r="A4313" s="405">
        <v>42474</v>
      </c>
      <c r="B4313" s="325">
        <v>523</v>
      </c>
      <c r="C4313" s="292">
        <v>5.28</v>
      </c>
      <c r="D4313" s="292">
        <v>0.26205000000000001</v>
      </c>
      <c r="E4313" s="292">
        <v>5.5420500000000006</v>
      </c>
      <c r="F4313" s="292">
        <f t="shared" si="240"/>
        <v>777.28182155535569</v>
      </c>
      <c r="G4313" s="292">
        <f t="shared" si="240"/>
        <v>38.577026768670642</v>
      </c>
      <c r="H4313" s="292">
        <f t="shared" si="240"/>
        <v>815.85884832402644</v>
      </c>
    </row>
    <row r="4314" spans="1:8" x14ac:dyDescent="0.25">
      <c r="A4314" s="405">
        <v>42474</v>
      </c>
      <c r="B4314" s="325">
        <v>525</v>
      </c>
      <c r="C4314" s="292">
        <v>3.8130000000000002</v>
      </c>
      <c r="D4314" s="292">
        <v>1.772</v>
      </c>
      <c r="E4314" s="292">
        <v>5.585</v>
      </c>
      <c r="F4314" s="292">
        <f t="shared" si="240"/>
        <v>561.3211336345779</v>
      </c>
      <c r="G4314" s="292">
        <f t="shared" si="240"/>
        <v>260.86049011289589</v>
      </c>
      <c r="H4314" s="292">
        <f t="shared" si="240"/>
        <v>822.18162374747385</v>
      </c>
    </row>
    <row r="4315" spans="1:8" x14ac:dyDescent="0.25">
      <c r="A4315" s="405">
        <v>42474</v>
      </c>
      <c r="B4315" s="325">
        <v>526</v>
      </c>
      <c r="C4315" s="292">
        <v>9.3369999999999997</v>
      </c>
      <c r="D4315" s="292">
        <v>7.0110000000000001</v>
      </c>
      <c r="E4315" s="292">
        <v>16.347999999999999</v>
      </c>
      <c r="F4315" s="292">
        <f t="shared" si="240"/>
        <v>1374.5227969436282</v>
      </c>
      <c r="G4315" s="292">
        <f t="shared" si="240"/>
        <v>1032.1066005539014</v>
      </c>
      <c r="H4315" s="292">
        <f t="shared" si="240"/>
        <v>2406.6293974975297</v>
      </c>
    </row>
    <row r="4316" spans="1:8" x14ac:dyDescent="0.25">
      <c r="A4316" s="405">
        <v>42474</v>
      </c>
      <c r="B4316" s="325">
        <v>527</v>
      </c>
      <c r="C4316" s="292">
        <v>2.5259999999999998</v>
      </c>
      <c r="D4316" s="292">
        <v>1.7090000000000001</v>
      </c>
      <c r="E4316" s="292">
        <v>4.2349999999999994</v>
      </c>
      <c r="F4316" s="292">
        <f t="shared" si="240"/>
        <v>371.85868963045993</v>
      </c>
      <c r="G4316" s="292">
        <f t="shared" si="240"/>
        <v>251.58610474206495</v>
      </c>
      <c r="H4316" s="292">
        <f t="shared" si="240"/>
        <v>623.44479437252483</v>
      </c>
    </row>
    <row r="4317" spans="1:8" x14ac:dyDescent="0.25">
      <c r="A4317" s="405">
        <v>42474</v>
      </c>
      <c r="B4317" s="325">
        <v>529</v>
      </c>
      <c r="C4317" s="292">
        <v>3.5529999999999999</v>
      </c>
      <c r="D4317" s="292">
        <v>1.8380000000000001</v>
      </c>
      <c r="E4317" s="292">
        <v>5.391</v>
      </c>
      <c r="F4317" s="292">
        <f t="shared" si="240"/>
        <v>523.04589242162479</v>
      </c>
      <c r="G4317" s="292">
        <f t="shared" si="240"/>
        <v>270.57651288233785</v>
      </c>
      <c r="H4317" s="292">
        <f t="shared" si="240"/>
        <v>793.62240530396264</v>
      </c>
    </row>
    <row r="4318" spans="1:8" x14ac:dyDescent="0.25">
      <c r="A4318" s="405">
        <v>42474</v>
      </c>
      <c r="B4318" s="325">
        <v>530</v>
      </c>
      <c r="C4318" s="292">
        <v>2.2610000000000001</v>
      </c>
      <c r="D4318" s="292">
        <v>4.4740000000000002</v>
      </c>
      <c r="E4318" s="292">
        <v>6.7350000000000003</v>
      </c>
      <c r="F4318" s="292">
        <f t="shared" si="240"/>
        <v>332.84738608648848</v>
      </c>
      <c r="G4318" s="292">
        <f t="shared" si="240"/>
        <v>658.62857379520108</v>
      </c>
      <c r="H4318" s="292">
        <f t="shared" si="240"/>
        <v>991.47595988168962</v>
      </c>
    </row>
    <row r="4319" spans="1:8" x14ac:dyDescent="0.25">
      <c r="A4319" s="405">
        <v>42474</v>
      </c>
      <c r="B4319" s="325">
        <v>532</v>
      </c>
      <c r="C4319" s="292">
        <v>2.3450000000000002</v>
      </c>
      <c r="D4319" s="292">
        <v>0.29874000000000001</v>
      </c>
      <c r="E4319" s="292">
        <v>2.6437400000000002</v>
      </c>
      <c r="F4319" s="292">
        <f t="shared" si="240"/>
        <v>345.21323324759652</v>
      </c>
      <c r="G4319" s="292">
        <f t="shared" si="240"/>
        <v>43.978252153683144</v>
      </c>
      <c r="H4319" s="292">
        <f t="shared" si="240"/>
        <v>389.19148540127958</v>
      </c>
    </row>
    <row r="4320" spans="1:8" x14ac:dyDescent="0.25">
      <c r="A4320" s="405">
        <v>42474</v>
      </c>
      <c r="B4320" s="325">
        <v>536</v>
      </c>
      <c r="C4320" s="292">
        <v>5.1289999999999996</v>
      </c>
      <c r="D4320" s="292">
        <v>0</v>
      </c>
      <c r="E4320" s="292">
        <v>5.1289999999999996</v>
      </c>
      <c r="F4320" s="292">
        <f t="shared" si="240"/>
        <v>755.05273915860209</v>
      </c>
      <c r="G4320" s="292">
        <f t="shared" si="240"/>
        <v>0</v>
      </c>
      <c r="H4320" s="292">
        <f t="shared" si="240"/>
        <v>755.05273915860209</v>
      </c>
    </row>
    <row r="4321" spans="1:8" x14ac:dyDescent="0.25">
      <c r="A4321" s="405">
        <v>42474</v>
      </c>
      <c r="B4321" s="325">
        <v>537</v>
      </c>
      <c r="C4321" s="292">
        <v>6.4009999999999998</v>
      </c>
      <c r="D4321" s="292">
        <v>0.37548999999999999</v>
      </c>
      <c r="E4321" s="292">
        <v>6.7764899999999999</v>
      </c>
      <c r="F4321" s="292">
        <f t="shared" si="240"/>
        <v>942.30699616966513</v>
      </c>
      <c r="G4321" s="292">
        <f t="shared" si="240"/>
        <v>55.276808934814497</v>
      </c>
      <c r="H4321" s="292">
        <f t="shared" si="240"/>
        <v>997.58380510447955</v>
      </c>
    </row>
    <row r="4322" spans="1:8" x14ac:dyDescent="0.25">
      <c r="A4322" s="405">
        <v>42474</v>
      </c>
      <c r="B4322" s="325">
        <v>539</v>
      </c>
      <c r="C4322" s="292">
        <v>5.0620000000000003</v>
      </c>
      <c r="D4322" s="292">
        <v>8.7120000000000003E-2</v>
      </c>
      <c r="E4322" s="292">
        <v>5.1491199999999999</v>
      </c>
      <c r="F4322" s="292">
        <f t="shared" si="240"/>
        <v>745.18950392295653</v>
      </c>
      <c r="G4322" s="292">
        <f t="shared" si="240"/>
        <v>12.82515005566337</v>
      </c>
      <c r="H4322" s="292">
        <f t="shared" si="240"/>
        <v>758.01465397861989</v>
      </c>
    </row>
    <row r="4323" spans="1:8" x14ac:dyDescent="0.25">
      <c r="A4323" s="405">
        <v>42474</v>
      </c>
      <c r="B4323" s="325">
        <v>540</v>
      </c>
      <c r="C4323" s="292">
        <v>6.7779999999999996</v>
      </c>
      <c r="D4323" s="292">
        <v>0.40597</v>
      </c>
      <c r="E4323" s="292">
        <v>7.1839699999999995</v>
      </c>
      <c r="F4323" s="292">
        <f t="shared" si="240"/>
        <v>997.80609592844723</v>
      </c>
      <c r="G4323" s="292">
        <f t="shared" si="240"/>
        <v>59.763844904702225</v>
      </c>
      <c r="H4323" s="292">
        <f t="shared" si="240"/>
        <v>1057.5699408331493</v>
      </c>
    </row>
    <row r="4324" spans="1:8" x14ac:dyDescent="0.25">
      <c r="A4324" s="405">
        <v>42474</v>
      </c>
      <c r="B4324" s="325">
        <v>541</v>
      </c>
      <c r="C4324" s="292">
        <v>3.5760000000000001</v>
      </c>
      <c r="D4324" s="292">
        <v>1.341</v>
      </c>
      <c r="E4324" s="292">
        <v>4.9169999999999998</v>
      </c>
      <c r="F4324" s="292">
        <f t="shared" si="240"/>
        <v>526.43177914430908</v>
      </c>
      <c r="G4324" s="292">
        <f t="shared" si="240"/>
        <v>197.41191717911593</v>
      </c>
      <c r="H4324" s="292">
        <f t="shared" si="240"/>
        <v>723.84369632342509</v>
      </c>
    </row>
    <row r="4325" spans="1:8" x14ac:dyDescent="0.25">
      <c r="A4325" s="405">
        <v>42474</v>
      </c>
      <c r="B4325" s="325">
        <v>543</v>
      </c>
      <c r="C4325" s="292">
        <v>4.9240000000000004</v>
      </c>
      <c r="D4325" s="292">
        <v>2.7910000000000001E-2</v>
      </c>
      <c r="E4325" s="292">
        <v>4.9519100000000007</v>
      </c>
      <c r="F4325" s="292">
        <f t="shared" si="240"/>
        <v>724.87418358685079</v>
      </c>
      <c r="G4325" s="292">
        <f t="shared" si="240"/>
        <v>4.1086999317443142</v>
      </c>
      <c r="H4325" s="292">
        <f t="shared" si="240"/>
        <v>728.98288351859514</v>
      </c>
    </row>
    <row r="4326" spans="1:8" x14ac:dyDescent="0.25">
      <c r="A4326" s="405">
        <v>42474</v>
      </c>
      <c r="B4326" s="325">
        <v>546</v>
      </c>
      <c r="C4326" s="292">
        <v>2.4140000000000001</v>
      </c>
      <c r="D4326" s="292">
        <v>8.8160000000000002E-2</v>
      </c>
      <c r="E4326" s="292">
        <v>2.5021599999999999</v>
      </c>
      <c r="F4326" s="292">
        <f t="shared" si="240"/>
        <v>355.37089341564939</v>
      </c>
      <c r="G4326" s="292">
        <f t="shared" si="240"/>
        <v>12.978251020515183</v>
      </c>
      <c r="H4326" s="292">
        <f t="shared" si="240"/>
        <v>368.34914443616452</v>
      </c>
    </row>
    <row r="4327" spans="1:8" x14ac:dyDescent="0.25">
      <c r="A4327" s="405">
        <v>42474</v>
      </c>
      <c r="B4327" s="325">
        <v>547</v>
      </c>
      <c r="C4327" s="292">
        <v>3.9660000000000002</v>
      </c>
      <c r="D4327" s="292">
        <v>6.96</v>
      </c>
      <c r="E4327" s="292">
        <v>10.926</v>
      </c>
      <c r="F4327" s="292">
        <f t="shared" si="240"/>
        <v>583.84464096373881</v>
      </c>
      <c r="G4327" s="292">
        <f t="shared" si="240"/>
        <v>1024.5987647775144</v>
      </c>
      <c r="H4327" s="292">
        <f t="shared" si="240"/>
        <v>1608.4434057412532</v>
      </c>
    </row>
    <row r="4328" spans="1:8" x14ac:dyDescent="0.25">
      <c r="A4328" s="405">
        <v>42474</v>
      </c>
      <c r="B4328" s="325">
        <v>548</v>
      </c>
      <c r="C4328" s="292">
        <v>0.92700000000000005</v>
      </c>
      <c r="D4328" s="292">
        <v>2.8</v>
      </c>
      <c r="E4328" s="292">
        <v>3.7269999999999999</v>
      </c>
      <c r="F4328" s="292">
        <f t="shared" si="240"/>
        <v>136.46595617079825</v>
      </c>
      <c r="G4328" s="292">
        <f t="shared" si="240"/>
        <v>412.19490537026439</v>
      </c>
      <c r="H4328" s="292">
        <f t="shared" si="240"/>
        <v>548.66086154106267</v>
      </c>
    </row>
    <row r="4329" spans="1:8" x14ac:dyDescent="0.25">
      <c r="A4329" s="405">
        <v>42474</v>
      </c>
      <c r="B4329" s="325">
        <v>549</v>
      </c>
      <c r="C4329" s="292">
        <v>3.093</v>
      </c>
      <c r="D4329" s="292">
        <v>2.3570000000000002</v>
      </c>
      <c r="E4329" s="292">
        <v>5.45</v>
      </c>
      <c r="F4329" s="292">
        <f t="shared" si="240"/>
        <v>455.32815796793852</v>
      </c>
      <c r="G4329" s="292">
        <f t="shared" si="240"/>
        <v>346.97978284204049</v>
      </c>
      <c r="H4329" s="292">
        <f t="shared" si="240"/>
        <v>802.30794080997896</v>
      </c>
    </row>
    <row r="4330" spans="1:8" x14ac:dyDescent="0.25">
      <c r="A4330" s="405">
        <v>42474</v>
      </c>
      <c r="B4330" s="325">
        <v>552</v>
      </c>
      <c r="C4330" s="292">
        <v>11.077</v>
      </c>
      <c r="D4330" s="292">
        <v>2.2730000000000001</v>
      </c>
      <c r="E4330" s="292">
        <v>13.35</v>
      </c>
      <c r="F4330" s="292">
        <f t="shared" si="240"/>
        <v>1630.6724881380067</v>
      </c>
      <c r="G4330" s="292">
        <f t="shared" si="240"/>
        <v>334.61393568093251</v>
      </c>
      <c r="H4330" s="292">
        <f t="shared" si="240"/>
        <v>1965.2864238189393</v>
      </c>
    </row>
    <row r="4331" spans="1:8" x14ac:dyDescent="0.25">
      <c r="A4331" s="405">
        <v>42474</v>
      </c>
      <c r="B4331" s="325">
        <v>555</v>
      </c>
      <c r="C4331" s="292">
        <v>1.6759999999999999</v>
      </c>
      <c r="D4331" s="292">
        <v>1.2410000000000001</v>
      </c>
      <c r="E4331" s="292">
        <v>2.9169999999999998</v>
      </c>
      <c r="F4331" s="292">
        <f t="shared" si="240"/>
        <v>246.72809335734399</v>
      </c>
      <c r="G4331" s="292">
        <f t="shared" si="240"/>
        <v>182.69067055874936</v>
      </c>
      <c r="H4331" s="292">
        <f t="shared" si="240"/>
        <v>429.41876391609327</v>
      </c>
    </row>
    <row r="4332" spans="1:8" x14ac:dyDescent="0.25">
      <c r="A4332" s="405">
        <v>42474</v>
      </c>
      <c r="B4332" s="325">
        <v>558</v>
      </c>
      <c r="C4332" s="292">
        <v>5.0149999999999997</v>
      </c>
      <c r="D4332" s="292">
        <v>0</v>
      </c>
      <c r="E4332" s="292">
        <v>5.0149999999999997</v>
      </c>
      <c r="F4332" s="292">
        <f t="shared" si="240"/>
        <v>738.2705180113843</v>
      </c>
      <c r="G4332" s="292">
        <f t="shared" si="240"/>
        <v>0</v>
      </c>
      <c r="H4332" s="292">
        <f t="shared" si="240"/>
        <v>738.2705180113843</v>
      </c>
    </row>
    <row r="4333" spans="1:8" x14ac:dyDescent="0.25">
      <c r="A4333" s="405">
        <v>42474</v>
      </c>
      <c r="B4333" s="325">
        <v>560</v>
      </c>
      <c r="C4333" s="292">
        <v>2.6509999999999998</v>
      </c>
      <c r="D4333" s="292">
        <v>3.6669999999999998</v>
      </c>
      <c r="E4333" s="292">
        <v>6.3179999999999996</v>
      </c>
      <c r="F4333" s="292">
        <f t="shared" si="240"/>
        <v>390.26024790591816</v>
      </c>
      <c r="G4333" s="292">
        <f t="shared" si="240"/>
        <v>539.8281135688427</v>
      </c>
      <c r="H4333" s="292">
        <f t="shared" si="240"/>
        <v>930.08836147476075</v>
      </c>
    </row>
    <row r="4334" spans="1:8" x14ac:dyDescent="0.25">
      <c r="A4334" s="405">
        <v>42474</v>
      </c>
      <c r="B4334" s="325">
        <v>561</v>
      </c>
      <c r="C4334" s="292">
        <v>4.7229999999999999</v>
      </c>
      <c r="D4334" s="292">
        <v>5.3559999999999999</v>
      </c>
      <c r="E4334" s="292">
        <v>10.079000000000001</v>
      </c>
      <c r="F4334" s="292">
        <f t="shared" si="240"/>
        <v>695.28447787991388</v>
      </c>
      <c r="G4334" s="292">
        <f t="shared" si="240"/>
        <v>788.46996898683437</v>
      </c>
      <c r="H4334" s="292">
        <f t="shared" si="240"/>
        <v>1483.7544468667481</v>
      </c>
    </row>
    <row r="4335" spans="1:8" x14ac:dyDescent="0.25">
      <c r="A4335" s="405">
        <v>42474</v>
      </c>
      <c r="B4335" s="325">
        <v>562</v>
      </c>
      <c r="C4335" s="292">
        <v>0.97282000000000002</v>
      </c>
      <c r="D4335" s="292">
        <v>3.5179999999999998</v>
      </c>
      <c r="E4335" s="292">
        <v>4.4908199999999994</v>
      </c>
      <c r="F4335" s="292">
        <f t="shared" si="240"/>
        <v>143.21123137225024</v>
      </c>
      <c r="G4335" s="292">
        <f t="shared" si="240"/>
        <v>517.89345610449652</v>
      </c>
      <c r="H4335" s="292">
        <f t="shared" si="240"/>
        <v>661.10468747674668</v>
      </c>
    </row>
    <row r="4336" spans="1:8" x14ac:dyDescent="0.25">
      <c r="A4336" s="405">
        <v>42474</v>
      </c>
      <c r="B4336" s="325">
        <v>564</v>
      </c>
      <c r="C4336" s="292">
        <v>5.7590000000000003</v>
      </c>
      <c r="D4336" s="292">
        <v>2.5579999999999998</v>
      </c>
      <c r="E4336" s="292">
        <v>8.3170000000000002</v>
      </c>
      <c r="F4336" s="292">
        <f t="shared" si="240"/>
        <v>847.79659286691174</v>
      </c>
      <c r="G4336" s="292">
        <f t="shared" si="240"/>
        <v>376.56948854897729</v>
      </c>
      <c r="H4336" s="292">
        <f t="shared" si="240"/>
        <v>1224.3660814158889</v>
      </c>
    </row>
    <row r="4337" spans="1:8" x14ac:dyDescent="0.25">
      <c r="A4337" s="405">
        <v>42474</v>
      </c>
      <c r="B4337" s="325">
        <v>565</v>
      </c>
      <c r="C4337" s="292">
        <v>3.5790000000000002</v>
      </c>
      <c r="D4337" s="292">
        <v>0.59765000000000001</v>
      </c>
      <c r="E4337" s="292">
        <v>4.1766500000000004</v>
      </c>
      <c r="F4337" s="292">
        <f t="shared" si="240"/>
        <v>526.87341654292015</v>
      </c>
      <c r="G4337" s="292">
        <f t="shared" si="240"/>
        <v>87.981530426620907</v>
      </c>
      <c r="H4337" s="292">
        <f t="shared" si="240"/>
        <v>614.85494696954117</v>
      </c>
    </row>
    <row r="4338" spans="1:8" x14ac:dyDescent="0.25">
      <c r="A4338" s="405">
        <v>42474</v>
      </c>
      <c r="B4338" s="325">
        <v>566</v>
      </c>
      <c r="C4338" s="292">
        <v>4.6130000000000004</v>
      </c>
      <c r="D4338" s="292">
        <v>0.69916</v>
      </c>
      <c r="E4338" s="292">
        <v>5.3121600000000004</v>
      </c>
      <c r="F4338" s="292">
        <f t="shared" si="240"/>
        <v>679.0911065975107</v>
      </c>
      <c r="G4338" s="292">
        <f t="shared" si="240"/>
        <v>102.92506787095503</v>
      </c>
      <c r="H4338" s="292">
        <f t="shared" si="240"/>
        <v>782.01617446846569</v>
      </c>
    </row>
    <row r="4339" spans="1:8" x14ac:dyDescent="0.25">
      <c r="A4339" s="405">
        <v>42474</v>
      </c>
      <c r="B4339" s="325">
        <v>570</v>
      </c>
      <c r="C4339" s="292">
        <v>2.726</v>
      </c>
      <c r="D4339" s="292">
        <v>0.44561000000000001</v>
      </c>
      <c r="E4339" s="292">
        <v>3.1716099999999998</v>
      </c>
      <c r="F4339" s="292">
        <f t="shared" si="240"/>
        <v>401.30118287119313</v>
      </c>
      <c r="G4339" s="292">
        <f t="shared" si="240"/>
        <v>65.59934706501555</v>
      </c>
      <c r="H4339" s="292">
        <f t="shared" si="240"/>
        <v>466.90052993620867</v>
      </c>
    </row>
    <row r="4340" spans="1:8" x14ac:dyDescent="0.25">
      <c r="A4340" s="405">
        <v>42474</v>
      </c>
      <c r="B4340" s="325">
        <v>571</v>
      </c>
      <c r="C4340" s="292">
        <v>3.3769999999999998</v>
      </c>
      <c r="D4340" s="292">
        <v>0.19800000000000001</v>
      </c>
      <c r="E4340" s="292">
        <v>3.5749999999999997</v>
      </c>
      <c r="F4340" s="292">
        <f t="shared" si="240"/>
        <v>497.13649836977959</v>
      </c>
      <c r="G4340" s="292">
        <f t="shared" si="240"/>
        <v>29.14806830832584</v>
      </c>
      <c r="H4340" s="292">
        <f t="shared" si="240"/>
        <v>526.28456667810542</v>
      </c>
    </row>
    <row r="4341" spans="1:8" x14ac:dyDescent="0.25">
      <c r="A4341" s="405">
        <v>42474</v>
      </c>
      <c r="B4341" s="325">
        <v>572</v>
      </c>
      <c r="C4341" s="292">
        <v>1.498</v>
      </c>
      <c r="D4341" s="292">
        <v>0.59306999999999999</v>
      </c>
      <c r="E4341" s="292">
        <v>2.0910700000000002</v>
      </c>
      <c r="F4341" s="292">
        <f t="shared" si="240"/>
        <v>220.52427437309146</v>
      </c>
      <c r="G4341" s="292">
        <f t="shared" si="240"/>
        <v>87.307297331408108</v>
      </c>
      <c r="H4341" s="292">
        <f t="shared" si="240"/>
        <v>307.83157170449959</v>
      </c>
    </row>
    <row r="4342" spans="1:8" x14ac:dyDescent="0.25">
      <c r="A4342" s="405">
        <v>42474</v>
      </c>
      <c r="B4342" s="325">
        <v>574</v>
      </c>
      <c r="C4342" s="292">
        <v>5.7149999999999999</v>
      </c>
      <c r="D4342" s="292">
        <v>3.47</v>
      </c>
      <c r="E4342" s="292">
        <v>9.1850000000000005</v>
      </c>
      <c r="F4342" s="292">
        <f t="shared" si="240"/>
        <v>841.31924435395035</v>
      </c>
      <c r="G4342" s="292">
        <f t="shared" si="240"/>
        <v>510.82725772672052</v>
      </c>
      <c r="H4342" s="292">
        <f t="shared" si="240"/>
        <v>1352.1465020806709</v>
      </c>
    </row>
    <row r="4343" spans="1:8" x14ac:dyDescent="0.25">
      <c r="A4343" s="405">
        <v>42474</v>
      </c>
      <c r="B4343" s="325">
        <v>576</v>
      </c>
      <c r="C4343" s="292">
        <v>3.57</v>
      </c>
      <c r="D4343" s="292">
        <v>2.0960000000000001</v>
      </c>
      <c r="E4343" s="292">
        <v>5.6660000000000004</v>
      </c>
      <c r="F4343" s="292">
        <f t="shared" si="240"/>
        <v>525.54850434708715</v>
      </c>
      <c r="G4343" s="292">
        <f t="shared" si="240"/>
        <v>308.55732916288366</v>
      </c>
      <c r="H4343" s="292">
        <f t="shared" si="240"/>
        <v>834.10583350997092</v>
      </c>
    </row>
    <row r="4344" spans="1:8" x14ac:dyDescent="0.25">
      <c r="A4344" s="405">
        <v>42474</v>
      </c>
      <c r="B4344" s="325">
        <v>577</v>
      </c>
      <c r="C4344" s="292">
        <v>3.012</v>
      </c>
      <c r="D4344" s="292">
        <v>0.28070000000000001</v>
      </c>
      <c r="E4344" s="292">
        <v>3.2927</v>
      </c>
      <c r="F4344" s="292">
        <f t="shared" si="240"/>
        <v>443.40394820544157</v>
      </c>
      <c r="G4344" s="292">
        <f t="shared" si="240"/>
        <v>41.322539263369009</v>
      </c>
      <c r="H4344" s="292">
        <f t="shared" si="240"/>
        <v>484.7264874688106</v>
      </c>
    </row>
    <row r="4345" spans="1:8" x14ac:dyDescent="0.25">
      <c r="A4345" s="405">
        <v>42474</v>
      </c>
      <c r="B4345" s="325">
        <v>578</v>
      </c>
      <c r="C4345" s="292">
        <v>3.4769999999999999</v>
      </c>
      <c r="D4345" s="292">
        <v>0.12408</v>
      </c>
      <c r="E4345" s="292">
        <v>3.6010800000000001</v>
      </c>
      <c r="F4345" s="292">
        <f t="shared" si="240"/>
        <v>511.85774499014622</v>
      </c>
      <c r="G4345" s="292">
        <f t="shared" si="240"/>
        <v>18.266122806550861</v>
      </c>
      <c r="H4345" s="292">
        <f t="shared" si="240"/>
        <v>530.12386779669714</v>
      </c>
    </row>
    <row r="4346" spans="1:8" x14ac:dyDescent="0.25">
      <c r="A4346" s="405">
        <v>42474</v>
      </c>
      <c r="B4346" s="325">
        <v>579</v>
      </c>
      <c r="C4346" s="292">
        <v>18.652000000000001</v>
      </c>
      <c r="D4346" s="292">
        <v>3.0830000000000002</v>
      </c>
      <c r="E4346" s="292">
        <v>21.734999999999999</v>
      </c>
      <c r="F4346" s="292">
        <f t="shared" si="240"/>
        <v>2745.8069196307756</v>
      </c>
      <c r="G4346" s="292">
        <f t="shared" si="240"/>
        <v>453.85603330590192</v>
      </c>
      <c r="H4346" s="292">
        <f t="shared" si="240"/>
        <v>3199.6629529366774</v>
      </c>
    </row>
    <row r="4347" spans="1:8" x14ac:dyDescent="0.25">
      <c r="A4347" s="405">
        <v>42474</v>
      </c>
      <c r="B4347" s="325">
        <v>583</v>
      </c>
      <c r="C4347" s="292">
        <v>4.3949999999999996</v>
      </c>
      <c r="D4347" s="292">
        <v>4.6980000000000004</v>
      </c>
      <c r="E4347" s="292">
        <v>9.093</v>
      </c>
      <c r="F4347" s="292">
        <f t="shared" si="240"/>
        <v>646.99878896511132</v>
      </c>
      <c r="G4347" s="292">
        <f t="shared" si="240"/>
        <v>691.60416622482228</v>
      </c>
      <c r="H4347" s="292">
        <f t="shared" si="240"/>
        <v>1338.6029551899337</v>
      </c>
    </row>
    <row r="4348" spans="1:8" x14ac:dyDescent="0.25">
      <c r="A4348" s="405">
        <v>42474</v>
      </c>
      <c r="B4348" s="325">
        <v>585</v>
      </c>
      <c r="C4348" s="292">
        <v>0.28506999999999999</v>
      </c>
      <c r="D4348" s="292">
        <v>1.5660000000000001</v>
      </c>
      <c r="E4348" s="292">
        <v>1.85107</v>
      </c>
      <c r="F4348" s="292">
        <f t="shared" si="240"/>
        <v>41.965857740679027</v>
      </c>
      <c r="G4348" s="292">
        <f t="shared" si="240"/>
        <v>230.53472207494073</v>
      </c>
      <c r="H4348" s="292">
        <f t="shared" si="240"/>
        <v>272.5005798156198</v>
      </c>
    </row>
    <row r="4349" spans="1:8" x14ac:dyDescent="0.25">
      <c r="A4349" s="405">
        <v>42474</v>
      </c>
      <c r="B4349" s="325">
        <v>586</v>
      </c>
      <c r="C4349" s="292">
        <v>0.78698000000000001</v>
      </c>
      <c r="D4349" s="292">
        <v>1.0269999999999999</v>
      </c>
      <c r="E4349" s="292">
        <v>1.8139799999999999</v>
      </c>
      <c r="F4349" s="292">
        <f t="shared" si="240"/>
        <v>115.85326665296097</v>
      </c>
      <c r="G4349" s="292">
        <f t="shared" si="240"/>
        <v>151.18720279116485</v>
      </c>
      <c r="H4349" s="292">
        <f t="shared" si="240"/>
        <v>267.04046944412579</v>
      </c>
    </row>
    <row r="4350" spans="1:8" x14ac:dyDescent="0.25">
      <c r="A4350" s="405">
        <v>42474</v>
      </c>
      <c r="B4350" s="325">
        <v>587</v>
      </c>
      <c r="C4350" s="292">
        <v>1.2490000000000001</v>
      </c>
      <c r="D4350" s="292">
        <v>1.4359999999999999</v>
      </c>
      <c r="E4350" s="292">
        <v>2.6850000000000001</v>
      </c>
      <c r="F4350" s="292">
        <f t="shared" si="240"/>
        <v>183.86837028837869</v>
      </c>
      <c r="G4350" s="292">
        <f t="shared" si="240"/>
        <v>211.39710146846417</v>
      </c>
      <c r="H4350" s="292">
        <f t="shared" si="240"/>
        <v>395.26547175684283</v>
      </c>
    </row>
    <row r="4351" spans="1:8" x14ac:dyDescent="0.25">
      <c r="A4351" s="405">
        <v>42474</v>
      </c>
      <c r="B4351" s="325">
        <v>590</v>
      </c>
      <c r="C4351" s="292">
        <v>5.6520000000000001</v>
      </c>
      <c r="D4351" s="292">
        <v>5.0189999999999999E-2</v>
      </c>
      <c r="E4351" s="292">
        <v>5.7021899999999999</v>
      </c>
      <c r="F4351" s="292">
        <f t="shared" si="240"/>
        <v>832.04485898311941</v>
      </c>
      <c r="G4351" s="292">
        <f t="shared" si="240"/>
        <v>7.388593678761989</v>
      </c>
      <c r="H4351" s="292">
        <f t="shared" si="240"/>
        <v>839.43345266188146</v>
      </c>
    </row>
    <row r="4352" spans="1:8" x14ac:dyDescent="0.25">
      <c r="A4352" s="405">
        <v>42474</v>
      </c>
      <c r="B4352" s="325">
        <v>592</v>
      </c>
      <c r="C4352" s="292">
        <v>3.3130000000000002</v>
      </c>
      <c r="D4352" s="292">
        <v>1.0009999999999999</v>
      </c>
      <c r="E4352" s="292">
        <v>4.3140000000000001</v>
      </c>
      <c r="F4352" s="292">
        <f t="shared" si="240"/>
        <v>487.71490053274499</v>
      </c>
      <c r="G4352" s="292">
        <f t="shared" si="240"/>
        <v>147.35967866986951</v>
      </c>
      <c r="H4352" s="292">
        <f t="shared" si="240"/>
        <v>635.07457920261447</v>
      </c>
    </row>
    <row r="4353" spans="1:8" x14ac:dyDescent="0.25">
      <c r="A4353" s="405">
        <v>42474</v>
      </c>
      <c r="B4353" s="325">
        <v>593</v>
      </c>
      <c r="C4353" s="292">
        <v>3.5209999999999999</v>
      </c>
      <c r="D4353" s="292">
        <v>0.25309999999999999</v>
      </c>
      <c r="E4353" s="292">
        <v>3.7740999999999998</v>
      </c>
      <c r="F4353" s="292">
        <f t="shared" si="240"/>
        <v>518.33509350310749</v>
      </c>
      <c r="G4353" s="292">
        <f t="shared" si="240"/>
        <v>37.259475196147832</v>
      </c>
      <c r="H4353" s="292">
        <f t="shared" si="240"/>
        <v>555.59456869925532</v>
      </c>
    </row>
    <row r="4354" spans="1:8" x14ac:dyDescent="0.25">
      <c r="A4354" s="405">
        <v>42474</v>
      </c>
      <c r="B4354" s="325">
        <v>594</v>
      </c>
      <c r="C4354" s="292">
        <v>5.6260000000000003</v>
      </c>
      <c r="D4354" s="292">
        <v>0</v>
      </c>
      <c r="E4354" s="292">
        <v>5.6260000000000003</v>
      </c>
      <c r="F4354" s="292">
        <f t="shared" si="240"/>
        <v>828.21733486182416</v>
      </c>
      <c r="G4354" s="292">
        <f t="shared" si="240"/>
        <v>0</v>
      </c>
      <c r="H4354" s="292">
        <f t="shared" si="240"/>
        <v>828.21733486182416</v>
      </c>
    </row>
    <row r="4355" spans="1:8" x14ac:dyDescent="0.25">
      <c r="A4355" s="405">
        <v>42474</v>
      </c>
      <c r="B4355" s="325">
        <v>631</v>
      </c>
      <c r="C4355" s="292">
        <v>1.853</v>
      </c>
      <c r="D4355" s="292">
        <v>1.2250000000000001</v>
      </c>
      <c r="E4355" s="292">
        <v>3.0780000000000003</v>
      </c>
      <c r="F4355" s="292">
        <f t="shared" si="240"/>
        <v>272.78469987539285</v>
      </c>
      <c r="G4355" s="292">
        <f t="shared" si="240"/>
        <v>180.33527109949068</v>
      </c>
      <c r="H4355" s="292">
        <f t="shared" si="240"/>
        <v>453.11997097488359</v>
      </c>
    </row>
    <row r="4356" spans="1:8" x14ac:dyDescent="0.25">
      <c r="A4356" s="405">
        <v>42474</v>
      </c>
      <c r="B4356" s="325">
        <v>632</v>
      </c>
      <c r="C4356" s="292">
        <v>3.5209999999999999</v>
      </c>
      <c r="D4356" s="292">
        <v>2.6429999999999998</v>
      </c>
      <c r="E4356" s="292">
        <v>6.1639999999999997</v>
      </c>
      <c r="F4356" s="292">
        <f t="shared" si="240"/>
        <v>518.33509350310749</v>
      </c>
      <c r="G4356" s="292">
        <f t="shared" si="240"/>
        <v>389.08254817628881</v>
      </c>
      <c r="H4356" s="292">
        <f t="shared" si="240"/>
        <v>907.41764167939641</v>
      </c>
    </row>
    <row r="4357" spans="1:8" x14ac:dyDescent="0.25">
      <c r="A4357" s="405">
        <v>42474</v>
      </c>
      <c r="B4357" s="325">
        <v>634</v>
      </c>
      <c r="C4357" s="292">
        <v>1.7390000000000001</v>
      </c>
      <c r="D4357" s="292">
        <v>0.83987999999999996</v>
      </c>
      <c r="E4357" s="292">
        <v>2.5788799999999998</v>
      </c>
      <c r="F4357" s="292">
        <f t="shared" si="240"/>
        <v>256.00247872817494</v>
      </c>
      <c r="G4357" s="292">
        <f t="shared" si="240"/>
        <v>123.64080611513488</v>
      </c>
      <c r="H4357" s="292">
        <f t="shared" si="240"/>
        <v>379.6432848433098</v>
      </c>
    </row>
    <row r="4358" spans="1:8" x14ac:dyDescent="0.25">
      <c r="A4358" s="405">
        <v>42474</v>
      </c>
      <c r="B4358" s="325">
        <v>638</v>
      </c>
      <c r="C4358" s="292">
        <v>2.2040000000000002</v>
      </c>
      <c r="D4358" s="292">
        <v>0.86778</v>
      </c>
      <c r="E4358" s="292">
        <v>3.0717800000000004</v>
      </c>
      <c r="F4358" s="292">
        <f t="shared" si="240"/>
        <v>324.45627551287953</v>
      </c>
      <c r="G4358" s="292">
        <f t="shared" si="240"/>
        <v>127.74803392221715</v>
      </c>
      <c r="H4358" s="292">
        <f t="shared" si="240"/>
        <v>452.20430943509677</v>
      </c>
    </row>
    <row r="4359" spans="1:8" x14ac:dyDescent="0.25">
      <c r="A4359" s="405">
        <v>42474</v>
      </c>
      <c r="B4359" s="325">
        <v>640</v>
      </c>
      <c r="C4359" s="292">
        <v>4.4960000000000004</v>
      </c>
      <c r="D4359" s="292">
        <v>1.84</v>
      </c>
      <c r="E4359" s="292">
        <v>6.3360000000000003</v>
      </c>
      <c r="F4359" s="292">
        <f t="shared" si="240"/>
        <v>661.86724805168183</v>
      </c>
      <c r="G4359" s="292">
        <f t="shared" si="240"/>
        <v>270.87093781474516</v>
      </c>
      <c r="H4359" s="292">
        <f t="shared" si="240"/>
        <v>932.73818586642687</v>
      </c>
    </row>
    <row r="4360" spans="1:8" x14ac:dyDescent="0.25">
      <c r="A4360" s="405">
        <v>42474</v>
      </c>
      <c r="B4360" s="325">
        <v>641</v>
      </c>
      <c r="C4360" s="292">
        <v>6.3780000000000001</v>
      </c>
      <c r="D4360" s="292">
        <v>1.617</v>
      </c>
      <c r="E4360" s="292">
        <v>7.9950000000000001</v>
      </c>
      <c r="F4360" s="292">
        <f t="shared" si="240"/>
        <v>938.92110944698084</v>
      </c>
      <c r="G4360" s="292">
        <f t="shared" si="240"/>
        <v>238.0425578513277</v>
      </c>
      <c r="H4360" s="292">
        <f t="shared" si="240"/>
        <v>1176.9636672983086</v>
      </c>
    </row>
    <row r="4361" spans="1:8" x14ac:dyDescent="0.25">
      <c r="A4361" s="405">
        <v>42474</v>
      </c>
      <c r="B4361" s="325">
        <v>644</v>
      </c>
      <c r="C4361" s="292">
        <v>2.9020000000000001</v>
      </c>
      <c r="D4361" s="292">
        <v>7.0199999999999999E-2</v>
      </c>
      <c r="E4361" s="292">
        <v>2.9722</v>
      </c>
      <c r="F4361" s="292">
        <f t="shared" si="240"/>
        <v>427.21057692303833</v>
      </c>
      <c r="G4361" s="292">
        <f t="shared" si="240"/>
        <v>10.334315127497343</v>
      </c>
      <c r="H4361" s="292">
        <f t="shared" si="240"/>
        <v>437.54489205053568</v>
      </c>
    </row>
    <row r="4362" spans="1:8" x14ac:dyDescent="0.25">
      <c r="A4362" s="405">
        <v>42474</v>
      </c>
      <c r="B4362" s="325">
        <v>645</v>
      </c>
      <c r="C4362" s="292">
        <v>6.875</v>
      </c>
      <c r="D4362" s="292">
        <v>0.20329</v>
      </c>
      <c r="E4362" s="292">
        <v>7.07829</v>
      </c>
      <c r="F4362" s="292">
        <f t="shared" si="240"/>
        <v>1012.0857051502028</v>
      </c>
      <c r="G4362" s="292">
        <f t="shared" si="240"/>
        <v>29.926822254543236</v>
      </c>
      <c r="H4362" s="292">
        <f t="shared" si="240"/>
        <v>1042.0125274047459</v>
      </c>
    </row>
    <row r="4363" spans="1:8" x14ac:dyDescent="0.25">
      <c r="A4363" s="405">
        <v>42474</v>
      </c>
      <c r="B4363" s="325">
        <v>647</v>
      </c>
      <c r="C4363" s="292">
        <v>5.0490000000000004</v>
      </c>
      <c r="D4363" s="292">
        <v>0.35770999999999997</v>
      </c>
      <c r="E4363" s="292">
        <v>5.4067100000000003</v>
      </c>
      <c r="F4363" s="292">
        <f t="shared" si="240"/>
        <v>743.27574186230902</v>
      </c>
      <c r="G4363" s="292">
        <f t="shared" si="240"/>
        <v>52.659371285713313</v>
      </c>
      <c r="H4363" s="292">
        <f t="shared" si="240"/>
        <v>795.93511314802231</v>
      </c>
    </row>
    <row r="4364" spans="1:8" x14ac:dyDescent="0.25">
      <c r="A4364" s="405">
        <v>42474</v>
      </c>
      <c r="B4364" s="325">
        <v>648</v>
      </c>
      <c r="C4364" s="292">
        <v>1.5369999999999999</v>
      </c>
      <c r="D4364" s="292">
        <v>0</v>
      </c>
      <c r="E4364" s="292">
        <v>1.5369999999999999</v>
      </c>
      <c r="F4364" s="292">
        <f t="shared" si="240"/>
        <v>226.26556055503443</v>
      </c>
      <c r="G4364" s="292">
        <f t="shared" si="240"/>
        <v>0</v>
      </c>
      <c r="H4364" s="292">
        <f t="shared" si="240"/>
        <v>226.26556055503443</v>
      </c>
    </row>
    <row r="4365" spans="1:8" x14ac:dyDescent="0.25">
      <c r="A4365" s="405">
        <v>42474</v>
      </c>
      <c r="B4365" s="325">
        <v>650</v>
      </c>
      <c r="C4365" s="292">
        <v>1.9770000000000001</v>
      </c>
      <c r="D4365" s="292">
        <v>0.12098</v>
      </c>
      <c r="E4365" s="292">
        <v>2.0979800000000002</v>
      </c>
      <c r="F4365" s="292">
        <f t="shared" si="240"/>
        <v>291.03904568464742</v>
      </c>
      <c r="G4365" s="292">
        <f t="shared" si="240"/>
        <v>17.809764161319496</v>
      </c>
      <c r="H4365" s="292">
        <f t="shared" si="240"/>
        <v>308.84880984596697</v>
      </c>
    </row>
    <row r="4366" spans="1:8" x14ac:dyDescent="0.25">
      <c r="A4366" s="405">
        <v>42474</v>
      </c>
      <c r="B4366" s="325">
        <v>651</v>
      </c>
      <c r="C4366" s="292">
        <v>9.8870000000000005</v>
      </c>
      <c r="D4366" s="292">
        <v>6.0090000000000003</v>
      </c>
      <c r="E4366" s="292">
        <v>15.896000000000001</v>
      </c>
      <c r="F4366" s="292">
        <f t="shared" si="240"/>
        <v>1455.4896533556444</v>
      </c>
      <c r="G4366" s="292">
        <f t="shared" si="240"/>
        <v>884.59970941782819</v>
      </c>
      <c r="H4366" s="292">
        <f t="shared" si="240"/>
        <v>2340.0893627734727</v>
      </c>
    </row>
    <row r="4367" spans="1:8" x14ac:dyDescent="0.25">
      <c r="A4367" s="405">
        <v>42474</v>
      </c>
      <c r="B4367" s="325">
        <v>652</v>
      </c>
      <c r="C4367" s="292">
        <v>4.6219999999999999</v>
      </c>
      <c r="D4367" s="292">
        <v>2.4769999999999999</v>
      </c>
      <c r="E4367" s="292">
        <v>7.0990000000000002</v>
      </c>
      <c r="F4367" s="292">
        <f t="shared" si="240"/>
        <v>680.4160187933436</v>
      </c>
      <c r="G4367" s="292">
        <f t="shared" si="240"/>
        <v>364.64527878648033</v>
      </c>
      <c r="H4367" s="292">
        <f t="shared" si="240"/>
        <v>1045.061297579824</v>
      </c>
    </row>
    <row r="4368" spans="1:8" x14ac:dyDescent="0.25">
      <c r="A4368" s="405">
        <v>42474</v>
      </c>
      <c r="B4368" s="325">
        <v>653</v>
      </c>
      <c r="C4368" s="292">
        <v>7.6379999999999999</v>
      </c>
      <c r="D4368" s="292">
        <v>0.39960000000000001</v>
      </c>
      <c r="E4368" s="292">
        <v>8.0375999999999994</v>
      </c>
      <c r="F4368" s="292">
        <f t="shared" si="240"/>
        <v>1124.4088168635999</v>
      </c>
      <c r="G4368" s="292">
        <f t="shared" si="240"/>
        <v>58.826101494984876</v>
      </c>
      <c r="H4368" s="292">
        <f t="shared" si="240"/>
        <v>1183.2349183585848</v>
      </c>
    </row>
    <row r="4369" spans="1:8" x14ac:dyDescent="0.25">
      <c r="A4369" s="405">
        <v>42474</v>
      </c>
      <c r="B4369" s="325">
        <v>654</v>
      </c>
      <c r="C4369" s="292">
        <v>2.9449999999999998</v>
      </c>
      <c r="D4369" s="292">
        <v>0.48146</v>
      </c>
      <c r="E4369" s="292">
        <v>3.4264599999999996</v>
      </c>
      <c r="F4369" s="292">
        <f t="shared" si="240"/>
        <v>433.54071296979595</v>
      </c>
      <c r="G4369" s="292">
        <f t="shared" si="240"/>
        <v>70.876913978416965</v>
      </c>
      <c r="H4369" s="292">
        <f t="shared" si="240"/>
        <v>504.4176269482129</v>
      </c>
    </row>
    <row r="4370" spans="1:8" x14ac:dyDescent="0.25">
      <c r="A4370" s="405">
        <v>42474</v>
      </c>
      <c r="B4370" s="325">
        <v>655</v>
      </c>
      <c r="C4370" s="292">
        <v>2.109</v>
      </c>
      <c r="D4370" s="292">
        <v>0</v>
      </c>
      <c r="E4370" s="292">
        <v>2.109</v>
      </c>
      <c r="F4370" s="292">
        <f t="shared" ref="F4370:H4433" si="241">C4370*10000/(4.65*4.65*3.14159)</f>
        <v>310.47109122353129</v>
      </c>
      <c r="G4370" s="292">
        <f t="shared" si="241"/>
        <v>0</v>
      </c>
      <c r="H4370" s="292">
        <f t="shared" si="241"/>
        <v>310.47109122353129</v>
      </c>
    </row>
    <row r="4371" spans="1:8" x14ac:dyDescent="0.25">
      <c r="A4371" s="405">
        <v>42474</v>
      </c>
      <c r="B4371" s="325">
        <v>661</v>
      </c>
      <c r="C4371" s="292">
        <v>4.7809999999999997</v>
      </c>
      <c r="D4371" s="292">
        <v>1.4930000000000001</v>
      </c>
      <c r="E4371" s="292">
        <v>6.274</v>
      </c>
      <c r="F4371" s="292">
        <f t="shared" si="241"/>
        <v>703.82280091972643</v>
      </c>
      <c r="G4371" s="292">
        <f t="shared" si="241"/>
        <v>219.78821204207316</v>
      </c>
      <c r="H4371" s="292">
        <f t="shared" si="241"/>
        <v>923.61101296179959</v>
      </c>
    </row>
    <row r="4372" spans="1:8" x14ac:dyDescent="0.25">
      <c r="A4372" s="405">
        <v>42474</v>
      </c>
      <c r="B4372" s="325">
        <v>662</v>
      </c>
      <c r="C4372" s="292">
        <v>2.0270000000000001</v>
      </c>
      <c r="D4372" s="292">
        <v>0.16353000000000001</v>
      </c>
      <c r="E4372" s="292">
        <v>2.1905300000000003</v>
      </c>
      <c r="F4372" s="292">
        <f t="shared" si="241"/>
        <v>298.39966899483068</v>
      </c>
      <c r="G4372" s="292">
        <f t="shared" si="241"/>
        <v>24.073654598285479</v>
      </c>
      <c r="H4372" s="292">
        <f t="shared" si="241"/>
        <v>322.47332359311622</v>
      </c>
    </row>
    <row r="4373" spans="1:8" x14ac:dyDescent="0.25">
      <c r="A4373" s="405">
        <v>42474</v>
      </c>
      <c r="B4373" s="325">
        <v>663</v>
      </c>
      <c r="C4373" s="292">
        <v>4.694</v>
      </c>
      <c r="D4373" s="292">
        <v>1.925</v>
      </c>
      <c r="E4373" s="292">
        <f>C4373+D4373</f>
        <v>6.6189999999999998</v>
      </c>
      <c r="F4373" s="292">
        <f t="shared" si="241"/>
        <v>691.01531636000755</v>
      </c>
      <c r="G4373" s="292">
        <f t="shared" si="241"/>
        <v>283.3839974420568</v>
      </c>
      <c r="H4373" s="292">
        <f t="shared" si="241"/>
        <v>974.39931380206428</v>
      </c>
    </row>
    <row r="4374" spans="1:8" x14ac:dyDescent="0.25">
      <c r="A4374" s="405">
        <v>42474</v>
      </c>
      <c r="B4374" s="325">
        <v>664</v>
      </c>
      <c r="C4374" s="292">
        <v>2.9870000000000001</v>
      </c>
      <c r="D4374" s="292">
        <v>1.35</v>
      </c>
      <c r="E4374" s="292">
        <v>4.3369999999999997</v>
      </c>
      <c r="F4374" s="292">
        <f t="shared" si="241"/>
        <v>439.72363655034991</v>
      </c>
      <c r="G4374" s="292">
        <f t="shared" si="241"/>
        <v>198.73682937494891</v>
      </c>
      <c r="H4374" s="292">
        <f t="shared" si="241"/>
        <v>638.46046592529888</v>
      </c>
    </row>
    <row r="4375" spans="1:8" x14ac:dyDescent="0.25">
      <c r="A4375" s="405">
        <v>42474</v>
      </c>
      <c r="B4375" s="325">
        <v>665</v>
      </c>
      <c r="C4375" s="292">
        <v>3.51</v>
      </c>
      <c r="D4375" s="292">
        <v>9.0749999999999997E-2</v>
      </c>
      <c r="E4375" s="292">
        <v>3.6007499999999997</v>
      </c>
      <c r="F4375" s="292">
        <f t="shared" si="241"/>
        <v>516.71575637486717</v>
      </c>
      <c r="G4375" s="292">
        <f t="shared" si="241"/>
        <v>13.359531307982676</v>
      </c>
      <c r="H4375" s="292">
        <f t="shared" si="241"/>
        <v>530.07528768284988</v>
      </c>
    </row>
    <row r="4376" spans="1:8" x14ac:dyDescent="0.25">
      <c r="A4376" s="405">
        <v>42474</v>
      </c>
      <c r="B4376" s="325">
        <v>736</v>
      </c>
      <c r="C4376" s="292">
        <v>9.58</v>
      </c>
      <c r="D4376" s="292">
        <v>8.6669999999999997E-2</v>
      </c>
      <c r="E4376" s="292">
        <v>9.6666699999999999</v>
      </c>
      <c r="F4376" s="292">
        <f t="shared" si="241"/>
        <v>1410.2954262311189</v>
      </c>
      <c r="G4376" s="292">
        <f t="shared" si="241"/>
        <v>12.758904445871719</v>
      </c>
      <c r="H4376" s="292">
        <f t="shared" si="241"/>
        <v>1423.0543306769907</v>
      </c>
    </row>
    <row r="4377" spans="1:8" x14ac:dyDescent="0.25">
      <c r="A4377" s="405">
        <v>42474</v>
      </c>
      <c r="B4377" s="325">
        <v>737</v>
      </c>
      <c r="C4377" s="292">
        <v>5.8769999999999998</v>
      </c>
      <c r="D4377" s="292">
        <v>1.141</v>
      </c>
      <c r="E4377" s="292">
        <v>7.0179999999999998</v>
      </c>
      <c r="F4377" s="292">
        <f t="shared" si="241"/>
        <v>865.16766387894427</v>
      </c>
      <c r="G4377" s="292">
        <f t="shared" si="241"/>
        <v>167.96942393838276</v>
      </c>
      <c r="H4377" s="292">
        <f t="shared" si="241"/>
        <v>1033.137087817327</v>
      </c>
    </row>
    <row r="4378" spans="1:8" x14ac:dyDescent="0.25">
      <c r="A4378" s="405">
        <v>42474</v>
      </c>
      <c r="B4378" s="325">
        <v>740</v>
      </c>
      <c r="C4378" s="292">
        <v>7.5860000000000003</v>
      </c>
      <c r="D4378" s="292">
        <v>1.466</v>
      </c>
      <c r="E4378" s="292">
        <v>9.0519999999999996</v>
      </c>
      <c r="F4378" s="292">
        <f t="shared" si="241"/>
        <v>1116.7537686210092</v>
      </c>
      <c r="G4378" s="292">
        <f t="shared" si="241"/>
        <v>215.81347545457416</v>
      </c>
      <c r="H4378" s="292">
        <f t="shared" si="241"/>
        <v>1332.5672440755834</v>
      </c>
    </row>
    <row r="4379" spans="1:8" x14ac:dyDescent="0.25">
      <c r="A4379" s="405">
        <v>42474</v>
      </c>
      <c r="B4379" s="325">
        <v>743</v>
      </c>
      <c r="C4379" s="292">
        <v>2.0569999999999999</v>
      </c>
      <c r="D4379" s="292">
        <v>0.70874999999999999</v>
      </c>
      <c r="E4379" s="292">
        <v>2.7657499999999997</v>
      </c>
      <c r="F4379" s="292">
        <f t="shared" si="241"/>
        <v>302.81604298094067</v>
      </c>
      <c r="G4379" s="292">
        <f t="shared" si="241"/>
        <v>104.33683542184818</v>
      </c>
      <c r="H4379" s="292">
        <f t="shared" si="241"/>
        <v>407.15287840278882</v>
      </c>
    </row>
    <row r="4380" spans="1:8" x14ac:dyDescent="0.25">
      <c r="A4380" s="405">
        <v>42474</v>
      </c>
      <c r="B4380" s="325">
        <v>744</v>
      </c>
      <c r="C4380" s="292">
        <v>3.593</v>
      </c>
      <c r="D4380" s="292">
        <v>5.4260000000000002</v>
      </c>
      <c r="E4380" s="292">
        <v>9.0190000000000001</v>
      </c>
      <c r="F4380" s="292">
        <f t="shared" si="241"/>
        <v>528.93439106977144</v>
      </c>
      <c r="G4380" s="292">
        <f t="shared" si="241"/>
        <v>798.77484162109101</v>
      </c>
      <c r="H4380" s="292">
        <f t="shared" si="241"/>
        <v>1327.7092326908623</v>
      </c>
    </row>
    <row r="4381" spans="1:8" x14ac:dyDescent="0.25">
      <c r="A4381" s="405">
        <v>42474</v>
      </c>
      <c r="B4381" s="325">
        <v>745</v>
      </c>
      <c r="C4381" s="292">
        <v>4.6269999999999998</v>
      </c>
      <c r="D4381" s="292">
        <v>1.37</v>
      </c>
      <c r="E4381" s="292">
        <v>5.9969999999999999</v>
      </c>
      <c r="F4381" s="292">
        <f t="shared" si="241"/>
        <v>681.15208112436198</v>
      </c>
      <c r="G4381" s="292">
        <f t="shared" si="241"/>
        <v>201.68107869902227</v>
      </c>
      <c r="H4381" s="292">
        <f t="shared" si="241"/>
        <v>882.83315982338422</v>
      </c>
    </row>
    <row r="4382" spans="1:8" x14ac:dyDescent="0.25">
      <c r="A4382" s="405">
        <v>42474</v>
      </c>
      <c r="B4382" s="325">
        <v>746</v>
      </c>
      <c r="C4382" s="292">
        <v>5.8330000000000002</v>
      </c>
      <c r="D4382" s="292">
        <v>0</v>
      </c>
      <c r="E4382" s="292">
        <v>5.8330000000000002</v>
      </c>
      <c r="F4382" s="292">
        <f t="shared" si="241"/>
        <v>858.690315365983</v>
      </c>
      <c r="G4382" s="292">
        <f t="shared" si="241"/>
        <v>0</v>
      </c>
      <c r="H4382" s="292">
        <f t="shared" si="241"/>
        <v>858.690315365983</v>
      </c>
    </row>
    <row r="4383" spans="1:8" x14ac:dyDescent="0.25">
      <c r="A4383" s="405">
        <v>42474</v>
      </c>
      <c r="B4383" s="325">
        <v>749</v>
      </c>
      <c r="C4383" s="292">
        <v>2.016</v>
      </c>
      <c r="D4383" s="292">
        <v>0.45684000000000002</v>
      </c>
      <c r="E4383" s="292">
        <v>2.4728400000000001</v>
      </c>
      <c r="F4383" s="292">
        <f t="shared" si="241"/>
        <v>296.78033186659036</v>
      </c>
      <c r="G4383" s="292">
        <f t="shared" si="241"/>
        <v>67.252543060482722</v>
      </c>
      <c r="H4383" s="292">
        <f t="shared" si="241"/>
        <v>364.03287492707312</v>
      </c>
    </row>
    <row r="4384" spans="1:8" x14ac:dyDescent="0.25">
      <c r="A4384" s="405">
        <v>42474</v>
      </c>
      <c r="B4384" s="325">
        <v>750</v>
      </c>
      <c r="C4384" s="292">
        <v>1.3580000000000001</v>
      </c>
      <c r="D4384" s="292">
        <v>0.21131</v>
      </c>
      <c r="E4384" s="292">
        <v>1.5693100000000002</v>
      </c>
      <c r="F4384" s="292">
        <f t="shared" si="241"/>
        <v>199.91452910457826</v>
      </c>
      <c r="G4384" s="292">
        <f t="shared" si="241"/>
        <v>31.107466233496631</v>
      </c>
      <c r="H4384" s="292">
        <f t="shared" si="241"/>
        <v>231.0219953380749</v>
      </c>
    </row>
    <row r="4385" spans="1:8" x14ac:dyDescent="0.25">
      <c r="A4385" s="405">
        <v>42474</v>
      </c>
      <c r="B4385" s="325">
        <v>751</v>
      </c>
      <c r="C4385" s="292">
        <v>9.06</v>
      </c>
      <c r="D4385" s="292">
        <v>2.282E-2</v>
      </c>
      <c r="E4385" s="292">
        <v>9.0828199999999999</v>
      </c>
      <c r="F4385" s="292">
        <f t="shared" si="241"/>
        <v>1333.7449438052126</v>
      </c>
      <c r="G4385" s="292">
        <f t="shared" si="241"/>
        <v>3.3593884787676549</v>
      </c>
      <c r="H4385" s="292">
        <f t="shared" si="241"/>
        <v>1337.1043322839803</v>
      </c>
    </row>
    <row r="4386" spans="1:8" x14ac:dyDescent="0.25">
      <c r="A4386" s="405">
        <v>42474</v>
      </c>
      <c r="B4386" s="325">
        <v>752</v>
      </c>
      <c r="C4386" s="292">
        <v>12.802</v>
      </c>
      <c r="D4386" s="292">
        <v>0</v>
      </c>
      <c r="E4386" s="292">
        <v>12.802</v>
      </c>
      <c r="F4386" s="292">
        <f t="shared" si="241"/>
        <v>1884.6139923393303</v>
      </c>
      <c r="G4386" s="292">
        <f t="shared" si="241"/>
        <v>0</v>
      </c>
      <c r="H4386" s="292">
        <f t="shared" si="241"/>
        <v>1884.6139923393303</v>
      </c>
    </row>
    <row r="4387" spans="1:8" x14ac:dyDescent="0.25">
      <c r="A4387" s="405">
        <v>42474</v>
      </c>
      <c r="B4387" s="325">
        <v>753</v>
      </c>
      <c r="C4387" s="292">
        <v>8.6170000000000009</v>
      </c>
      <c r="D4387" s="292">
        <v>0.20097999999999999</v>
      </c>
      <c r="E4387" s="292">
        <v>8.8179800000000004</v>
      </c>
      <c r="F4387" s="292">
        <f t="shared" si="241"/>
        <v>1268.529821276989</v>
      </c>
      <c r="G4387" s="292">
        <f t="shared" si="241"/>
        <v>29.586761457612763</v>
      </c>
      <c r="H4387" s="292">
        <f t="shared" si="241"/>
        <v>1298.1165827346015</v>
      </c>
    </row>
    <row r="4388" spans="1:8" x14ac:dyDescent="0.25">
      <c r="A4388" s="405">
        <v>42474</v>
      </c>
      <c r="B4388" s="325">
        <v>754</v>
      </c>
      <c r="C4388" s="292">
        <v>8.5990000000000002</v>
      </c>
      <c r="D4388" s="292">
        <v>0.94199999999999995</v>
      </c>
      <c r="E4388" s="292">
        <v>9.5410000000000004</v>
      </c>
      <c r="F4388" s="292">
        <f t="shared" si="241"/>
        <v>1265.8799968853227</v>
      </c>
      <c r="G4388" s="292">
        <f t="shared" si="241"/>
        <v>138.67414316385324</v>
      </c>
      <c r="H4388" s="292">
        <f t="shared" si="241"/>
        <v>1404.5541400491759</v>
      </c>
    </row>
    <row r="4389" spans="1:8" x14ac:dyDescent="0.25">
      <c r="A4389" s="405">
        <v>42474</v>
      </c>
      <c r="B4389" s="325">
        <v>755</v>
      </c>
      <c r="C4389" s="292">
        <v>6.12</v>
      </c>
      <c r="D4389" s="292">
        <v>2.8580000000000001</v>
      </c>
      <c r="E4389" s="292">
        <v>8.9779999999999998</v>
      </c>
      <c r="F4389" s="292">
        <f t="shared" si="241"/>
        <v>900.94029316643503</v>
      </c>
      <c r="G4389" s="292">
        <f t="shared" si="241"/>
        <v>420.733228410077</v>
      </c>
      <c r="H4389" s="292">
        <f t="shared" si="241"/>
        <v>1321.673521576512</v>
      </c>
    </row>
    <row r="4390" spans="1:8" x14ac:dyDescent="0.25">
      <c r="A4390" s="405">
        <v>42474</v>
      </c>
      <c r="B4390" s="325">
        <v>756</v>
      </c>
      <c r="C4390" s="292">
        <v>4.234</v>
      </c>
      <c r="D4390" s="292">
        <v>0.41988999999999999</v>
      </c>
      <c r="E4390" s="292">
        <v>4.6538899999999996</v>
      </c>
      <c r="F4390" s="292">
        <f t="shared" si="241"/>
        <v>623.29758190632128</v>
      </c>
      <c r="G4390" s="292">
        <f t="shared" si="241"/>
        <v>61.813042434257255</v>
      </c>
      <c r="H4390" s="292">
        <f t="shared" si="241"/>
        <v>685.1106243405784</v>
      </c>
    </row>
    <row r="4391" spans="1:8" x14ac:dyDescent="0.25">
      <c r="A4391" s="405">
        <v>42474</v>
      </c>
      <c r="B4391" s="325">
        <v>758</v>
      </c>
      <c r="C4391" s="292">
        <v>4.6660000000000004</v>
      </c>
      <c r="D4391" s="292">
        <v>1.7569999999999999</v>
      </c>
      <c r="E4391" s="292">
        <v>6.423</v>
      </c>
      <c r="F4391" s="292">
        <f t="shared" si="241"/>
        <v>686.89336730630498</v>
      </c>
      <c r="G4391" s="292">
        <f t="shared" si="241"/>
        <v>258.65230311984089</v>
      </c>
      <c r="H4391" s="292">
        <f t="shared" si="241"/>
        <v>945.54567042614588</v>
      </c>
    </row>
    <row r="4392" spans="1:8" x14ac:dyDescent="0.25">
      <c r="A4392" s="405">
        <v>42474</v>
      </c>
      <c r="B4392" s="325">
        <v>760</v>
      </c>
      <c r="C4392" s="292">
        <v>6.8330000000000002</v>
      </c>
      <c r="D4392" s="292">
        <v>1.3939999999999999E-2</v>
      </c>
      <c r="E4392" s="292">
        <v>6.84694</v>
      </c>
      <c r="F4392" s="292">
        <f t="shared" si="241"/>
        <v>1005.9027815696488</v>
      </c>
      <c r="G4392" s="292">
        <f t="shared" si="241"/>
        <v>2.0521417788791023</v>
      </c>
      <c r="H4392" s="292">
        <f t="shared" si="241"/>
        <v>1007.9549233485278</v>
      </c>
    </row>
    <row r="4393" spans="1:8" x14ac:dyDescent="0.25">
      <c r="A4393" s="405">
        <v>42474</v>
      </c>
      <c r="B4393" s="325">
        <v>762</v>
      </c>
      <c r="C4393" s="292">
        <v>2.9969999999999999</v>
      </c>
      <c r="D4393" s="292">
        <v>0.1042</v>
      </c>
      <c r="E4393" s="292">
        <v>3.1012</v>
      </c>
      <c r="F4393" s="292">
        <f t="shared" si="241"/>
        <v>441.19576121238657</v>
      </c>
      <c r="G4393" s="292">
        <f t="shared" si="241"/>
        <v>15.339538978421983</v>
      </c>
      <c r="H4393" s="292">
        <f t="shared" si="241"/>
        <v>456.53530019080858</v>
      </c>
    </row>
    <row r="4394" spans="1:8" x14ac:dyDescent="0.25">
      <c r="A4394" s="405">
        <v>42474</v>
      </c>
      <c r="B4394" s="325">
        <v>765</v>
      </c>
      <c r="C4394" s="292">
        <v>3.6429999999999998</v>
      </c>
      <c r="D4394" s="292">
        <v>0.35837000000000002</v>
      </c>
      <c r="E4394" s="292">
        <v>4.0013699999999996</v>
      </c>
      <c r="F4394" s="292">
        <f t="shared" si="241"/>
        <v>536.29501437995475</v>
      </c>
      <c r="G4394" s="292">
        <f t="shared" si="241"/>
        <v>52.756531513407737</v>
      </c>
      <c r="H4394" s="292">
        <f t="shared" si="241"/>
        <v>589.05154589336246</v>
      </c>
    </row>
    <row r="4395" spans="1:8" x14ac:dyDescent="0.25">
      <c r="A4395" s="405">
        <v>42474</v>
      </c>
      <c r="B4395" s="325">
        <v>769</v>
      </c>
      <c r="C4395" s="292">
        <v>4.5389999999999997</v>
      </c>
      <c r="D4395" s="292">
        <v>1.3260000000000001</v>
      </c>
      <c r="E4395" s="292">
        <v>5.8650000000000002</v>
      </c>
      <c r="F4395" s="292">
        <f t="shared" si="241"/>
        <v>668.19738409843933</v>
      </c>
      <c r="G4395" s="292">
        <f t="shared" si="241"/>
        <v>195.20373018606094</v>
      </c>
      <c r="H4395" s="292">
        <f t="shared" si="241"/>
        <v>863.4011142845003</v>
      </c>
    </row>
    <row r="4396" spans="1:8" s="358" customFormat="1" ht="15.75" thickBot="1" x14ac:dyDescent="0.3">
      <c r="A4396" s="428">
        <v>42474</v>
      </c>
      <c r="B4396" s="384">
        <v>770</v>
      </c>
      <c r="C4396" s="410">
        <v>2.2480000000000002</v>
      </c>
      <c r="D4396" s="410">
        <v>0.41119</v>
      </c>
      <c r="E4396" s="410">
        <v>2.6591900000000002</v>
      </c>
      <c r="F4396" s="429">
        <f t="shared" si="241"/>
        <v>330.93362402584091</v>
      </c>
      <c r="G4396" s="429">
        <f t="shared" si="241"/>
        <v>60.53229397828536</v>
      </c>
      <c r="H4396" s="429">
        <f t="shared" si="241"/>
        <v>391.46591800412625</v>
      </c>
    </row>
    <row r="4397" spans="1:8" x14ac:dyDescent="0.25">
      <c r="A4397" s="419">
        <v>42556</v>
      </c>
      <c r="B4397" s="430">
        <v>74</v>
      </c>
      <c r="C4397" s="421">
        <v>2.5299999999999998</v>
      </c>
      <c r="D4397" s="421">
        <v>4.6139999999999999</v>
      </c>
      <c r="E4397" s="420">
        <f>C4397+D4397</f>
        <v>7.1440000000000001</v>
      </c>
      <c r="F4397" s="427">
        <f t="shared" si="241"/>
        <v>372.44753949527455</v>
      </c>
      <c r="G4397" s="427">
        <f t="shared" si="241"/>
        <v>679.23831906371424</v>
      </c>
      <c r="H4397" s="427">
        <f t="shared" si="241"/>
        <v>1051.6858585589889</v>
      </c>
    </row>
    <row r="4398" spans="1:8" x14ac:dyDescent="0.25">
      <c r="A4398" s="400">
        <v>42556</v>
      </c>
      <c r="B4398" s="431">
        <v>80</v>
      </c>
      <c r="C4398" s="340">
        <v>0.25334000000000001</v>
      </c>
      <c r="D4398" s="340">
        <v>2.173</v>
      </c>
      <c r="E4398" s="292">
        <f t="shared" ref="E4398:E4461" si="242">C4398+D4398</f>
        <v>2.4263400000000002</v>
      </c>
      <c r="F4398" s="292">
        <f t="shared" si="241"/>
        <v>37.294806188036709</v>
      </c>
      <c r="G4398" s="292">
        <f t="shared" si="241"/>
        <v>319.89268906056594</v>
      </c>
      <c r="H4398" s="292">
        <f t="shared" si="241"/>
        <v>357.18749524860266</v>
      </c>
    </row>
    <row r="4399" spans="1:8" x14ac:dyDescent="0.25">
      <c r="A4399" s="400">
        <v>42556</v>
      </c>
      <c r="B4399" s="431">
        <v>86</v>
      </c>
      <c r="C4399" s="340">
        <v>0</v>
      </c>
      <c r="D4399" s="340">
        <v>2.8119999999999998</v>
      </c>
      <c r="E4399" s="292">
        <f t="shared" si="242"/>
        <v>2.8119999999999998</v>
      </c>
      <c r="F4399" s="292">
        <f t="shared" si="241"/>
        <v>0</v>
      </c>
      <c r="G4399" s="292">
        <f t="shared" si="241"/>
        <v>413.96145496470842</v>
      </c>
      <c r="H4399" s="292">
        <f t="shared" si="241"/>
        <v>413.96145496470842</v>
      </c>
    </row>
    <row r="4400" spans="1:8" x14ac:dyDescent="0.25">
      <c r="A4400" s="400">
        <v>42556</v>
      </c>
      <c r="B4400" s="431">
        <v>105</v>
      </c>
      <c r="C4400" s="340">
        <v>1.8550000000000001E-2</v>
      </c>
      <c r="D4400" s="340">
        <v>4.9279999999999999</v>
      </c>
      <c r="E4400" s="292">
        <f t="shared" si="242"/>
        <v>4.9465500000000002</v>
      </c>
      <c r="F4400" s="292">
        <f t="shared" si="241"/>
        <v>2.7307912480780017</v>
      </c>
      <c r="G4400" s="292">
        <f t="shared" si="241"/>
        <v>725.46303345166541</v>
      </c>
      <c r="H4400" s="292">
        <f t="shared" si="241"/>
        <v>728.19382469974335</v>
      </c>
    </row>
    <row r="4401" spans="1:8" x14ac:dyDescent="0.25">
      <c r="A4401" s="400">
        <v>42556</v>
      </c>
      <c r="B4401" s="431">
        <v>108</v>
      </c>
      <c r="C4401" s="340">
        <v>0</v>
      </c>
      <c r="D4401" s="340">
        <v>2.706</v>
      </c>
      <c r="E4401" s="292">
        <f t="shared" si="242"/>
        <v>2.706</v>
      </c>
      <c r="F4401" s="292">
        <f t="shared" si="241"/>
        <v>0</v>
      </c>
      <c r="G4401" s="292">
        <f t="shared" si="241"/>
        <v>398.35693354711981</v>
      </c>
      <c r="H4401" s="292">
        <f t="shared" si="241"/>
        <v>398.35693354711981</v>
      </c>
    </row>
    <row r="4402" spans="1:8" x14ac:dyDescent="0.25">
      <c r="A4402" s="400">
        <v>42556</v>
      </c>
      <c r="B4402" s="431">
        <v>124</v>
      </c>
      <c r="C4402" s="340">
        <v>4.6109999999999998</v>
      </c>
      <c r="D4402" s="340">
        <v>7.6449999999999996</v>
      </c>
      <c r="E4402" s="292">
        <f t="shared" si="242"/>
        <v>12.256</v>
      </c>
      <c r="F4402" s="292">
        <f t="shared" si="241"/>
        <v>678.79668166510328</v>
      </c>
      <c r="G4402" s="292">
        <f t="shared" si="241"/>
        <v>1125.4393041270255</v>
      </c>
      <c r="H4402" s="292">
        <f t="shared" si="241"/>
        <v>1804.2359857921288</v>
      </c>
    </row>
    <row r="4403" spans="1:8" x14ac:dyDescent="0.25">
      <c r="A4403" s="400">
        <v>42556</v>
      </c>
      <c r="B4403" s="431">
        <v>132</v>
      </c>
      <c r="C4403" s="340">
        <v>0</v>
      </c>
      <c r="D4403" s="340">
        <v>4.4640000000000004</v>
      </c>
      <c r="E4403" s="292">
        <f t="shared" si="242"/>
        <v>4.4640000000000004</v>
      </c>
      <c r="F4403" s="292">
        <f t="shared" si="241"/>
        <v>0</v>
      </c>
      <c r="G4403" s="292">
        <f t="shared" si="241"/>
        <v>657.15644913316453</v>
      </c>
      <c r="H4403" s="292">
        <f t="shared" si="241"/>
        <v>657.15644913316453</v>
      </c>
    </row>
    <row r="4404" spans="1:8" x14ac:dyDescent="0.25">
      <c r="A4404" s="400">
        <v>42556</v>
      </c>
      <c r="B4404" s="431">
        <v>134</v>
      </c>
      <c r="C4404" s="340">
        <v>0</v>
      </c>
      <c r="D4404" s="340">
        <v>2.452</v>
      </c>
      <c r="E4404" s="292">
        <f t="shared" si="242"/>
        <v>2.452</v>
      </c>
      <c r="F4404" s="292">
        <f t="shared" si="241"/>
        <v>0</v>
      </c>
      <c r="G4404" s="292">
        <f t="shared" si="241"/>
        <v>360.96496713138868</v>
      </c>
      <c r="H4404" s="292">
        <f t="shared" si="241"/>
        <v>360.96496713138868</v>
      </c>
    </row>
    <row r="4405" spans="1:8" x14ac:dyDescent="0.25">
      <c r="A4405" s="400">
        <v>42556</v>
      </c>
      <c r="B4405" s="431">
        <v>181</v>
      </c>
      <c r="C4405" s="340">
        <v>0</v>
      </c>
      <c r="D4405" s="340">
        <f>5.718+3.84</f>
        <v>9.5579999999999998</v>
      </c>
      <c r="E4405" s="292">
        <f t="shared" si="242"/>
        <v>9.5579999999999998</v>
      </c>
      <c r="F4405" s="292">
        <f t="shared" si="241"/>
        <v>0</v>
      </c>
      <c r="G4405" s="292">
        <f t="shared" si="241"/>
        <v>1407.0567519746382</v>
      </c>
      <c r="H4405" s="292">
        <f t="shared" si="241"/>
        <v>1407.0567519746382</v>
      </c>
    </row>
    <row r="4406" spans="1:8" x14ac:dyDescent="0.25">
      <c r="A4406" s="400">
        <v>42556</v>
      </c>
      <c r="B4406" s="431">
        <v>185</v>
      </c>
      <c r="C4406" s="340">
        <v>7.424E-2</v>
      </c>
      <c r="D4406" s="340">
        <v>4.5380000000000003</v>
      </c>
      <c r="E4406" s="292">
        <f t="shared" si="242"/>
        <v>4.6122399999999999</v>
      </c>
      <c r="F4406" s="292">
        <f t="shared" si="241"/>
        <v>10.929053490960154</v>
      </c>
      <c r="G4406" s="292">
        <f t="shared" si="241"/>
        <v>668.05017163223567</v>
      </c>
      <c r="H4406" s="292">
        <f t="shared" si="241"/>
        <v>678.97922512319587</v>
      </c>
    </row>
    <row r="4407" spans="1:8" x14ac:dyDescent="0.25">
      <c r="A4407" s="400">
        <v>42556</v>
      </c>
      <c r="B4407" s="431">
        <v>198</v>
      </c>
      <c r="C4407" s="340">
        <v>0.1038</v>
      </c>
      <c r="D4407" s="340">
        <v>1.58</v>
      </c>
      <c r="E4407" s="292">
        <f t="shared" si="242"/>
        <v>1.6838000000000002</v>
      </c>
      <c r="F4407" s="292">
        <f t="shared" si="241"/>
        <v>15.280653991940516</v>
      </c>
      <c r="G4407" s="292">
        <f t="shared" si="241"/>
        <v>232.59569660179207</v>
      </c>
      <c r="H4407" s="292">
        <f t="shared" si="241"/>
        <v>247.87635059373264</v>
      </c>
    </row>
    <row r="4408" spans="1:8" x14ac:dyDescent="0.25">
      <c r="A4408" s="400">
        <v>42556</v>
      </c>
      <c r="B4408" s="431">
        <v>205</v>
      </c>
      <c r="C4408" s="340">
        <v>0</v>
      </c>
      <c r="D4408" s="340">
        <v>2.8029999999999999</v>
      </c>
      <c r="E4408" s="292">
        <f t="shared" si="242"/>
        <v>2.8029999999999999</v>
      </c>
      <c r="F4408" s="292">
        <f t="shared" si="241"/>
        <v>0</v>
      </c>
      <c r="G4408" s="292">
        <f t="shared" si="241"/>
        <v>412.63654276887542</v>
      </c>
      <c r="H4408" s="292">
        <f t="shared" si="241"/>
        <v>412.63654276887542</v>
      </c>
    </row>
    <row r="4409" spans="1:8" x14ac:dyDescent="0.25">
      <c r="A4409" s="400">
        <v>42556</v>
      </c>
      <c r="B4409" s="431">
        <v>223</v>
      </c>
      <c r="C4409" s="340">
        <v>0</v>
      </c>
      <c r="D4409" s="340">
        <v>4.51</v>
      </c>
      <c r="E4409" s="292">
        <f t="shared" si="242"/>
        <v>4.51</v>
      </c>
      <c r="F4409" s="292">
        <f t="shared" si="241"/>
        <v>0</v>
      </c>
      <c r="G4409" s="292">
        <f t="shared" si="241"/>
        <v>663.928222578533</v>
      </c>
      <c r="H4409" s="292">
        <f t="shared" si="241"/>
        <v>663.928222578533</v>
      </c>
    </row>
    <row r="4410" spans="1:8" x14ac:dyDescent="0.25">
      <c r="A4410" s="400">
        <v>42556</v>
      </c>
      <c r="B4410" s="431">
        <v>227</v>
      </c>
      <c r="C4410" s="340">
        <v>4.5900000000000003E-3</v>
      </c>
      <c r="D4410" s="340">
        <v>4.694</v>
      </c>
      <c r="E4410" s="292">
        <f t="shared" si="242"/>
        <v>4.6985900000000003</v>
      </c>
      <c r="F4410" s="292">
        <f t="shared" si="241"/>
        <v>0.67570521987482635</v>
      </c>
      <c r="G4410" s="292">
        <f t="shared" si="241"/>
        <v>691.01531636000755</v>
      </c>
      <c r="H4410" s="292">
        <f t="shared" si="241"/>
        <v>691.69102157988243</v>
      </c>
    </row>
    <row r="4411" spans="1:8" x14ac:dyDescent="0.25">
      <c r="A4411" s="400">
        <v>42556</v>
      </c>
      <c r="B4411" s="431">
        <v>229</v>
      </c>
      <c r="C4411" s="340">
        <v>0</v>
      </c>
      <c r="D4411" s="340">
        <v>6.7359999999999998</v>
      </c>
      <c r="E4411" s="292">
        <f t="shared" si="242"/>
        <v>6.7359999999999998</v>
      </c>
      <c r="F4411" s="292">
        <f t="shared" si="241"/>
        <v>0</v>
      </c>
      <c r="G4411" s="292">
        <f t="shared" si="241"/>
        <v>991.62317234789327</v>
      </c>
      <c r="H4411" s="292">
        <f t="shared" si="241"/>
        <v>991.62317234789327</v>
      </c>
    </row>
    <row r="4412" spans="1:8" x14ac:dyDescent="0.25">
      <c r="A4412" s="400">
        <v>42556</v>
      </c>
      <c r="B4412" s="431">
        <v>245</v>
      </c>
      <c r="C4412" s="340">
        <v>0</v>
      </c>
      <c r="D4412" s="340">
        <v>7.5359999999999996</v>
      </c>
      <c r="E4412" s="292">
        <f t="shared" si="242"/>
        <v>7.5359999999999996</v>
      </c>
      <c r="F4412" s="292">
        <f t="shared" si="241"/>
        <v>0</v>
      </c>
      <c r="G4412" s="292">
        <f t="shared" si="241"/>
        <v>1109.393145310826</v>
      </c>
      <c r="H4412" s="292">
        <f t="shared" si="241"/>
        <v>1109.393145310826</v>
      </c>
    </row>
    <row r="4413" spans="1:8" x14ac:dyDescent="0.25">
      <c r="A4413" s="400">
        <v>42556</v>
      </c>
      <c r="B4413" s="431">
        <v>247</v>
      </c>
      <c r="C4413" s="340">
        <v>1.814E-2</v>
      </c>
      <c r="D4413" s="340">
        <v>2.931</v>
      </c>
      <c r="E4413" s="292">
        <f t="shared" si="242"/>
        <v>2.9491399999999999</v>
      </c>
      <c r="F4413" s="292">
        <f t="shared" si="241"/>
        <v>2.6704341369344986</v>
      </c>
      <c r="G4413" s="292">
        <f t="shared" si="241"/>
        <v>431.47973844294467</v>
      </c>
      <c r="H4413" s="292">
        <f t="shared" si="241"/>
        <v>434.1501725798791</v>
      </c>
    </row>
    <row r="4414" spans="1:8" x14ac:dyDescent="0.25">
      <c r="A4414" s="400">
        <v>42556</v>
      </c>
      <c r="B4414" s="431">
        <v>257</v>
      </c>
      <c r="C4414" s="340">
        <v>0</v>
      </c>
      <c r="D4414" s="340">
        <v>9.4079999999999995</v>
      </c>
      <c r="E4414" s="292">
        <f t="shared" si="242"/>
        <v>9.4079999999999995</v>
      </c>
      <c r="F4414" s="292">
        <f t="shared" si="241"/>
        <v>0</v>
      </c>
      <c r="G4414" s="292">
        <f t="shared" si="241"/>
        <v>1384.9748820440884</v>
      </c>
      <c r="H4414" s="292">
        <f t="shared" si="241"/>
        <v>1384.9748820440884</v>
      </c>
    </row>
    <row r="4415" spans="1:8" x14ac:dyDescent="0.25">
      <c r="A4415" s="400">
        <v>42556</v>
      </c>
      <c r="B4415" s="431">
        <v>272</v>
      </c>
      <c r="C4415" s="340">
        <v>0</v>
      </c>
      <c r="D4415" s="340">
        <v>3.2029999999999998</v>
      </c>
      <c r="E4415" s="292">
        <f t="shared" si="242"/>
        <v>3.2029999999999998</v>
      </c>
      <c r="F4415" s="292">
        <f t="shared" si="241"/>
        <v>0</v>
      </c>
      <c r="G4415" s="292">
        <f t="shared" si="241"/>
        <v>471.52152925034176</v>
      </c>
      <c r="H4415" s="292">
        <f t="shared" si="241"/>
        <v>471.52152925034176</v>
      </c>
    </row>
    <row r="4416" spans="1:8" x14ac:dyDescent="0.25">
      <c r="A4416" s="400">
        <v>42556</v>
      </c>
      <c r="B4416" s="431">
        <v>273</v>
      </c>
      <c r="C4416" s="340">
        <v>0</v>
      </c>
      <c r="D4416" s="340">
        <v>2.9740000000000002</v>
      </c>
      <c r="E4416" s="292">
        <f t="shared" si="242"/>
        <v>2.9740000000000002</v>
      </c>
      <c r="F4416" s="292">
        <f t="shared" si="241"/>
        <v>0</v>
      </c>
      <c r="G4416" s="292">
        <f t="shared" si="241"/>
        <v>437.80987448970234</v>
      </c>
      <c r="H4416" s="292">
        <f t="shared" si="241"/>
        <v>437.80987448970234</v>
      </c>
    </row>
    <row r="4417" spans="1:8" x14ac:dyDescent="0.25">
      <c r="A4417" s="400">
        <v>42556</v>
      </c>
      <c r="B4417" s="431">
        <v>317</v>
      </c>
      <c r="C4417" s="340">
        <v>2.0059999999999998</v>
      </c>
      <c r="D4417" s="340">
        <v>7.3209999999999997</v>
      </c>
      <c r="E4417" s="292">
        <f t="shared" si="242"/>
        <v>9.327</v>
      </c>
      <c r="F4417" s="292">
        <f t="shared" si="241"/>
        <v>295.30820720455364</v>
      </c>
      <c r="G4417" s="292">
        <f t="shared" si="241"/>
        <v>1077.7424650770379</v>
      </c>
      <c r="H4417" s="292">
        <f t="shared" si="241"/>
        <v>1373.0506722815915</v>
      </c>
    </row>
    <row r="4418" spans="1:8" x14ac:dyDescent="0.25">
      <c r="A4418" s="400">
        <v>42556</v>
      </c>
      <c r="B4418" s="431">
        <v>319</v>
      </c>
      <c r="C4418" s="340">
        <v>0.755</v>
      </c>
      <c r="D4418" s="340">
        <v>3.0110000000000001</v>
      </c>
      <c r="E4418" s="292">
        <f t="shared" si="242"/>
        <v>3.766</v>
      </c>
      <c r="F4418" s="292">
        <f t="shared" si="241"/>
        <v>111.14541198376773</v>
      </c>
      <c r="G4418" s="292">
        <f t="shared" si="241"/>
        <v>443.25673573923791</v>
      </c>
      <c r="H4418" s="292">
        <f t="shared" si="241"/>
        <v>554.40214772300567</v>
      </c>
    </row>
    <row r="4419" spans="1:8" x14ac:dyDescent="0.25">
      <c r="A4419" s="400">
        <v>42556</v>
      </c>
      <c r="B4419" s="431">
        <v>323</v>
      </c>
      <c r="C4419" s="340">
        <v>0</v>
      </c>
      <c r="D4419" s="340">
        <v>1.9330000000000001</v>
      </c>
      <c r="E4419" s="292">
        <f t="shared" si="242"/>
        <v>1.9330000000000001</v>
      </c>
      <c r="F4419" s="292">
        <f t="shared" si="241"/>
        <v>0</v>
      </c>
      <c r="G4419" s="292">
        <f t="shared" si="241"/>
        <v>284.56169717168609</v>
      </c>
      <c r="H4419" s="292">
        <f t="shared" si="241"/>
        <v>284.56169717168609</v>
      </c>
    </row>
    <row r="4420" spans="1:8" x14ac:dyDescent="0.25">
      <c r="A4420" s="400">
        <v>42556</v>
      </c>
      <c r="B4420" s="431">
        <v>335</v>
      </c>
      <c r="C4420" s="340">
        <v>0</v>
      </c>
      <c r="D4420" s="340">
        <v>9.8940000000000001</v>
      </c>
      <c r="E4420" s="292">
        <f t="shared" si="242"/>
        <v>9.8940000000000001</v>
      </c>
      <c r="F4420" s="292">
        <f t="shared" si="241"/>
        <v>0</v>
      </c>
      <c r="G4420" s="292">
        <f t="shared" si="241"/>
        <v>1456.5201406190699</v>
      </c>
      <c r="H4420" s="292">
        <f t="shared" si="241"/>
        <v>1456.5201406190699</v>
      </c>
    </row>
    <row r="4421" spans="1:8" x14ac:dyDescent="0.25">
      <c r="A4421" s="400">
        <v>42556</v>
      </c>
      <c r="B4421" s="431">
        <v>364</v>
      </c>
      <c r="C4421" s="340">
        <v>0</v>
      </c>
      <c r="D4421" s="340">
        <v>3.27</v>
      </c>
      <c r="E4421" s="292">
        <f t="shared" si="242"/>
        <v>3.27</v>
      </c>
      <c r="F4421" s="292">
        <f t="shared" si="241"/>
        <v>0</v>
      </c>
      <c r="G4421" s="292">
        <f t="shared" si="241"/>
        <v>481.38476448598738</v>
      </c>
      <c r="H4421" s="292">
        <f t="shared" si="241"/>
        <v>481.38476448598738</v>
      </c>
    </row>
    <row r="4422" spans="1:8" x14ac:dyDescent="0.25">
      <c r="A4422" s="400">
        <v>42556</v>
      </c>
      <c r="B4422" s="431">
        <v>369</v>
      </c>
      <c r="C4422" s="340">
        <v>2.2200000000000002</v>
      </c>
      <c r="D4422" s="340">
        <v>2.0590000000000002</v>
      </c>
      <c r="E4422" s="292">
        <f t="shared" si="242"/>
        <v>4.2789999999999999</v>
      </c>
      <c r="F4422" s="292">
        <f t="shared" si="241"/>
        <v>326.81167497213829</v>
      </c>
      <c r="G4422" s="292">
        <f t="shared" si="241"/>
        <v>303.11046791334803</v>
      </c>
      <c r="H4422" s="292">
        <f t="shared" si="241"/>
        <v>629.92214288548621</v>
      </c>
    </row>
    <row r="4423" spans="1:8" x14ac:dyDescent="0.25">
      <c r="A4423" s="400">
        <v>42556</v>
      </c>
      <c r="B4423" s="431">
        <v>374</v>
      </c>
      <c r="C4423" s="340">
        <v>0</v>
      </c>
      <c r="D4423" s="340">
        <v>1.77</v>
      </c>
      <c r="E4423" s="292">
        <f t="shared" si="242"/>
        <v>1.77</v>
      </c>
      <c r="F4423" s="292">
        <f t="shared" si="241"/>
        <v>0</v>
      </c>
      <c r="G4423" s="292">
        <f t="shared" si="241"/>
        <v>260.56606518048858</v>
      </c>
      <c r="H4423" s="292">
        <f t="shared" si="241"/>
        <v>260.56606518048858</v>
      </c>
    </row>
    <row r="4424" spans="1:8" x14ac:dyDescent="0.25">
      <c r="A4424" s="400">
        <v>42556</v>
      </c>
      <c r="B4424" s="431">
        <v>379</v>
      </c>
      <c r="C4424" s="340">
        <v>0</v>
      </c>
      <c r="D4424" s="340">
        <v>5.2039999999999997</v>
      </c>
      <c r="E4424" s="292">
        <f t="shared" si="242"/>
        <v>5.2039999999999997</v>
      </c>
      <c r="F4424" s="292">
        <f t="shared" si="241"/>
        <v>0</v>
      </c>
      <c r="G4424" s="292">
        <f t="shared" si="241"/>
        <v>766.09367412387712</v>
      </c>
      <c r="H4424" s="292">
        <f t="shared" si="241"/>
        <v>766.09367412387712</v>
      </c>
    </row>
    <row r="4425" spans="1:8" x14ac:dyDescent="0.25">
      <c r="A4425" s="400">
        <v>42556</v>
      </c>
      <c r="B4425" s="431">
        <v>392</v>
      </c>
      <c r="C4425" s="340">
        <v>5.1090000000000003E-2</v>
      </c>
      <c r="D4425" s="340">
        <v>5.7519999999999998</v>
      </c>
      <c r="E4425" s="292">
        <f t="shared" si="242"/>
        <v>5.8030900000000001</v>
      </c>
      <c r="F4425" s="292">
        <f t="shared" si="241"/>
        <v>7.5210848983452889</v>
      </c>
      <c r="G4425" s="292">
        <f t="shared" si="241"/>
        <v>846.76610560348604</v>
      </c>
      <c r="H4425" s="292">
        <f t="shared" si="241"/>
        <v>854.28719050183133</v>
      </c>
    </row>
    <row r="4426" spans="1:8" x14ac:dyDescent="0.25">
      <c r="A4426" s="400">
        <v>42556</v>
      </c>
      <c r="B4426" s="431">
        <v>405</v>
      </c>
      <c r="C4426" s="340">
        <v>2.9229999999999999E-2</v>
      </c>
      <c r="D4426" s="340">
        <v>3.7879999999999998</v>
      </c>
      <c r="E4426" s="292">
        <f t="shared" si="242"/>
        <v>3.8172299999999999</v>
      </c>
      <c r="F4426" s="292">
        <f t="shared" si="241"/>
        <v>4.3030203871331532</v>
      </c>
      <c r="G4426" s="292">
        <f t="shared" si="241"/>
        <v>557.6408219794863</v>
      </c>
      <c r="H4426" s="292">
        <f t="shared" si="241"/>
        <v>561.94384236661938</v>
      </c>
    </row>
    <row r="4427" spans="1:8" x14ac:dyDescent="0.25">
      <c r="A4427" s="400">
        <v>42556</v>
      </c>
      <c r="B4427" s="431">
        <v>409</v>
      </c>
      <c r="C4427" s="340">
        <v>1.587</v>
      </c>
      <c r="D4427" s="340">
        <v>6.1879999999999997</v>
      </c>
      <c r="E4427" s="292">
        <f t="shared" si="242"/>
        <v>7.7749999999999995</v>
      </c>
      <c r="F4427" s="292">
        <f t="shared" si="241"/>
        <v>233.62618386521771</v>
      </c>
      <c r="G4427" s="292">
        <f t="shared" si="241"/>
        <v>910.95074086828436</v>
      </c>
      <c r="H4427" s="292">
        <f t="shared" si="241"/>
        <v>1144.576924733502</v>
      </c>
    </row>
    <row r="4428" spans="1:8" x14ac:dyDescent="0.25">
      <c r="A4428" s="400">
        <v>42556</v>
      </c>
      <c r="B4428" s="431">
        <v>411</v>
      </c>
      <c r="C4428" s="340">
        <v>7.7210000000000001E-2</v>
      </c>
      <c r="D4428" s="340">
        <v>4.1660000000000004</v>
      </c>
      <c r="E4428" s="292">
        <f t="shared" si="242"/>
        <v>4.2432100000000004</v>
      </c>
      <c r="F4428" s="292">
        <f t="shared" si="241"/>
        <v>11.366274515585042</v>
      </c>
      <c r="G4428" s="292">
        <f t="shared" si="241"/>
        <v>613.28713420447207</v>
      </c>
      <c r="H4428" s="292">
        <f t="shared" si="241"/>
        <v>624.65340872005709</v>
      </c>
    </row>
    <row r="4429" spans="1:8" x14ac:dyDescent="0.25">
      <c r="A4429" s="400">
        <v>42556</v>
      </c>
      <c r="B4429" s="431">
        <v>427</v>
      </c>
      <c r="C4429" s="340">
        <v>0</v>
      </c>
      <c r="D4429" s="340">
        <v>8.7680000000000007</v>
      </c>
      <c r="E4429" s="292">
        <f t="shared" si="242"/>
        <v>8.7680000000000007</v>
      </c>
      <c r="F4429" s="292">
        <f t="shared" si="241"/>
        <v>0</v>
      </c>
      <c r="G4429" s="292">
        <f t="shared" si="241"/>
        <v>1290.7589036737422</v>
      </c>
      <c r="H4429" s="292">
        <f t="shared" si="241"/>
        <v>1290.7589036737422</v>
      </c>
    </row>
    <row r="4430" spans="1:8" x14ac:dyDescent="0.25">
      <c r="A4430" s="400">
        <v>42556</v>
      </c>
      <c r="B4430" s="431">
        <v>441</v>
      </c>
      <c r="C4430" s="340">
        <v>0</v>
      </c>
      <c r="D4430" s="340">
        <v>3.907</v>
      </c>
      <c r="E4430" s="292">
        <f t="shared" si="242"/>
        <v>3.907</v>
      </c>
      <c r="F4430" s="292">
        <f t="shared" si="241"/>
        <v>0</v>
      </c>
      <c r="G4430" s="292">
        <f t="shared" si="241"/>
        <v>575.15910545772249</v>
      </c>
      <c r="H4430" s="292">
        <f t="shared" si="241"/>
        <v>575.15910545772249</v>
      </c>
    </row>
    <row r="4431" spans="1:8" x14ac:dyDescent="0.25">
      <c r="A4431" s="400">
        <v>42556</v>
      </c>
      <c r="B4431" s="431">
        <v>452</v>
      </c>
      <c r="C4431" s="340">
        <v>0</v>
      </c>
      <c r="D4431" s="340">
        <v>2.0089999999999999</v>
      </c>
      <c r="E4431" s="292">
        <f t="shared" si="242"/>
        <v>2.0089999999999999</v>
      </c>
      <c r="F4431" s="292">
        <f t="shared" si="241"/>
        <v>0</v>
      </c>
      <c r="G4431" s="292">
        <f t="shared" si="241"/>
        <v>295.74984460316472</v>
      </c>
      <c r="H4431" s="292">
        <f t="shared" si="241"/>
        <v>295.74984460316472</v>
      </c>
    </row>
    <row r="4432" spans="1:8" x14ac:dyDescent="0.25">
      <c r="A4432" s="400">
        <v>42556</v>
      </c>
      <c r="B4432" s="431">
        <v>453</v>
      </c>
      <c r="C4432" s="340">
        <v>0.52500000000000002</v>
      </c>
      <c r="D4432" s="340">
        <v>13.973000000000001</v>
      </c>
      <c r="E4432" s="292">
        <f t="shared" si="242"/>
        <v>14.498000000000001</v>
      </c>
      <c r="F4432" s="292">
        <f t="shared" si="241"/>
        <v>77.28654475692457</v>
      </c>
      <c r="G4432" s="292">
        <f t="shared" si="241"/>
        <v>2056.9997902638229</v>
      </c>
      <c r="H4432" s="292">
        <f t="shared" si="241"/>
        <v>2134.2863350207476</v>
      </c>
    </row>
    <row r="4433" spans="1:8" x14ac:dyDescent="0.25">
      <c r="A4433" s="400">
        <v>42556</v>
      </c>
      <c r="B4433" s="431">
        <v>492</v>
      </c>
      <c r="C4433" s="340">
        <v>0</v>
      </c>
      <c r="D4433" s="340">
        <v>2.8250000000000002</v>
      </c>
      <c r="E4433" s="292">
        <f t="shared" si="242"/>
        <v>2.8250000000000002</v>
      </c>
      <c r="F4433" s="292">
        <f t="shared" si="241"/>
        <v>0</v>
      </c>
      <c r="G4433" s="292">
        <f t="shared" si="241"/>
        <v>415.87521702535605</v>
      </c>
      <c r="H4433" s="292">
        <f t="shared" si="241"/>
        <v>415.87521702535605</v>
      </c>
    </row>
    <row r="4434" spans="1:8" x14ac:dyDescent="0.25">
      <c r="A4434" s="400">
        <v>42556</v>
      </c>
      <c r="B4434" s="431">
        <v>499</v>
      </c>
      <c r="C4434" s="340">
        <v>0.71</v>
      </c>
      <c r="D4434" s="340">
        <v>2.36</v>
      </c>
      <c r="E4434" s="292">
        <f t="shared" si="242"/>
        <v>3.07</v>
      </c>
      <c r="F4434" s="292">
        <f t="shared" ref="F4434:H4452" si="243">C4434*10000/(4.65*4.65*3.14159)</f>
        <v>104.52085100460276</v>
      </c>
      <c r="G4434" s="292">
        <f t="shared" si="243"/>
        <v>347.42142024065146</v>
      </c>
      <c r="H4434" s="292">
        <f t="shared" si="243"/>
        <v>451.94227124525418</v>
      </c>
    </row>
    <row r="4435" spans="1:8" x14ac:dyDescent="0.25">
      <c r="A4435" s="400">
        <v>42556</v>
      </c>
      <c r="B4435" s="431">
        <v>503</v>
      </c>
      <c r="C4435" s="340">
        <v>0</v>
      </c>
      <c r="D4435" s="340">
        <v>3.1539999999999999</v>
      </c>
      <c r="E4435" s="292">
        <f t="shared" si="242"/>
        <v>3.1539999999999999</v>
      </c>
      <c r="F4435" s="292">
        <f t="shared" si="243"/>
        <v>0</v>
      </c>
      <c r="G4435" s="292">
        <f t="shared" si="243"/>
        <v>464.3081184063621</v>
      </c>
      <c r="H4435" s="292">
        <f t="shared" si="243"/>
        <v>464.3081184063621</v>
      </c>
    </row>
    <row r="4436" spans="1:8" x14ac:dyDescent="0.25">
      <c r="A4436" s="400">
        <v>42556</v>
      </c>
      <c r="B4436" s="431">
        <v>525</v>
      </c>
      <c r="C4436" s="340">
        <v>0</v>
      </c>
      <c r="D4436" s="340">
        <v>3.0270000000000001</v>
      </c>
      <c r="E4436" s="292">
        <f t="shared" si="242"/>
        <v>3.0270000000000001</v>
      </c>
      <c r="F4436" s="292">
        <f t="shared" si="243"/>
        <v>0</v>
      </c>
      <c r="G4436" s="292">
        <f t="shared" si="243"/>
        <v>445.61213519849656</v>
      </c>
      <c r="H4436" s="292">
        <f t="shared" si="243"/>
        <v>445.61213519849656</v>
      </c>
    </row>
    <row r="4437" spans="1:8" x14ac:dyDescent="0.25">
      <c r="A4437" s="400">
        <v>42556</v>
      </c>
      <c r="B4437" s="431">
        <v>529</v>
      </c>
      <c r="C4437" s="340">
        <v>0</v>
      </c>
      <c r="D4437" s="340">
        <f>2.999+5.095</f>
        <v>8.0939999999999994</v>
      </c>
      <c r="E4437" s="292">
        <f t="shared" si="242"/>
        <v>8.0939999999999994</v>
      </c>
      <c r="F4437" s="292">
        <f t="shared" si="243"/>
        <v>0</v>
      </c>
      <c r="G4437" s="292">
        <f t="shared" si="243"/>
        <v>1191.5377014524715</v>
      </c>
      <c r="H4437" s="292">
        <f t="shared" si="243"/>
        <v>1191.5377014524715</v>
      </c>
    </row>
    <row r="4438" spans="1:8" x14ac:dyDescent="0.25">
      <c r="A4438" s="400">
        <v>42556</v>
      </c>
      <c r="B4438" s="431">
        <v>541</v>
      </c>
      <c r="C4438" s="340">
        <v>0</v>
      </c>
      <c r="D4438" s="340">
        <v>2.74</v>
      </c>
      <c r="E4438" s="292">
        <f t="shared" si="242"/>
        <v>2.74</v>
      </c>
      <c r="F4438" s="292">
        <f t="shared" si="243"/>
        <v>0</v>
      </c>
      <c r="G4438" s="292">
        <f t="shared" si="243"/>
        <v>403.36215739804453</v>
      </c>
      <c r="H4438" s="292">
        <f t="shared" si="243"/>
        <v>403.36215739804453</v>
      </c>
    </row>
    <row r="4439" spans="1:8" x14ac:dyDescent="0.25">
      <c r="A4439" s="400">
        <v>42556</v>
      </c>
      <c r="B4439" s="431">
        <v>549</v>
      </c>
      <c r="C4439" s="340">
        <v>0.48399999999999999</v>
      </c>
      <c r="D4439" s="340">
        <v>3.9089999999999998</v>
      </c>
      <c r="E4439" s="292">
        <f t="shared" si="242"/>
        <v>4.3929999999999998</v>
      </c>
      <c r="F4439" s="292">
        <f t="shared" si="243"/>
        <v>71.250833642574278</v>
      </c>
      <c r="G4439" s="292">
        <f t="shared" si="243"/>
        <v>575.4535303901298</v>
      </c>
      <c r="H4439" s="292">
        <f t="shared" si="243"/>
        <v>646.70436403270412</v>
      </c>
    </row>
    <row r="4440" spans="1:8" x14ac:dyDescent="0.25">
      <c r="A4440" s="400">
        <v>42556</v>
      </c>
      <c r="B4440" s="431">
        <v>560</v>
      </c>
      <c r="C4440" s="340">
        <v>0.33400000000000002</v>
      </c>
      <c r="D4440" s="340">
        <f>2.889+4.648</f>
        <v>7.536999999999999</v>
      </c>
      <c r="E4440" s="292">
        <f t="shared" si="242"/>
        <v>7.8709999999999987</v>
      </c>
      <c r="F4440" s="292">
        <f t="shared" si="243"/>
        <v>49.1689637120244</v>
      </c>
      <c r="G4440" s="292">
        <f t="shared" si="243"/>
        <v>1109.5403577770294</v>
      </c>
      <c r="H4440" s="292">
        <f t="shared" si="243"/>
        <v>1158.7093214890538</v>
      </c>
    </row>
    <row r="4441" spans="1:8" x14ac:dyDescent="0.25">
      <c r="A4441" s="400">
        <v>42556</v>
      </c>
      <c r="B4441" s="431">
        <v>562</v>
      </c>
      <c r="C4441" s="340">
        <v>0</v>
      </c>
      <c r="D4441" s="340">
        <v>3.5379999999999998</v>
      </c>
      <c r="E4441" s="292">
        <f t="shared" si="242"/>
        <v>3.5379999999999998</v>
      </c>
      <c r="F4441" s="292">
        <f t="shared" si="243"/>
        <v>0</v>
      </c>
      <c r="G4441" s="292">
        <f t="shared" si="243"/>
        <v>520.83770542856985</v>
      </c>
      <c r="H4441" s="292">
        <f t="shared" si="243"/>
        <v>520.83770542856985</v>
      </c>
    </row>
    <row r="4442" spans="1:8" x14ac:dyDescent="0.25">
      <c r="A4442" s="400">
        <v>42556</v>
      </c>
      <c r="B4442" s="431">
        <v>570</v>
      </c>
      <c r="C4442" s="340">
        <v>0</v>
      </c>
      <c r="D4442" s="340">
        <v>5.0289999999999999</v>
      </c>
      <c r="E4442" s="292">
        <f t="shared" si="242"/>
        <v>5.0289999999999999</v>
      </c>
      <c r="F4442" s="292">
        <f t="shared" si="243"/>
        <v>0</v>
      </c>
      <c r="G4442" s="292">
        <f t="shared" si="243"/>
        <v>740.33149253823558</v>
      </c>
      <c r="H4442" s="292">
        <f t="shared" si="243"/>
        <v>740.33149253823558</v>
      </c>
    </row>
    <row r="4443" spans="1:8" x14ac:dyDescent="0.25">
      <c r="A4443" s="400">
        <v>42556</v>
      </c>
      <c r="B4443" s="431">
        <v>577</v>
      </c>
      <c r="C4443" s="340">
        <v>0.1187</v>
      </c>
      <c r="D4443" s="340">
        <v>1.887</v>
      </c>
      <c r="E4443" s="292">
        <f t="shared" si="242"/>
        <v>2.0057</v>
      </c>
      <c r="F4443" s="292">
        <f t="shared" si="243"/>
        <v>17.474119738375137</v>
      </c>
      <c r="G4443" s="292">
        <f t="shared" si="243"/>
        <v>277.78992372631745</v>
      </c>
      <c r="H4443" s="292">
        <f t="shared" si="243"/>
        <v>295.26404346469263</v>
      </c>
    </row>
    <row r="4444" spans="1:8" x14ac:dyDescent="0.25">
      <c r="A4444" s="400">
        <v>42556</v>
      </c>
      <c r="B4444" s="431">
        <v>587</v>
      </c>
      <c r="C4444" s="340">
        <v>0</v>
      </c>
      <c r="D4444" s="340">
        <v>2.1739999999999999</v>
      </c>
      <c r="E4444" s="292">
        <f t="shared" si="242"/>
        <v>2.1739999999999999</v>
      </c>
      <c r="F4444" s="292">
        <f t="shared" si="243"/>
        <v>0</v>
      </c>
      <c r="G4444" s="292">
        <f t="shared" si="243"/>
        <v>320.0399015267696</v>
      </c>
      <c r="H4444" s="292">
        <f t="shared" si="243"/>
        <v>320.0399015267696</v>
      </c>
    </row>
    <row r="4445" spans="1:8" x14ac:dyDescent="0.25">
      <c r="A4445" s="400">
        <v>42556</v>
      </c>
      <c r="B4445" s="431">
        <v>631</v>
      </c>
      <c r="C4445" s="340">
        <v>9.8200000000000006E-3</v>
      </c>
      <c r="D4445" s="340">
        <v>5.032</v>
      </c>
      <c r="E4445" s="292">
        <f t="shared" si="242"/>
        <v>5.0418200000000004</v>
      </c>
      <c r="F4445" s="292">
        <f t="shared" si="243"/>
        <v>1.4456264181199987</v>
      </c>
      <c r="G4445" s="292">
        <f t="shared" si="243"/>
        <v>740.77312993684666</v>
      </c>
      <c r="H4445" s="292">
        <f t="shared" si="243"/>
        <v>742.21875635496667</v>
      </c>
    </row>
    <row r="4446" spans="1:8" x14ac:dyDescent="0.25">
      <c r="A4446" s="400">
        <v>42556</v>
      </c>
      <c r="B4446" s="431">
        <v>634</v>
      </c>
      <c r="C4446" s="340">
        <v>0</v>
      </c>
      <c r="D4446" s="340">
        <v>6.7990000000000004</v>
      </c>
      <c r="E4446" s="292">
        <f t="shared" si="242"/>
        <v>6.7990000000000004</v>
      </c>
      <c r="F4446" s="292">
        <f t="shared" si="243"/>
        <v>0</v>
      </c>
      <c r="G4446" s="292">
        <f t="shared" si="243"/>
        <v>1000.8975577187242</v>
      </c>
      <c r="H4446" s="292">
        <f t="shared" si="243"/>
        <v>1000.8975577187242</v>
      </c>
    </row>
    <row r="4447" spans="1:8" x14ac:dyDescent="0.25">
      <c r="A4447" s="400">
        <v>42556</v>
      </c>
      <c r="B4447" s="431">
        <v>641</v>
      </c>
      <c r="C4447" s="340">
        <v>0.82599999999999996</v>
      </c>
      <c r="D4447" s="340">
        <v>1.135</v>
      </c>
      <c r="E4447" s="292">
        <f t="shared" si="242"/>
        <v>1.9609999999999999</v>
      </c>
      <c r="F4447" s="292">
        <f t="shared" si="243"/>
        <v>121.597497084228</v>
      </c>
      <c r="G4447" s="292">
        <f t="shared" si="243"/>
        <v>167.08614914116075</v>
      </c>
      <c r="H4447" s="292">
        <f t="shared" si="243"/>
        <v>288.68364622538877</v>
      </c>
    </row>
    <row r="4448" spans="1:8" x14ac:dyDescent="0.25">
      <c r="A4448" s="400">
        <v>42556</v>
      </c>
      <c r="B4448" s="431">
        <v>661</v>
      </c>
      <c r="C4448" s="340">
        <v>0.53200000000000003</v>
      </c>
      <c r="D4448" s="340">
        <v>1.8879999999999999</v>
      </c>
      <c r="E4448" s="292">
        <f t="shared" si="242"/>
        <v>2.42</v>
      </c>
      <c r="F4448" s="292">
        <f t="shared" si="243"/>
        <v>78.31703202035024</v>
      </c>
      <c r="G4448" s="292">
        <f t="shared" si="243"/>
        <v>277.93713619252117</v>
      </c>
      <c r="H4448" s="292">
        <f t="shared" si="243"/>
        <v>356.25416821287138</v>
      </c>
    </row>
    <row r="4449" spans="1:8" x14ac:dyDescent="0.25">
      <c r="A4449" s="400">
        <v>42556</v>
      </c>
      <c r="B4449" s="431">
        <v>743</v>
      </c>
      <c r="C4449" s="340">
        <v>0</v>
      </c>
      <c r="D4449" s="340">
        <v>1.702</v>
      </c>
      <c r="E4449" s="292">
        <f t="shared" si="242"/>
        <v>1.702</v>
      </c>
      <c r="F4449" s="292">
        <f t="shared" si="243"/>
        <v>0</v>
      </c>
      <c r="G4449" s="292">
        <f t="shared" si="243"/>
        <v>250.55561747863931</v>
      </c>
      <c r="H4449" s="292">
        <f t="shared" si="243"/>
        <v>250.55561747863931</v>
      </c>
    </row>
    <row r="4450" spans="1:8" x14ac:dyDescent="0.25">
      <c r="A4450" s="400">
        <v>42556</v>
      </c>
      <c r="B4450" s="431">
        <v>744</v>
      </c>
      <c r="C4450" s="340">
        <v>3.274</v>
      </c>
      <c r="D4450" s="340">
        <v>0.48199999999999998</v>
      </c>
      <c r="E4450" s="292">
        <f t="shared" si="242"/>
        <v>3.7560000000000002</v>
      </c>
      <c r="F4450" s="292">
        <f t="shared" si="243"/>
        <v>481.97361435080205</v>
      </c>
      <c r="G4450" s="292">
        <f t="shared" si="243"/>
        <v>70.95640871016694</v>
      </c>
      <c r="H4450" s="292">
        <f t="shared" si="243"/>
        <v>552.93002306096901</v>
      </c>
    </row>
    <row r="4451" spans="1:8" x14ac:dyDescent="0.25">
      <c r="A4451" s="400">
        <v>42556</v>
      </c>
      <c r="B4451" s="431">
        <v>746</v>
      </c>
      <c r="C4451" s="340">
        <v>0</v>
      </c>
      <c r="D4451" s="340">
        <v>6.4649999999999999</v>
      </c>
      <c r="E4451" s="292">
        <f t="shared" si="242"/>
        <v>6.4649999999999999</v>
      </c>
      <c r="F4451" s="292">
        <f t="shared" si="243"/>
        <v>0</v>
      </c>
      <c r="G4451" s="292">
        <f t="shared" si="243"/>
        <v>951.72859400669984</v>
      </c>
      <c r="H4451" s="292">
        <f t="shared" si="243"/>
        <v>951.72859400669984</v>
      </c>
    </row>
    <row r="4452" spans="1:8" s="358" customFormat="1" ht="15.75" thickBot="1" x14ac:dyDescent="0.3">
      <c r="A4452" s="409">
        <v>42556</v>
      </c>
      <c r="B4452" s="432">
        <v>765</v>
      </c>
      <c r="C4452" s="424">
        <v>0</v>
      </c>
      <c r="D4452" s="424">
        <f>4.283+3.25</f>
        <v>7.5330000000000004</v>
      </c>
      <c r="E4452" s="410">
        <f t="shared" si="242"/>
        <v>7.5330000000000004</v>
      </c>
      <c r="F4452" s="410">
        <f t="shared" si="243"/>
        <v>0</v>
      </c>
      <c r="G4452" s="410">
        <f t="shared" si="243"/>
        <v>1108.951507912215</v>
      </c>
      <c r="H4452" s="410">
        <f t="shared" si="243"/>
        <v>1108.951507912215</v>
      </c>
    </row>
    <row r="4453" spans="1:8" x14ac:dyDescent="0.25">
      <c r="A4453" s="419">
        <v>42851</v>
      </c>
      <c r="B4453" s="385">
        <v>71</v>
      </c>
      <c r="C4453" s="420">
        <v>1.5049999999999999</v>
      </c>
      <c r="D4453" s="340">
        <v>1.2829999999999999</v>
      </c>
      <c r="E4453" s="420">
        <f>C4453+D4453</f>
        <v>2.7879999999999998</v>
      </c>
      <c r="F4453" s="427">
        <f t="shared" ref="F4453" si="244">C4453*10000/(4.65*4.65*3.14159)</f>
        <v>221.5547616365171</v>
      </c>
      <c r="G4453" s="427">
        <f t="shared" ref="G4453" si="245">D4453*10000/(4.65*4.65*3.14159)</f>
        <v>188.87359413930329</v>
      </c>
      <c r="H4453" s="427">
        <f t="shared" ref="H4453" si="246">E4453*10000/(4.65*4.65*3.14159)</f>
        <v>410.42835577582036</v>
      </c>
    </row>
    <row r="4454" spans="1:8" x14ac:dyDescent="0.25">
      <c r="A4454" s="400">
        <v>42851</v>
      </c>
      <c r="B4454" s="325">
        <v>74</v>
      </c>
      <c r="C4454" s="292">
        <v>7.85</v>
      </c>
      <c r="D4454" s="340">
        <v>4.71</v>
      </c>
      <c r="E4454" s="292">
        <f t="shared" si="242"/>
        <v>12.559999999999999</v>
      </c>
      <c r="F4454" s="427">
        <f t="shared" ref="F4454:F4517" si="247">C4454*10000/(4.65*4.65*3.14159)</f>
        <v>1155.617859698777</v>
      </c>
      <c r="G4454" s="427">
        <f t="shared" ref="G4454:G4517" si="248">D4454*10000/(4.65*4.65*3.14159)</f>
        <v>693.37071581926625</v>
      </c>
      <c r="H4454" s="427">
        <f t="shared" ref="H4454:H4517" si="249">E4454*10000/(4.65*4.65*3.14159)</f>
        <v>1848.988575518043</v>
      </c>
    </row>
    <row r="4455" spans="1:8" x14ac:dyDescent="0.25">
      <c r="A4455" s="400">
        <v>42851</v>
      </c>
      <c r="B4455" s="325">
        <v>80</v>
      </c>
      <c r="C4455" s="292">
        <v>6.01</v>
      </c>
      <c r="D4455" s="340">
        <v>3.24</v>
      </c>
      <c r="E4455" s="292">
        <f t="shared" si="242"/>
        <v>9.25</v>
      </c>
      <c r="F4455" s="427">
        <f t="shared" si="247"/>
        <v>884.74692188403185</v>
      </c>
      <c r="G4455" s="427">
        <f t="shared" si="248"/>
        <v>476.96839049987744</v>
      </c>
      <c r="H4455" s="427">
        <f t="shared" si="249"/>
        <v>1361.7153123839091</v>
      </c>
    </row>
    <row r="4456" spans="1:8" x14ac:dyDescent="0.25">
      <c r="A4456" s="400">
        <v>42851</v>
      </c>
      <c r="B4456" s="325">
        <v>86</v>
      </c>
      <c r="C4456" s="292">
        <v>4.96</v>
      </c>
      <c r="D4456" s="340">
        <v>2.4300000000000002</v>
      </c>
      <c r="E4456" s="292">
        <f t="shared" si="242"/>
        <v>7.3900000000000006</v>
      </c>
      <c r="F4456" s="427">
        <f t="shared" si="247"/>
        <v>730.17383237018271</v>
      </c>
      <c r="G4456" s="427">
        <f t="shared" si="248"/>
        <v>357.72629287490804</v>
      </c>
      <c r="H4456" s="427">
        <f t="shared" si="249"/>
        <v>1087.9001252450907</v>
      </c>
    </row>
    <row r="4457" spans="1:8" x14ac:dyDescent="0.25">
      <c r="A4457" s="400">
        <v>42851</v>
      </c>
      <c r="B4457" s="325">
        <v>88</v>
      </c>
      <c r="C4457" s="292">
        <v>2.698</v>
      </c>
      <c r="D4457" s="340">
        <v>0.219</v>
      </c>
      <c r="E4457" s="292">
        <f t="shared" si="242"/>
        <v>2.9169999999999998</v>
      </c>
      <c r="F4457" s="427">
        <f t="shared" si="247"/>
        <v>397.17923381749051</v>
      </c>
      <c r="G4457" s="427">
        <f t="shared" si="248"/>
        <v>32.23953009860282</v>
      </c>
      <c r="H4457" s="427">
        <f t="shared" si="249"/>
        <v>429.41876391609327</v>
      </c>
    </row>
    <row r="4458" spans="1:8" x14ac:dyDescent="0.25">
      <c r="A4458" s="400">
        <v>42851</v>
      </c>
      <c r="B4458" s="325">
        <v>89</v>
      </c>
      <c r="C4458" s="292">
        <v>5.5460000000000003</v>
      </c>
      <c r="D4458" s="340">
        <v>0.433</v>
      </c>
      <c r="E4458" s="292">
        <f t="shared" si="242"/>
        <v>5.9790000000000001</v>
      </c>
      <c r="F4458" s="427">
        <f t="shared" si="247"/>
        <v>816.44033756553085</v>
      </c>
      <c r="G4458" s="427">
        <f t="shared" si="248"/>
        <v>63.742997866187316</v>
      </c>
      <c r="H4458" s="427">
        <f t="shared" si="249"/>
        <v>880.18333543171821</v>
      </c>
    </row>
    <row r="4459" spans="1:8" x14ac:dyDescent="0.25">
      <c r="A4459" s="400">
        <v>42851</v>
      </c>
      <c r="B4459" s="325">
        <v>91</v>
      </c>
      <c r="C4459" s="292">
        <v>19.442</v>
      </c>
      <c r="D4459" s="340">
        <v>1.72</v>
      </c>
      <c r="E4459" s="292">
        <f t="shared" si="242"/>
        <v>21.161999999999999</v>
      </c>
      <c r="F4459" s="427">
        <f t="shared" si="247"/>
        <v>2862.1047679316716</v>
      </c>
      <c r="G4459" s="427">
        <f t="shared" si="248"/>
        <v>253.20544187030529</v>
      </c>
      <c r="H4459" s="427">
        <f t="shared" si="249"/>
        <v>3115.3102098019767</v>
      </c>
    </row>
    <row r="4460" spans="1:8" x14ac:dyDescent="0.25">
      <c r="A4460" s="400">
        <v>42851</v>
      </c>
      <c r="B4460" s="325">
        <v>94</v>
      </c>
      <c r="C4460" s="292">
        <v>2.5499999999999998</v>
      </c>
      <c r="D4460" s="340">
        <v>5.18</v>
      </c>
      <c r="E4460" s="292">
        <f t="shared" si="242"/>
        <v>7.7299999999999995</v>
      </c>
      <c r="F4460" s="427">
        <f t="shared" si="247"/>
        <v>375.39178881934794</v>
      </c>
      <c r="G4460" s="427">
        <f t="shared" si="248"/>
        <v>762.56057493498918</v>
      </c>
      <c r="H4460" s="427">
        <f t="shared" si="249"/>
        <v>1137.9523637543371</v>
      </c>
    </row>
    <row r="4461" spans="1:8" x14ac:dyDescent="0.25">
      <c r="A4461" s="400">
        <v>42851</v>
      </c>
      <c r="B4461" s="325">
        <v>96</v>
      </c>
      <c r="C4461" s="292">
        <v>16.661999999999999</v>
      </c>
      <c r="D4461" s="340">
        <v>4.5999999999999996</v>
      </c>
      <c r="E4461" s="292">
        <f t="shared" si="242"/>
        <v>21.262</v>
      </c>
      <c r="F4461" s="427">
        <f t="shared" si="247"/>
        <v>2452.8541118854805</v>
      </c>
      <c r="G4461" s="427">
        <f t="shared" si="248"/>
        <v>677.17734453686296</v>
      </c>
      <c r="H4461" s="427">
        <f t="shared" si="249"/>
        <v>3130.0314564223436</v>
      </c>
    </row>
    <row r="4462" spans="1:8" x14ac:dyDescent="0.25">
      <c r="A4462" s="400">
        <v>42851</v>
      </c>
      <c r="B4462" s="325">
        <v>101</v>
      </c>
      <c r="C4462" s="292">
        <v>5.4960000000000004</v>
      </c>
      <c r="D4462" s="340">
        <v>2.13</v>
      </c>
      <c r="E4462" s="292">
        <f t="shared" ref="E4462:E4525" si="250">C4462+D4462</f>
        <v>7.6260000000000003</v>
      </c>
      <c r="F4462" s="427">
        <f t="shared" si="247"/>
        <v>809.07971425534765</v>
      </c>
      <c r="G4462" s="427">
        <f t="shared" si="248"/>
        <v>313.56255301380827</v>
      </c>
      <c r="H4462" s="427">
        <f t="shared" si="249"/>
        <v>1122.6422672691558</v>
      </c>
    </row>
    <row r="4463" spans="1:8" x14ac:dyDescent="0.25">
      <c r="A4463" s="400">
        <v>42851</v>
      </c>
      <c r="B4463" s="325">
        <v>102</v>
      </c>
      <c r="C4463" s="292">
        <v>11.811</v>
      </c>
      <c r="D4463" s="340">
        <v>1.7</v>
      </c>
      <c r="E4463" s="292">
        <f t="shared" si="250"/>
        <v>13.510999999999999</v>
      </c>
      <c r="F4463" s="427">
        <f t="shared" si="247"/>
        <v>1738.7264383314975</v>
      </c>
      <c r="G4463" s="427">
        <f t="shared" si="248"/>
        <v>250.26119254623197</v>
      </c>
      <c r="H4463" s="427">
        <f t="shared" si="249"/>
        <v>1988.9876308777295</v>
      </c>
    </row>
    <row r="4464" spans="1:8" x14ac:dyDescent="0.25">
      <c r="A4464" s="400">
        <v>42851</v>
      </c>
      <c r="B4464" s="325">
        <v>105</v>
      </c>
      <c r="C4464" s="292">
        <v>11.114000000000001</v>
      </c>
      <c r="D4464" s="340">
        <v>14.089</v>
      </c>
      <c r="E4464" s="292">
        <f t="shared" si="250"/>
        <v>25.203000000000003</v>
      </c>
      <c r="F4464" s="427">
        <f t="shared" si="247"/>
        <v>1636.1193493875426</v>
      </c>
      <c r="G4464" s="427">
        <f t="shared" si="248"/>
        <v>2074.0764363434482</v>
      </c>
      <c r="H4464" s="427">
        <f t="shared" si="249"/>
        <v>3710.1957857309912</v>
      </c>
    </row>
    <row r="4465" spans="1:8" x14ac:dyDescent="0.25">
      <c r="A4465" s="400">
        <v>42851</v>
      </c>
      <c r="B4465" s="325">
        <v>108</v>
      </c>
      <c r="C4465" s="292">
        <v>3.2130000000000001</v>
      </c>
      <c r="D4465" s="340">
        <v>2.2330000000000001</v>
      </c>
      <c r="E4465" s="292">
        <f t="shared" si="250"/>
        <v>5.4459999999999997</v>
      </c>
      <c r="F4465" s="427">
        <f t="shared" si="247"/>
        <v>472.99365391237842</v>
      </c>
      <c r="G4465" s="427">
        <f t="shared" si="248"/>
        <v>328.72543703278586</v>
      </c>
      <c r="H4465" s="427">
        <f t="shared" si="249"/>
        <v>801.71909094516423</v>
      </c>
    </row>
    <row r="4466" spans="1:8" x14ac:dyDescent="0.25">
      <c r="A4466" s="400">
        <v>42851</v>
      </c>
      <c r="B4466" s="325">
        <v>111</v>
      </c>
      <c r="C4466" s="292">
        <v>5.0090000000000003</v>
      </c>
      <c r="D4466" s="340">
        <v>2.4239999999999999</v>
      </c>
      <c r="E4466" s="292">
        <f t="shared" si="250"/>
        <v>7.4329999999999998</v>
      </c>
      <c r="F4466" s="427">
        <f t="shared" si="247"/>
        <v>737.38724321416225</v>
      </c>
      <c r="G4466" s="427">
        <f t="shared" si="248"/>
        <v>356.84301807768605</v>
      </c>
      <c r="H4466" s="427">
        <f t="shared" si="249"/>
        <v>1094.2302612918484</v>
      </c>
    </row>
    <row r="4467" spans="1:8" x14ac:dyDescent="0.25">
      <c r="A4467" s="400">
        <v>42851</v>
      </c>
      <c r="B4467" s="325">
        <v>114</v>
      </c>
      <c r="C4467" s="292">
        <v>6.7229999999999999</v>
      </c>
      <c r="D4467" s="340">
        <v>3.7829999999999999</v>
      </c>
      <c r="E4467" s="292">
        <f t="shared" si="250"/>
        <v>10.506</v>
      </c>
      <c r="F4467" s="427">
        <f t="shared" si="247"/>
        <v>989.70941028724553</v>
      </c>
      <c r="G4467" s="427">
        <f t="shared" si="248"/>
        <v>556.90475964846792</v>
      </c>
      <c r="H4467" s="427">
        <f t="shared" si="249"/>
        <v>1546.6141699357136</v>
      </c>
    </row>
    <row r="4468" spans="1:8" x14ac:dyDescent="0.25">
      <c r="A4468" s="400">
        <v>42851</v>
      </c>
      <c r="B4468" s="325">
        <v>119</v>
      </c>
      <c r="C4468" s="292">
        <v>1.177</v>
      </c>
      <c r="D4468" s="340">
        <v>0.56000000000000005</v>
      </c>
      <c r="E4468" s="292">
        <f t="shared" si="250"/>
        <v>1.7370000000000001</v>
      </c>
      <c r="F4468" s="427">
        <f t="shared" si="247"/>
        <v>173.26907272171471</v>
      </c>
      <c r="G4468" s="427">
        <f t="shared" si="248"/>
        <v>82.43898107405289</v>
      </c>
      <c r="H4468" s="427">
        <f t="shared" si="249"/>
        <v>255.7080537957676</v>
      </c>
    </row>
    <row r="4469" spans="1:8" x14ac:dyDescent="0.25">
      <c r="A4469" s="400">
        <v>42851</v>
      </c>
      <c r="B4469" s="325">
        <v>121</v>
      </c>
      <c r="C4469" s="292">
        <v>1.774</v>
      </c>
      <c r="D4469" s="340">
        <v>0.82</v>
      </c>
      <c r="E4469" s="292">
        <f t="shared" si="250"/>
        <v>2.5939999999999999</v>
      </c>
      <c r="F4469" s="427">
        <f t="shared" si="247"/>
        <v>261.15491504530326</v>
      </c>
      <c r="G4469" s="427">
        <f t="shared" si="248"/>
        <v>120.71422228700601</v>
      </c>
      <c r="H4469" s="427">
        <f t="shared" si="249"/>
        <v>381.86913733230926</v>
      </c>
    </row>
    <row r="4470" spans="1:8" x14ac:dyDescent="0.25">
      <c r="A4470" s="400">
        <v>42851</v>
      </c>
      <c r="B4470" s="325">
        <v>123</v>
      </c>
      <c r="C4470" s="292">
        <v>5.6890000000000001</v>
      </c>
      <c r="D4470" s="340">
        <v>2.11</v>
      </c>
      <c r="E4470" s="292">
        <f t="shared" si="250"/>
        <v>7.7989999999999995</v>
      </c>
      <c r="F4470" s="427">
        <f t="shared" si="247"/>
        <v>837.4917202326551</v>
      </c>
      <c r="G4470" s="427">
        <f t="shared" si="248"/>
        <v>310.61830368973494</v>
      </c>
      <c r="H4470" s="427">
        <f t="shared" si="249"/>
        <v>1148.1100239223902</v>
      </c>
    </row>
    <row r="4471" spans="1:8" x14ac:dyDescent="0.25">
      <c r="A4471" s="400">
        <v>42851</v>
      </c>
      <c r="B4471" s="325">
        <v>124</v>
      </c>
      <c r="C4471" s="292">
        <v>11.585000000000001</v>
      </c>
      <c r="D4471" s="340">
        <v>3.6139999999999999</v>
      </c>
      <c r="E4471" s="292">
        <f t="shared" si="250"/>
        <v>15.199000000000002</v>
      </c>
      <c r="F4471" s="427">
        <f t="shared" si="247"/>
        <v>1705.4564209694693</v>
      </c>
      <c r="G4471" s="427">
        <f t="shared" si="248"/>
        <v>532.02585286004842</v>
      </c>
      <c r="H4471" s="427">
        <f t="shared" si="249"/>
        <v>2237.4822738295179</v>
      </c>
    </row>
    <row r="4472" spans="1:8" x14ac:dyDescent="0.25">
      <c r="A4472" s="400">
        <v>42851</v>
      </c>
      <c r="B4472" s="325">
        <v>125</v>
      </c>
      <c r="C4472" s="292">
        <v>5.0039999999999996</v>
      </c>
      <c r="D4472" s="340">
        <v>4.58</v>
      </c>
      <c r="E4472" s="292">
        <f t="shared" si="250"/>
        <v>9.5839999999999996</v>
      </c>
      <c r="F4472" s="427">
        <f t="shared" si="247"/>
        <v>736.65118088314387</v>
      </c>
      <c r="G4472" s="427">
        <f t="shared" si="248"/>
        <v>674.23309521278964</v>
      </c>
      <c r="H4472" s="427">
        <f t="shared" si="249"/>
        <v>1410.8842760959335</v>
      </c>
    </row>
    <row r="4473" spans="1:8" x14ac:dyDescent="0.25">
      <c r="A4473" s="400">
        <v>42851</v>
      </c>
      <c r="B4473" s="325">
        <v>131</v>
      </c>
      <c r="C4473" s="292">
        <v>6.2229999999999999</v>
      </c>
      <c r="D4473" s="340">
        <v>3.72</v>
      </c>
      <c r="E4473" s="292">
        <f t="shared" si="250"/>
        <v>9.9429999999999996</v>
      </c>
      <c r="F4473" s="427">
        <f t="shared" si="247"/>
        <v>916.10317718541262</v>
      </c>
      <c r="G4473" s="427">
        <f t="shared" si="248"/>
        <v>547.63037427763697</v>
      </c>
      <c r="H4473" s="427">
        <f t="shared" si="249"/>
        <v>1463.7335514630497</v>
      </c>
    </row>
    <row r="4474" spans="1:8" x14ac:dyDescent="0.25">
      <c r="A4474" s="400">
        <v>42851</v>
      </c>
      <c r="B4474" s="325">
        <v>132</v>
      </c>
      <c r="C4474" s="292">
        <v>8.6020000000000003</v>
      </c>
      <c r="D4474" s="340">
        <v>1</v>
      </c>
      <c r="E4474" s="292">
        <f t="shared" si="250"/>
        <v>9.6020000000000003</v>
      </c>
      <c r="F4474" s="427">
        <f t="shared" si="247"/>
        <v>1266.3216342839337</v>
      </c>
      <c r="G4474" s="427">
        <f t="shared" si="248"/>
        <v>147.21246620366585</v>
      </c>
      <c r="H4474" s="427">
        <f t="shared" si="249"/>
        <v>1413.5341004875995</v>
      </c>
    </row>
    <row r="4475" spans="1:8" x14ac:dyDescent="0.25">
      <c r="A4475" s="400">
        <v>42851</v>
      </c>
      <c r="B4475" s="325">
        <v>133</v>
      </c>
      <c r="C4475" s="292">
        <v>2.1030000000000002</v>
      </c>
      <c r="D4475" s="340">
        <v>1.1599999999999999</v>
      </c>
      <c r="E4475" s="292">
        <f t="shared" si="250"/>
        <v>3.2629999999999999</v>
      </c>
      <c r="F4475" s="427">
        <f t="shared" si="247"/>
        <v>309.58781642630936</v>
      </c>
      <c r="G4475" s="427">
        <f t="shared" si="248"/>
        <v>170.7664607962524</v>
      </c>
      <c r="H4475" s="427">
        <f t="shared" si="249"/>
        <v>480.35427722256168</v>
      </c>
    </row>
    <row r="4476" spans="1:8" x14ac:dyDescent="0.25">
      <c r="A4476" s="400">
        <v>42851</v>
      </c>
      <c r="B4476" s="325">
        <v>134</v>
      </c>
      <c r="C4476" s="292">
        <v>5.1609999999999996</v>
      </c>
      <c r="D4476" s="340">
        <v>1.1100000000000001</v>
      </c>
      <c r="E4476" s="292">
        <f t="shared" si="250"/>
        <v>6.2709999999999999</v>
      </c>
      <c r="F4476" s="427">
        <f t="shared" si="247"/>
        <v>759.76353807711939</v>
      </c>
      <c r="G4476" s="427">
        <f t="shared" si="248"/>
        <v>163.40583748606915</v>
      </c>
      <c r="H4476" s="427">
        <f t="shared" si="249"/>
        <v>923.16937556318862</v>
      </c>
    </row>
    <row r="4477" spans="1:8" x14ac:dyDescent="0.25">
      <c r="A4477" s="400">
        <v>42851</v>
      </c>
      <c r="B4477" s="325">
        <v>177</v>
      </c>
      <c r="C4477" s="292">
        <v>1.1839999999999999</v>
      </c>
      <c r="D4477" s="340">
        <v>1.3</v>
      </c>
      <c r="E4477" s="292">
        <f t="shared" si="250"/>
        <v>2.484</v>
      </c>
      <c r="F4477" s="427">
        <f t="shared" si="247"/>
        <v>174.29955998514038</v>
      </c>
      <c r="G4477" s="427">
        <f t="shared" si="248"/>
        <v>191.37620606476563</v>
      </c>
      <c r="H4477" s="427">
        <f t="shared" si="249"/>
        <v>365.67576604990597</v>
      </c>
    </row>
    <row r="4478" spans="1:8" x14ac:dyDescent="0.25">
      <c r="A4478" s="400">
        <v>42851</v>
      </c>
      <c r="B4478" s="325">
        <v>178</v>
      </c>
      <c r="C4478" s="292">
        <v>11.897</v>
      </c>
      <c r="D4478" s="340">
        <v>0.51</v>
      </c>
      <c r="E4478" s="292">
        <f t="shared" si="250"/>
        <v>12.407</v>
      </c>
      <c r="F4478" s="427">
        <f t="shared" si="247"/>
        <v>1751.3867104250128</v>
      </c>
      <c r="G4478" s="427">
        <f t="shared" si="248"/>
        <v>75.07835776386959</v>
      </c>
      <c r="H4478" s="427">
        <f t="shared" si="249"/>
        <v>1826.4650681888822</v>
      </c>
    </row>
    <row r="4479" spans="1:8" x14ac:dyDescent="0.25">
      <c r="A4479" s="400">
        <v>42851</v>
      </c>
      <c r="B4479" s="325">
        <v>181</v>
      </c>
      <c r="C4479" s="292">
        <v>7.49</v>
      </c>
      <c r="D4479" s="340">
        <v>2.7679999999999998</v>
      </c>
      <c r="E4479" s="292">
        <f t="shared" si="250"/>
        <v>10.257999999999999</v>
      </c>
      <c r="F4479" s="427">
        <f t="shared" si="247"/>
        <v>1102.6213718654574</v>
      </c>
      <c r="G4479" s="427">
        <f t="shared" si="248"/>
        <v>407.48410645174704</v>
      </c>
      <c r="H4479" s="427">
        <f t="shared" si="249"/>
        <v>1510.1054783172042</v>
      </c>
    </row>
    <row r="4480" spans="1:8" x14ac:dyDescent="0.25">
      <c r="A4480" s="400">
        <v>42851</v>
      </c>
      <c r="B4480" s="325">
        <v>185</v>
      </c>
      <c r="C4480" s="292">
        <v>5.9619999999999997</v>
      </c>
      <c r="D4480" s="340">
        <v>1.0900000000000001</v>
      </c>
      <c r="E4480" s="292">
        <f t="shared" si="250"/>
        <v>7.0519999999999996</v>
      </c>
      <c r="F4480" s="427">
        <f t="shared" si="247"/>
        <v>877.68072350625584</v>
      </c>
      <c r="G4480" s="427">
        <f t="shared" si="248"/>
        <v>160.46158816199579</v>
      </c>
      <c r="H4480" s="427">
        <f t="shared" si="249"/>
        <v>1038.1423116682518</v>
      </c>
    </row>
    <row r="4481" spans="1:8" x14ac:dyDescent="0.25">
      <c r="A4481" s="400">
        <v>42851</v>
      </c>
      <c r="B4481" s="325">
        <v>186</v>
      </c>
      <c r="C4481" s="292">
        <v>1.554</v>
      </c>
      <c r="D4481" s="340">
        <v>1.0900000000000001</v>
      </c>
      <c r="E4481" s="292">
        <f t="shared" si="250"/>
        <v>2.6440000000000001</v>
      </c>
      <c r="F4481" s="427">
        <f t="shared" si="247"/>
        <v>228.76817248049676</v>
      </c>
      <c r="G4481" s="427">
        <f t="shared" si="248"/>
        <v>160.46158816199579</v>
      </c>
      <c r="H4481" s="427">
        <f t="shared" si="249"/>
        <v>389.22976064249252</v>
      </c>
    </row>
    <row r="4482" spans="1:8" x14ac:dyDescent="0.25">
      <c r="A4482" s="400">
        <v>42851</v>
      </c>
      <c r="B4482" s="325">
        <v>187</v>
      </c>
      <c r="C4482" s="292">
        <v>5.5380000000000003</v>
      </c>
      <c r="D4482" s="340">
        <v>3.23</v>
      </c>
      <c r="E4482" s="292">
        <f t="shared" si="250"/>
        <v>8.7680000000000007</v>
      </c>
      <c r="F4482" s="427">
        <f t="shared" si="247"/>
        <v>815.2626378359015</v>
      </c>
      <c r="G4482" s="427">
        <f t="shared" si="248"/>
        <v>475.49626583784072</v>
      </c>
      <c r="H4482" s="427">
        <f t="shared" si="249"/>
        <v>1290.7589036737422</v>
      </c>
    </row>
    <row r="4483" spans="1:8" x14ac:dyDescent="0.25">
      <c r="A4483" s="400">
        <v>42851</v>
      </c>
      <c r="B4483" s="325">
        <v>190</v>
      </c>
      <c r="C4483" s="292">
        <v>5.0359999999999996</v>
      </c>
      <c r="D4483" s="340">
        <v>1.2</v>
      </c>
      <c r="E4483" s="292">
        <f t="shared" si="250"/>
        <v>6.2359999999999998</v>
      </c>
      <c r="F4483" s="427">
        <f t="shared" si="247"/>
        <v>741.36197980166116</v>
      </c>
      <c r="G4483" s="427">
        <f t="shared" si="248"/>
        <v>176.65495944439903</v>
      </c>
      <c r="H4483" s="427">
        <f t="shared" si="249"/>
        <v>918.01693924606036</v>
      </c>
    </row>
    <row r="4484" spans="1:8" x14ac:dyDescent="0.25">
      <c r="A4484" s="400">
        <v>42851</v>
      </c>
      <c r="B4484" s="325">
        <v>192</v>
      </c>
      <c r="C4484" s="292">
        <v>4.24</v>
      </c>
      <c r="D4484" s="340">
        <v>2.9350000000000001</v>
      </c>
      <c r="E4484" s="292">
        <f t="shared" si="250"/>
        <v>7.1750000000000007</v>
      </c>
      <c r="F4484" s="427">
        <f t="shared" si="247"/>
        <v>624.18085670354321</v>
      </c>
      <c r="G4484" s="427">
        <f t="shared" si="248"/>
        <v>432.06858830775928</v>
      </c>
      <c r="H4484" s="427">
        <f t="shared" si="249"/>
        <v>1056.2494450113024</v>
      </c>
    </row>
    <row r="4485" spans="1:8" x14ac:dyDescent="0.25">
      <c r="A4485" s="400">
        <v>42851</v>
      </c>
      <c r="B4485" s="325">
        <v>198</v>
      </c>
      <c r="C4485" s="292">
        <v>4.3129999999999997</v>
      </c>
      <c r="D4485" s="340">
        <v>5.4489999999999998</v>
      </c>
      <c r="E4485" s="292">
        <f t="shared" si="250"/>
        <v>9.7620000000000005</v>
      </c>
      <c r="F4485" s="427">
        <f t="shared" si="247"/>
        <v>634.92736673641082</v>
      </c>
      <c r="G4485" s="427">
        <f t="shared" si="248"/>
        <v>802.1607283437753</v>
      </c>
      <c r="H4485" s="427">
        <f t="shared" si="249"/>
        <v>1437.0880950801861</v>
      </c>
    </row>
    <row r="4486" spans="1:8" x14ac:dyDescent="0.25">
      <c r="A4486" s="400">
        <v>42851</v>
      </c>
      <c r="B4486" s="325">
        <v>204</v>
      </c>
      <c r="C4486" s="292">
        <v>4.3419999999999996</v>
      </c>
      <c r="D4486" s="340">
        <v>6.4480000000000004</v>
      </c>
      <c r="E4486" s="292">
        <f t="shared" si="250"/>
        <v>10.79</v>
      </c>
      <c r="F4486" s="427">
        <f t="shared" si="247"/>
        <v>639.19652825631715</v>
      </c>
      <c r="G4486" s="427">
        <f t="shared" si="248"/>
        <v>949.22598208123759</v>
      </c>
      <c r="H4486" s="427">
        <f t="shared" si="249"/>
        <v>1588.4225103375545</v>
      </c>
    </row>
    <row r="4487" spans="1:8" x14ac:dyDescent="0.25">
      <c r="A4487" s="400">
        <v>42851</v>
      </c>
      <c r="B4487" s="325">
        <v>205</v>
      </c>
      <c r="C4487" s="292">
        <v>5.258</v>
      </c>
      <c r="D4487" s="340">
        <v>4.2039999999999997</v>
      </c>
      <c r="E4487" s="292">
        <f t="shared" si="250"/>
        <v>9.4619999999999997</v>
      </c>
      <c r="F4487" s="427">
        <f t="shared" si="247"/>
        <v>774.04314729887506</v>
      </c>
      <c r="G4487" s="427">
        <f t="shared" si="248"/>
        <v>618.8812079202113</v>
      </c>
      <c r="H4487" s="427">
        <f t="shared" si="249"/>
        <v>1392.9243552190865</v>
      </c>
    </row>
    <row r="4488" spans="1:8" x14ac:dyDescent="0.25">
      <c r="A4488" s="400">
        <v>42851</v>
      </c>
      <c r="B4488" s="325">
        <v>207</v>
      </c>
      <c r="C4488" s="292">
        <v>1.431</v>
      </c>
      <c r="D4488" s="340">
        <v>3.3</v>
      </c>
      <c r="E4488" s="292">
        <f t="shared" si="250"/>
        <v>4.7309999999999999</v>
      </c>
      <c r="F4488" s="427">
        <f t="shared" si="247"/>
        <v>210.66103913744584</v>
      </c>
      <c r="G4488" s="427">
        <f t="shared" si="248"/>
        <v>485.80113847209736</v>
      </c>
      <c r="H4488" s="427">
        <f t="shared" si="249"/>
        <v>696.46217760954323</v>
      </c>
    </row>
    <row r="4489" spans="1:8" x14ac:dyDescent="0.25">
      <c r="A4489" s="400">
        <v>42852</v>
      </c>
      <c r="B4489" s="325">
        <v>216</v>
      </c>
      <c r="C4489" s="292">
        <v>1.0900000000000001</v>
      </c>
      <c r="D4489" s="340">
        <v>0.18</v>
      </c>
      <c r="E4489" s="292">
        <f t="shared" si="250"/>
        <v>1.27</v>
      </c>
      <c r="F4489" s="427">
        <f t="shared" si="247"/>
        <v>160.46158816199579</v>
      </c>
      <c r="G4489" s="427">
        <f t="shared" si="248"/>
        <v>26.498243916659856</v>
      </c>
      <c r="H4489" s="427">
        <f t="shared" si="249"/>
        <v>186.95983207865564</v>
      </c>
    </row>
    <row r="4490" spans="1:8" x14ac:dyDescent="0.25">
      <c r="A4490" s="400">
        <v>42852</v>
      </c>
      <c r="B4490" s="325">
        <v>217</v>
      </c>
      <c r="C4490" s="292">
        <v>3.94</v>
      </c>
      <c r="D4490" s="340">
        <v>4.9950000000000001</v>
      </c>
      <c r="E4490" s="292">
        <f t="shared" si="250"/>
        <v>8.9350000000000005</v>
      </c>
      <c r="F4490" s="427">
        <f t="shared" si="247"/>
        <v>580.01711684244344</v>
      </c>
      <c r="G4490" s="427">
        <f t="shared" si="248"/>
        <v>735.32626868731097</v>
      </c>
      <c r="H4490" s="427">
        <f t="shared" si="249"/>
        <v>1315.3433855297544</v>
      </c>
    </row>
    <row r="4491" spans="1:8" x14ac:dyDescent="0.25">
      <c r="A4491" s="400">
        <v>42852</v>
      </c>
      <c r="B4491" s="325">
        <v>223</v>
      </c>
      <c r="C4491" s="292">
        <v>4.08</v>
      </c>
      <c r="D4491" s="340">
        <v>1.84</v>
      </c>
      <c r="E4491" s="292">
        <f t="shared" si="250"/>
        <v>5.92</v>
      </c>
      <c r="F4491" s="427">
        <f t="shared" si="247"/>
        <v>600.62686211095672</v>
      </c>
      <c r="G4491" s="427">
        <f t="shared" si="248"/>
        <v>270.87093781474516</v>
      </c>
      <c r="H4491" s="427">
        <f t="shared" si="249"/>
        <v>871.49779992570188</v>
      </c>
    </row>
    <row r="4492" spans="1:8" x14ac:dyDescent="0.25">
      <c r="A4492" s="400">
        <v>42852</v>
      </c>
      <c r="B4492" s="325">
        <v>224</v>
      </c>
      <c r="C4492" s="292">
        <v>0.67</v>
      </c>
      <c r="D4492" s="340">
        <v>2.4079999999999999</v>
      </c>
      <c r="E4492" s="292">
        <f t="shared" si="250"/>
        <v>3.0779999999999998</v>
      </c>
      <c r="F4492" s="427">
        <f t="shared" si="247"/>
        <v>98.632352356456124</v>
      </c>
      <c r="G4492" s="427">
        <f t="shared" si="248"/>
        <v>354.4876186184274</v>
      </c>
      <c r="H4492" s="427">
        <f t="shared" si="249"/>
        <v>453.11997097488353</v>
      </c>
    </row>
    <row r="4493" spans="1:8" x14ac:dyDescent="0.25">
      <c r="A4493" s="400">
        <v>42852</v>
      </c>
      <c r="B4493" s="325">
        <v>227</v>
      </c>
      <c r="C4493" s="292">
        <v>1.752</v>
      </c>
      <c r="D4493" s="340">
        <v>13.99</v>
      </c>
      <c r="E4493" s="292">
        <f t="shared" si="250"/>
        <v>15.742000000000001</v>
      </c>
      <c r="F4493" s="427">
        <f t="shared" si="247"/>
        <v>257.91624078882256</v>
      </c>
      <c r="G4493" s="427">
        <f t="shared" si="248"/>
        <v>2059.5024021892855</v>
      </c>
      <c r="H4493" s="427">
        <f t="shared" si="249"/>
        <v>2317.418642978108</v>
      </c>
    </row>
    <row r="4494" spans="1:8" x14ac:dyDescent="0.25">
      <c r="A4494" s="400">
        <v>42852</v>
      </c>
      <c r="B4494" s="325">
        <v>229</v>
      </c>
      <c r="C4494" s="292">
        <v>13.51</v>
      </c>
      <c r="D4494" s="340">
        <v>9.33</v>
      </c>
      <c r="E4494" s="292">
        <f t="shared" si="250"/>
        <v>22.84</v>
      </c>
      <c r="F4494" s="427">
        <f t="shared" si="247"/>
        <v>1988.8404184115259</v>
      </c>
      <c r="G4494" s="427">
        <f t="shared" si="248"/>
        <v>1373.4923096802024</v>
      </c>
      <c r="H4494" s="427">
        <f t="shared" si="249"/>
        <v>3362.3327280917283</v>
      </c>
    </row>
    <row r="4495" spans="1:8" x14ac:dyDescent="0.25">
      <c r="A4495" s="400">
        <v>42852</v>
      </c>
      <c r="B4495" s="325">
        <v>232</v>
      </c>
      <c r="C4495" s="292">
        <v>5.05</v>
      </c>
      <c r="D4495" s="340">
        <v>2.6</v>
      </c>
      <c r="E4495" s="292">
        <f t="shared" si="250"/>
        <v>7.65</v>
      </c>
      <c r="F4495" s="427">
        <f t="shared" si="247"/>
        <v>743.42295432851256</v>
      </c>
      <c r="G4495" s="427">
        <f t="shared" si="248"/>
        <v>382.75241212953125</v>
      </c>
      <c r="H4495" s="427">
        <f t="shared" si="249"/>
        <v>1126.1753664580438</v>
      </c>
    </row>
    <row r="4496" spans="1:8" x14ac:dyDescent="0.25">
      <c r="A4496" s="400">
        <v>42852</v>
      </c>
      <c r="B4496" s="325">
        <v>236</v>
      </c>
      <c r="C4496" s="292">
        <v>8.57</v>
      </c>
      <c r="D4496" s="340">
        <v>1.64</v>
      </c>
      <c r="E4496" s="292">
        <f t="shared" si="250"/>
        <v>10.210000000000001</v>
      </c>
      <c r="F4496" s="427">
        <f t="shared" si="247"/>
        <v>1261.6108353654165</v>
      </c>
      <c r="G4496" s="427">
        <f t="shared" si="248"/>
        <v>241.42844457401202</v>
      </c>
      <c r="H4496" s="427">
        <f t="shared" si="249"/>
        <v>1503.0392799394288</v>
      </c>
    </row>
    <row r="4497" spans="1:8" x14ac:dyDescent="0.25">
      <c r="A4497" s="400">
        <v>42852</v>
      </c>
      <c r="B4497" s="325">
        <v>241</v>
      </c>
      <c r="C4497" s="292">
        <v>6.32</v>
      </c>
      <c r="D4497" s="340">
        <v>2.96</v>
      </c>
      <c r="E4497" s="292">
        <f t="shared" si="250"/>
        <v>9.2800000000000011</v>
      </c>
      <c r="F4497" s="427">
        <f t="shared" si="247"/>
        <v>930.38278640716828</v>
      </c>
      <c r="G4497" s="427">
        <f t="shared" si="248"/>
        <v>435.74889996285094</v>
      </c>
      <c r="H4497" s="427">
        <f t="shared" si="249"/>
        <v>1366.1316863700195</v>
      </c>
    </row>
    <row r="4498" spans="1:8" x14ac:dyDescent="0.25">
      <c r="A4498" s="400">
        <v>42852</v>
      </c>
      <c r="B4498" s="325">
        <v>242</v>
      </c>
      <c r="C4498" s="292">
        <v>15.739999999999998</v>
      </c>
      <c r="D4498" s="340">
        <v>0.68</v>
      </c>
      <c r="E4498" s="292">
        <f t="shared" si="250"/>
        <v>16.419999999999998</v>
      </c>
      <c r="F4498" s="427">
        <f t="shared" si="247"/>
        <v>2317.1242180457002</v>
      </c>
      <c r="G4498" s="427">
        <f t="shared" si="248"/>
        <v>100.1044770184928</v>
      </c>
      <c r="H4498" s="427">
        <f t="shared" si="249"/>
        <v>2417.2286950641928</v>
      </c>
    </row>
    <row r="4499" spans="1:8" x14ac:dyDescent="0.25">
      <c r="A4499" s="400">
        <v>42852</v>
      </c>
      <c r="B4499" s="325">
        <v>244</v>
      </c>
      <c r="C4499" s="292">
        <v>12.05</v>
      </c>
      <c r="D4499" s="340">
        <v>5.79</v>
      </c>
      <c r="E4499" s="292">
        <f t="shared" si="250"/>
        <v>17.84</v>
      </c>
      <c r="F4499" s="427">
        <f t="shared" si="247"/>
        <v>1773.9102177541736</v>
      </c>
      <c r="G4499" s="427">
        <f t="shared" si="248"/>
        <v>852.36017931922538</v>
      </c>
      <c r="H4499" s="427">
        <f t="shared" si="249"/>
        <v>2626.2703970733992</v>
      </c>
    </row>
    <row r="4500" spans="1:8" x14ac:dyDescent="0.25">
      <c r="A4500" s="400">
        <v>42852</v>
      </c>
      <c r="B4500" s="325">
        <v>245</v>
      </c>
      <c r="C4500" s="292">
        <v>11.13</v>
      </c>
      <c r="D4500" s="340">
        <v>5.77</v>
      </c>
      <c r="E4500" s="292">
        <f t="shared" si="250"/>
        <v>16.899999999999999</v>
      </c>
      <c r="F4500" s="427">
        <f t="shared" si="247"/>
        <v>1638.4747488468013</v>
      </c>
      <c r="G4500" s="427">
        <f t="shared" si="248"/>
        <v>849.41592999515194</v>
      </c>
      <c r="H4500" s="427">
        <f t="shared" si="249"/>
        <v>2487.8906788419531</v>
      </c>
    </row>
    <row r="4501" spans="1:8" x14ac:dyDescent="0.25">
      <c r="A4501" s="400">
        <v>42852</v>
      </c>
      <c r="B4501" s="325">
        <v>247</v>
      </c>
      <c r="C4501" s="292">
        <v>4.01</v>
      </c>
      <c r="D4501" s="340">
        <v>2.3780000000000001</v>
      </c>
      <c r="E4501" s="292">
        <f t="shared" si="250"/>
        <v>6.3879999999999999</v>
      </c>
      <c r="F4501" s="427">
        <f t="shared" si="247"/>
        <v>590.32198947670008</v>
      </c>
      <c r="G4501" s="427">
        <f t="shared" si="248"/>
        <v>350.07124463231742</v>
      </c>
      <c r="H4501" s="427">
        <f t="shared" si="249"/>
        <v>940.3932341090175</v>
      </c>
    </row>
    <row r="4502" spans="1:8" x14ac:dyDescent="0.25">
      <c r="A4502" s="400">
        <v>42852</v>
      </c>
      <c r="B4502" s="325">
        <v>248</v>
      </c>
      <c r="C4502" s="292">
        <v>1.986</v>
      </c>
      <c r="D4502" s="340">
        <v>2.02</v>
      </c>
      <c r="E4502" s="292">
        <f t="shared" si="250"/>
        <v>4.0060000000000002</v>
      </c>
      <c r="F4502" s="427">
        <f t="shared" si="247"/>
        <v>292.36395788048043</v>
      </c>
      <c r="G4502" s="427">
        <f t="shared" si="248"/>
        <v>297.36918173140504</v>
      </c>
      <c r="H4502" s="427">
        <f t="shared" si="249"/>
        <v>589.73313961188546</v>
      </c>
    </row>
    <row r="4503" spans="1:8" x14ac:dyDescent="0.25">
      <c r="A4503" s="400">
        <v>42852</v>
      </c>
      <c r="B4503" s="325">
        <v>250</v>
      </c>
      <c r="C4503" s="292">
        <v>3.99</v>
      </c>
      <c r="D4503" s="340">
        <v>0.99199999999999999</v>
      </c>
      <c r="E4503" s="292">
        <f t="shared" si="250"/>
        <v>4.9820000000000002</v>
      </c>
      <c r="F4503" s="427">
        <f t="shared" si="247"/>
        <v>587.37774015262676</v>
      </c>
      <c r="G4503" s="427">
        <f t="shared" si="248"/>
        <v>146.03476647403653</v>
      </c>
      <c r="H4503" s="427">
        <f t="shared" si="249"/>
        <v>733.41250662666334</v>
      </c>
    </row>
    <row r="4504" spans="1:8" x14ac:dyDescent="0.25">
      <c r="A4504" s="400">
        <v>42852</v>
      </c>
      <c r="B4504" s="325">
        <v>252</v>
      </c>
      <c r="C4504" s="292">
        <v>3.34</v>
      </c>
      <c r="D4504" s="340">
        <v>4.9690000000000003</v>
      </c>
      <c r="E4504" s="292">
        <f t="shared" si="250"/>
        <v>8.3090000000000011</v>
      </c>
      <c r="F4504" s="427">
        <f t="shared" si="247"/>
        <v>491.68963712024396</v>
      </c>
      <c r="G4504" s="427">
        <f t="shared" si="248"/>
        <v>731.49874456601572</v>
      </c>
      <c r="H4504" s="427">
        <f t="shared" si="249"/>
        <v>1223.1883816862598</v>
      </c>
    </row>
    <row r="4505" spans="1:8" x14ac:dyDescent="0.25">
      <c r="A4505" s="400">
        <v>42852</v>
      </c>
      <c r="B4505" s="325">
        <v>255</v>
      </c>
      <c r="C4505" s="292">
        <v>1.579</v>
      </c>
      <c r="D4505" s="340">
        <v>0.66900000000000004</v>
      </c>
      <c r="E4505" s="292">
        <f t="shared" si="250"/>
        <v>2.2480000000000002</v>
      </c>
      <c r="F4505" s="427">
        <f t="shared" si="247"/>
        <v>232.44848413558839</v>
      </c>
      <c r="G4505" s="427">
        <f t="shared" si="248"/>
        <v>98.485139890252455</v>
      </c>
      <c r="H4505" s="427">
        <f t="shared" si="249"/>
        <v>330.93362402584091</v>
      </c>
    </row>
    <row r="4506" spans="1:8" x14ac:dyDescent="0.25">
      <c r="A4506" s="400">
        <v>42852</v>
      </c>
      <c r="B4506" s="325">
        <v>257</v>
      </c>
      <c r="C4506" s="292">
        <v>3.55</v>
      </c>
      <c r="D4506" s="340">
        <v>2.19</v>
      </c>
      <c r="E4506" s="292">
        <f t="shared" si="250"/>
        <v>5.74</v>
      </c>
      <c r="F4506" s="427">
        <f t="shared" si="247"/>
        <v>522.60425502301382</v>
      </c>
      <c r="G4506" s="427">
        <f t="shared" si="248"/>
        <v>322.39530098602825</v>
      </c>
      <c r="H4506" s="427">
        <f t="shared" si="249"/>
        <v>844.99955600904207</v>
      </c>
    </row>
    <row r="4507" spans="1:8" x14ac:dyDescent="0.25">
      <c r="A4507" s="400">
        <v>42852</v>
      </c>
      <c r="B4507" s="325">
        <v>264</v>
      </c>
      <c r="C4507" s="292">
        <v>4.37</v>
      </c>
      <c r="D4507" s="340">
        <v>5.5439999999999996</v>
      </c>
      <c r="E4507" s="292">
        <f t="shared" si="250"/>
        <v>9.9139999999999997</v>
      </c>
      <c r="F4507" s="427">
        <f t="shared" si="247"/>
        <v>643.31847731001983</v>
      </c>
      <c r="G4507" s="427">
        <f t="shared" si="248"/>
        <v>816.14591263312343</v>
      </c>
      <c r="H4507" s="427">
        <f t="shared" si="249"/>
        <v>1459.4643899431433</v>
      </c>
    </row>
    <row r="4508" spans="1:8" x14ac:dyDescent="0.25">
      <c r="A4508" s="400">
        <v>42852</v>
      </c>
      <c r="B4508" s="325">
        <v>267</v>
      </c>
      <c r="C4508" s="292">
        <v>3.94</v>
      </c>
      <c r="D4508" s="340">
        <v>3.375</v>
      </c>
      <c r="E4508" s="292">
        <f t="shared" si="250"/>
        <v>7.3149999999999995</v>
      </c>
      <c r="F4508" s="427">
        <f t="shared" si="247"/>
        <v>580.01711684244344</v>
      </c>
      <c r="G4508" s="427">
        <f t="shared" si="248"/>
        <v>496.84207343737228</v>
      </c>
      <c r="H4508" s="427">
        <f t="shared" si="249"/>
        <v>1076.8591902798157</v>
      </c>
    </row>
    <row r="4509" spans="1:8" x14ac:dyDescent="0.25">
      <c r="A4509" s="400">
        <v>42852</v>
      </c>
      <c r="B4509" s="325">
        <v>268</v>
      </c>
      <c r="C4509" s="292">
        <v>2.214</v>
      </c>
      <c r="D4509" s="340">
        <v>4.3499999999999996</v>
      </c>
      <c r="E4509" s="292">
        <f t="shared" si="250"/>
        <v>6.5640000000000001</v>
      </c>
      <c r="F4509" s="427">
        <f t="shared" si="247"/>
        <v>325.92840017491619</v>
      </c>
      <c r="G4509" s="427">
        <f t="shared" si="248"/>
        <v>640.3742279859465</v>
      </c>
      <c r="H4509" s="427">
        <f t="shared" si="249"/>
        <v>966.3026281608627</v>
      </c>
    </row>
    <row r="4510" spans="1:8" x14ac:dyDescent="0.25">
      <c r="A4510" s="400">
        <v>42852</v>
      </c>
      <c r="B4510" s="325">
        <v>271</v>
      </c>
      <c r="C4510" s="292">
        <v>2.94</v>
      </c>
      <c r="D4510" s="340">
        <v>0.15</v>
      </c>
      <c r="E4510" s="292">
        <f t="shared" si="250"/>
        <v>3.09</v>
      </c>
      <c r="F4510" s="427">
        <f t="shared" si="247"/>
        <v>432.80465063877762</v>
      </c>
      <c r="G4510" s="427">
        <f t="shared" si="248"/>
        <v>22.081869930549878</v>
      </c>
      <c r="H4510" s="427">
        <f t="shared" si="249"/>
        <v>454.8865205693275</v>
      </c>
    </row>
    <row r="4511" spans="1:8" x14ac:dyDescent="0.25">
      <c r="A4511" s="400">
        <v>42852</v>
      </c>
      <c r="B4511" s="325">
        <v>272</v>
      </c>
      <c r="C4511" s="292">
        <v>11.516999999999999</v>
      </c>
      <c r="D4511" s="340">
        <v>0.36</v>
      </c>
      <c r="E4511" s="292">
        <f t="shared" si="250"/>
        <v>11.876999999999999</v>
      </c>
      <c r="F4511" s="427">
        <f t="shared" si="247"/>
        <v>1695.4459732676198</v>
      </c>
      <c r="G4511" s="427">
        <f t="shared" si="248"/>
        <v>52.996487833319712</v>
      </c>
      <c r="H4511" s="427">
        <f t="shared" si="249"/>
        <v>1748.4424611009392</v>
      </c>
    </row>
    <row r="4512" spans="1:8" x14ac:dyDescent="0.25">
      <c r="A4512" s="400">
        <v>42852</v>
      </c>
      <c r="B4512" s="325">
        <v>273</v>
      </c>
      <c r="C4512" s="292">
        <v>9.43</v>
      </c>
      <c r="D4512" s="340">
        <v>0.7</v>
      </c>
      <c r="E4512" s="292">
        <f t="shared" si="250"/>
        <v>10.129999999999999</v>
      </c>
      <c r="F4512" s="427">
        <f t="shared" si="247"/>
        <v>1388.2135563005691</v>
      </c>
      <c r="G4512" s="427">
        <f t="shared" si="248"/>
        <v>103.0487263425661</v>
      </c>
      <c r="H4512" s="427">
        <f t="shared" si="249"/>
        <v>1491.262282643135</v>
      </c>
    </row>
    <row r="4513" spans="1:8" x14ac:dyDescent="0.25">
      <c r="A4513" s="400">
        <v>42850</v>
      </c>
      <c r="B4513" s="325">
        <v>317</v>
      </c>
      <c r="C4513" s="292">
        <v>4.9450000000000003</v>
      </c>
      <c r="D4513" s="340">
        <v>0.63500000000000001</v>
      </c>
      <c r="E4513" s="292">
        <f t="shared" si="250"/>
        <v>5.58</v>
      </c>
      <c r="F4513" s="427">
        <f t="shared" si="247"/>
        <v>727.96564537712766</v>
      </c>
      <c r="G4513" s="427">
        <f t="shared" si="248"/>
        <v>93.479916039327819</v>
      </c>
      <c r="H4513" s="427">
        <f t="shared" si="249"/>
        <v>821.44556141645546</v>
      </c>
    </row>
    <row r="4514" spans="1:8" x14ac:dyDescent="0.25">
      <c r="A4514" s="400">
        <v>42850</v>
      </c>
      <c r="B4514" s="325">
        <v>319</v>
      </c>
      <c r="C4514" s="292">
        <v>4.556</v>
      </c>
      <c r="D4514" s="340">
        <v>0.67200000000000004</v>
      </c>
      <c r="E4514" s="292">
        <f t="shared" si="250"/>
        <v>5.2279999999999998</v>
      </c>
      <c r="F4514" s="427">
        <f t="shared" si="247"/>
        <v>670.69999602390169</v>
      </c>
      <c r="G4514" s="427">
        <f t="shared" si="248"/>
        <v>98.926777288863462</v>
      </c>
      <c r="H4514" s="427">
        <f t="shared" si="249"/>
        <v>769.62677331276507</v>
      </c>
    </row>
    <row r="4515" spans="1:8" x14ac:dyDescent="0.25">
      <c r="A4515" s="400">
        <v>42850</v>
      </c>
      <c r="B4515" s="325">
        <v>321</v>
      </c>
      <c r="C4515" s="292">
        <v>14.783999999999999</v>
      </c>
      <c r="D4515" s="340">
        <v>1.403</v>
      </c>
      <c r="E4515" s="292">
        <f t="shared" si="250"/>
        <v>16.186999999999998</v>
      </c>
      <c r="F4515" s="427">
        <f t="shared" si="247"/>
        <v>2176.3891003549961</v>
      </c>
      <c r="G4515" s="427">
        <f t="shared" si="248"/>
        <v>206.53909008374319</v>
      </c>
      <c r="H4515" s="427">
        <f t="shared" si="249"/>
        <v>2382.928190438739</v>
      </c>
    </row>
    <row r="4516" spans="1:8" x14ac:dyDescent="0.25">
      <c r="A4516" s="400">
        <v>42850</v>
      </c>
      <c r="B4516" s="325">
        <v>322</v>
      </c>
      <c r="C4516" s="292">
        <v>2.5009999999999999</v>
      </c>
      <c r="D4516" s="340">
        <v>0.98899999999999999</v>
      </c>
      <c r="E4516" s="292">
        <f t="shared" si="250"/>
        <v>3.4899999999999998</v>
      </c>
      <c r="F4516" s="427">
        <f t="shared" si="247"/>
        <v>368.17837797536833</v>
      </c>
      <c r="G4516" s="427">
        <f t="shared" si="248"/>
        <v>145.59312907542554</v>
      </c>
      <c r="H4516" s="427">
        <f t="shared" si="249"/>
        <v>513.77150705079384</v>
      </c>
    </row>
    <row r="4517" spans="1:8" x14ac:dyDescent="0.25">
      <c r="A4517" s="400">
        <v>42850</v>
      </c>
      <c r="B4517" s="325">
        <v>323</v>
      </c>
      <c r="C4517" s="292">
        <v>5.7249999999999996</v>
      </c>
      <c r="D4517" s="340">
        <v>0.56000000000000005</v>
      </c>
      <c r="E4517" s="292">
        <f t="shared" si="250"/>
        <v>6.2850000000000001</v>
      </c>
      <c r="F4517" s="427">
        <f t="shared" si="247"/>
        <v>842.79136901598702</v>
      </c>
      <c r="G4517" s="427">
        <f t="shared" si="248"/>
        <v>82.43898107405289</v>
      </c>
      <c r="H4517" s="427">
        <f t="shared" si="249"/>
        <v>925.23035009003991</v>
      </c>
    </row>
    <row r="4518" spans="1:8" x14ac:dyDescent="0.25">
      <c r="A4518" s="400">
        <v>42850</v>
      </c>
      <c r="B4518" s="325">
        <v>325</v>
      </c>
      <c r="C4518" s="292">
        <v>1.3260000000000001</v>
      </c>
      <c r="D4518" s="340">
        <v>0.72099999999999997</v>
      </c>
      <c r="E4518" s="292">
        <f t="shared" si="250"/>
        <v>2.0470000000000002</v>
      </c>
      <c r="F4518" s="427">
        <f t="shared" ref="F4518:F4581" si="251">C4518*10000/(4.65*4.65*3.14159)</f>
        <v>195.20373018606094</v>
      </c>
      <c r="G4518" s="427">
        <f t="shared" ref="G4518:G4581" si="252">D4518*10000/(4.65*4.65*3.14159)</f>
        <v>106.14018813284308</v>
      </c>
      <c r="H4518" s="427">
        <f t="shared" ref="H4518:H4581" si="253">E4518*10000/(4.65*4.65*3.14159)</f>
        <v>301.343918318904</v>
      </c>
    </row>
    <row r="4519" spans="1:8" x14ac:dyDescent="0.25">
      <c r="A4519" s="400">
        <v>42850</v>
      </c>
      <c r="B4519" s="325">
        <v>329</v>
      </c>
      <c r="C4519" s="292">
        <v>8.0640000000000001</v>
      </c>
      <c r="D4519" s="340">
        <v>3.38</v>
      </c>
      <c r="E4519" s="292">
        <f t="shared" si="250"/>
        <v>11.443999999999999</v>
      </c>
      <c r="F4519" s="427">
        <f t="shared" si="251"/>
        <v>1187.1213274663614</v>
      </c>
      <c r="G4519" s="427">
        <f t="shared" si="252"/>
        <v>497.57813576839061</v>
      </c>
      <c r="H4519" s="427">
        <f t="shared" si="253"/>
        <v>1684.6994632347519</v>
      </c>
    </row>
    <row r="4520" spans="1:8" x14ac:dyDescent="0.25">
      <c r="A4520" s="400">
        <v>42850</v>
      </c>
      <c r="B4520" s="325">
        <v>332</v>
      </c>
      <c r="C4520" s="292">
        <v>3.6789999999999998</v>
      </c>
      <c r="D4520" s="340">
        <v>2.7509999999999999</v>
      </c>
      <c r="E4520" s="292">
        <f t="shared" si="250"/>
        <v>6.43</v>
      </c>
      <c r="F4520" s="427">
        <f t="shared" si="251"/>
        <v>541.59466316328667</v>
      </c>
      <c r="G4520" s="427">
        <f t="shared" si="252"/>
        <v>404.98149452628479</v>
      </c>
      <c r="H4520" s="427">
        <f t="shared" si="253"/>
        <v>946.57615768957146</v>
      </c>
    </row>
    <row r="4521" spans="1:8" x14ac:dyDescent="0.25">
      <c r="A4521" s="400">
        <v>42850</v>
      </c>
      <c r="B4521" s="325">
        <v>333</v>
      </c>
      <c r="C4521" s="292">
        <v>4.91</v>
      </c>
      <c r="D4521" s="340">
        <v>3.2759999999999998</v>
      </c>
      <c r="E4521" s="292">
        <f t="shared" si="250"/>
        <v>8.1859999999999999</v>
      </c>
      <c r="F4521" s="427">
        <f t="shared" si="251"/>
        <v>722.81320905999939</v>
      </c>
      <c r="G4521" s="427">
        <f t="shared" si="252"/>
        <v>482.2680392832093</v>
      </c>
      <c r="H4521" s="427">
        <f t="shared" si="253"/>
        <v>1205.0812483432087</v>
      </c>
    </row>
    <row r="4522" spans="1:8" x14ac:dyDescent="0.25">
      <c r="A4522" s="400">
        <v>42850</v>
      </c>
      <c r="B4522" s="325">
        <v>335</v>
      </c>
      <c r="C4522" s="292">
        <v>4.1360000000000001</v>
      </c>
      <c r="D4522" s="340">
        <v>0.59</v>
      </c>
      <c r="E4522" s="292">
        <f t="shared" si="250"/>
        <v>4.726</v>
      </c>
      <c r="F4522" s="427">
        <f t="shared" si="251"/>
        <v>608.87076021836197</v>
      </c>
      <c r="G4522" s="427">
        <f t="shared" si="252"/>
        <v>86.855355060162864</v>
      </c>
      <c r="H4522" s="427">
        <f t="shared" si="253"/>
        <v>695.72611527852484</v>
      </c>
    </row>
    <row r="4523" spans="1:8" x14ac:dyDescent="0.25">
      <c r="A4523" s="400">
        <v>42850</v>
      </c>
      <c r="B4523" s="325">
        <v>346</v>
      </c>
      <c r="C4523" s="292">
        <v>3.1219999999999999</v>
      </c>
      <c r="D4523" s="340">
        <v>3.0390000000000001</v>
      </c>
      <c r="E4523" s="292">
        <f t="shared" si="250"/>
        <v>6.1609999999999996</v>
      </c>
      <c r="F4523" s="427">
        <f t="shared" si="251"/>
        <v>459.5973194878448</v>
      </c>
      <c r="G4523" s="427">
        <f t="shared" si="252"/>
        <v>447.37868479294053</v>
      </c>
      <c r="H4523" s="427">
        <f t="shared" si="253"/>
        <v>906.97600428078522</v>
      </c>
    </row>
    <row r="4524" spans="1:8" x14ac:dyDescent="0.25">
      <c r="A4524" s="400">
        <v>42850</v>
      </c>
      <c r="B4524" s="325">
        <v>347</v>
      </c>
      <c r="C4524" s="292">
        <v>3.323</v>
      </c>
      <c r="D4524" s="340">
        <v>0.14399999999999999</v>
      </c>
      <c r="E4524" s="292">
        <f t="shared" si="250"/>
        <v>3.4670000000000001</v>
      </c>
      <c r="F4524" s="427">
        <f t="shared" si="251"/>
        <v>489.18702519478165</v>
      </c>
      <c r="G4524" s="427">
        <f t="shared" si="252"/>
        <v>21.198595133327885</v>
      </c>
      <c r="H4524" s="427">
        <f t="shared" si="253"/>
        <v>510.38562032810955</v>
      </c>
    </row>
    <row r="4525" spans="1:8" x14ac:dyDescent="0.25">
      <c r="A4525" s="400">
        <v>42850</v>
      </c>
      <c r="B4525" s="325">
        <v>351</v>
      </c>
      <c r="C4525" s="292">
        <v>9.6150000000000002</v>
      </c>
      <c r="D4525" s="340">
        <v>5.1999999999999998E-2</v>
      </c>
      <c r="E4525" s="292">
        <f t="shared" si="250"/>
        <v>9.6669999999999998</v>
      </c>
      <c r="F4525" s="427">
        <f t="shared" si="251"/>
        <v>1415.4478625482473</v>
      </c>
      <c r="G4525" s="427">
        <f t="shared" si="252"/>
        <v>7.6550482425906248</v>
      </c>
      <c r="H4525" s="427">
        <f t="shared" si="253"/>
        <v>1423.1029107908378</v>
      </c>
    </row>
    <row r="4526" spans="1:8" x14ac:dyDescent="0.25">
      <c r="A4526" s="400">
        <v>42850</v>
      </c>
      <c r="B4526" s="325">
        <v>353</v>
      </c>
      <c r="C4526" s="292">
        <v>7.1549999999999994</v>
      </c>
      <c r="D4526" s="340">
        <v>2.258</v>
      </c>
      <c r="E4526" s="292">
        <f t="shared" ref="E4526:E4589" si="254">C4526+D4526</f>
        <v>9.4130000000000003</v>
      </c>
      <c r="F4526" s="427">
        <f t="shared" si="251"/>
        <v>1053.3051956872293</v>
      </c>
      <c r="G4526" s="427">
        <f t="shared" si="252"/>
        <v>332.40574868787752</v>
      </c>
      <c r="H4526" s="427">
        <f t="shared" si="253"/>
        <v>1385.7109443751067</v>
      </c>
    </row>
    <row r="4527" spans="1:8" x14ac:dyDescent="0.25">
      <c r="A4527" s="400">
        <v>42850</v>
      </c>
      <c r="B4527" s="325">
        <v>360</v>
      </c>
      <c r="C4527" s="292">
        <v>1.2010000000000001</v>
      </c>
      <c r="D4527" s="340">
        <v>0.20599999999999999</v>
      </c>
      <c r="E4527" s="292">
        <f t="shared" si="254"/>
        <v>1.407</v>
      </c>
      <c r="F4527" s="427">
        <f t="shared" si="251"/>
        <v>176.80217191060271</v>
      </c>
      <c r="G4527" s="427">
        <f t="shared" si="252"/>
        <v>30.325768037955168</v>
      </c>
      <c r="H4527" s="427">
        <f t="shared" si="253"/>
        <v>207.12793994855787</v>
      </c>
    </row>
    <row r="4528" spans="1:8" x14ac:dyDescent="0.25">
      <c r="A4528" s="400">
        <v>42850</v>
      </c>
      <c r="B4528" s="325">
        <v>361</v>
      </c>
      <c r="C4528" s="292">
        <v>7.8920000000000003</v>
      </c>
      <c r="D4528" s="340">
        <v>1.3440000000000001</v>
      </c>
      <c r="E4528" s="292">
        <f t="shared" si="254"/>
        <v>9.2360000000000007</v>
      </c>
      <c r="F4528" s="427">
        <f t="shared" si="251"/>
        <v>1161.800783279331</v>
      </c>
      <c r="G4528" s="427">
        <f t="shared" si="252"/>
        <v>197.85355457772692</v>
      </c>
      <c r="H4528" s="427">
        <f t="shared" si="253"/>
        <v>1359.654337857058</v>
      </c>
    </row>
    <row r="4529" spans="1:8" x14ac:dyDescent="0.25">
      <c r="A4529" s="400">
        <v>42850</v>
      </c>
      <c r="B4529" s="325">
        <v>364</v>
      </c>
      <c r="C4529" s="292">
        <v>10.643000000000001</v>
      </c>
      <c r="D4529" s="340">
        <v>0.91100000000000003</v>
      </c>
      <c r="E4529" s="292">
        <f t="shared" si="254"/>
        <v>11.554</v>
      </c>
      <c r="F4529" s="427">
        <f t="shared" si="251"/>
        <v>1566.7822778056156</v>
      </c>
      <c r="G4529" s="427">
        <f t="shared" si="252"/>
        <v>134.1105567115396</v>
      </c>
      <c r="H4529" s="427">
        <f t="shared" si="253"/>
        <v>1700.8928345171553</v>
      </c>
    </row>
    <row r="4530" spans="1:8" x14ac:dyDescent="0.25">
      <c r="A4530" s="400">
        <v>42850</v>
      </c>
      <c r="B4530" s="325">
        <v>365</v>
      </c>
      <c r="C4530" s="292">
        <v>1.133</v>
      </c>
      <c r="D4530" s="340">
        <v>1.6479999999999999</v>
      </c>
      <c r="E4530" s="292">
        <f t="shared" si="254"/>
        <v>2.7809999999999997</v>
      </c>
      <c r="F4530" s="427">
        <f t="shared" si="251"/>
        <v>166.79172420875341</v>
      </c>
      <c r="G4530" s="427">
        <f t="shared" si="252"/>
        <v>242.60614430364134</v>
      </c>
      <c r="H4530" s="427">
        <f t="shared" si="253"/>
        <v>409.39786851239472</v>
      </c>
    </row>
    <row r="4531" spans="1:8" x14ac:dyDescent="0.25">
      <c r="A4531" s="400">
        <v>42850</v>
      </c>
      <c r="B4531" s="325">
        <v>369</v>
      </c>
      <c r="C4531" s="292">
        <v>8.2050000000000001</v>
      </c>
      <c r="D4531" s="340">
        <v>1.9259999999999999</v>
      </c>
      <c r="E4531" s="292">
        <f t="shared" si="254"/>
        <v>10.131</v>
      </c>
      <c r="F4531" s="427">
        <f t="shared" si="251"/>
        <v>1207.8782852010784</v>
      </c>
      <c r="G4531" s="427">
        <f t="shared" si="252"/>
        <v>283.53120990826045</v>
      </c>
      <c r="H4531" s="427">
        <f t="shared" si="253"/>
        <v>1491.4094951093389</v>
      </c>
    </row>
    <row r="4532" spans="1:8" x14ac:dyDescent="0.25">
      <c r="A4532" s="400">
        <v>42850</v>
      </c>
      <c r="B4532" s="325">
        <v>370</v>
      </c>
      <c r="C4532" s="292">
        <v>5.6820000000000004</v>
      </c>
      <c r="D4532" s="340">
        <v>0.23</v>
      </c>
      <c r="E4532" s="292">
        <f t="shared" si="254"/>
        <v>5.9120000000000008</v>
      </c>
      <c r="F4532" s="427">
        <f t="shared" si="251"/>
        <v>836.46123296922951</v>
      </c>
      <c r="G4532" s="427">
        <f t="shared" si="252"/>
        <v>33.858867226843145</v>
      </c>
      <c r="H4532" s="427">
        <f t="shared" si="253"/>
        <v>870.32010019607264</v>
      </c>
    </row>
    <row r="4533" spans="1:8" x14ac:dyDescent="0.25">
      <c r="A4533" s="400">
        <v>42850</v>
      </c>
      <c r="B4533" s="325">
        <v>371</v>
      </c>
      <c r="C4533" s="292">
        <v>4.7859999999999996</v>
      </c>
      <c r="D4533" s="340">
        <v>5.6050000000000004</v>
      </c>
      <c r="E4533" s="292">
        <f t="shared" si="254"/>
        <v>10.391</v>
      </c>
      <c r="F4533" s="427">
        <f t="shared" si="251"/>
        <v>704.55886325074471</v>
      </c>
      <c r="G4533" s="427">
        <f t="shared" si="252"/>
        <v>825.12587307154729</v>
      </c>
      <c r="H4533" s="427">
        <f t="shared" si="253"/>
        <v>1529.6847363222919</v>
      </c>
    </row>
    <row r="4534" spans="1:8" x14ac:dyDescent="0.25">
      <c r="A4534" s="400">
        <v>42850</v>
      </c>
      <c r="B4534" s="325">
        <v>374</v>
      </c>
      <c r="C4534" s="292">
        <v>8.5180000000000007</v>
      </c>
      <c r="D4534" s="340">
        <v>0</v>
      </c>
      <c r="E4534" s="292">
        <f t="shared" si="254"/>
        <v>8.5180000000000007</v>
      </c>
      <c r="F4534" s="427">
        <f t="shared" si="251"/>
        <v>1253.9557871228258</v>
      </c>
      <c r="G4534" s="427">
        <f t="shared" si="252"/>
        <v>0</v>
      </c>
      <c r="H4534" s="427">
        <f t="shared" si="253"/>
        <v>1253.9557871228258</v>
      </c>
    </row>
    <row r="4535" spans="1:8" x14ac:dyDescent="0.25">
      <c r="A4535" s="400">
        <v>42850</v>
      </c>
      <c r="B4535" s="325">
        <v>379</v>
      </c>
      <c r="C4535" s="292">
        <v>5.0460000000000003</v>
      </c>
      <c r="D4535" s="340">
        <v>3.2839999999999998</v>
      </c>
      <c r="E4535" s="292">
        <f t="shared" si="254"/>
        <v>8.33</v>
      </c>
      <c r="F4535" s="427">
        <f t="shared" si="251"/>
        <v>742.83410446369794</v>
      </c>
      <c r="G4535" s="427">
        <f t="shared" si="252"/>
        <v>483.44573901283871</v>
      </c>
      <c r="H4535" s="427">
        <f t="shared" si="253"/>
        <v>1226.2798434765366</v>
      </c>
    </row>
    <row r="4536" spans="1:8" x14ac:dyDescent="0.25">
      <c r="A4536" s="400">
        <v>42850</v>
      </c>
      <c r="B4536" s="325">
        <v>383</v>
      </c>
      <c r="C4536" s="292">
        <v>8.1039999999999992</v>
      </c>
      <c r="D4536" s="340">
        <v>0.69699999999999995</v>
      </c>
      <c r="E4536" s="292">
        <f t="shared" si="254"/>
        <v>8.8009999999999984</v>
      </c>
      <c r="F4536" s="427">
        <f t="shared" si="251"/>
        <v>1193.0098261145079</v>
      </c>
      <c r="G4536" s="427">
        <f t="shared" si="252"/>
        <v>102.60708894395509</v>
      </c>
      <c r="H4536" s="427">
        <f t="shared" si="253"/>
        <v>1295.6169150584631</v>
      </c>
    </row>
    <row r="4537" spans="1:8" x14ac:dyDescent="0.25">
      <c r="A4537" s="400">
        <v>42850</v>
      </c>
      <c r="B4537" s="325">
        <v>392</v>
      </c>
      <c r="C4537" s="292">
        <v>4.4089999999999998</v>
      </c>
      <c r="D4537" s="340">
        <v>2.7090000000000001</v>
      </c>
      <c r="E4537" s="292">
        <f t="shared" si="254"/>
        <v>7.1180000000000003</v>
      </c>
      <c r="F4537" s="427">
        <f t="shared" si="251"/>
        <v>649.05976349196283</v>
      </c>
      <c r="G4537" s="427">
        <f t="shared" si="252"/>
        <v>398.79857094573083</v>
      </c>
      <c r="H4537" s="427">
        <f t="shared" si="253"/>
        <v>1047.8583344376937</v>
      </c>
    </row>
    <row r="4538" spans="1:8" x14ac:dyDescent="0.25">
      <c r="A4538" s="400">
        <v>42850</v>
      </c>
      <c r="B4538" s="325">
        <v>396</v>
      </c>
      <c r="C4538" s="292">
        <v>4.4589999999999996</v>
      </c>
      <c r="D4538" s="340">
        <v>0.14299999999999999</v>
      </c>
      <c r="E4538" s="292">
        <f t="shared" si="254"/>
        <v>4.6019999999999994</v>
      </c>
      <c r="F4538" s="427">
        <f t="shared" si="251"/>
        <v>656.42038680214591</v>
      </c>
      <c r="G4538" s="427">
        <f t="shared" si="252"/>
        <v>21.051382667124216</v>
      </c>
      <c r="H4538" s="427">
        <f t="shared" si="253"/>
        <v>677.47176946927016</v>
      </c>
    </row>
    <row r="4539" spans="1:8" x14ac:dyDescent="0.25">
      <c r="A4539" s="400">
        <v>42850</v>
      </c>
      <c r="B4539" s="325">
        <v>398</v>
      </c>
      <c r="C4539" s="292">
        <v>1.149</v>
      </c>
      <c r="D4539" s="340">
        <v>0.32800000000000001</v>
      </c>
      <c r="E4539" s="292">
        <f t="shared" si="254"/>
        <v>1.4770000000000001</v>
      </c>
      <c r="F4539" s="427">
        <f t="shared" si="251"/>
        <v>169.14712366801209</v>
      </c>
      <c r="G4539" s="427">
        <f t="shared" si="252"/>
        <v>48.2856889148024</v>
      </c>
      <c r="H4539" s="427">
        <f t="shared" si="253"/>
        <v>217.43281258281448</v>
      </c>
    </row>
    <row r="4540" spans="1:8" x14ac:dyDescent="0.25">
      <c r="A4540" s="400">
        <v>42850</v>
      </c>
      <c r="B4540" s="325">
        <v>399</v>
      </c>
      <c r="C4540" s="292">
        <v>9.2569999999999997</v>
      </c>
      <c r="D4540" s="340">
        <v>0.71499999999999997</v>
      </c>
      <c r="E4540" s="292">
        <f t="shared" si="254"/>
        <v>9.9719999999999995</v>
      </c>
      <c r="F4540" s="427">
        <f t="shared" si="251"/>
        <v>1362.7457996473349</v>
      </c>
      <c r="G4540" s="427">
        <f t="shared" si="252"/>
        <v>105.25691333562109</v>
      </c>
      <c r="H4540" s="427">
        <f t="shared" si="253"/>
        <v>1468.0027129829559</v>
      </c>
    </row>
    <row r="4541" spans="1:8" x14ac:dyDescent="0.25">
      <c r="A4541" s="400">
        <v>42850</v>
      </c>
      <c r="B4541" s="325">
        <v>405</v>
      </c>
      <c r="C4541" s="292">
        <v>5.3440000000000003</v>
      </c>
      <c r="D4541" s="340">
        <v>0.84499999999999997</v>
      </c>
      <c r="E4541" s="292">
        <f t="shared" si="254"/>
        <v>6.1890000000000001</v>
      </c>
      <c r="F4541" s="427">
        <f t="shared" si="251"/>
        <v>786.7034193923904</v>
      </c>
      <c r="G4541" s="427">
        <f t="shared" si="252"/>
        <v>124.39453394209765</v>
      </c>
      <c r="H4541" s="427">
        <f t="shared" si="253"/>
        <v>911.09795333448801</v>
      </c>
    </row>
    <row r="4542" spans="1:8" x14ac:dyDescent="0.25">
      <c r="A4542" s="400">
        <v>42850</v>
      </c>
      <c r="B4542" s="325">
        <v>409</v>
      </c>
      <c r="C4542" s="292">
        <v>5.5069999999999997</v>
      </c>
      <c r="D4542" s="340">
        <v>1.694</v>
      </c>
      <c r="E4542" s="292">
        <f t="shared" si="254"/>
        <v>7.2009999999999996</v>
      </c>
      <c r="F4542" s="427">
        <f t="shared" si="251"/>
        <v>810.69905138358786</v>
      </c>
      <c r="G4542" s="427">
        <f t="shared" si="252"/>
        <v>249.37791774900998</v>
      </c>
      <c r="H4542" s="427">
        <f t="shared" si="253"/>
        <v>1060.0769691325979</v>
      </c>
    </row>
    <row r="4543" spans="1:8" x14ac:dyDescent="0.25">
      <c r="A4543" s="400">
        <v>42850</v>
      </c>
      <c r="B4543" s="325">
        <v>411</v>
      </c>
      <c r="C4543" s="292">
        <v>1.046</v>
      </c>
      <c r="D4543" s="340">
        <v>2.669</v>
      </c>
      <c r="E4543" s="292">
        <f t="shared" si="254"/>
        <v>3.7149999999999999</v>
      </c>
      <c r="F4543" s="427">
        <f t="shared" si="251"/>
        <v>153.98423964903449</v>
      </c>
      <c r="G4543" s="427">
        <f t="shared" si="252"/>
        <v>392.91007229758418</v>
      </c>
      <c r="H4543" s="427">
        <f t="shared" si="253"/>
        <v>546.8943119466187</v>
      </c>
    </row>
    <row r="4544" spans="1:8" x14ac:dyDescent="0.25">
      <c r="A4544" s="400">
        <v>42850</v>
      </c>
      <c r="B4544" s="325">
        <v>413</v>
      </c>
      <c r="C4544" s="292">
        <v>1.833</v>
      </c>
      <c r="D4544" s="340">
        <v>0.64900000000000002</v>
      </c>
      <c r="E4544" s="292">
        <f t="shared" si="254"/>
        <v>2.4820000000000002</v>
      </c>
      <c r="F4544" s="427">
        <f t="shared" si="251"/>
        <v>269.84045055131952</v>
      </c>
      <c r="G4544" s="427">
        <f t="shared" si="252"/>
        <v>95.540890566179144</v>
      </c>
      <c r="H4544" s="427">
        <f t="shared" si="253"/>
        <v>365.38134111749872</v>
      </c>
    </row>
    <row r="4545" spans="1:8" x14ac:dyDescent="0.25">
      <c r="A4545" s="400">
        <v>42850</v>
      </c>
      <c r="B4545" s="325">
        <v>415</v>
      </c>
      <c r="C4545" s="292">
        <v>3.68</v>
      </c>
      <c r="D4545" s="340">
        <v>2.5840000000000001</v>
      </c>
      <c r="E4545" s="292">
        <f t="shared" si="254"/>
        <v>6.2640000000000002</v>
      </c>
      <c r="F4545" s="427">
        <f t="shared" si="251"/>
        <v>541.74187562949032</v>
      </c>
      <c r="G4545" s="427">
        <f t="shared" si="252"/>
        <v>380.3970126702726</v>
      </c>
      <c r="H4545" s="427">
        <f t="shared" si="253"/>
        <v>922.13888829976293</v>
      </c>
    </row>
    <row r="4546" spans="1:8" x14ac:dyDescent="0.25">
      <c r="A4546" s="400">
        <v>42850</v>
      </c>
      <c r="B4546" s="325">
        <v>416</v>
      </c>
      <c r="C4546" s="292">
        <v>0.39600000000000002</v>
      </c>
      <c r="D4546" s="340">
        <v>8.0690000000000008</v>
      </c>
      <c r="E4546" s="292">
        <f t="shared" si="254"/>
        <v>8.4650000000000016</v>
      </c>
      <c r="F4546" s="427">
        <f t="shared" si="251"/>
        <v>58.29613661665168</v>
      </c>
      <c r="G4546" s="427">
        <f t="shared" si="252"/>
        <v>1187.8573897973799</v>
      </c>
      <c r="H4546" s="427">
        <f t="shared" si="253"/>
        <v>1246.1535264140318</v>
      </c>
    </row>
    <row r="4547" spans="1:8" x14ac:dyDescent="0.25">
      <c r="A4547" s="400">
        <v>42850</v>
      </c>
      <c r="B4547" s="325">
        <v>417</v>
      </c>
      <c r="C4547" s="292">
        <v>10.721</v>
      </c>
      <c r="D4547" s="340">
        <v>2.875</v>
      </c>
      <c r="E4547" s="292">
        <f t="shared" si="254"/>
        <v>13.596</v>
      </c>
      <c r="F4547" s="427">
        <f t="shared" si="251"/>
        <v>1578.2648501695016</v>
      </c>
      <c r="G4547" s="427">
        <f t="shared" si="252"/>
        <v>423.23584033553936</v>
      </c>
      <c r="H4547" s="427">
        <f t="shared" si="253"/>
        <v>2001.5006905050411</v>
      </c>
    </row>
    <row r="4548" spans="1:8" x14ac:dyDescent="0.25">
      <c r="A4548" s="400">
        <v>42850</v>
      </c>
      <c r="B4548" s="325">
        <v>419</v>
      </c>
      <c r="C4548" s="292">
        <v>5.0629999999999997</v>
      </c>
      <c r="D4548" s="340">
        <v>0.27600000000000002</v>
      </c>
      <c r="E4548" s="292">
        <f t="shared" si="254"/>
        <v>5.3389999999999995</v>
      </c>
      <c r="F4548" s="427">
        <f t="shared" si="251"/>
        <v>745.3367163891603</v>
      </c>
      <c r="G4548" s="427">
        <f t="shared" si="252"/>
        <v>40.630640672211783</v>
      </c>
      <c r="H4548" s="427">
        <f t="shared" si="253"/>
        <v>785.9673570613719</v>
      </c>
    </row>
    <row r="4549" spans="1:8" x14ac:dyDescent="0.25">
      <c r="A4549" s="400">
        <v>42850</v>
      </c>
      <c r="B4549" s="325">
        <v>427</v>
      </c>
      <c r="C4549" s="292">
        <v>1.52</v>
      </c>
      <c r="D4549" s="340">
        <v>5.7210000000000001</v>
      </c>
      <c r="E4549" s="292">
        <f t="shared" si="254"/>
        <v>7.2409999999999997</v>
      </c>
      <c r="F4549" s="427">
        <f t="shared" si="251"/>
        <v>223.76294862957212</v>
      </c>
      <c r="G4549" s="427">
        <f t="shared" si="252"/>
        <v>842.2025191511724</v>
      </c>
      <c r="H4549" s="427">
        <f t="shared" si="253"/>
        <v>1065.9654677807446</v>
      </c>
    </row>
    <row r="4550" spans="1:8" x14ac:dyDescent="0.25">
      <c r="A4550" s="400">
        <v>42850</v>
      </c>
      <c r="B4550" s="325">
        <v>433</v>
      </c>
      <c r="C4550" s="292">
        <v>2.129</v>
      </c>
      <c r="D4550" s="340">
        <v>5.3090000000000002</v>
      </c>
      <c r="E4550" s="292">
        <f t="shared" si="254"/>
        <v>7.4380000000000006</v>
      </c>
      <c r="F4550" s="427">
        <f t="shared" si="251"/>
        <v>313.41534054760461</v>
      </c>
      <c r="G4550" s="427">
        <f t="shared" si="252"/>
        <v>781.55098307526202</v>
      </c>
      <c r="H4550" s="427">
        <f t="shared" si="253"/>
        <v>1094.9663236228666</v>
      </c>
    </row>
    <row r="4551" spans="1:8" x14ac:dyDescent="0.25">
      <c r="A4551" s="400">
        <v>42850</v>
      </c>
      <c r="B4551" s="325">
        <v>434</v>
      </c>
      <c r="C4551" s="292">
        <v>6.8049999999999997</v>
      </c>
      <c r="D4551" s="340">
        <v>1.6950000000000001</v>
      </c>
      <c r="E4551" s="292">
        <f t="shared" si="254"/>
        <v>8.5</v>
      </c>
      <c r="F4551" s="427">
        <f t="shared" si="251"/>
        <v>1001.7808325159461</v>
      </c>
      <c r="G4551" s="427">
        <f t="shared" si="252"/>
        <v>249.52513021521364</v>
      </c>
      <c r="H4551" s="427">
        <f t="shared" si="253"/>
        <v>1251.3059627311598</v>
      </c>
    </row>
    <row r="4552" spans="1:8" x14ac:dyDescent="0.25">
      <c r="A4552" s="400">
        <v>42850</v>
      </c>
      <c r="B4552" s="325">
        <v>435</v>
      </c>
      <c r="C4552" s="292">
        <v>4.6319999999999997</v>
      </c>
      <c r="D4552" s="340">
        <v>1.25</v>
      </c>
      <c r="E4552" s="292">
        <f t="shared" si="254"/>
        <v>5.8819999999999997</v>
      </c>
      <c r="F4552" s="427">
        <f t="shared" si="251"/>
        <v>681.88814345538026</v>
      </c>
      <c r="G4552" s="427">
        <f t="shared" si="252"/>
        <v>184.01558275458234</v>
      </c>
      <c r="H4552" s="427">
        <f t="shared" si="253"/>
        <v>865.90372620996254</v>
      </c>
    </row>
    <row r="4553" spans="1:8" x14ac:dyDescent="0.25">
      <c r="A4553" s="400">
        <v>42850</v>
      </c>
      <c r="B4553" s="325">
        <v>436</v>
      </c>
      <c r="C4553" s="292">
        <v>1.363</v>
      </c>
      <c r="D4553" s="340">
        <v>2.13</v>
      </c>
      <c r="E4553" s="292">
        <f t="shared" si="254"/>
        <v>3.4929999999999999</v>
      </c>
      <c r="F4553" s="427">
        <f t="shared" si="251"/>
        <v>200.65059143559657</v>
      </c>
      <c r="G4553" s="427">
        <f t="shared" si="252"/>
        <v>313.56255301380827</v>
      </c>
      <c r="H4553" s="427">
        <f t="shared" si="253"/>
        <v>514.21314444940481</v>
      </c>
    </row>
    <row r="4554" spans="1:8" x14ac:dyDescent="0.25">
      <c r="A4554" s="400">
        <v>42850</v>
      </c>
      <c r="B4554" s="325">
        <v>437</v>
      </c>
      <c r="C4554" s="292">
        <v>1.462</v>
      </c>
      <c r="D4554" s="340">
        <v>0.80900000000000005</v>
      </c>
      <c r="E4554" s="292">
        <f t="shared" si="254"/>
        <v>2.2709999999999999</v>
      </c>
      <c r="F4554" s="427">
        <f t="shared" si="251"/>
        <v>215.22462558975948</v>
      </c>
      <c r="G4554" s="427">
        <f t="shared" si="252"/>
        <v>119.09488515876569</v>
      </c>
      <c r="H4554" s="427">
        <f t="shared" si="253"/>
        <v>334.31951074852515</v>
      </c>
    </row>
    <row r="4555" spans="1:8" x14ac:dyDescent="0.25">
      <c r="A4555" s="400">
        <v>42850</v>
      </c>
      <c r="B4555" s="325">
        <v>441</v>
      </c>
      <c r="C4555" s="292">
        <v>3.4620000000000002</v>
      </c>
      <c r="D4555" s="340">
        <v>1.788</v>
      </c>
      <c r="E4555" s="292">
        <f t="shared" si="254"/>
        <v>5.25</v>
      </c>
      <c r="F4555" s="427">
        <f t="shared" si="251"/>
        <v>509.64955799709122</v>
      </c>
      <c r="G4555" s="427">
        <f t="shared" si="252"/>
        <v>263.21588957215454</v>
      </c>
      <c r="H4555" s="427">
        <f t="shared" si="253"/>
        <v>772.86544756924582</v>
      </c>
    </row>
    <row r="4556" spans="1:8" x14ac:dyDescent="0.25">
      <c r="A4556" s="400">
        <v>42850</v>
      </c>
      <c r="B4556" s="325">
        <v>444</v>
      </c>
      <c r="C4556" s="292">
        <v>2.5680000000000001</v>
      </c>
      <c r="D4556" s="340">
        <v>0.64800000000000002</v>
      </c>
      <c r="E4556" s="292">
        <f t="shared" si="254"/>
        <v>3.2160000000000002</v>
      </c>
      <c r="F4556" s="427">
        <f t="shared" si="251"/>
        <v>378.04161321101395</v>
      </c>
      <c r="G4556" s="427">
        <f t="shared" si="252"/>
        <v>95.393678099975475</v>
      </c>
      <c r="H4556" s="427">
        <f t="shared" si="253"/>
        <v>473.43529131098944</v>
      </c>
    </row>
    <row r="4557" spans="1:8" x14ac:dyDescent="0.25">
      <c r="A4557" s="400">
        <v>42850</v>
      </c>
      <c r="B4557" s="325">
        <v>445</v>
      </c>
      <c r="C4557" s="292">
        <v>10.65</v>
      </c>
      <c r="D4557" s="340">
        <v>0.66300000000000003</v>
      </c>
      <c r="E4557" s="292">
        <f t="shared" si="254"/>
        <v>11.313000000000001</v>
      </c>
      <c r="F4557" s="427">
        <f t="shared" si="251"/>
        <v>1567.8127650690415</v>
      </c>
      <c r="G4557" s="427">
        <f t="shared" si="252"/>
        <v>97.601865093030469</v>
      </c>
      <c r="H4557" s="427">
        <f t="shared" si="253"/>
        <v>1665.4146301620719</v>
      </c>
    </row>
    <row r="4558" spans="1:8" x14ac:dyDescent="0.25">
      <c r="A4558" s="400">
        <v>42850</v>
      </c>
      <c r="B4558" s="325">
        <v>451</v>
      </c>
      <c r="C4558" s="292">
        <v>0.187</v>
      </c>
      <c r="D4558" s="340">
        <v>1.984</v>
      </c>
      <c r="E4558" s="292">
        <f t="shared" si="254"/>
        <v>2.1709999999999998</v>
      </c>
      <c r="F4558" s="427">
        <f t="shared" si="251"/>
        <v>27.528731180085515</v>
      </c>
      <c r="G4558" s="427">
        <f t="shared" si="252"/>
        <v>292.06953294807306</v>
      </c>
      <c r="H4558" s="427">
        <f t="shared" si="253"/>
        <v>319.59826412815858</v>
      </c>
    </row>
    <row r="4559" spans="1:8" x14ac:dyDescent="0.25">
      <c r="A4559" s="400">
        <v>42850</v>
      </c>
      <c r="B4559" s="325">
        <v>452</v>
      </c>
      <c r="C4559" s="292">
        <v>4.3250000000000002</v>
      </c>
      <c r="D4559" s="340">
        <v>3.1909999999999998</v>
      </c>
      <c r="E4559" s="292">
        <f t="shared" si="254"/>
        <v>7.516</v>
      </c>
      <c r="F4559" s="427">
        <f t="shared" si="251"/>
        <v>636.6939163308549</v>
      </c>
      <c r="G4559" s="427">
        <f t="shared" si="252"/>
        <v>469.75497965589778</v>
      </c>
      <c r="H4559" s="427">
        <f t="shared" si="253"/>
        <v>1106.4488959867526</v>
      </c>
    </row>
    <row r="4560" spans="1:8" x14ac:dyDescent="0.25">
      <c r="A4560" s="400">
        <v>42850</v>
      </c>
      <c r="B4560" s="325">
        <v>453</v>
      </c>
      <c r="C4560" s="292">
        <v>10.74</v>
      </c>
      <c r="D4560" s="340">
        <v>3.4780000000000002</v>
      </c>
      <c r="E4560" s="292">
        <f t="shared" si="254"/>
        <v>14.218</v>
      </c>
      <c r="F4560" s="427">
        <f t="shared" si="251"/>
        <v>1581.0618870273713</v>
      </c>
      <c r="G4560" s="427">
        <f t="shared" si="252"/>
        <v>512.00495745634987</v>
      </c>
      <c r="H4560" s="427">
        <f t="shared" si="253"/>
        <v>2093.0668444837211</v>
      </c>
    </row>
    <row r="4561" spans="1:8" x14ac:dyDescent="0.25">
      <c r="A4561" s="400">
        <v>42850</v>
      </c>
      <c r="B4561" s="325">
        <v>492</v>
      </c>
      <c r="C4561" s="292">
        <v>1.3109999999999999</v>
      </c>
      <c r="D4561" s="340">
        <v>3.9929999999999999</v>
      </c>
      <c r="E4561" s="292">
        <f t="shared" si="254"/>
        <v>5.3040000000000003</v>
      </c>
      <c r="F4561" s="427">
        <f t="shared" si="251"/>
        <v>192.99554319300594</v>
      </c>
      <c r="G4561" s="427">
        <f t="shared" si="252"/>
        <v>587.81937755123784</v>
      </c>
      <c r="H4561" s="427">
        <f t="shared" si="253"/>
        <v>780.81492074424375</v>
      </c>
    </row>
    <row r="4562" spans="1:8" x14ac:dyDescent="0.25">
      <c r="A4562" s="400">
        <v>42850</v>
      </c>
      <c r="B4562" s="325">
        <v>499</v>
      </c>
      <c r="C4562" s="292">
        <v>4.04</v>
      </c>
      <c r="D4562" s="340">
        <v>0.872</v>
      </c>
      <c r="E4562" s="292">
        <f t="shared" si="254"/>
        <v>4.9119999999999999</v>
      </c>
      <c r="F4562" s="427">
        <f t="shared" si="251"/>
        <v>594.73836346281007</v>
      </c>
      <c r="G4562" s="427">
        <f t="shared" si="252"/>
        <v>128.36927052959663</v>
      </c>
      <c r="H4562" s="427">
        <f t="shared" si="253"/>
        <v>723.1076339924067</v>
      </c>
    </row>
    <row r="4563" spans="1:8" x14ac:dyDescent="0.25">
      <c r="A4563" s="400">
        <v>42850</v>
      </c>
      <c r="B4563" s="325">
        <v>500</v>
      </c>
      <c r="C4563" s="292">
        <v>2.2360000000000002</v>
      </c>
      <c r="D4563" s="340">
        <v>2.367</v>
      </c>
      <c r="E4563" s="292">
        <f t="shared" si="254"/>
        <v>4.6029999999999998</v>
      </c>
      <c r="F4563" s="427">
        <f t="shared" si="251"/>
        <v>329.16707443139694</v>
      </c>
      <c r="G4563" s="427">
        <f t="shared" si="252"/>
        <v>348.4519075040771</v>
      </c>
      <c r="H4563" s="427">
        <f t="shared" si="253"/>
        <v>677.61898193547393</v>
      </c>
    </row>
    <row r="4564" spans="1:8" x14ac:dyDescent="0.25">
      <c r="A4564" s="400">
        <v>42850</v>
      </c>
      <c r="B4564" s="325">
        <v>503</v>
      </c>
      <c r="C4564" s="292">
        <v>11.129</v>
      </c>
      <c r="D4564" s="340">
        <v>0.56399999999999995</v>
      </c>
      <c r="E4564" s="292">
        <f t="shared" si="254"/>
        <v>11.693</v>
      </c>
      <c r="F4564" s="427">
        <f t="shared" si="251"/>
        <v>1638.3275363805974</v>
      </c>
      <c r="G4564" s="427">
        <f t="shared" si="252"/>
        <v>83.027830938867538</v>
      </c>
      <c r="H4564" s="427">
        <f t="shared" si="253"/>
        <v>1721.3553673194649</v>
      </c>
    </row>
    <row r="4565" spans="1:8" x14ac:dyDescent="0.25">
      <c r="A4565" s="400">
        <v>42850</v>
      </c>
      <c r="B4565" s="325">
        <v>504</v>
      </c>
      <c r="C4565" s="292">
        <v>2.9529999999999998</v>
      </c>
      <c r="D4565" s="340">
        <v>0.71</v>
      </c>
      <c r="E4565" s="292">
        <f t="shared" si="254"/>
        <v>3.6629999999999998</v>
      </c>
      <c r="F4565" s="427">
        <f t="shared" si="251"/>
        <v>434.7184126994253</v>
      </c>
      <c r="G4565" s="427">
        <f t="shared" si="252"/>
        <v>104.52085100460276</v>
      </c>
      <c r="H4565" s="427">
        <f t="shared" si="253"/>
        <v>539.23926370402808</v>
      </c>
    </row>
    <row r="4566" spans="1:8" x14ac:dyDescent="0.25">
      <c r="A4566" s="400">
        <v>42850</v>
      </c>
      <c r="B4566" s="325">
        <v>507</v>
      </c>
      <c r="C4566" s="292">
        <v>7.2370000000000001</v>
      </c>
      <c r="D4566" s="340">
        <v>2.9420000000000002</v>
      </c>
      <c r="E4566" s="292">
        <f t="shared" si="254"/>
        <v>10.179</v>
      </c>
      <c r="F4566" s="427">
        <f t="shared" si="251"/>
        <v>1065.3766179159297</v>
      </c>
      <c r="G4566" s="427">
        <f t="shared" si="252"/>
        <v>433.09907557118498</v>
      </c>
      <c r="H4566" s="427">
        <f t="shared" si="253"/>
        <v>1498.4756934871148</v>
      </c>
    </row>
    <row r="4567" spans="1:8" x14ac:dyDescent="0.25">
      <c r="A4567" s="400">
        <v>42850</v>
      </c>
      <c r="B4567" s="325">
        <v>508</v>
      </c>
      <c r="C4567" s="292">
        <v>12.835000000000001</v>
      </c>
      <c r="D4567" s="340">
        <v>0.55700000000000005</v>
      </c>
      <c r="E4567" s="292">
        <f t="shared" si="254"/>
        <v>13.392000000000001</v>
      </c>
      <c r="F4567" s="427">
        <f t="shared" si="251"/>
        <v>1889.4720037240515</v>
      </c>
      <c r="G4567" s="427">
        <f t="shared" si="252"/>
        <v>81.997343675441897</v>
      </c>
      <c r="H4567" s="427">
        <f t="shared" si="253"/>
        <v>1971.4693473994932</v>
      </c>
    </row>
    <row r="4568" spans="1:8" x14ac:dyDescent="0.25">
      <c r="A4568" s="400">
        <v>42850</v>
      </c>
      <c r="B4568" s="325">
        <v>511</v>
      </c>
      <c r="C4568" s="292">
        <v>3.6030000000000002</v>
      </c>
      <c r="D4568" s="340">
        <v>2.4239999999999999</v>
      </c>
      <c r="E4568" s="292">
        <f t="shared" si="254"/>
        <v>6.0270000000000001</v>
      </c>
      <c r="F4568" s="427">
        <f t="shared" si="251"/>
        <v>530.4065157318081</v>
      </c>
      <c r="G4568" s="427">
        <f t="shared" si="252"/>
        <v>356.84301807768605</v>
      </c>
      <c r="H4568" s="427">
        <f t="shared" si="253"/>
        <v>887.2495338094941</v>
      </c>
    </row>
    <row r="4569" spans="1:8" x14ac:dyDescent="0.25">
      <c r="A4569" s="400">
        <v>42850</v>
      </c>
      <c r="B4569" s="325">
        <v>517</v>
      </c>
      <c r="C4569" s="292">
        <v>0.78</v>
      </c>
      <c r="D4569" s="340">
        <v>3.2690000000000001</v>
      </c>
      <c r="E4569" s="292">
        <f t="shared" si="254"/>
        <v>4.0490000000000004</v>
      </c>
      <c r="F4569" s="427">
        <f t="shared" si="251"/>
        <v>114.82572363885937</v>
      </c>
      <c r="G4569" s="427">
        <f t="shared" si="252"/>
        <v>481.23755201978372</v>
      </c>
      <c r="H4569" s="427">
        <f t="shared" si="253"/>
        <v>596.06327565864319</v>
      </c>
    </row>
    <row r="4570" spans="1:8" x14ac:dyDescent="0.25">
      <c r="A4570" s="400">
        <v>42850</v>
      </c>
      <c r="B4570" s="325">
        <v>518</v>
      </c>
      <c r="C4570" s="292">
        <v>4.0570000000000004</v>
      </c>
      <c r="D4570" s="340">
        <v>0.54</v>
      </c>
      <c r="E4570" s="292">
        <f t="shared" si="254"/>
        <v>4.5970000000000004</v>
      </c>
      <c r="F4570" s="427">
        <f t="shared" si="251"/>
        <v>597.24097538827255</v>
      </c>
      <c r="G4570" s="427">
        <f t="shared" si="252"/>
        <v>79.494731749979564</v>
      </c>
      <c r="H4570" s="427">
        <f t="shared" si="253"/>
        <v>676.73570713825211</v>
      </c>
    </row>
    <row r="4571" spans="1:8" x14ac:dyDescent="0.25">
      <c r="A4571" s="400">
        <v>42850</v>
      </c>
      <c r="B4571" s="325">
        <v>522</v>
      </c>
      <c r="C4571" s="292">
        <v>5.3929999999999998</v>
      </c>
      <c r="D4571" s="340">
        <v>0.30399999999999999</v>
      </c>
      <c r="E4571" s="292">
        <f t="shared" si="254"/>
        <v>5.6970000000000001</v>
      </c>
      <c r="F4571" s="427">
        <f t="shared" si="251"/>
        <v>793.91683023636995</v>
      </c>
      <c r="G4571" s="427">
        <f t="shared" si="252"/>
        <v>44.752589725914419</v>
      </c>
      <c r="H4571" s="427">
        <f t="shared" si="253"/>
        <v>838.66941996228445</v>
      </c>
    </row>
    <row r="4572" spans="1:8" x14ac:dyDescent="0.25">
      <c r="A4572" s="400">
        <v>42850</v>
      </c>
      <c r="B4572" s="325">
        <v>525</v>
      </c>
      <c r="C4572" s="292">
        <v>11.67</v>
      </c>
      <c r="D4572" s="340">
        <v>1.07</v>
      </c>
      <c r="E4572" s="292">
        <f t="shared" si="254"/>
        <v>12.74</v>
      </c>
      <c r="F4572" s="427">
        <f t="shared" si="251"/>
        <v>1717.9694805967806</v>
      </c>
      <c r="G4572" s="427">
        <f t="shared" si="252"/>
        <v>157.51733883792247</v>
      </c>
      <c r="H4572" s="427">
        <f t="shared" si="253"/>
        <v>1875.486819434703</v>
      </c>
    </row>
    <row r="4573" spans="1:8" x14ac:dyDescent="0.25">
      <c r="A4573" s="400">
        <v>42849</v>
      </c>
      <c r="B4573" s="325">
        <v>529</v>
      </c>
      <c r="C4573" s="292">
        <v>7.3319999999999999</v>
      </c>
      <c r="D4573" s="340">
        <v>0.58399999999999996</v>
      </c>
      <c r="E4573" s="292">
        <f t="shared" si="254"/>
        <v>7.9159999999999995</v>
      </c>
      <c r="F4573" s="427">
        <f t="shared" si="251"/>
        <v>1079.3618022052781</v>
      </c>
      <c r="G4573" s="427">
        <f t="shared" si="252"/>
        <v>85.972080262940864</v>
      </c>
      <c r="H4573" s="427">
        <f t="shared" si="253"/>
        <v>1165.3338824682189</v>
      </c>
    </row>
    <row r="4574" spans="1:8" x14ac:dyDescent="0.25">
      <c r="A4574" s="400">
        <v>42849</v>
      </c>
      <c r="B4574" s="325">
        <v>532</v>
      </c>
      <c r="C4574" s="292">
        <v>0.11600000000000001</v>
      </c>
      <c r="D4574" s="340">
        <v>2.7509999999999999</v>
      </c>
      <c r="E4574" s="292">
        <f t="shared" si="254"/>
        <v>2.867</v>
      </c>
      <c r="F4574" s="427">
        <f t="shared" si="251"/>
        <v>17.076646079625238</v>
      </c>
      <c r="G4574" s="427">
        <f t="shared" si="252"/>
        <v>404.98149452628479</v>
      </c>
      <c r="H4574" s="427">
        <f t="shared" si="253"/>
        <v>422.05814060591001</v>
      </c>
    </row>
    <row r="4575" spans="1:8" x14ac:dyDescent="0.25">
      <c r="A4575" s="400">
        <v>42849</v>
      </c>
      <c r="B4575" s="325">
        <v>537</v>
      </c>
      <c r="C4575" s="292">
        <v>8.8759999999999994</v>
      </c>
      <c r="D4575" s="340">
        <v>1.3540000000000001</v>
      </c>
      <c r="E4575" s="292">
        <f t="shared" si="254"/>
        <v>10.23</v>
      </c>
      <c r="F4575" s="427">
        <f t="shared" si="251"/>
        <v>1306.6578500237381</v>
      </c>
      <c r="G4575" s="427">
        <f t="shared" si="252"/>
        <v>199.32567923976362</v>
      </c>
      <c r="H4575" s="427">
        <f t="shared" si="253"/>
        <v>1505.9835292635019</v>
      </c>
    </row>
    <row r="4576" spans="1:8" x14ac:dyDescent="0.25">
      <c r="A4576" s="400">
        <v>42849</v>
      </c>
      <c r="B4576" s="325">
        <v>539</v>
      </c>
      <c r="C4576" s="292">
        <v>27.515000000000001</v>
      </c>
      <c r="D4576" s="340">
        <v>4.0510000000000002</v>
      </c>
      <c r="E4576" s="292">
        <f t="shared" si="254"/>
        <v>31.566000000000003</v>
      </c>
      <c r="F4576" s="427">
        <f t="shared" si="251"/>
        <v>4050.551007593866</v>
      </c>
      <c r="G4576" s="427">
        <f t="shared" si="252"/>
        <v>596.35770059105039</v>
      </c>
      <c r="H4576" s="427">
        <f t="shared" si="253"/>
        <v>4646.9087081849166</v>
      </c>
    </row>
    <row r="4577" spans="1:8" x14ac:dyDescent="0.25">
      <c r="A4577" s="400">
        <v>42849</v>
      </c>
      <c r="B4577" s="325">
        <v>541</v>
      </c>
      <c r="C4577" s="292">
        <v>3.66</v>
      </c>
      <c r="D4577" s="340">
        <v>0.38</v>
      </c>
      <c r="E4577" s="292">
        <f t="shared" si="254"/>
        <v>4.04</v>
      </c>
      <c r="F4577" s="427">
        <f t="shared" si="251"/>
        <v>538.797626305417</v>
      </c>
      <c r="G4577" s="427">
        <f t="shared" si="252"/>
        <v>55.940737157393031</v>
      </c>
      <c r="H4577" s="427">
        <f t="shared" si="253"/>
        <v>594.73836346281007</v>
      </c>
    </row>
    <row r="4578" spans="1:8" x14ac:dyDescent="0.25">
      <c r="A4578" s="400">
        <v>42849</v>
      </c>
      <c r="B4578" s="325">
        <v>543</v>
      </c>
      <c r="C4578" s="292">
        <v>10.071</v>
      </c>
      <c r="D4578" s="340">
        <v>0</v>
      </c>
      <c r="E4578" s="292">
        <f t="shared" si="254"/>
        <v>10.071</v>
      </c>
      <c r="F4578" s="427">
        <f t="shared" si="251"/>
        <v>1482.5767471371189</v>
      </c>
      <c r="G4578" s="427">
        <f t="shared" si="252"/>
        <v>0</v>
      </c>
      <c r="H4578" s="427">
        <f t="shared" si="253"/>
        <v>1482.5767471371189</v>
      </c>
    </row>
    <row r="4579" spans="1:8" x14ac:dyDescent="0.25">
      <c r="A4579" s="400">
        <v>42849</v>
      </c>
      <c r="B4579" s="325">
        <v>546</v>
      </c>
      <c r="C4579" s="292">
        <v>1.23</v>
      </c>
      <c r="D4579" s="340">
        <v>3.2810000000000001</v>
      </c>
      <c r="E4579" s="292">
        <f t="shared" si="254"/>
        <v>4.5110000000000001</v>
      </c>
      <c r="F4579" s="427">
        <f t="shared" si="251"/>
        <v>181.07133343050901</v>
      </c>
      <c r="G4579" s="427">
        <f t="shared" si="252"/>
        <v>483.00410161422769</v>
      </c>
      <c r="H4579" s="427">
        <f t="shared" si="253"/>
        <v>664.07543504473665</v>
      </c>
    </row>
    <row r="4580" spans="1:8" x14ac:dyDescent="0.25">
      <c r="A4580" s="400">
        <v>42849</v>
      </c>
      <c r="B4580" s="325">
        <v>547</v>
      </c>
      <c r="C4580" s="292">
        <v>9.2409999999999997</v>
      </c>
      <c r="D4580" s="340">
        <v>4.32</v>
      </c>
      <c r="E4580" s="292">
        <f t="shared" si="254"/>
        <v>13.561</v>
      </c>
      <c r="F4580" s="427">
        <f t="shared" si="251"/>
        <v>1360.3904001880762</v>
      </c>
      <c r="G4580" s="427">
        <f t="shared" si="252"/>
        <v>635.95785399983652</v>
      </c>
      <c r="H4580" s="427">
        <f t="shared" si="253"/>
        <v>1996.3482541879127</v>
      </c>
    </row>
    <row r="4581" spans="1:8" x14ac:dyDescent="0.25">
      <c r="A4581" s="400">
        <v>42849</v>
      </c>
      <c r="B4581" s="325">
        <v>549</v>
      </c>
      <c r="C4581" s="292">
        <v>4.444</v>
      </c>
      <c r="D4581" s="340">
        <v>3.746</v>
      </c>
      <c r="E4581" s="292">
        <f t="shared" si="254"/>
        <v>8.19</v>
      </c>
      <c r="F4581" s="427">
        <f t="shared" si="251"/>
        <v>654.21219980909109</v>
      </c>
      <c r="G4581" s="427">
        <f t="shared" si="252"/>
        <v>551.45789839893234</v>
      </c>
      <c r="H4581" s="427">
        <f t="shared" si="253"/>
        <v>1205.6700982080233</v>
      </c>
    </row>
    <row r="4582" spans="1:8" x14ac:dyDescent="0.25">
      <c r="A4582" s="400">
        <v>42849</v>
      </c>
      <c r="B4582" s="325">
        <v>552</v>
      </c>
      <c r="C4582" s="292">
        <v>6.484</v>
      </c>
      <c r="D4582" s="340">
        <v>0.84899999999999998</v>
      </c>
      <c r="E4582" s="292">
        <f t="shared" si="254"/>
        <v>7.3330000000000002</v>
      </c>
      <c r="F4582" s="427">
        <f t="shared" ref="F4582:F4620" si="255">C4582*10000/(4.65*4.65*3.14159)</f>
        <v>954.52563086456939</v>
      </c>
      <c r="G4582" s="427">
        <f t="shared" ref="G4582:G4620" si="256">D4582*10000/(4.65*4.65*3.14159)</f>
        <v>124.98338380691231</v>
      </c>
      <c r="H4582" s="427">
        <f t="shared" ref="H4582:H4620" si="257">E4582*10000/(4.65*4.65*3.14159)</f>
        <v>1079.5090146714817</v>
      </c>
    </row>
    <row r="4583" spans="1:8" x14ac:dyDescent="0.25">
      <c r="A4583" s="400">
        <v>42849</v>
      </c>
      <c r="B4583" s="325">
        <v>558</v>
      </c>
      <c r="C4583" s="292">
        <v>13.968</v>
      </c>
      <c r="D4583" s="340">
        <v>1.5209999999999999</v>
      </c>
      <c r="E4583" s="292">
        <f t="shared" si="254"/>
        <v>15.489000000000001</v>
      </c>
      <c r="F4583" s="427">
        <f t="shared" si="255"/>
        <v>2056.2637279328046</v>
      </c>
      <c r="G4583" s="427">
        <f t="shared" si="256"/>
        <v>223.91016109577575</v>
      </c>
      <c r="H4583" s="427">
        <f t="shared" si="257"/>
        <v>2280.1738890285806</v>
      </c>
    </row>
    <row r="4584" spans="1:8" x14ac:dyDescent="0.25">
      <c r="A4584" s="400">
        <v>42849</v>
      </c>
      <c r="B4584" s="325">
        <v>560</v>
      </c>
      <c r="C4584" s="292">
        <v>6.9770000000000003</v>
      </c>
      <c r="D4584" s="340">
        <v>2.17</v>
      </c>
      <c r="E4584" s="292">
        <f t="shared" si="254"/>
        <v>9.1470000000000002</v>
      </c>
      <c r="F4584" s="427">
        <f t="shared" si="255"/>
        <v>1027.1013767029767</v>
      </c>
      <c r="G4584" s="427">
        <f t="shared" si="256"/>
        <v>319.45105166195492</v>
      </c>
      <c r="H4584" s="427">
        <f t="shared" si="257"/>
        <v>1346.5524283649315</v>
      </c>
    </row>
    <row r="4585" spans="1:8" x14ac:dyDescent="0.25">
      <c r="A4585" s="400">
        <v>42849</v>
      </c>
      <c r="B4585" s="325">
        <v>562</v>
      </c>
      <c r="C4585" s="292">
        <v>3.0790000000000002</v>
      </c>
      <c r="D4585" s="340">
        <v>0.376</v>
      </c>
      <c r="E4585" s="292">
        <f t="shared" si="254"/>
        <v>3.4550000000000001</v>
      </c>
      <c r="F4585" s="427">
        <f t="shared" si="255"/>
        <v>453.26718344108718</v>
      </c>
      <c r="G4585" s="427">
        <f t="shared" si="256"/>
        <v>55.351887292578361</v>
      </c>
      <c r="H4585" s="427">
        <f t="shared" si="257"/>
        <v>508.61907073366552</v>
      </c>
    </row>
    <row r="4586" spans="1:8" x14ac:dyDescent="0.25">
      <c r="A4586" s="400">
        <v>42849</v>
      </c>
      <c r="B4586" s="325">
        <v>564</v>
      </c>
      <c r="C4586" s="292">
        <v>3.31</v>
      </c>
      <c r="D4586" s="340">
        <v>1.4370000000000001</v>
      </c>
      <c r="E4586" s="292">
        <f t="shared" si="254"/>
        <v>4.7469999999999999</v>
      </c>
      <c r="F4586" s="427">
        <f t="shared" si="255"/>
        <v>487.27326313413403</v>
      </c>
      <c r="G4586" s="427">
        <f t="shared" si="256"/>
        <v>211.54431393466785</v>
      </c>
      <c r="H4586" s="427">
        <f t="shared" si="257"/>
        <v>698.81757706880182</v>
      </c>
    </row>
    <row r="4587" spans="1:8" x14ac:dyDescent="0.25">
      <c r="A4587" s="400">
        <v>42849</v>
      </c>
      <c r="B4587" s="325">
        <v>570</v>
      </c>
      <c r="C4587" s="292">
        <v>4.3239999999999998</v>
      </c>
      <c r="D4587" s="340">
        <v>2.4780000000000002</v>
      </c>
      <c r="E4587" s="292">
        <f t="shared" si="254"/>
        <v>6.8019999999999996</v>
      </c>
      <c r="F4587" s="427">
        <f t="shared" si="255"/>
        <v>636.54670386465114</v>
      </c>
      <c r="G4587" s="427">
        <f t="shared" si="256"/>
        <v>364.79249125268404</v>
      </c>
      <c r="H4587" s="427">
        <f t="shared" si="257"/>
        <v>1001.3391951173352</v>
      </c>
    </row>
    <row r="4588" spans="1:8" x14ac:dyDescent="0.25">
      <c r="A4588" s="400">
        <v>42849</v>
      </c>
      <c r="B4588" s="325">
        <v>571</v>
      </c>
      <c r="C4588" s="292">
        <v>5.2949999999999999</v>
      </c>
      <c r="D4588" s="340">
        <v>1.3580000000000001</v>
      </c>
      <c r="E4588" s="292">
        <f t="shared" si="254"/>
        <v>6.6530000000000005</v>
      </c>
      <c r="F4588" s="427">
        <f t="shared" si="255"/>
        <v>779.49000854841074</v>
      </c>
      <c r="G4588" s="427">
        <f t="shared" si="256"/>
        <v>199.91452910457826</v>
      </c>
      <c r="H4588" s="427">
        <f t="shared" si="257"/>
        <v>979.40453765298901</v>
      </c>
    </row>
    <row r="4589" spans="1:8" x14ac:dyDescent="0.25">
      <c r="A4589" s="400">
        <v>42849</v>
      </c>
      <c r="B4589" s="325">
        <v>572</v>
      </c>
      <c r="C4589" s="292">
        <v>1.522</v>
      </c>
      <c r="D4589" s="340">
        <v>0.499</v>
      </c>
      <c r="E4589" s="292">
        <f t="shared" si="254"/>
        <v>2.0209999999999999</v>
      </c>
      <c r="F4589" s="427">
        <f t="shared" si="255"/>
        <v>224.05737356197943</v>
      </c>
      <c r="G4589" s="427">
        <f t="shared" si="256"/>
        <v>73.459020635629258</v>
      </c>
      <c r="H4589" s="427">
        <f t="shared" si="257"/>
        <v>297.51639419760869</v>
      </c>
    </row>
    <row r="4590" spans="1:8" x14ac:dyDescent="0.25">
      <c r="A4590" s="400">
        <v>42849</v>
      </c>
      <c r="B4590" s="325">
        <v>574</v>
      </c>
      <c r="C4590" s="292">
        <v>8.2100000000000009</v>
      </c>
      <c r="D4590" s="340">
        <v>7.8250000000000002</v>
      </c>
      <c r="E4590" s="292">
        <f t="shared" ref="E4590:E4620" si="258">C4590+D4590</f>
        <v>16.035</v>
      </c>
      <c r="F4590" s="427">
        <f t="shared" si="255"/>
        <v>1208.6143475320969</v>
      </c>
      <c r="G4590" s="427">
        <f t="shared" si="256"/>
        <v>1151.9375480436854</v>
      </c>
      <c r="H4590" s="427">
        <f t="shared" si="257"/>
        <v>2360.5518955757821</v>
      </c>
    </row>
    <row r="4591" spans="1:8" x14ac:dyDescent="0.25">
      <c r="A4591" s="400">
        <v>42849</v>
      </c>
      <c r="B4591" s="325">
        <v>577</v>
      </c>
      <c r="C4591" s="292">
        <v>2.5190000000000001</v>
      </c>
      <c r="D4591" s="340">
        <f>4.894+2.569</f>
        <v>7.4630000000000001</v>
      </c>
      <c r="E4591" s="292">
        <f t="shared" si="258"/>
        <v>9.9819999999999993</v>
      </c>
      <c r="F4591" s="427">
        <f t="shared" si="255"/>
        <v>370.82820236703429</v>
      </c>
      <c r="G4591" s="427">
        <f t="shared" si="256"/>
        <v>1098.6466352779582</v>
      </c>
      <c r="H4591" s="427">
        <f t="shared" si="257"/>
        <v>1469.4748376449927</v>
      </c>
    </row>
    <row r="4592" spans="1:8" x14ac:dyDescent="0.25">
      <c r="A4592" s="400">
        <v>42849</v>
      </c>
      <c r="B4592" s="325">
        <v>583</v>
      </c>
      <c r="C4592" s="292">
        <v>9.1050000000000004</v>
      </c>
      <c r="D4592" s="340">
        <v>3.0539999999999998</v>
      </c>
      <c r="E4592" s="292">
        <f t="shared" si="258"/>
        <v>12.159000000000001</v>
      </c>
      <c r="F4592" s="427">
        <f t="shared" si="255"/>
        <v>1340.3695047843776</v>
      </c>
      <c r="G4592" s="427">
        <f t="shared" si="256"/>
        <v>449.58687178599553</v>
      </c>
      <c r="H4592" s="427">
        <f t="shared" si="257"/>
        <v>1789.9563765703731</v>
      </c>
    </row>
    <row r="4593" spans="1:8" x14ac:dyDescent="0.25">
      <c r="A4593" s="400">
        <v>42849</v>
      </c>
      <c r="B4593" s="325">
        <v>586</v>
      </c>
      <c r="C4593" s="292">
        <v>0.90100000000000002</v>
      </c>
      <c r="D4593" s="340">
        <v>0.379</v>
      </c>
      <c r="E4593" s="292">
        <f t="shared" si="258"/>
        <v>1.28</v>
      </c>
      <c r="F4593" s="427">
        <f t="shared" si="255"/>
        <v>132.63843204950294</v>
      </c>
      <c r="G4593" s="427">
        <f t="shared" si="256"/>
        <v>55.793524691189361</v>
      </c>
      <c r="H4593" s="427">
        <f t="shared" si="257"/>
        <v>188.4319567406923</v>
      </c>
    </row>
    <row r="4594" spans="1:8" x14ac:dyDescent="0.25">
      <c r="A4594" s="400">
        <v>42849</v>
      </c>
      <c r="B4594" s="325">
        <v>587</v>
      </c>
      <c r="C4594" s="292">
        <v>4.2949999999999999</v>
      </c>
      <c r="D4594" s="340">
        <v>2.0760000000000001</v>
      </c>
      <c r="E4594" s="292">
        <f t="shared" si="258"/>
        <v>6.3710000000000004</v>
      </c>
      <c r="F4594" s="427">
        <f t="shared" si="255"/>
        <v>632.27754234474492</v>
      </c>
      <c r="G4594" s="427">
        <f t="shared" si="256"/>
        <v>305.61307983881034</v>
      </c>
      <c r="H4594" s="427">
        <f t="shared" si="257"/>
        <v>937.89062218355525</v>
      </c>
    </row>
    <row r="4595" spans="1:8" x14ac:dyDescent="0.25">
      <c r="A4595" s="400">
        <v>42849</v>
      </c>
      <c r="B4595" s="325">
        <v>590</v>
      </c>
      <c r="C4595" s="292">
        <v>4.49</v>
      </c>
      <c r="D4595" s="340">
        <v>2.206</v>
      </c>
      <c r="E4595" s="292">
        <f t="shared" si="258"/>
        <v>6.6959999999999997</v>
      </c>
      <c r="F4595" s="427">
        <f t="shared" si="255"/>
        <v>660.98397325445967</v>
      </c>
      <c r="G4595" s="427">
        <f t="shared" si="256"/>
        <v>324.7507004452869</v>
      </c>
      <c r="H4595" s="427">
        <f t="shared" si="257"/>
        <v>985.73467369974662</v>
      </c>
    </row>
    <row r="4596" spans="1:8" x14ac:dyDescent="0.25">
      <c r="A4596" s="400">
        <v>42849</v>
      </c>
      <c r="B4596" s="325">
        <v>594</v>
      </c>
      <c r="C4596" s="292">
        <v>5.0250000000000004</v>
      </c>
      <c r="D4596" s="340">
        <v>0.57099999999999995</v>
      </c>
      <c r="E4596" s="292">
        <f t="shared" si="258"/>
        <v>5.5960000000000001</v>
      </c>
      <c r="F4596" s="427">
        <f t="shared" si="255"/>
        <v>739.74264267342096</v>
      </c>
      <c r="G4596" s="427">
        <f t="shared" si="256"/>
        <v>84.058318202293194</v>
      </c>
      <c r="H4596" s="427">
        <f t="shared" si="257"/>
        <v>823.80096087571417</v>
      </c>
    </row>
    <row r="4597" spans="1:8" x14ac:dyDescent="0.25">
      <c r="A4597" s="400">
        <v>42849</v>
      </c>
      <c r="B4597" s="325">
        <v>631</v>
      </c>
      <c r="C4597" s="292">
        <v>5.016</v>
      </c>
      <c r="D4597" s="340">
        <v>1.258</v>
      </c>
      <c r="E4597" s="292">
        <f t="shared" si="258"/>
        <v>6.274</v>
      </c>
      <c r="F4597" s="427">
        <f t="shared" si="255"/>
        <v>738.41773047758795</v>
      </c>
      <c r="G4597" s="427">
        <f t="shared" si="256"/>
        <v>185.19328248421166</v>
      </c>
      <c r="H4597" s="427">
        <f t="shared" si="257"/>
        <v>923.61101296179959</v>
      </c>
    </row>
    <row r="4598" spans="1:8" x14ac:dyDescent="0.25">
      <c r="A4598" s="400">
        <v>42849</v>
      </c>
      <c r="B4598" s="325">
        <v>634</v>
      </c>
      <c r="C4598" s="292">
        <v>2.8079999999999998</v>
      </c>
      <c r="D4598" s="340">
        <v>0.56299999999999994</v>
      </c>
      <c r="E4598" s="292">
        <f t="shared" si="258"/>
        <v>3.3709999999999996</v>
      </c>
      <c r="F4598" s="427">
        <f t="shared" si="255"/>
        <v>413.37260509989375</v>
      </c>
      <c r="G4598" s="427">
        <f t="shared" si="256"/>
        <v>82.880618472663869</v>
      </c>
      <c r="H4598" s="427">
        <f t="shared" si="257"/>
        <v>496.25322357255749</v>
      </c>
    </row>
    <row r="4599" spans="1:8" x14ac:dyDescent="0.25">
      <c r="A4599" s="400">
        <v>42849</v>
      </c>
      <c r="B4599" s="325">
        <v>638</v>
      </c>
      <c r="C4599" s="292">
        <v>2.335</v>
      </c>
      <c r="D4599" s="340">
        <v>6.5000000000000002E-2</v>
      </c>
      <c r="E4599" s="292">
        <f t="shared" si="258"/>
        <v>2.4</v>
      </c>
      <c r="F4599" s="427">
        <f t="shared" si="255"/>
        <v>343.7411085855598</v>
      </c>
      <c r="G4599" s="427">
        <f t="shared" si="256"/>
        <v>9.5688103032382816</v>
      </c>
      <c r="H4599" s="427">
        <f t="shared" si="257"/>
        <v>353.30991888879805</v>
      </c>
    </row>
    <row r="4600" spans="1:8" x14ac:dyDescent="0.25">
      <c r="A4600" s="400">
        <v>42849</v>
      </c>
      <c r="B4600" s="325">
        <v>640</v>
      </c>
      <c r="C4600" s="292">
        <v>3.3519999999999999</v>
      </c>
      <c r="D4600" s="340">
        <v>0.77</v>
      </c>
      <c r="E4600" s="292">
        <f t="shared" si="258"/>
        <v>4.1219999999999999</v>
      </c>
      <c r="F4600" s="427">
        <f t="shared" si="255"/>
        <v>493.45618671468799</v>
      </c>
      <c r="G4600" s="427">
        <f t="shared" si="256"/>
        <v>113.35359897682271</v>
      </c>
      <c r="H4600" s="427">
        <f t="shared" si="257"/>
        <v>606.80978569151068</v>
      </c>
    </row>
    <row r="4601" spans="1:8" x14ac:dyDescent="0.25">
      <c r="A4601" s="400">
        <v>42849</v>
      </c>
      <c r="B4601" s="325">
        <v>641</v>
      </c>
      <c r="C4601" s="292">
        <v>3.867</v>
      </c>
      <c r="D4601" s="340">
        <v>2.419</v>
      </c>
      <c r="E4601" s="292">
        <f t="shared" si="258"/>
        <v>6.2859999999999996</v>
      </c>
      <c r="F4601" s="427">
        <f t="shared" si="255"/>
        <v>569.27060680957584</v>
      </c>
      <c r="G4601" s="427">
        <f t="shared" si="256"/>
        <v>356.10695574666772</v>
      </c>
      <c r="H4601" s="427">
        <f t="shared" si="257"/>
        <v>925.37756255624345</v>
      </c>
    </row>
    <row r="4602" spans="1:8" x14ac:dyDescent="0.25">
      <c r="A4602" s="400">
        <v>42849</v>
      </c>
      <c r="B4602" s="325">
        <v>645</v>
      </c>
      <c r="C4602" s="292">
        <v>2.86</v>
      </c>
      <c r="D4602" s="340">
        <v>2.2949999999999999</v>
      </c>
      <c r="E4602" s="292">
        <f t="shared" si="258"/>
        <v>5.1549999999999994</v>
      </c>
      <c r="F4602" s="427">
        <f t="shared" si="255"/>
        <v>421.02765334248437</v>
      </c>
      <c r="G4602" s="427">
        <f t="shared" si="256"/>
        <v>337.85260993741315</v>
      </c>
      <c r="H4602" s="427">
        <f t="shared" si="257"/>
        <v>758.88026327989735</v>
      </c>
    </row>
    <row r="4603" spans="1:8" x14ac:dyDescent="0.25">
      <c r="A4603" s="400">
        <v>42849</v>
      </c>
      <c r="B4603" s="325">
        <v>647</v>
      </c>
      <c r="C4603" s="292">
        <v>3.286</v>
      </c>
      <c r="D4603" s="340">
        <v>2</v>
      </c>
      <c r="E4603" s="292">
        <f t="shared" si="258"/>
        <v>5.2859999999999996</v>
      </c>
      <c r="F4603" s="427">
        <f t="shared" si="255"/>
        <v>483.74016394524602</v>
      </c>
      <c r="G4603" s="427">
        <f t="shared" si="256"/>
        <v>294.42493240733171</v>
      </c>
      <c r="H4603" s="427">
        <f t="shared" si="257"/>
        <v>778.16509635257762</v>
      </c>
    </row>
    <row r="4604" spans="1:8" x14ac:dyDescent="0.25">
      <c r="A4604" s="400">
        <v>42849</v>
      </c>
      <c r="B4604" s="325">
        <v>651</v>
      </c>
      <c r="C4604" s="292">
        <v>7.0830000000000002</v>
      </c>
      <c r="D4604" s="340">
        <v>5.4429999999999996</v>
      </c>
      <c r="E4604" s="292">
        <f t="shared" si="258"/>
        <v>12.526</v>
      </c>
      <c r="F4604" s="427">
        <f t="shared" si="255"/>
        <v>1042.7058981205653</v>
      </c>
      <c r="G4604" s="427">
        <f t="shared" si="256"/>
        <v>801.27745354655315</v>
      </c>
      <c r="H4604" s="427">
        <f t="shared" si="257"/>
        <v>1843.9833516671185</v>
      </c>
    </row>
    <row r="4605" spans="1:8" x14ac:dyDescent="0.25">
      <c r="A4605" s="400">
        <v>42849</v>
      </c>
      <c r="B4605" s="325">
        <v>652</v>
      </c>
      <c r="C4605" s="292">
        <v>5.1139999999999999</v>
      </c>
      <c r="D4605" s="340">
        <v>2.363</v>
      </c>
      <c r="E4605" s="292">
        <f t="shared" si="258"/>
        <v>7.4770000000000003</v>
      </c>
      <c r="F4605" s="427">
        <f t="shared" si="255"/>
        <v>752.84455216554716</v>
      </c>
      <c r="G4605" s="427">
        <f t="shared" si="256"/>
        <v>347.86305763926242</v>
      </c>
      <c r="H4605" s="427">
        <f t="shared" si="257"/>
        <v>1100.7076098048096</v>
      </c>
    </row>
    <row r="4606" spans="1:8" x14ac:dyDescent="0.25">
      <c r="A4606" s="400">
        <v>42849</v>
      </c>
      <c r="B4606" s="325">
        <v>654</v>
      </c>
      <c r="C4606" s="292">
        <v>1.37</v>
      </c>
      <c r="D4606" s="340">
        <v>0.49199999999999999</v>
      </c>
      <c r="E4606" s="292">
        <f t="shared" si="258"/>
        <v>1.8620000000000001</v>
      </c>
      <c r="F4606" s="427">
        <f t="shared" si="255"/>
        <v>201.68107869902227</v>
      </c>
      <c r="G4606" s="427">
        <f t="shared" si="256"/>
        <v>72.428533372203603</v>
      </c>
      <c r="H4606" s="427">
        <f t="shared" si="257"/>
        <v>274.10961207122585</v>
      </c>
    </row>
    <row r="4607" spans="1:8" x14ac:dyDescent="0.25">
      <c r="A4607" s="400">
        <v>42849</v>
      </c>
      <c r="B4607" s="325">
        <v>661</v>
      </c>
      <c r="C4607" s="292">
        <v>4.3680000000000003</v>
      </c>
      <c r="D4607" s="340">
        <v>1.2949999999999999</v>
      </c>
      <c r="E4607" s="292">
        <f t="shared" si="258"/>
        <v>5.6630000000000003</v>
      </c>
      <c r="F4607" s="427">
        <f t="shared" si="255"/>
        <v>643.02405237761252</v>
      </c>
      <c r="G4607" s="427">
        <f t="shared" si="256"/>
        <v>190.64014373374729</v>
      </c>
      <c r="H4607" s="427">
        <f t="shared" si="257"/>
        <v>833.66419611135973</v>
      </c>
    </row>
    <row r="4608" spans="1:8" x14ac:dyDescent="0.25">
      <c r="A4608" s="400">
        <v>42849</v>
      </c>
      <c r="B4608" s="325">
        <v>664</v>
      </c>
      <c r="C4608" s="292">
        <v>1.1679999999999999</v>
      </c>
      <c r="D4608" s="340">
        <v>0.36699999999999999</v>
      </c>
      <c r="E4608" s="292">
        <f t="shared" si="258"/>
        <v>1.5349999999999999</v>
      </c>
      <c r="F4608" s="427">
        <f t="shared" si="255"/>
        <v>171.94416052588173</v>
      </c>
      <c r="G4608" s="427">
        <f t="shared" si="256"/>
        <v>54.026975096745367</v>
      </c>
      <c r="H4608" s="427">
        <f t="shared" si="257"/>
        <v>225.97113562262709</v>
      </c>
    </row>
    <row r="4609" spans="1:8" x14ac:dyDescent="0.25">
      <c r="A4609" s="400">
        <v>42849</v>
      </c>
      <c r="B4609" s="325">
        <v>740</v>
      </c>
      <c r="C4609" s="292">
        <v>10.503</v>
      </c>
      <c r="D4609" s="340">
        <v>0.122</v>
      </c>
      <c r="E4609" s="292">
        <f t="shared" si="258"/>
        <v>10.625</v>
      </c>
      <c r="F4609" s="427">
        <f t="shared" si="255"/>
        <v>1546.1725325371026</v>
      </c>
      <c r="G4609" s="427">
        <f t="shared" si="256"/>
        <v>17.959920876847235</v>
      </c>
      <c r="H4609" s="427">
        <f t="shared" si="257"/>
        <v>1564.1324534139499</v>
      </c>
    </row>
    <row r="4610" spans="1:8" x14ac:dyDescent="0.25">
      <c r="A4610" s="400">
        <v>42849</v>
      </c>
      <c r="B4610" s="325">
        <v>743</v>
      </c>
      <c r="C4610" s="292">
        <v>4.5940000000000003</v>
      </c>
      <c r="D4610" s="340">
        <v>4.75</v>
      </c>
      <c r="E4610" s="292">
        <f t="shared" si="258"/>
        <v>9.3440000000000012</v>
      </c>
      <c r="F4610" s="427">
        <f t="shared" si="255"/>
        <v>676.29406973964092</v>
      </c>
      <c r="G4610" s="427">
        <f t="shared" si="256"/>
        <v>699.25921446741279</v>
      </c>
      <c r="H4610" s="427">
        <f t="shared" si="257"/>
        <v>1375.553284207054</v>
      </c>
    </row>
    <row r="4611" spans="1:8" x14ac:dyDescent="0.25">
      <c r="A4611" s="400">
        <v>42849</v>
      </c>
      <c r="B4611" s="325">
        <v>744</v>
      </c>
      <c r="C4611" s="292">
        <v>7.2510000000000003</v>
      </c>
      <c r="D4611" s="340">
        <v>1.2030000000000001</v>
      </c>
      <c r="E4611" s="292">
        <f t="shared" si="258"/>
        <v>8.4540000000000006</v>
      </c>
      <c r="F4611" s="427">
        <f t="shared" si="255"/>
        <v>1067.4375924427811</v>
      </c>
      <c r="G4611" s="427">
        <f t="shared" si="256"/>
        <v>177.09659684301002</v>
      </c>
      <c r="H4611" s="427">
        <f t="shared" si="257"/>
        <v>1244.5341892857912</v>
      </c>
    </row>
    <row r="4612" spans="1:8" x14ac:dyDescent="0.25">
      <c r="A4612" s="400">
        <v>42849</v>
      </c>
      <c r="B4612" s="325">
        <v>745</v>
      </c>
      <c r="C4612" s="292">
        <v>1.228</v>
      </c>
      <c r="D4612" s="340">
        <v>1.405</v>
      </c>
      <c r="E4612" s="292">
        <f t="shared" si="258"/>
        <v>2.633</v>
      </c>
      <c r="F4612" s="427">
        <f t="shared" si="255"/>
        <v>180.77690849810168</v>
      </c>
      <c r="G4612" s="427">
        <f t="shared" si="256"/>
        <v>206.83351501615053</v>
      </c>
      <c r="H4612" s="427">
        <f t="shared" si="257"/>
        <v>387.6104235142522</v>
      </c>
    </row>
    <row r="4613" spans="1:8" x14ac:dyDescent="0.25">
      <c r="A4613" s="400">
        <v>42849</v>
      </c>
      <c r="B4613" s="325">
        <v>746</v>
      </c>
      <c r="C4613" s="292">
        <v>4.5570000000000004</v>
      </c>
      <c r="D4613" s="340">
        <f>5.55+7.243</f>
        <v>12.792999999999999</v>
      </c>
      <c r="E4613" s="292">
        <f t="shared" si="258"/>
        <v>17.350000000000001</v>
      </c>
      <c r="F4613" s="427">
        <f t="shared" si="255"/>
        <v>670.84720849010546</v>
      </c>
      <c r="G4613" s="427">
        <f t="shared" si="256"/>
        <v>1883.2890801434971</v>
      </c>
      <c r="H4613" s="427">
        <f t="shared" si="257"/>
        <v>2554.1362886336028</v>
      </c>
    </row>
    <row r="4614" spans="1:8" x14ac:dyDescent="0.25">
      <c r="A4614" s="400">
        <v>42849</v>
      </c>
      <c r="B4614" s="325">
        <v>753</v>
      </c>
      <c r="C4614" s="292">
        <v>0.371</v>
      </c>
      <c r="D4614" s="340">
        <v>1.425</v>
      </c>
      <c r="E4614" s="292">
        <f t="shared" si="258"/>
        <v>1.796</v>
      </c>
      <c r="F4614" s="427">
        <f t="shared" si="255"/>
        <v>54.615824961560037</v>
      </c>
      <c r="G4614" s="427">
        <f t="shared" si="256"/>
        <v>209.77776434022385</v>
      </c>
      <c r="H4614" s="427">
        <f t="shared" si="257"/>
        <v>264.39358930178389</v>
      </c>
    </row>
    <row r="4615" spans="1:8" x14ac:dyDescent="0.25">
      <c r="A4615" s="400">
        <v>42849</v>
      </c>
      <c r="B4615" s="325">
        <v>754</v>
      </c>
      <c r="C4615" s="292">
        <v>1.6539999999999999</v>
      </c>
      <c r="D4615" s="340">
        <v>5.3310000000000004</v>
      </c>
      <c r="E4615" s="292">
        <f t="shared" si="258"/>
        <v>6.9850000000000003</v>
      </c>
      <c r="F4615" s="427">
        <f t="shared" si="255"/>
        <v>243.48941910086333</v>
      </c>
      <c r="G4615" s="427">
        <f t="shared" si="256"/>
        <v>784.78965733174277</v>
      </c>
      <c r="H4615" s="427">
        <f t="shared" si="257"/>
        <v>1028.279076432606</v>
      </c>
    </row>
    <row r="4616" spans="1:8" x14ac:dyDescent="0.25">
      <c r="A4616" s="400">
        <v>42849</v>
      </c>
      <c r="B4616" s="325">
        <v>756</v>
      </c>
      <c r="C4616" s="292">
        <v>10.926</v>
      </c>
      <c r="D4616" s="340">
        <v>2.657</v>
      </c>
      <c r="E4616" s="292">
        <f t="shared" si="258"/>
        <v>13.583</v>
      </c>
      <c r="F4616" s="427">
        <f t="shared" si="255"/>
        <v>1608.4434057412532</v>
      </c>
      <c r="G4616" s="427">
        <f t="shared" si="256"/>
        <v>391.14352270314021</v>
      </c>
      <c r="H4616" s="427">
        <f t="shared" si="257"/>
        <v>1999.5869284443934</v>
      </c>
    </row>
    <row r="4617" spans="1:8" x14ac:dyDescent="0.25">
      <c r="A4617" s="400">
        <v>42849</v>
      </c>
      <c r="B4617" s="325">
        <v>758</v>
      </c>
      <c r="C4617" s="292">
        <v>4.8739999999999997</v>
      </c>
      <c r="D4617" s="340">
        <v>5.048</v>
      </c>
      <c r="E4617" s="292">
        <f t="shared" si="258"/>
        <v>9.9220000000000006</v>
      </c>
      <c r="F4617" s="427">
        <f t="shared" si="255"/>
        <v>717.51356027666736</v>
      </c>
      <c r="G4617" s="427">
        <f t="shared" si="256"/>
        <v>743.12852939610525</v>
      </c>
      <c r="H4617" s="427">
        <f t="shared" si="257"/>
        <v>1460.6420896727727</v>
      </c>
    </row>
    <row r="4618" spans="1:8" x14ac:dyDescent="0.25">
      <c r="A4618" s="400">
        <v>42849</v>
      </c>
      <c r="B4618" s="325">
        <v>765</v>
      </c>
      <c r="C4618" s="292">
        <v>6.1340000000000003</v>
      </c>
      <c r="D4618" s="340">
        <v>0.71</v>
      </c>
      <c r="E4618" s="292">
        <f t="shared" si="258"/>
        <v>6.8440000000000003</v>
      </c>
      <c r="F4618" s="427">
        <f t="shared" si="255"/>
        <v>903.00126769328642</v>
      </c>
      <c r="G4618" s="427">
        <f t="shared" si="256"/>
        <v>104.52085100460276</v>
      </c>
      <c r="H4618" s="427">
        <f t="shared" si="257"/>
        <v>1007.5221186978891</v>
      </c>
    </row>
    <row r="4619" spans="1:8" x14ac:dyDescent="0.25">
      <c r="A4619" s="400">
        <v>42849</v>
      </c>
      <c r="B4619" s="325">
        <v>769</v>
      </c>
      <c r="C4619" s="292">
        <v>2.774</v>
      </c>
      <c r="D4619" s="340">
        <v>3.1429999999999998</v>
      </c>
      <c r="E4619" s="292">
        <f t="shared" si="258"/>
        <v>5.9169999999999998</v>
      </c>
      <c r="F4619" s="427">
        <f t="shared" si="255"/>
        <v>408.36738124896908</v>
      </c>
      <c r="G4619" s="427">
        <f t="shared" si="256"/>
        <v>462.68878127812172</v>
      </c>
      <c r="H4619" s="427">
        <f t="shared" si="257"/>
        <v>871.05616252709092</v>
      </c>
    </row>
    <row r="4620" spans="1:8" s="358" customFormat="1" ht="15.75" thickBot="1" x14ac:dyDescent="0.3">
      <c r="A4620" s="409">
        <v>42849</v>
      </c>
      <c r="B4620" s="384">
        <v>770</v>
      </c>
      <c r="C4620" s="410">
        <v>1.623</v>
      </c>
      <c r="D4620" s="424">
        <v>1.3560000000000001</v>
      </c>
      <c r="E4620" s="410">
        <f t="shared" si="258"/>
        <v>2.9790000000000001</v>
      </c>
      <c r="F4620" s="410">
        <f t="shared" si="255"/>
        <v>238.92583264854969</v>
      </c>
      <c r="G4620" s="410">
        <f t="shared" si="256"/>
        <v>199.62010417217093</v>
      </c>
      <c r="H4620" s="410">
        <f t="shared" si="257"/>
        <v>438.54593682072061</v>
      </c>
    </row>
    <row r="4621" spans="1:8" x14ac:dyDescent="0.25">
      <c r="A4621" s="436" t="s">
        <v>297</v>
      </c>
      <c r="B4621" s="385">
        <v>71</v>
      </c>
      <c r="C4621" s="437">
        <v>0</v>
      </c>
      <c r="D4621" s="438">
        <v>4.798</v>
      </c>
      <c r="E4621" s="438">
        <f>C4621+D4621</f>
        <v>4.798</v>
      </c>
      <c r="F4621" s="420">
        <f t="shared" ref="F4621:F4622" si="259">C4621*10000/(4.65*4.65*3.14159)</f>
        <v>0</v>
      </c>
      <c r="G4621" s="420">
        <f t="shared" ref="G4621:G4622" si="260">D4621*10000/(4.65*4.65*3.14159)</f>
        <v>706.32541284518879</v>
      </c>
      <c r="H4621" s="420">
        <f t="shared" ref="H4621:H4622" si="261">E4621*10000/(4.65*4.65*3.14159)</f>
        <v>706.32541284518879</v>
      </c>
    </row>
    <row r="4622" spans="1:8" x14ac:dyDescent="0.25">
      <c r="A4622" s="433" t="s">
        <v>297</v>
      </c>
      <c r="B4622" s="325">
        <v>74</v>
      </c>
      <c r="C4622" s="435">
        <v>2.9020000000000001</v>
      </c>
      <c r="D4622" s="439">
        <f>5.309+9.579</f>
        <v>14.888000000000002</v>
      </c>
      <c r="E4622" s="439">
        <f t="shared" ref="E4622" si="262">C4622+D4622</f>
        <v>17.790000000000003</v>
      </c>
      <c r="F4622" s="292">
        <f t="shared" si="259"/>
        <v>427.21057692303833</v>
      </c>
      <c r="G4622" s="292">
        <f t="shared" si="260"/>
        <v>2191.6991968401776</v>
      </c>
      <c r="H4622" s="292">
        <f t="shared" si="261"/>
        <v>2618.909773763216</v>
      </c>
    </row>
    <row r="4623" spans="1:8" x14ac:dyDescent="0.25">
      <c r="A4623" s="433" t="s">
        <v>297</v>
      </c>
      <c r="B4623" s="325">
        <v>80</v>
      </c>
      <c r="C4623" s="435">
        <v>0.32300000000000001</v>
      </c>
      <c r="D4623" s="439">
        <v>8.3520000000000003</v>
      </c>
      <c r="E4623" s="439">
        <f t="shared" ref="E4623:E4628" si="263">C4623+D4623</f>
        <v>8.6750000000000007</v>
      </c>
      <c r="F4623" s="292">
        <f t="shared" ref="F4623:F4628" si="264">C4623*10000/(4.65*4.65*3.14159)</f>
        <v>47.549626583784075</v>
      </c>
      <c r="G4623" s="292">
        <f t="shared" ref="G4623:G4628" si="265">D4623*10000/(4.65*4.65*3.14159)</f>
        <v>1229.5185177330172</v>
      </c>
      <c r="H4623" s="292">
        <f t="shared" ref="H4623:H4628" si="266">E4623*10000/(4.65*4.65*3.14159)</f>
        <v>1277.0681443168014</v>
      </c>
    </row>
    <row r="4624" spans="1:8" x14ac:dyDescent="0.25">
      <c r="A4624" s="433" t="s">
        <v>297</v>
      </c>
      <c r="B4624" s="325">
        <v>86</v>
      </c>
      <c r="C4624" s="435">
        <v>1.548</v>
      </c>
      <c r="D4624" s="439">
        <v>7.9340000000000002</v>
      </c>
      <c r="E4624" s="439">
        <f t="shared" si="263"/>
        <v>9.4819999999999993</v>
      </c>
      <c r="F4624" s="292">
        <f t="shared" si="264"/>
        <v>227.88489768327474</v>
      </c>
      <c r="G4624" s="292">
        <f t="shared" si="265"/>
        <v>1167.9837068598849</v>
      </c>
      <c r="H4624" s="292">
        <f t="shared" si="266"/>
        <v>1395.8686045431598</v>
      </c>
    </row>
    <row r="4625" spans="1:8" x14ac:dyDescent="0.25">
      <c r="A4625" s="433" t="s">
        <v>297</v>
      </c>
      <c r="B4625" s="325">
        <v>88</v>
      </c>
      <c r="C4625" s="435">
        <v>0</v>
      </c>
      <c r="D4625" s="439">
        <v>9.032</v>
      </c>
      <c r="E4625" s="439">
        <f t="shared" si="263"/>
        <v>9.032</v>
      </c>
      <c r="F4625" s="292">
        <f t="shared" si="264"/>
        <v>0</v>
      </c>
      <c r="G4625" s="292">
        <f t="shared" si="265"/>
        <v>1329.6229947515101</v>
      </c>
      <c r="H4625" s="292">
        <f t="shared" si="266"/>
        <v>1329.6229947515101</v>
      </c>
    </row>
    <row r="4626" spans="1:8" x14ac:dyDescent="0.25">
      <c r="A4626" s="433" t="s">
        <v>297</v>
      </c>
      <c r="B4626" s="325">
        <v>89</v>
      </c>
      <c r="C4626" s="435">
        <v>0</v>
      </c>
      <c r="D4626" s="439">
        <v>8.718</v>
      </c>
      <c r="E4626" s="439">
        <f t="shared" si="263"/>
        <v>8.718</v>
      </c>
      <c r="F4626" s="292">
        <f t="shared" si="264"/>
        <v>0</v>
      </c>
      <c r="G4626" s="292">
        <f t="shared" si="265"/>
        <v>1283.398280363559</v>
      </c>
      <c r="H4626" s="292">
        <f t="shared" si="266"/>
        <v>1283.398280363559</v>
      </c>
    </row>
    <row r="4627" spans="1:8" x14ac:dyDescent="0.25">
      <c r="A4627" s="433" t="s">
        <v>297</v>
      </c>
      <c r="B4627" s="325">
        <v>91</v>
      </c>
      <c r="C4627" s="435">
        <v>3.9159999999999999</v>
      </c>
      <c r="D4627" s="439">
        <v>7.78</v>
      </c>
      <c r="E4627" s="439">
        <f t="shared" si="263"/>
        <v>11.696</v>
      </c>
      <c r="F4627" s="292">
        <f t="shared" si="264"/>
        <v>576.4840176535555</v>
      </c>
      <c r="G4627" s="292">
        <f t="shared" si="265"/>
        <v>1145.3129870645205</v>
      </c>
      <c r="H4627" s="292">
        <f t="shared" si="266"/>
        <v>1721.7970047180759</v>
      </c>
    </row>
    <row r="4628" spans="1:8" x14ac:dyDescent="0.25">
      <c r="A4628" s="433" t="s">
        <v>297</v>
      </c>
      <c r="B4628" s="325">
        <v>94</v>
      </c>
      <c r="C4628" s="435">
        <v>0</v>
      </c>
      <c r="D4628" s="439">
        <f>7.239+6.808</f>
        <v>14.047000000000001</v>
      </c>
      <c r="E4628" s="439">
        <f t="shared" si="263"/>
        <v>14.047000000000001</v>
      </c>
      <c r="F4628" s="292">
        <f t="shared" si="264"/>
        <v>0</v>
      </c>
      <c r="G4628" s="292">
        <f t="shared" si="265"/>
        <v>2067.8935127628943</v>
      </c>
      <c r="H4628" s="292">
        <f t="shared" si="266"/>
        <v>2067.8935127628943</v>
      </c>
    </row>
    <row r="4629" spans="1:8" x14ac:dyDescent="0.25">
      <c r="A4629" s="433" t="s">
        <v>297</v>
      </c>
      <c r="B4629" s="325">
        <v>96</v>
      </c>
      <c r="C4629" s="435">
        <f>7.464+7.917</f>
        <v>15.381</v>
      </c>
      <c r="D4629" s="439">
        <f>8.356+5.212</f>
        <v>13.568</v>
      </c>
      <c r="E4629" s="439">
        <f t="shared" ref="E4629:E4692" si="267">C4629+D4629</f>
        <v>28.948999999999998</v>
      </c>
      <c r="F4629" s="292">
        <f t="shared" ref="F4629:F4692" si="268">C4629*10000/(4.65*4.65*3.14159)</f>
        <v>2264.2749426785845</v>
      </c>
      <c r="G4629" s="292">
        <f t="shared" ref="G4629:G4692" si="269">D4629*10000/(4.65*4.65*3.14159)</f>
        <v>1997.3787414513383</v>
      </c>
      <c r="H4629" s="292">
        <f t="shared" ref="H4629:H4692" si="270">E4629*10000/(4.65*4.65*3.14159)</f>
        <v>4261.653684129923</v>
      </c>
    </row>
    <row r="4630" spans="1:8" x14ac:dyDescent="0.25">
      <c r="A4630" s="433" t="s">
        <v>297</v>
      </c>
      <c r="B4630" s="325">
        <v>101</v>
      </c>
      <c r="C4630" s="435">
        <v>0</v>
      </c>
      <c r="D4630" s="439">
        <v>6.5910000000000002</v>
      </c>
      <c r="E4630" s="439">
        <f t="shared" si="267"/>
        <v>6.5910000000000002</v>
      </c>
      <c r="F4630" s="292">
        <f t="shared" si="268"/>
        <v>0</v>
      </c>
      <c r="G4630" s="292">
        <f t="shared" si="269"/>
        <v>970.27736474836172</v>
      </c>
      <c r="H4630" s="292">
        <f t="shared" si="270"/>
        <v>970.27736474836172</v>
      </c>
    </row>
    <row r="4631" spans="1:8" x14ac:dyDescent="0.25">
      <c r="A4631" s="433" t="s">
        <v>297</v>
      </c>
      <c r="B4631" s="325">
        <v>102</v>
      </c>
      <c r="C4631" s="435">
        <v>0</v>
      </c>
      <c r="D4631" s="439">
        <f>7.303+5.315</f>
        <v>12.618</v>
      </c>
      <c r="E4631" s="439">
        <f t="shared" si="267"/>
        <v>12.618</v>
      </c>
      <c r="F4631" s="292">
        <f t="shared" si="268"/>
        <v>0</v>
      </c>
      <c r="G4631" s="292">
        <f t="shared" si="269"/>
        <v>1857.5268985578559</v>
      </c>
      <c r="H4631" s="292">
        <f t="shared" si="270"/>
        <v>1857.5268985578559</v>
      </c>
    </row>
    <row r="4632" spans="1:8" x14ac:dyDescent="0.25">
      <c r="A4632" s="433" t="s">
        <v>297</v>
      </c>
      <c r="B4632" s="325">
        <v>105</v>
      </c>
      <c r="C4632" s="435">
        <v>0.32500000000000001</v>
      </c>
      <c r="D4632" s="439">
        <v>8.6959999999999997</v>
      </c>
      <c r="E4632" s="439">
        <f t="shared" si="267"/>
        <v>9.020999999999999</v>
      </c>
      <c r="F4632" s="292">
        <f t="shared" si="268"/>
        <v>47.844051516191406</v>
      </c>
      <c r="G4632" s="292">
        <f t="shared" si="269"/>
        <v>1280.1596061070784</v>
      </c>
      <c r="H4632" s="292">
        <f t="shared" si="270"/>
        <v>1328.0036576232694</v>
      </c>
    </row>
    <row r="4633" spans="1:8" x14ac:dyDescent="0.25">
      <c r="A4633" s="433" t="s">
        <v>297</v>
      </c>
      <c r="B4633" s="325">
        <v>108</v>
      </c>
      <c r="C4633" s="435">
        <v>1.776</v>
      </c>
      <c r="D4633" s="439">
        <f>6.037</f>
        <v>6.0369999999999999</v>
      </c>
      <c r="E4633" s="439">
        <f t="shared" si="267"/>
        <v>7.8129999999999997</v>
      </c>
      <c r="F4633" s="292">
        <f t="shared" si="268"/>
        <v>261.44933997771057</v>
      </c>
      <c r="G4633" s="292">
        <f t="shared" si="269"/>
        <v>888.72165847153076</v>
      </c>
      <c r="H4633" s="292">
        <f t="shared" si="270"/>
        <v>1150.1709984492413</v>
      </c>
    </row>
    <row r="4634" spans="1:8" x14ac:dyDescent="0.25">
      <c r="A4634" s="433" t="s">
        <v>297</v>
      </c>
      <c r="B4634" s="325">
        <v>111</v>
      </c>
      <c r="C4634" s="435">
        <v>0.108</v>
      </c>
      <c r="D4634" s="439">
        <v>6.77</v>
      </c>
      <c r="E4634" s="439">
        <f t="shared" si="267"/>
        <v>6.8779999999999992</v>
      </c>
      <c r="F4634" s="292">
        <f t="shared" si="268"/>
        <v>15.898946349995914</v>
      </c>
      <c r="G4634" s="292">
        <f t="shared" si="269"/>
        <v>996.62839619881788</v>
      </c>
      <c r="H4634" s="292">
        <f t="shared" si="270"/>
        <v>1012.5273425488135</v>
      </c>
    </row>
    <row r="4635" spans="1:8" x14ac:dyDescent="0.25">
      <c r="A4635" s="433" t="s">
        <v>297</v>
      </c>
      <c r="B4635" s="325">
        <v>114</v>
      </c>
      <c r="C4635" s="435">
        <v>0</v>
      </c>
      <c r="D4635" s="439">
        <v>5.5549999999999997</v>
      </c>
      <c r="E4635" s="439">
        <f t="shared" si="267"/>
        <v>5.5549999999999997</v>
      </c>
      <c r="F4635" s="292">
        <f t="shared" si="268"/>
        <v>0</v>
      </c>
      <c r="G4635" s="292">
        <f t="shared" si="269"/>
        <v>817.76524976136386</v>
      </c>
      <c r="H4635" s="292">
        <f t="shared" si="270"/>
        <v>817.76524976136386</v>
      </c>
    </row>
    <row r="4636" spans="1:8" x14ac:dyDescent="0.25">
      <c r="A4636" s="433" t="s">
        <v>297</v>
      </c>
      <c r="B4636" s="325">
        <v>119</v>
      </c>
      <c r="C4636" s="435">
        <v>0</v>
      </c>
      <c r="D4636" s="439">
        <f>11.795+5.938</f>
        <v>17.733000000000001</v>
      </c>
      <c r="E4636" s="439">
        <f t="shared" si="267"/>
        <v>17.733000000000001</v>
      </c>
      <c r="F4636" s="292">
        <f t="shared" si="268"/>
        <v>0</v>
      </c>
      <c r="G4636" s="292">
        <f t="shared" si="269"/>
        <v>2610.5186631896067</v>
      </c>
      <c r="H4636" s="292">
        <f t="shared" si="270"/>
        <v>2610.5186631896067</v>
      </c>
    </row>
    <row r="4637" spans="1:8" x14ac:dyDescent="0.25">
      <c r="A4637" s="433" t="s">
        <v>297</v>
      </c>
      <c r="B4637" s="325">
        <v>121</v>
      </c>
      <c r="C4637" s="435">
        <v>0</v>
      </c>
      <c r="D4637" s="439">
        <v>4.6239999999999997</v>
      </c>
      <c r="E4637" s="439">
        <f t="shared" si="267"/>
        <v>4.6239999999999997</v>
      </c>
      <c r="F4637" s="292">
        <f t="shared" si="268"/>
        <v>0</v>
      </c>
      <c r="G4637" s="292">
        <f t="shared" si="269"/>
        <v>680.71044372575091</v>
      </c>
      <c r="H4637" s="292">
        <f t="shared" si="270"/>
        <v>680.71044372575091</v>
      </c>
    </row>
    <row r="4638" spans="1:8" x14ac:dyDescent="0.25">
      <c r="A4638" s="433" t="s">
        <v>297</v>
      </c>
      <c r="B4638" s="325">
        <v>123</v>
      </c>
      <c r="C4638" s="435">
        <v>9.1630000000000003</v>
      </c>
      <c r="D4638" s="439">
        <v>9.8160000000000007</v>
      </c>
      <c r="E4638" s="439">
        <f t="shared" si="267"/>
        <v>18.978999999999999</v>
      </c>
      <c r="F4638" s="292">
        <f t="shared" si="268"/>
        <v>1348.9078278241902</v>
      </c>
      <c r="G4638" s="292">
        <f t="shared" si="269"/>
        <v>1445.0375682551842</v>
      </c>
      <c r="H4638" s="292">
        <f t="shared" si="270"/>
        <v>2793.9453960793744</v>
      </c>
    </row>
    <row r="4639" spans="1:8" x14ac:dyDescent="0.25">
      <c r="A4639" s="433" t="s">
        <v>297</v>
      </c>
      <c r="B4639" s="325">
        <v>124</v>
      </c>
      <c r="C4639" s="435">
        <v>0</v>
      </c>
      <c r="D4639" s="439">
        <f>4.52+5.434</f>
        <v>9.9540000000000006</v>
      </c>
      <c r="E4639" s="439">
        <f t="shared" si="267"/>
        <v>9.9540000000000006</v>
      </c>
      <c r="F4639" s="292">
        <f t="shared" si="268"/>
        <v>0</v>
      </c>
      <c r="G4639" s="292">
        <f t="shared" si="269"/>
        <v>1465.3528885912899</v>
      </c>
      <c r="H4639" s="292">
        <f t="shared" si="270"/>
        <v>1465.3528885912899</v>
      </c>
    </row>
    <row r="4640" spans="1:8" x14ac:dyDescent="0.25">
      <c r="A4640" s="433" t="s">
        <v>297</v>
      </c>
      <c r="B4640" s="325">
        <v>125</v>
      </c>
      <c r="C4640" s="435">
        <v>3.5430000000000001</v>
      </c>
      <c r="D4640" s="439">
        <f>5.83+6.906</f>
        <v>12.736000000000001</v>
      </c>
      <c r="E4640" s="439">
        <f t="shared" si="267"/>
        <v>16.279</v>
      </c>
      <c r="F4640" s="292">
        <f t="shared" si="268"/>
        <v>521.57376775958812</v>
      </c>
      <c r="G4640" s="292">
        <f t="shared" si="269"/>
        <v>1874.8979695698883</v>
      </c>
      <c r="H4640" s="292">
        <f t="shared" si="270"/>
        <v>2396.4717373294766</v>
      </c>
    </row>
    <row r="4641" spans="1:8" x14ac:dyDescent="0.25">
      <c r="A4641" s="433" t="s">
        <v>297</v>
      </c>
      <c r="B4641" s="325">
        <v>131</v>
      </c>
      <c r="C4641" s="435">
        <v>0</v>
      </c>
      <c r="D4641" s="439">
        <f>6.476+7.82</f>
        <v>14.295999999999999</v>
      </c>
      <c r="E4641" s="439">
        <f t="shared" si="267"/>
        <v>14.295999999999999</v>
      </c>
      <c r="F4641" s="292">
        <f t="shared" si="268"/>
        <v>0</v>
      </c>
      <c r="G4641" s="292">
        <f t="shared" si="269"/>
        <v>2104.5494168476071</v>
      </c>
      <c r="H4641" s="292">
        <f t="shared" si="270"/>
        <v>2104.5494168476071</v>
      </c>
    </row>
    <row r="4642" spans="1:8" x14ac:dyDescent="0.25">
      <c r="A4642" s="433" t="s">
        <v>297</v>
      </c>
      <c r="B4642" s="325">
        <v>132</v>
      </c>
      <c r="C4642" s="435">
        <v>5.415</v>
      </c>
      <c r="D4642" s="439">
        <v>12.877000000000001</v>
      </c>
      <c r="E4642" s="439">
        <f t="shared" si="267"/>
        <v>18.292000000000002</v>
      </c>
      <c r="F4642" s="292">
        <f t="shared" si="268"/>
        <v>797.15550449285058</v>
      </c>
      <c r="G4642" s="292">
        <f t="shared" si="269"/>
        <v>1895.6549273046053</v>
      </c>
      <c r="H4642" s="292">
        <f t="shared" si="270"/>
        <v>2692.8104317974562</v>
      </c>
    </row>
    <row r="4643" spans="1:8" x14ac:dyDescent="0.25">
      <c r="A4643" s="433" t="s">
        <v>297</v>
      </c>
      <c r="B4643" s="325">
        <v>133</v>
      </c>
      <c r="C4643" s="435">
        <v>0.30099999999999999</v>
      </c>
      <c r="D4643" s="439">
        <v>6.5250000000000004</v>
      </c>
      <c r="E4643" s="439">
        <f t="shared" si="267"/>
        <v>6.8260000000000005</v>
      </c>
      <c r="F4643" s="292">
        <f t="shared" si="268"/>
        <v>44.310952327303426</v>
      </c>
      <c r="G4643" s="292">
        <f t="shared" si="269"/>
        <v>960.5613419789197</v>
      </c>
      <c r="H4643" s="292">
        <f t="shared" si="270"/>
        <v>1004.8722943062231</v>
      </c>
    </row>
    <row r="4644" spans="1:8" x14ac:dyDescent="0.25">
      <c r="A4644" s="433" t="s">
        <v>297</v>
      </c>
      <c r="B4644" s="325">
        <v>134</v>
      </c>
      <c r="C4644" s="435">
        <v>1.0660000000000001</v>
      </c>
      <c r="D4644" s="439">
        <v>5.2549999999999999</v>
      </c>
      <c r="E4644" s="439">
        <f t="shared" si="267"/>
        <v>6.3209999999999997</v>
      </c>
      <c r="F4644" s="292">
        <f t="shared" si="268"/>
        <v>156.92848897310782</v>
      </c>
      <c r="G4644" s="292">
        <f t="shared" si="269"/>
        <v>773.60150990026409</v>
      </c>
      <c r="H4644" s="292">
        <f t="shared" si="270"/>
        <v>930.52999887337194</v>
      </c>
    </row>
    <row r="4645" spans="1:8" x14ac:dyDescent="0.25">
      <c r="A4645" s="433" t="s">
        <v>297</v>
      </c>
      <c r="B4645" s="325">
        <v>177</v>
      </c>
      <c r="C4645" s="435">
        <v>1.147</v>
      </c>
      <c r="D4645" s="439">
        <v>4.3010000000000002</v>
      </c>
      <c r="E4645" s="439">
        <f t="shared" si="267"/>
        <v>5.4480000000000004</v>
      </c>
      <c r="F4645" s="292">
        <f t="shared" si="268"/>
        <v>168.85269873560475</v>
      </c>
      <c r="G4645" s="292">
        <f t="shared" si="269"/>
        <v>633.16081714196685</v>
      </c>
      <c r="H4645" s="292">
        <f t="shared" si="270"/>
        <v>802.01351587757176</v>
      </c>
    </row>
    <row r="4646" spans="1:8" x14ac:dyDescent="0.25">
      <c r="A4646" s="433" t="s">
        <v>297</v>
      </c>
      <c r="B4646" s="325">
        <v>178</v>
      </c>
      <c r="C4646" s="435">
        <v>0.19600000000000001</v>
      </c>
      <c r="D4646" s="439">
        <v>3.18</v>
      </c>
      <c r="E4646" s="439">
        <f t="shared" si="267"/>
        <v>3.3760000000000003</v>
      </c>
      <c r="F4646" s="292">
        <f t="shared" si="268"/>
        <v>28.853643375918509</v>
      </c>
      <c r="G4646" s="292">
        <f t="shared" si="269"/>
        <v>468.13564252765741</v>
      </c>
      <c r="H4646" s="292">
        <f t="shared" si="270"/>
        <v>496.98928590357593</v>
      </c>
    </row>
    <row r="4647" spans="1:8" x14ac:dyDescent="0.25">
      <c r="A4647" s="433" t="s">
        <v>297</v>
      </c>
      <c r="B4647" s="325">
        <v>181</v>
      </c>
      <c r="C4647" s="435">
        <v>0</v>
      </c>
      <c r="D4647" s="439">
        <f>7.502+4.87</f>
        <v>12.372</v>
      </c>
      <c r="E4647" s="439">
        <f t="shared" si="267"/>
        <v>12.372</v>
      </c>
      <c r="F4647" s="292">
        <f t="shared" si="268"/>
        <v>0</v>
      </c>
      <c r="G4647" s="292">
        <f t="shared" si="269"/>
        <v>1821.3126318717541</v>
      </c>
      <c r="H4647" s="292">
        <f t="shared" si="270"/>
        <v>1821.3126318717541</v>
      </c>
    </row>
    <row r="4648" spans="1:8" x14ac:dyDescent="0.25">
      <c r="A4648" s="433" t="s">
        <v>297</v>
      </c>
      <c r="B4648" s="325">
        <v>185</v>
      </c>
      <c r="C4648" s="435">
        <f>10.061+5.27</f>
        <v>15.331</v>
      </c>
      <c r="D4648" s="439">
        <v>7.194</v>
      </c>
      <c r="E4648" s="439">
        <f t="shared" si="267"/>
        <v>22.524999999999999</v>
      </c>
      <c r="F4648" s="292">
        <f t="shared" si="268"/>
        <v>2256.9143193684013</v>
      </c>
      <c r="G4648" s="292">
        <f t="shared" si="269"/>
        <v>1059.0464818691721</v>
      </c>
      <c r="H4648" s="292">
        <f t="shared" si="270"/>
        <v>3315.9608012375734</v>
      </c>
    </row>
    <row r="4649" spans="1:8" x14ac:dyDescent="0.25">
      <c r="A4649" s="433" t="s">
        <v>297</v>
      </c>
      <c r="B4649" s="325">
        <v>186</v>
      </c>
      <c r="C4649" s="435">
        <v>0</v>
      </c>
      <c r="D4649" s="439">
        <v>2.7949999999999999</v>
      </c>
      <c r="E4649" s="439">
        <f t="shared" si="267"/>
        <v>2.7949999999999999</v>
      </c>
      <c r="F4649" s="292">
        <f t="shared" si="268"/>
        <v>0</v>
      </c>
      <c r="G4649" s="292">
        <f t="shared" si="269"/>
        <v>411.45884303924606</v>
      </c>
      <c r="H4649" s="292">
        <f t="shared" si="270"/>
        <v>411.45884303924606</v>
      </c>
    </row>
    <row r="4650" spans="1:8" x14ac:dyDescent="0.25">
      <c r="A4650" s="433" t="s">
        <v>297</v>
      </c>
      <c r="B4650" s="325">
        <v>187</v>
      </c>
      <c r="C4650" s="435">
        <v>0</v>
      </c>
      <c r="D4650" s="439">
        <f>4.596+5.641</f>
        <v>10.237</v>
      </c>
      <c r="E4650" s="439">
        <f t="shared" si="267"/>
        <v>10.237</v>
      </c>
      <c r="F4650" s="292">
        <f t="shared" si="268"/>
        <v>0</v>
      </c>
      <c r="G4650" s="292">
        <f t="shared" si="269"/>
        <v>1507.0140165269274</v>
      </c>
      <c r="H4650" s="292">
        <f t="shared" si="270"/>
        <v>1507.0140165269274</v>
      </c>
    </row>
    <row r="4651" spans="1:8" x14ac:dyDescent="0.25">
      <c r="A4651" s="433" t="s">
        <v>297</v>
      </c>
      <c r="B4651" s="325">
        <v>190</v>
      </c>
      <c r="C4651" s="435">
        <v>0</v>
      </c>
      <c r="D4651" s="439">
        <v>4.2809999999999997</v>
      </c>
      <c r="E4651" s="439">
        <f t="shared" si="267"/>
        <v>4.2809999999999997</v>
      </c>
      <c r="F4651" s="292">
        <f t="shared" si="268"/>
        <v>0</v>
      </c>
      <c r="G4651" s="292">
        <f t="shared" si="269"/>
        <v>630.21656781789352</v>
      </c>
      <c r="H4651" s="292">
        <f t="shared" si="270"/>
        <v>630.21656781789352</v>
      </c>
    </row>
    <row r="4652" spans="1:8" x14ac:dyDescent="0.25">
      <c r="A4652" s="433" t="s">
        <v>297</v>
      </c>
      <c r="B4652" s="325">
        <v>192</v>
      </c>
      <c r="C4652" s="435">
        <v>1.292</v>
      </c>
      <c r="D4652" s="439">
        <f>7.056+5.866</f>
        <v>12.922000000000001</v>
      </c>
      <c r="E4652" s="439">
        <f t="shared" si="267"/>
        <v>14.214</v>
      </c>
      <c r="F4652" s="292">
        <f t="shared" si="268"/>
        <v>190.1985063351363</v>
      </c>
      <c r="G4652" s="292">
        <f t="shared" si="269"/>
        <v>1902.2794882837702</v>
      </c>
      <c r="H4652" s="292">
        <f t="shared" si="270"/>
        <v>2092.4779946189065</v>
      </c>
    </row>
    <row r="4653" spans="1:8" x14ac:dyDescent="0.25">
      <c r="A4653" s="433" t="s">
        <v>297</v>
      </c>
      <c r="B4653" s="325">
        <v>198</v>
      </c>
      <c r="C4653" s="435">
        <v>0</v>
      </c>
      <c r="D4653" s="439">
        <v>7.2149999999999999</v>
      </c>
      <c r="E4653" s="439">
        <f t="shared" si="267"/>
        <v>7.2149999999999999</v>
      </c>
      <c r="F4653" s="292">
        <f t="shared" si="268"/>
        <v>0</v>
      </c>
      <c r="G4653" s="292">
        <f t="shared" si="269"/>
        <v>1062.1379436594491</v>
      </c>
      <c r="H4653" s="292">
        <f t="shared" si="270"/>
        <v>1062.1379436594491</v>
      </c>
    </row>
    <row r="4654" spans="1:8" x14ac:dyDescent="0.25">
      <c r="A4654" s="433" t="s">
        <v>297</v>
      </c>
      <c r="B4654" s="325">
        <v>204</v>
      </c>
      <c r="C4654" s="435">
        <v>0.4</v>
      </c>
      <c r="D4654" s="439">
        <f>7.33+5.912</f>
        <v>13.242000000000001</v>
      </c>
      <c r="E4654" s="439">
        <f t="shared" si="267"/>
        <v>13.642000000000001</v>
      </c>
      <c r="F4654" s="292">
        <f t="shared" si="268"/>
        <v>58.884986481466342</v>
      </c>
      <c r="G4654" s="292">
        <f t="shared" si="269"/>
        <v>1949.3874774689434</v>
      </c>
      <c r="H4654" s="292">
        <f t="shared" si="270"/>
        <v>2008.2724639504097</v>
      </c>
    </row>
    <row r="4655" spans="1:8" x14ac:dyDescent="0.25">
      <c r="A4655" s="433" t="s">
        <v>297</v>
      </c>
      <c r="B4655" s="325">
        <v>205</v>
      </c>
      <c r="C4655" s="435">
        <v>0</v>
      </c>
      <c r="D4655" s="439">
        <v>7.1</v>
      </c>
      <c r="E4655" s="439">
        <f t="shared" si="267"/>
        <v>7.1</v>
      </c>
      <c r="F4655" s="292">
        <f t="shared" si="268"/>
        <v>0</v>
      </c>
      <c r="G4655" s="292">
        <f t="shared" si="269"/>
        <v>1045.2085100460276</v>
      </c>
      <c r="H4655" s="292">
        <f t="shared" si="270"/>
        <v>1045.2085100460276</v>
      </c>
    </row>
    <row r="4656" spans="1:8" x14ac:dyDescent="0.25">
      <c r="A4656" s="433" t="s">
        <v>297</v>
      </c>
      <c r="B4656" s="325">
        <v>207</v>
      </c>
      <c r="C4656" s="435">
        <v>0</v>
      </c>
      <c r="D4656" s="439">
        <v>3.3130000000000002</v>
      </c>
      <c r="E4656" s="439">
        <f t="shared" si="267"/>
        <v>3.3130000000000002</v>
      </c>
      <c r="F4656" s="292">
        <f t="shared" si="268"/>
        <v>0</v>
      </c>
      <c r="G4656" s="292">
        <f t="shared" si="269"/>
        <v>487.71490053274499</v>
      </c>
      <c r="H4656" s="292">
        <f t="shared" si="270"/>
        <v>487.71490053274499</v>
      </c>
    </row>
    <row r="4657" spans="1:8" x14ac:dyDescent="0.25">
      <c r="A4657" s="433" t="s">
        <v>298</v>
      </c>
      <c r="B4657" s="325">
        <v>216</v>
      </c>
      <c r="C4657" s="435">
        <v>0</v>
      </c>
      <c r="D4657" s="439">
        <v>1.9650000000000001</v>
      </c>
      <c r="E4657" s="439">
        <f t="shared" si="267"/>
        <v>1.9650000000000001</v>
      </c>
      <c r="F4657" s="292">
        <f t="shared" si="268"/>
        <v>0</v>
      </c>
      <c r="G4657" s="292">
        <f t="shared" si="269"/>
        <v>289.27249609020339</v>
      </c>
      <c r="H4657" s="292">
        <f t="shared" si="270"/>
        <v>289.27249609020339</v>
      </c>
    </row>
    <row r="4658" spans="1:8" x14ac:dyDescent="0.25">
      <c r="A4658" s="433" t="s">
        <v>298</v>
      </c>
      <c r="B4658" s="325">
        <v>217</v>
      </c>
      <c r="C4658" s="435">
        <v>4.5999999999999999E-2</v>
      </c>
      <c r="D4658" s="439">
        <f>4.963+3.791</f>
        <v>8.7539999999999996</v>
      </c>
      <c r="E4658" s="439">
        <f t="shared" si="267"/>
        <v>8.7999999999999989</v>
      </c>
      <c r="F4658" s="292">
        <f t="shared" si="268"/>
        <v>6.7717734453686296</v>
      </c>
      <c r="G4658" s="292">
        <f t="shared" si="269"/>
        <v>1288.6979291468911</v>
      </c>
      <c r="H4658" s="292">
        <f t="shared" si="270"/>
        <v>1295.4697025922594</v>
      </c>
    </row>
    <row r="4659" spans="1:8" x14ac:dyDescent="0.25">
      <c r="A4659" s="433" t="s">
        <v>298</v>
      </c>
      <c r="B4659" s="325">
        <v>223</v>
      </c>
      <c r="C4659" s="435">
        <v>0</v>
      </c>
      <c r="D4659" s="439">
        <v>7.03</v>
      </c>
      <c r="E4659" s="439">
        <f t="shared" si="267"/>
        <v>7.03</v>
      </c>
      <c r="F4659" s="292">
        <f t="shared" si="268"/>
        <v>0</v>
      </c>
      <c r="G4659" s="292">
        <f t="shared" si="269"/>
        <v>1034.9036374117709</v>
      </c>
      <c r="H4659" s="292">
        <f t="shared" si="270"/>
        <v>1034.9036374117709</v>
      </c>
    </row>
    <row r="4660" spans="1:8" x14ac:dyDescent="0.25">
      <c r="A4660" s="433" t="s">
        <v>298</v>
      </c>
      <c r="B4660" s="325">
        <v>224</v>
      </c>
      <c r="C4660" s="435">
        <v>0</v>
      </c>
      <c r="D4660" s="439">
        <v>2.181</v>
      </c>
      <c r="E4660" s="439">
        <f t="shared" si="267"/>
        <v>2.181</v>
      </c>
      <c r="F4660" s="292">
        <f t="shared" si="268"/>
        <v>0</v>
      </c>
      <c r="G4660" s="292">
        <f t="shared" si="269"/>
        <v>321.07038879019524</v>
      </c>
      <c r="H4660" s="292">
        <f t="shared" si="270"/>
        <v>321.07038879019524</v>
      </c>
    </row>
    <row r="4661" spans="1:8" x14ac:dyDescent="0.25">
      <c r="A4661" s="433" t="s">
        <v>298</v>
      </c>
      <c r="B4661" s="325">
        <v>227</v>
      </c>
      <c r="C4661" s="435">
        <v>0</v>
      </c>
      <c r="D4661" s="439">
        <v>6.01</v>
      </c>
      <c r="E4661" s="439">
        <f t="shared" si="267"/>
        <v>6.01</v>
      </c>
      <c r="F4661" s="292">
        <f t="shared" si="268"/>
        <v>0</v>
      </c>
      <c r="G4661" s="292">
        <f t="shared" si="269"/>
        <v>884.74692188403185</v>
      </c>
      <c r="H4661" s="292">
        <f t="shared" si="270"/>
        <v>884.74692188403185</v>
      </c>
    </row>
    <row r="4662" spans="1:8" x14ac:dyDescent="0.25">
      <c r="A4662" s="433" t="s">
        <v>298</v>
      </c>
      <c r="B4662" s="325">
        <v>229</v>
      </c>
      <c r="C4662" s="435">
        <v>1.2999999999999999E-2</v>
      </c>
      <c r="D4662" s="439">
        <v>6.4829999999999997</v>
      </c>
      <c r="E4662" s="439">
        <f t="shared" si="267"/>
        <v>6.4959999999999996</v>
      </c>
      <c r="F4662" s="292">
        <f t="shared" si="268"/>
        <v>1.9137620606476562</v>
      </c>
      <c r="G4662" s="292">
        <f t="shared" si="269"/>
        <v>954.37841839836574</v>
      </c>
      <c r="H4662" s="292">
        <f t="shared" si="270"/>
        <v>956.29218045901337</v>
      </c>
    </row>
    <row r="4663" spans="1:8" x14ac:dyDescent="0.25">
      <c r="A4663" s="433" t="s">
        <v>298</v>
      </c>
      <c r="B4663" s="325">
        <v>232</v>
      </c>
      <c r="C4663" s="435">
        <v>4.2000000000000003E-2</v>
      </c>
      <c r="D4663" s="439">
        <v>2.2519999999999998</v>
      </c>
      <c r="E4663" s="439">
        <f t="shared" si="267"/>
        <v>2.2939999999999996</v>
      </c>
      <c r="F4663" s="292">
        <f t="shared" si="268"/>
        <v>6.1829235805539664</v>
      </c>
      <c r="G4663" s="292">
        <f t="shared" si="269"/>
        <v>331.52247389065548</v>
      </c>
      <c r="H4663" s="292">
        <f t="shared" si="270"/>
        <v>337.70539747120944</v>
      </c>
    </row>
    <row r="4664" spans="1:8" x14ac:dyDescent="0.25">
      <c r="A4664" s="433" t="s">
        <v>298</v>
      </c>
      <c r="B4664" s="325">
        <v>236</v>
      </c>
      <c r="C4664" s="435">
        <v>0</v>
      </c>
      <c r="D4664" s="439">
        <v>6.2830000000000004</v>
      </c>
      <c r="E4664" s="439">
        <f t="shared" si="267"/>
        <v>6.2830000000000004</v>
      </c>
      <c r="F4664" s="292">
        <f t="shared" si="268"/>
        <v>0</v>
      </c>
      <c r="G4664" s="292">
        <f t="shared" si="269"/>
        <v>924.9359251576326</v>
      </c>
      <c r="H4664" s="292">
        <f t="shared" si="270"/>
        <v>924.9359251576326</v>
      </c>
    </row>
    <row r="4665" spans="1:8" x14ac:dyDescent="0.25">
      <c r="A4665" s="433" t="s">
        <v>298</v>
      </c>
      <c r="B4665" s="325">
        <v>241</v>
      </c>
      <c r="C4665" s="435">
        <v>0.126</v>
      </c>
      <c r="D4665" s="439">
        <v>4.8029999999999999</v>
      </c>
      <c r="E4665" s="439">
        <f t="shared" si="267"/>
        <v>4.9290000000000003</v>
      </c>
      <c r="F4665" s="292">
        <f t="shared" si="268"/>
        <v>18.548770741661897</v>
      </c>
      <c r="G4665" s="292">
        <f t="shared" si="269"/>
        <v>707.06147517620718</v>
      </c>
      <c r="H4665" s="292">
        <f t="shared" si="270"/>
        <v>725.61024591786907</v>
      </c>
    </row>
    <row r="4666" spans="1:8" x14ac:dyDescent="0.25">
      <c r="A4666" s="433" t="s">
        <v>298</v>
      </c>
      <c r="B4666" s="325">
        <v>242</v>
      </c>
      <c r="C4666" s="435">
        <v>0</v>
      </c>
      <c r="D4666" s="439">
        <f>6+9.17</f>
        <v>15.17</v>
      </c>
      <c r="E4666" s="439">
        <f t="shared" si="267"/>
        <v>15.17</v>
      </c>
      <c r="F4666" s="292">
        <f t="shared" si="268"/>
        <v>0</v>
      </c>
      <c r="G4666" s="292">
        <f t="shared" si="269"/>
        <v>2233.213112309611</v>
      </c>
      <c r="H4666" s="292">
        <f t="shared" si="270"/>
        <v>2233.213112309611</v>
      </c>
    </row>
    <row r="4667" spans="1:8" x14ac:dyDescent="0.25">
      <c r="A4667" s="433" t="s">
        <v>298</v>
      </c>
      <c r="B4667" s="325">
        <v>244</v>
      </c>
      <c r="C4667" s="435">
        <v>0</v>
      </c>
      <c r="D4667" s="439">
        <v>11.37</v>
      </c>
      <c r="E4667" s="439">
        <f t="shared" si="267"/>
        <v>11.37</v>
      </c>
      <c r="F4667" s="292">
        <f t="shared" si="268"/>
        <v>0</v>
      </c>
      <c r="G4667" s="292">
        <f t="shared" si="269"/>
        <v>1673.8057407356807</v>
      </c>
      <c r="H4667" s="292">
        <f t="shared" si="270"/>
        <v>1673.8057407356807</v>
      </c>
    </row>
    <row r="4668" spans="1:8" x14ac:dyDescent="0.25">
      <c r="A4668" s="433" t="s">
        <v>298</v>
      </c>
      <c r="B4668" s="325">
        <v>245</v>
      </c>
      <c r="C4668" s="435">
        <v>0</v>
      </c>
      <c r="D4668" s="439">
        <v>6.68</v>
      </c>
      <c r="E4668" s="439">
        <f t="shared" si="267"/>
        <v>6.68</v>
      </c>
      <c r="F4668" s="292">
        <f t="shared" si="268"/>
        <v>0</v>
      </c>
      <c r="G4668" s="292">
        <f t="shared" si="269"/>
        <v>983.37927424048792</v>
      </c>
      <c r="H4668" s="292">
        <f t="shared" si="270"/>
        <v>983.37927424048792</v>
      </c>
    </row>
    <row r="4669" spans="1:8" x14ac:dyDescent="0.25">
      <c r="A4669" s="433" t="s">
        <v>298</v>
      </c>
      <c r="B4669" s="325">
        <v>247</v>
      </c>
      <c r="C4669" s="435">
        <v>0</v>
      </c>
      <c r="D4669" s="439">
        <v>4.6689999999999996</v>
      </c>
      <c r="E4669" s="439">
        <f t="shared" si="267"/>
        <v>4.6689999999999996</v>
      </c>
      <c r="F4669" s="292">
        <f t="shared" si="268"/>
        <v>0</v>
      </c>
      <c r="G4669" s="292">
        <f t="shared" si="269"/>
        <v>687.33500470491583</v>
      </c>
      <c r="H4669" s="292">
        <f t="shared" si="270"/>
        <v>687.33500470491583</v>
      </c>
    </row>
    <row r="4670" spans="1:8" x14ac:dyDescent="0.25">
      <c r="A4670" s="433" t="s">
        <v>298</v>
      </c>
      <c r="B4670" s="325">
        <v>248</v>
      </c>
      <c r="C4670" s="435">
        <v>0</v>
      </c>
      <c r="D4670" s="439">
        <v>1.8759999999999999</v>
      </c>
      <c r="E4670" s="439">
        <f t="shared" si="267"/>
        <v>1.8759999999999999</v>
      </c>
      <c r="F4670" s="292">
        <f t="shared" si="268"/>
        <v>0</v>
      </c>
      <c r="G4670" s="292">
        <f t="shared" si="269"/>
        <v>276.17058659807714</v>
      </c>
      <c r="H4670" s="292">
        <f t="shared" si="270"/>
        <v>276.17058659807714</v>
      </c>
    </row>
    <row r="4671" spans="1:8" x14ac:dyDescent="0.25">
      <c r="A4671" s="433" t="s">
        <v>298</v>
      </c>
      <c r="B4671" s="325">
        <v>250</v>
      </c>
      <c r="C4671" s="435">
        <v>0</v>
      </c>
      <c r="D4671" s="439">
        <v>4.0709999999999997</v>
      </c>
      <c r="E4671" s="439">
        <f t="shared" si="267"/>
        <v>4.0709999999999997</v>
      </c>
      <c r="F4671" s="292">
        <f t="shared" si="268"/>
        <v>0</v>
      </c>
      <c r="G4671" s="292">
        <f t="shared" si="269"/>
        <v>599.30194991512371</v>
      </c>
      <c r="H4671" s="292">
        <f t="shared" si="270"/>
        <v>599.30194991512371</v>
      </c>
    </row>
    <row r="4672" spans="1:8" x14ac:dyDescent="0.25">
      <c r="A4672" s="433" t="s">
        <v>298</v>
      </c>
      <c r="B4672" s="325">
        <v>252</v>
      </c>
      <c r="C4672" s="435">
        <v>0.38100000000000001</v>
      </c>
      <c r="D4672" s="439">
        <f>4.286+6.05</f>
        <v>10.335999999999999</v>
      </c>
      <c r="E4672" s="439">
        <f t="shared" si="267"/>
        <v>10.716999999999999</v>
      </c>
      <c r="F4672" s="292">
        <f t="shared" si="268"/>
        <v>56.087949623596693</v>
      </c>
      <c r="G4672" s="292">
        <f t="shared" si="269"/>
        <v>1521.5880506810902</v>
      </c>
      <c r="H4672" s="292">
        <f t="shared" si="270"/>
        <v>1577.6760003046868</v>
      </c>
    </row>
    <row r="4673" spans="1:8" x14ac:dyDescent="0.25">
      <c r="A4673" s="433" t="s">
        <v>298</v>
      </c>
      <c r="B4673" s="325">
        <v>255</v>
      </c>
      <c r="C4673" s="435">
        <v>0</v>
      </c>
      <c r="D4673" s="439">
        <v>2.6070000000000002</v>
      </c>
      <c r="E4673" s="439">
        <f t="shared" si="267"/>
        <v>2.6070000000000002</v>
      </c>
      <c r="F4673" s="292">
        <f t="shared" si="268"/>
        <v>0</v>
      </c>
      <c r="G4673" s="292">
        <f t="shared" si="269"/>
        <v>383.78289939295695</v>
      </c>
      <c r="H4673" s="292">
        <f t="shared" si="270"/>
        <v>383.78289939295695</v>
      </c>
    </row>
    <row r="4674" spans="1:8" x14ac:dyDescent="0.25">
      <c r="A4674" s="433" t="s">
        <v>298</v>
      </c>
      <c r="B4674" s="325">
        <v>257</v>
      </c>
      <c r="C4674" s="435">
        <v>0</v>
      </c>
      <c r="D4674" s="439">
        <v>4.4930000000000003</v>
      </c>
      <c r="E4674" s="439">
        <f t="shared" si="267"/>
        <v>4.4930000000000003</v>
      </c>
      <c r="F4674" s="292">
        <f t="shared" si="268"/>
        <v>0</v>
      </c>
      <c r="G4674" s="292">
        <f t="shared" si="269"/>
        <v>661.42561065307075</v>
      </c>
      <c r="H4674" s="292">
        <f t="shared" si="270"/>
        <v>661.42561065307075</v>
      </c>
    </row>
    <row r="4675" spans="1:8" x14ac:dyDescent="0.25">
      <c r="A4675" s="433" t="s">
        <v>298</v>
      </c>
      <c r="B4675" s="325">
        <v>264</v>
      </c>
      <c r="C4675" s="435">
        <v>0</v>
      </c>
      <c r="D4675" s="439">
        <v>9.5229999999999997</v>
      </c>
      <c r="E4675" s="439">
        <f t="shared" si="267"/>
        <v>9.5229999999999997</v>
      </c>
      <c r="F4675" s="292">
        <f t="shared" si="268"/>
        <v>0</v>
      </c>
      <c r="G4675" s="292">
        <f t="shared" si="269"/>
        <v>1401.9043156575101</v>
      </c>
      <c r="H4675" s="292">
        <f t="shared" si="270"/>
        <v>1401.9043156575101</v>
      </c>
    </row>
    <row r="4676" spans="1:8" x14ac:dyDescent="0.25">
      <c r="A4676" s="433" t="s">
        <v>298</v>
      </c>
      <c r="B4676" s="325">
        <v>267</v>
      </c>
      <c r="C4676" s="435">
        <v>0.64700000000000002</v>
      </c>
      <c r="D4676" s="439">
        <v>4.5119999999999996</v>
      </c>
      <c r="E4676" s="439">
        <f t="shared" si="267"/>
        <v>5.1589999999999998</v>
      </c>
      <c r="F4676" s="292">
        <f t="shared" si="268"/>
        <v>95.246465633771805</v>
      </c>
      <c r="G4676" s="292">
        <f t="shared" si="269"/>
        <v>664.22264751094031</v>
      </c>
      <c r="H4676" s="292">
        <f t="shared" si="270"/>
        <v>759.4691131447122</v>
      </c>
    </row>
    <row r="4677" spans="1:8" x14ac:dyDescent="0.25">
      <c r="A4677" s="433" t="s">
        <v>298</v>
      </c>
      <c r="B4677" s="325">
        <v>268</v>
      </c>
      <c r="C4677" s="435">
        <v>0</v>
      </c>
      <c r="D4677" s="439">
        <v>3.9620000000000002</v>
      </c>
      <c r="E4677" s="439">
        <f t="shared" si="267"/>
        <v>3.9620000000000002</v>
      </c>
      <c r="F4677" s="292">
        <f t="shared" si="268"/>
        <v>0</v>
      </c>
      <c r="G4677" s="292">
        <f t="shared" si="269"/>
        <v>583.25579109892419</v>
      </c>
      <c r="H4677" s="292">
        <f t="shared" si="270"/>
        <v>583.25579109892419</v>
      </c>
    </row>
    <row r="4678" spans="1:8" x14ac:dyDescent="0.25">
      <c r="A4678" s="433" t="s">
        <v>298</v>
      </c>
      <c r="B4678" s="325">
        <v>271</v>
      </c>
      <c r="C4678" s="435">
        <v>0</v>
      </c>
      <c r="D4678" s="439">
        <v>3.5579999999999998</v>
      </c>
      <c r="E4678" s="439">
        <f t="shared" si="267"/>
        <v>3.5579999999999998</v>
      </c>
      <c r="F4678" s="292">
        <f t="shared" si="268"/>
        <v>0</v>
      </c>
      <c r="G4678" s="292">
        <f t="shared" si="269"/>
        <v>523.78195475264317</v>
      </c>
      <c r="H4678" s="292">
        <f t="shared" si="270"/>
        <v>523.78195475264317</v>
      </c>
    </row>
    <row r="4679" spans="1:8" x14ac:dyDescent="0.25">
      <c r="A4679" s="433" t="s">
        <v>298</v>
      </c>
      <c r="B4679" s="325">
        <v>272</v>
      </c>
      <c r="C4679" s="435">
        <v>0.14199999999999999</v>
      </c>
      <c r="D4679" s="439">
        <v>5.141</v>
      </c>
      <c r="E4679" s="439">
        <f t="shared" si="267"/>
        <v>5.2830000000000004</v>
      </c>
      <c r="F4679" s="292">
        <f t="shared" si="268"/>
        <v>20.90417020092055</v>
      </c>
      <c r="G4679" s="292">
        <f t="shared" si="269"/>
        <v>756.81928875304618</v>
      </c>
      <c r="H4679" s="292">
        <f t="shared" si="270"/>
        <v>777.72345895396677</v>
      </c>
    </row>
    <row r="4680" spans="1:8" x14ac:dyDescent="0.25">
      <c r="A4680" s="433" t="s">
        <v>298</v>
      </c>
      <c r="B4680" s="325">
        <v>273</v>
      </c>
      <c r="C4680" s="435">
        <v>0.94099999999999995</v>
      </c>
      <c r="D4680" s="439">
        <v>4.8499999999999996</v>
      </c>
      <c r="E4680" s="439">
        <f t="shared" si="267"/>
        <v>5.7909999999999995</v>
      </c>
      <c r="F4680" s="292">
        <f t="shared" si="268"/>
        <v>138.52693069764956</v>
      </c>
      <c r="G4680" s="292">
        <f t="shared" si="269"/>
        <v>713.98046108777942</v>
      </c>
      <c r="H4680" s="292">
        <f t="shared" si="270"/>
        <v>852.50739178542892</v>
      </c>
    </row>
    <row r="4681" spans="1:8" x14ac:dyDescent="0.25">
      <c r="A4681" s="433" t="s">
        <v>298</v>
      </c>
      <c r="B4681" s="325">
        <v>317</v>
      </c>
      <c r="C4681" s="435">
        <v>0</v>
      </c>
      <c r="D4681" s="439">
        <v>5.16</v>
      </c>
      <c r="E4681" s="439">
        <f t="shared" si="267"/>
        <v>5.16</v>
      </c>
      <c r="F4681" s="292">
        <f t="shared" si="268"/>
        <v>0</v>
      </c>
      <c r="G4681" s="292">
        <f t="shared" si="269"/>
        <v>759.61632561091585</v>
      </c>
      <c r="H4681" s="292">
        <f t="shared" si="270"/>
        <v>759.61632561091585</v>
      </c>
    </row>
    <row r="4682" spans="1:8" x14ac:dyDescent="0.25">
      <c r="A4682" s="433" t="s">
        <v>298</v>
      </c>
      <c r="B4682" s="325">
        <v>319</v>
      </c>
      <c r="C4682" s="435">
        <v>1.8169999999999999</v>
      </c>
      <c r="D4682" s="439">
        <v>3.8570000000000002</v>
      </c>
      <c r="E4682" s="439">
        <f t="shared" si="267"/>
        <v>5.6740000000000004</v>
      </c>
      <c r="F4682" s="292">
        <f t="shared" si="268"/>
        <v>267.48505109206087</v>
      </c>
      <c r="G4682" s="292">
        <f t="shared" si="269"/>
        <v>567.79848214753918</v>
      </c>
      <c r="H4682" s="292">
        <f t="shared" si="270"/>
        <v>835.28353323960016</v>
      </c>
    </row>
    <row r="4683" spans="1:8" x14ac:dyDescent="0.25">
      <c r="A4683" s="433" t="s">
        <v>298</v>
      </c>
      <c r="B4683" s="325">
        <v>321</v>
      </c>
      <c r="C4683" s="435">
        <v>0.51900000000000002</v>
      </c>
      <c r="D4683" s="439">
        <f>5.28+4.179</f>
        <v>9.4589999999999996</v>
      </c>
      <c r="E4683" s="439">
        <f t="shared" si="267"/>
        <v>9.9779999999999998</v>
      </c>
      <c r="F4683" s="292">
        <f t="shared" si="268"/>
        <v>76.403269959702584</v>
      </c>
      <c r="G4683" s="292">
        <f t="shared" si="269"/>
        <v>1392.4827178204753</v>
      </c>
      <c r="H4683" s="292">
        <f t="shared" si="270"/>
        <v>1468.8859877801779</v>
      </c>
    </row>
    <row r="4684" spans="1:8" x14ac:dyDescent="0.25">
      <c r="A4684" s="433" t="s">
        <v>298</v>
      </c>
      <c r="B4684" s="325">
        <v>322</v>
      </c>
      <c r="C4684" s="435">
        <v>0.47399999999999998</v>
      </c>
      <c r="D4684" s="439">
        <v>2.9929999999999999</v>
      </c>
      <c r="E4684" s="439">
        <f t="shared" si="267"/>
        <v>3.4669999999999996</v>
      </c>
      <c r="F4684" s="292">
        <f t="shared" si="268"/>
        <v>69.778708980537616</v>
      </c>
      <c r="G4684" s="292">
        <f t="shared" si="269"/>
        <v>440.6069113475719</v>
      </c>
      <c r="H4684" s="292">
        <f t="shared" si="270"/>
        <v>510.38562032810955</v>
      </c>
    </row>
    <row r="4685" spans="1:8" x14ac:dyDescent="0.25">
      <c r="A4685" s="433" t="s">
        <v>298</v>
      </c>
      <c r="B4685" s="325">
        <v>323</v>
      </c>
      <c r="C4685" s="435">
        <v>0</v>
      </c>
      <c r="D4685" s="439">
        <v>3.8620000000000001</v>
      </c>
      <c r="E4685" s="439">
        <f t="shared" si="267"/>
        <v>3.8620000000000001</v>
      </c>
      <c r="F4685" s="292">
        <f t="shared" si="268"/>
        <v>0</v>
      </c>
      <c r="G4685" s="292">
        <f t="shared" si="269"/>
        <v>568.53454447855756</v>
      </c>
      <c r="H4685" s="292">
        <f t="shared" si="270"/>
        <v>568.53454447855756</v>
      </c>
    </row>
    <row r="4686" spans="1:8" x14ac:dyDescent="0.25">
      <c r="A4686" s="433" t="s">
        <v>298</v>
      </c>
      <c r="B4686" s="325">
        <v>325</v>
      </c>
      <c r="C4686" s="435">
        <v>0</v>
      </c>
      <c r="D4686" s="439">
        <v>2.7970000000000002</v>
      </c>
      <c r="E4686" s="439">
        <f t="shared" si="267"/>
        <v>2.7970000000000002</v>
      </c>
      <c r="F4686" s="292">
        <f t="shared" si="268"/>
        <v>0</v>
      </c>
      <c r="G4686" s="292">
        <f t="shared" si="269"/>
        <v>411.75326797165343</v>
      </c>
      <c r="H4686" s="292">
        <f t="shared" si="270"/>
        <v>411.75326797165343</v>
      </c>
    </row>
    <row r="4687" spans="1:8" x14ac:dyDescent="0.25">
      <c r="A4687" s="433" t="s">
        <v>298</v>
      </c>
      <c r="B4687" s="325">
        <v>329</v>
      </c>
      <c r="C4687" s="435">
        <v>0</v>
      </c>
      <c r="D4687" s="439">
        <v>5.3440000000000003</v>
      </c>
      <c r="E4687" s="439">
        <f t="shared" si="267"/>
        <v>5.3440000000000003</v>
      </c>
      <c r="F4687" s="292">
        <f t="shared" si="268"/>
        <v>0</v>
      </c>
      <c r="G4687" s="292">
        <f t="shared" si="269"/>
        <v>786.7034193923904</v>
      </c>
      <c r="H4687" s="292">
        <f t="shared" si="270"/>
        <v>786.7034193923904</v>
      </c>
    </row>
    <row r="4688" spans="1:8" x14ac:dyDescent="0.25">
      <c r="A4688" s="433" t="s">
        <v>298</v>
      </c>
      <c r="B4688" s="325">
        <v>332</v>
      </c>
      <c r="C4688" s="435">
        <v>0</v>
      </c>
      <c r="D4688" s="439">
        <v>7.2069999999999999</v>
      </c>
      <c r="E4688" s="439">
        <f t="shared" si="267"/>
        <v>7.2069999999999999</v>
      </c>
      <c r="F4688" s="292">
        <f t="shared" si="268"/>
        <v>0</v>
      </c>
      <c r="G4688" s="292">
        <f t="shared" si="269"/>
        <v>1060.9602439298199</v>
      </c>
      <c r="H4688" s="292">
        <f t="shared" si="270"/>
        <v>1060.9602439298199</v>
      </c>
    </row>
    <row r="4689" spans="1:8" x14ac:dyDescent="0.25">
      <c r="A4689" s="433" t="s">
        <v>298</v>
      </c>
      <c r="B4689" s="325">
        <v>333</v>
      </c>
      <c r="C4689" s="435">
        <v>0</v>
      </c>
      <c r="D4689" s="439">
        <v>9.4749999999999996</v>
      </c>
      <c r="E4689" s="439">
        <f t="shared" si="267"/>
        <v>9.4749999999999996</v>
      </c>
      <c r="F4689" s="292">
        <f t="shared" si="268"/>
        <v>0</v>
      </c>
      <c r="G4689" s="292">
        <f t="shared" si="269"/>
        <v>1394.838117279734</v>
      </c>
      <c r="H4689" s="292">
        <f t="shared" si="270"/>
        <v>1394.838117279734</v>
      </c>
    </row>
    <row r="4690" spans="1:8" x14ac:dyDescent="0.25">
      <c r="A4690" s="433" t="s">
        <v>298</v>
      </c>
      <c r="B4690" s="325">
        <v>335</v>
      </c>
      <c r="C4690" s="435">
        <v>1.2450000000000001</v>
      </c>
      <c r="D4690" s="439">
        <v>3.839</v>
      </c>
      <c r="E4690" s="439">
        <f t="shared" si="267"/>
        <v>5.0839999999999996</v>
      </c>
      <c r="F4690" s="292">
        <f t="shared" si="268"/>
        <v>183.27952042356404</v>
      </c>
      <c r="G4690" s="292">
        <f t="shared" si="269"/>
        <v>565.14865775587327</v>
      </c>
      <c r="H4690" s="292">
        <f t="shared" si="270"/>
        <v>748.42817817943717</v>
      </c>
    </row>
    <row r="4691" spans="1:8" x14ac:dyDescent="0.25">
      <c r="A4691" s="433" t="s">
        <v>298</v>
      </c>
      <c r="B4691" s="325">
        <v>346</v>
      </c>
      <c r="C4691" s="435">
        <v>0.191</v>
      </c>
      <c r="D4691" s="439">
        <v>5.7709999999999999</v>
      </c>
      <c r="E4691" s="439">
        <f t="shared" si="267"/>
        <v>5.9619999999999997</v>
      </c>
      <c r="F4691" s="292">
        <f t="shared" si="268"/>
        <v>28.117581044900181</v>
      </c>
      <c r="G4691" s="292">
        <f t="shared" si="269"/>
        <v>849.56314246135571</v>
      </c>
      <c r="H4691" s="292">
        <f t="shared" si="270"/>
        <v>877.68072350625584</v>
      </c>
    </row>
    <row r="4692" spans="1:8" x14ac:dyDescent="0.25">
      <c r="A4692" s="433" t="s">
        <v>298</v>
      </c>
      <c r="B4692" s="325">
        <v>347</v>
      </c>
      <c r="C4692" s="435">
        <v>1.0569999999999999</v>
      </c>
      <c r="D4692" s="439">
        <v>3.3149999999999999</v>
      </c>
      <c r="E4692" s="439">
        <f t="shared" si="267"/>
        <v>4.3719999999999999</v>
      </c>
      <c r="F4692" s="292">
        <f t="shared" si="268"/>
        <v>155.60357677727481</v>
      </c>
      <c r="G4692" s="292">
        <f t="shared" si="269"/>
        <v>488.0093254651523</v>
      </c>
      <c r="H4692" s="292">
        <f t="shared" si="270"/>
        <v>643.61290224242714</v>
      </c>
    </row>
    <row r="4693" spans="1:8" x14ac:dyDescent="0.25">
      <c r="A4693" s="433" t="s">
        <v>298</v>
      </c>
      <c r="B4693" s="325">
        <v>351</v>
      </c>
      <c r="C4693" s="435">
        <v>3.7930000000000001</v>
      </c>
      <c r="D4693" s="439">
        <v>4.0309999999999997</v>
      </c>
      <c r="E4693" s="439">
        <f t="shared" ref="E4693:E4756" si="271">C4693+D4693</f>
        <v>7.8239999999999998</v>
      </c>
      <c r="F4693" s="292">
        <f t="shared" ref="F4693:F4756" si="272">C4693*10000/(4.65*4.65*3.14159)</f>
        <v>558.37688431050458</v>
      </c>
      <c r="G4693" s="292">
        <f t="shared" ref="G4693:G4756" si="273">D4693*10000/(4.65*4.65*3.14159)</f>
        <v>593.41345126697706</v>
      </c>
      <c r="H4693" s="292">
        <f t="shared" ref="H4693:H4756" si="274">E4693*10000/(4.65*4.65*3.14159)</f>
        <v>1151.7903355774818</v>
      </c>
    </row>
    <row r="4694" spans="1:8" x14ac:dyDescent="0.25">
      <c r="A4694" s="433" t="s">
        <v>298</v>
      </c>
      <c r="B4694" s="325">
        <v>353</v>
      </c>
      <c r="C4694" s="435">
        <v>0.74399999999999999</v>
      </c>
      <c r="D4694" s="439">
        <f>5.028+5.227</f>
        <v>10.254999999999999</v>
      </c>
      <c r="E4694" s="439">
        <f t="shared" si="271"/>
        <v>10.998999999999999</v>
      </c>
      <c r="F4694" s="292">
        <f t="shared" si="272"/>
        <v>109.5260748555274</v>
      </c>
      <c r="G4694" s="292">
        <f t="shared" si="273"/>
        <v>1509.6638409185932</v>
      </c>
      <c r="H4694" s="292">
        <f t="shared" si="274"/>
        <v>1619.1899157741207</v>
      </c>
    </row>
    <row r="4695" spans="1:8" x14ac:dyDescent="0.25">
      <c r="A4695" s="433" t="s">
        <v>298</v>
      </c>
      <c r="B4695" s="325">
        <v>360</v>
      </c>
      <c r="C4695" s="435">
        <v>0</v>
      </c>
      <c r="D4695" s="439">
        <v>2.1019999999999999</v>
      </c>
      <c r="E4695" s="439">
        <f t="shared" si="271"/>
        <v>2.1019999999999999</v>
      </c>
      <c r="F4695" s="292">
        <f t="shared" si="272"/>
        <v>0</v>
      </c>
      <c r="G4695" s="292">
        <f t="shared" si="273"/>
        <v>309.44060396010565</v>
      </c>
      <c r="H4695" s="292">
        <f t="shared" si="274"/>
        <v>309.44060396010565</v>
      </c>
    </row>
    <row r="4696" spans="1:8" x14ac:dyDescent="0.25">
      <c r="A4696" s="433" t="s">
        <v>298</v>
      </c>
      <c r="B4696" s="325">
        <v>361</v>
      </c>
      <c r="C4696" s="435">
        <v>0</v>
      </c>
      <c r="D4696" s="439">
        <v>7.5019999999999998</v>
      </c>
      <c r="E4696" s="439">
        <f t="shared" si="271"/>
        <v>7.5019999999999998</v>
      </c>
      <c r="F4696" s="292">
        <f t="shared" si="272"/>
        <v>0</v>
      </c>
      <c r="G4696" s="292">
        <f t="shared" si="273"/>
        <v>1104.3879214599012</v>
      </c>
      <c r="H4696" s="292">
        <f t="shared" si="274"/>
        <v>1104.3879214599012</v>
      </c>
    </row>
    <row r="4697" spans="1:8" x14ac:dyDescent="0.25">
      <c r="A4697" s="433" t="s">
        <v>298</v>
      </c>
      <c r="B4697" s="325">
        <v>364</v>
      </c>
      <c r="C4697" s="435">
        <v>0</v>
      </c>
      <c r="D4697" s="439">
        <v>5.6139999999999999</v>
      </c>
      <c r="E4697" s="439">
        <f t="shared" si="271"/>
        <v>5.6139999999999999</v>
      </c>
      <c r="F4697" s="292">
        <f t="shared" si="272"/>
        <v>0</v>
      </c>
      <c r="G4697" s="292">
        <f t="shared" si="273"/>
        <v>826.45078526738018</v>
      </c>
      <c r="H4697" s="292">
        <f t="shared" si="274"/>
        <v>826.45078526738018</v>
      </c>
    </row>
    <row r="4698" spans="1:8" x14ac:dyDescent="0.25">
      <c r="A4698" s="433" t="s">
        <v>298</v>
      </c>
      <c r="B4698" s="325">
        <v>365</v>
      </c>
      <c r="C4698" s="435">
        <v>4.7889999999999997</v>
      </c>
      <c r="D4698" s="439">
        <v>3.4550000000000001</v>
      </c>
      <c r="E4698" s="439">
        <f t="shared" si="271"/>
        <v>8.2439999999999998</v>
      </c>
      <c r="F4698" s="292">
        <f t="shared" si="272"/>
        <v>705.00050064935579</v>
      </c>
      <c r="G4698" s="292">
        <f t="shared" si="273"/>
        <v>508.61907073366552</v>
      </c>
      <c r="H4698" s="292">
        <f t="shared" si="274"/>
        <v>1213.6195713830214</v>
      </c>
    </row>
    <row r="4699" spans="1:8" x14ac:dyDescent="0.25">
      <c r="A4699" s="433" t="s">
        <v>298</v>
      </c>
      <c r="B4699" s="325">
        <v>369</v>
      </c>
      <c r="C4699" s="435">
        <v>0</v>
      </c>
      <c r="D4699" s="439">
        <v>4.21</v>
      </c>
      <c r="E4699" s="439">
        <f t="shared" si="271"/>
        <v>4.21</v>
      </c>
      <c r="F4699" s="292">
        <f t="shared" si="272"/>
        <v>0</v>
      </c>
      <c r="G4699" s="292">
        <f t="shared" si="273"/>
        <v>619.76448271743322</v>
      </c>
      <c r="H4699" s="292">
        <f t="shared" si="274"/>
        <v>619.76448271743322</v>
      </c>
    </row>
    <row r="4700" spans="1:8" x14ac:dyDescent="0.25">
      <c r="A4700" s="433" t="s">
        <v>298</v>
      </c>
      <c r="B4700" s="325">
        <v>370</v>
      </c>
      <c r="C4700" s="435">
        <v>0</v>
      </c>
      <c r="D4700" s="439">
        <v>4.8079999999999998</v>
      </c>
      <c r="E4700" s="439">
        <f t="shared" si="271"/>
        <v>4.8079999999999998</v>
      </c>
      <c r="F4700" s="292">
        <f t="shared" si="272"/>
        <v>0</v>
      </c>
      <c r="G4700" s="292">
        <f t="shared" si="273"/>
        <v>707.79753750722546</v>
      </c>
      <c r="H4700" s="292">
        <f t="shared" si="274"/>
        <v>707.79753750722546</v>
      </c>
    </row>
    <row r="4701" spans="1:8" x14ac:dyDescent="0.25">
      <c r="A4701" s="433" t="s">
        <v>298</v>
      </c>
      <c r="B4701" s="325">
        <v>371</v>
      </c>
      <c r="C4701" s="435">
        <v>0</v>
      </c>
      <c r="D4701" s="439">
        <v>7.1070000000000002</v>
      </c>
      <c r="E4701" s="439">
        <f t="shared" si="271"/>
        <v>7.1070000000000002</v>
      </c>
      <c r="F4701" s="292">
        <f t="shared" si="272"/>
        <v>0</v>
      </c>
      <c r="G4701" s="292">
        <f t="shared" si="273"/>
        <v>1046.2389973094532</v>
      </c>
      <c r="H4701" s="292">
        <f t="shared" si="274"/>
        <v>1046.2389973094532</v>
      </c>
    </row>
    <row r="4702" spans="1:8" x14ac:dyDescent="0.25">
      <c r="A4702" s="433" t="s">
        <v>298</v>
      </c>
      <c r="B4702" s="325">
        <v>374</v>
      </c>
      <c r="C4702" s="435">
        <v>0.14299999999999999</v>
      </c>
      <c r="D4702" s="439">
        <v>5.7080000000000002</v>
      </c>
      <c r="E4702" s="439">
        <f t="shared" si="271"/>
        <v>5.851</v>
      </c>
      <c r="F4702" s="292">
        <f t="shared" si="272"/>
        <v>21.051382667124216</v>
      </c>
      <c r="G4702" s="292">
        <f t="shared" si="273"/>
        <v>840.28875709052477</v>
      </c>
      <c r="H4702" s="292">
        <f t="shared" si="274"/>
        <v>861.3401397576489</v>
      </c>
    </row>
    <row r="4703" spans="1:8" x14ac:dyDescent="0.25">
      <c r="A4703" s="433" t="s">
        <v>298</v>
      </c>
      <c r="B4703" s="325">
        <v>379</v>
      </c>
      <c r="C4703" s="435">
        <v>1.329</v>
      </c>
      <c r="D4703" s="439">
        <v>8.6549999999999994</v>
      </c>
      <c r="E4703" s="439">
        <f t="shared" si="271"/>
        <v>9.984</v>
      </c>
      <c r="F4703" s="292">
        <f t="shared" si="272"/>
        <v>195.64536758467193</v>
      </c>
      <c r="G4703" s="292">
        <f t="shared" si="273"/>
        <v>1274.1238949927281</v>
      </c>
      <c r="H4703" s="292">
        <f t="shared" si="274"/>
        <v>1469.7692625774</v>
      </c>
    </row>
    <row r="4704" spans="1:8" x14ac:dyDescent="0.25">
      <c r="A4704" s="433" t="s">
        <v>298</v>
      </c>
      <c r="B4704" s="325">
        <v>383</v>
      </c>
      <c r="C4704" s="435">
        <v>0</v>
      </c>
      <c r="D4704" s="439">
        <v>8.4380000000000006</v>
      </c>
      <c r="E4704" s="439">
        <f t="shared" si="271"/>
        <v>8.4380000000000006</v>
      </c>
      <c r="F4704" s="292">
        <f t="shared" si="272"/>
        <v>0</v>
      </c>
      <c r="G4704" s="292">
        <f t="shared" si="273"/>
        <v>1242.1787898265325</v>
      </c>
      <c r="H4704" s="292">
        <f t="shared" si="274"/>
        <v>1242.1787898265325</v>
      </c>
    </row>
    <row r="4705" spans="1:8" x14ac:dyDescent="0.25">
      <c r="A4705" s="433" t="s">
        <v>298</v>
      </c>
      <c r="B4705" s="325">
        <v>392</v>
      </c>
      <c r="C4705" s="435">
        <v>0</v>
      </c>
      <c r="D4705" s="439">
        <v>5.4850000000000003</v>
      </c>
      <c r="E4705" s="439">
        <f t="shared" si="271"/>
        <v>5.4850000000000003</v>
      </c>
      <c r="F4705" s="292">
        <f t="shared" si="272"/>
        <v>0</v>
      </c>
      <c r="G4705" s="292">
        <f t="shared" si="273"/>
        <v>807.46037712710722</v>
      </c>
      <c r="H4705" s="292">
        <f t="shared" si="274"/>
        <v>807.46037712710722</v>
      </c>
    </row>
    <row r="4706" spans="1:8" x14ac:dyDescent="0.25">
      <c r="A4706" s="433" t="s">
        <v>298</v>
      </c>
      <c r="B4706" s="325">
        <v>396</v>
      </c>
      <c r="C4706" s="435">
        <v>0.23300000000000001</v>
      </c>
      <c r="D4706" s="439">
        <v>4.3769999999999998</v>
      </c>
      <c r="E4706" s="439">
        <f t="shared" si="271"/>
        <v>4.6099999999999994</v>
      </c>
      <c r="F4706" s="292">
        <f t="shared" si="272"/>
        <v>34.300504625454145</v>
      </c>
      <c r="G4706" s="292">
        <f t="shared" si="273"/>
        <v>644.34896457344553</v>
      </c>
      <c r="H4706" s="292">
        <f t="shared" si="274"/>
        <v>678.64946919889951</v>
      </c>
    </row>
    <row r="4707" spans="1:8" x14ac:dyDescent="0.25">
      <c r="A4707" s="433" t="s">
        <v>298</v>
      </c>
      <c r="B4707" s="325">
        <v>398</v>
      </c>
      <c r="C4707" s="435">
        <v>1.0999999999999999E-2</v>
      </c>
      <c r="D4707" s="439">
        <v>2.8849999999999998</v>
      </c>
      <c r="E4707" s="439">
        <f t="shared" si="271"/>
        <v>2.8959999999999999</v>
      </c>
      <c r="F4707" s="292">
        <f t="shared" si="272"/>
        <v>1.6193371282403244</v>
      </c>
      <c r="G4707" s="292">
        <f t="shared" si="273"/>
        <v>424.70796499757597</v>
      </c>
      <c r="H4707" s="292">
        <f t="shared" si="274"/>
        <v>426.32730212581635</v>
      </c>
    </row>
    <row r="4708" spans="1:8" x14ac:dyDescent="0.25">
      <c r="A4708" s="433" t="s">
        <v>298</v>
      </c>
      <c r="B4708" s="325">
        <v>399</v>
      </c>
      <c r="C4708" s="435">
        <v>0.39</v>
      </c>
      <c r="D4708" s="439">
        <v>6.8410000000000002</v>
      </c>
      <c r="E4708" s="439">
        <f t="shared" si="271"/>
        <v>7.2309999999999999</v>
      </c>
      <c r="F4708" s="292">
        <f t="shared" si="272"/>
        <v>57.412861819429686</v>
      </c>
      <c r="G4708" s="292">
        <f t="shared" si="273"/>
        <v>1007.0804812992782</v>
      </c>
      <c r="H4708" s="292">
        <f t="shared" si="274"/>
        <v>1064.4933431187078</v>
      </c>
    </row>
    <row r="4709" spans="1:8" x14ac:dyDescent="0.25">
      <c r="A4709" s="433" t="s">
        <v>298</v>
      </c>
      <c r="B4709" s="325">
        <v>405</v>
      </c>
      <c r="C4709" s="435">
        <v>1.4179999999999999</v>
      </c>
      <c r="D4709" s="439">
        <v>6.8470000000000004</v>
      </c>
      <c r="E4709" s="439">
        <f t="shared" si="271"/>
        <v>8.2650000000000006</v>
      </c>
      <c r="F4709" s="292">
        <f t="shared" si="272"/>
        <v>208.74727707679818</v>
      </c>
      <c r="G4709" s="292">
        <f t="shared" si="273"/>
        <v>1007.9637560965001</v>
      </c>
      <c r="H4709" s="292">
        <f t="shared" si="274"/>
        <v>1216.7110331732983</v>
      </c>
    </row>
    <row r="4710" spans="1:8" x14ac:dyDescent="0.25">
      <c r="A4710" s="433" t="s">
        <v>298</v>
      </c>
      <c r="B4710" s="325">
        <v>409</v>
      </c>
      <c r="C4710" s="435">
        <v>1.8759999999999999</v>
      </c>
      <c r="D4710" s="439">
        <v>4.2160000000000002</v>
      </c>
      <c r="E4710" s="439">
        <f t="shared" si="271"/>
        <v>6.0920000000000005</v>
      </c>
      <c r="F4710" s="292">
        <f t="shared" si="272"/>
        <v>276.17058659807714</v>
      </c>
      <c r="G4710" s="292">
        <f t="shared" si="273"/>
        <v>620.64775751465527</v>
      </c>
      <c r="H4710" s="292">
        <f t="shared" si="274"/>
        <v>896.81834411273258</v>
      </c>
    </row>
    <row r="4711" spans="1:8" x14ac:dyDescent="0.25">
      <c r="A4711" s="433" t="s">
        <v>298</v>
      </c>
      <c r="B4711" s="325">
        <v>411</v>
      </c>
      <c r="C4711" s="435">
        <v>8.9999999999999993E-3</v>
      </c>
      <c r="D4711" s="439">
        <v>6.8209999999999997</v>
      </c>
      <c r="E4711" s="439">
        <f t="shared" si="271"/>
        <v>6.83</v>
      </c>
      <c r="F4711" s="292">
        <f t="shared" si="272"/>
        <v>1.3249121958329928</v>
      </c>
      <c r="G4711" s="292">
        <f t="shared" si="273"/>
        <v>1004.1362319752049</v>
      </c>
      <c r="H4711" s="292">
        <f t="shared" si="274"/>
        <v>1005.4611441710379</v>
      </c>
    </row>
    <row r="4712" spans="1:8" x14ac:dyDescent="0.25">
      <c r="A4712" s="433" t="s">
        <v>298</v>
      </c>
      <c r="B4712" s="325">
        <v>413</v>
      </c>
      <c r="C4712" s="435">
        <v>1.913</v>
      </c>
      <c r="D4712" s="439">
        <v>3.0750000000000002</v>
      </c>
      <c r="E4712" s="439">
        <f t="shared" si="271"/>
        <v>4.9880000000000004</v>
      </c>
      <c r="F4712" s="292">
        <f t="shared" si="272"/>
        <v>281.61744784761277</v>
      </c>
      <c r="G4712" s="292">
        <f t="shared" si="273"/>
        <v>452.67833357627251</v>
      </c>
      <c r="H4712" s="292">
        <f t="shared" si="274"/>
        <v>734.29578142388539</v>
      </c>
    </row>
    <row r="4713" spans="1:8" x14ac:dyDescent="0.25">
      <c r="A4713" s="433" t="s">
        <v>298</v>
      </c>
      <c r="B4713" s="325">
        <v>415</v>
      </c>
      <c r="C4713" s="435">
        <v>0</v>
      </c>
      <c r="D4713" s="439">
        <v>5.3029999999999999</v>
      </c>
      <c r="E4713" s="439">
        <f t="shared" si="271"/>
        <v>5.3029999999999999</v>
      </c>
      <c r="F4713" s="292">
        <f t="shared" si="272"/>
        <v>0</v>
      </c>
      <c r="G4713" s="292">
        <f t="shared" si="273"/>
        <v>780.6677082780401</v>
      </c>
      <c r="H4713" s="292">
        <f t="shared" si="274"/>
        <v>780.6677082780401</v>
      </c>
    </row>
    <row r="4714" spans="1:8" x14ac:dyDescent="0.25">
      <c r="A4714" s="433" t="s">
        <v>298</v>
      </c>
      <c r="B4714" s="325">
        <v>416</v>
      </c>
      <c r="C4714" s="435">
        <v>0.377</v>
      </c>
      <c r="D4714" s="439">
        <f>4.052+5.767</f>
        <v>9.8189999999999991</v>
      </c>
      <c r="E4714" s="439">
        <f t="shared" si="271"/>
        <v>10.196</v>
      </c>
      <c r="F4714" s="292">
        <f t="shared" si="272"/>
        <v>55.49909975878203</v>
      </c>
      <c r="G4714" s="292">
        <f t="shared" si="273"/>
        <v>1445.4792056537949</v>
      </c>
      <c r="H4714" s="292">
        <f t="shared" si="274"/>
        <v>1500.9783054125771</v>
      </c>
    </row>
    <row r="4715" spans="1:8" x14ac:dyDescent="0.25">
      <c r="A4715" s="433" t="s">
        <v>298</v>
      </c>
      <c r="B4715" s="325">
        <v>417</v>
      </c>
      <c r="C4715" s="435">
        <v>2.5569999999999999</v>
      </c>
      <c r="D4715" s="439">
        <v>4.2050000000000001</v>
      </c>
      <c r="E4715" s="439">
        <f t="shared" si="271"/>
        <v>6.7620000000000005</v>
      </c>
      <c r="F4715" s="292">
        <f t="shared" si="272"/>
        <v>376.42227608277358</v>
      </c>
      <c r="G4715" s="292">
        <f t="shared" si="273"/>
        <v>619.02842038641495</v>
      </c>
      <c r="H4715" s="292">
        <f t="shared" si="274"/>
        <v>995.45069646918853</v>
      </c>
    </row>
    <row r="4716" spans="1:8" x14ac:dyDescent="0.25">
      <c r="A4716" s="433" t="s">
        <v>298</v>
      </c>
      <c r="B4716" s="325">
        <v>419</v>
      </c>
      <c r="C4716" s="435">
        <v>0.59099999999999997</v>
      </c>
      <c r="D4716" s="439">
        <v>3.722</v>
      </c>
      <c r="E4716" s="439">
        <f t="shared" si="271"/>
        <v>4.3129999999999997</v>
      </c>
      <c r="F4716" s="292">
        <f t="shared" si="272"/>
        <v>87.002567526366519</v>
      </c>
      <c r="G4716" s="292">
        <f t="shared" si="273"/>
        <v>547.92479921004428</v>
      </c>
      <c r="H4716" s="292">
        <f t="shared" si="274"/>
        <v>634.92736673641082</v>
      </c>
    </row>
    <row r="4717" spans="1:8" x14ac:dyDescent="0.25">
      <c r="A4717" s="433" t="s">
        <v>298</v>
      </c>
      <c r="B4717" s="325">
        <v>427</v>
      </c>
      <c r="C4717" s="435">
        <v>4.5869999999999997</v>
      </c>
      <c r="D4717" s="439">
        <v>7.9909999999999997</v>
      </c>
      <c r="E4717" s="439">
        <f t="shared" si="271"/>
        <v>12.577999999999999</v>
      </c>
      <c r="F4717" s="292">
        <f t="shared" si="272"/>
        <v>675.26358247621533</v>
      </c>
      <c r="G4717" s="292">
        <f t="shared" si="273"/>
        <v>1176.3748174334939</v>
      </c>
      <c r="H4717" s="292">
        <f t="shared" si="274"/>
        <v>1851.6383999097093</v>
      </c>
    </row>
    <row r="4718" spans="1:8" x14ac:dyDescent="0.25">
      <c r="A4718" s="433" t="s">
        <v>298</v>
      </c>
      <c r="B4718" s="325">
        <v>433</v>
      </c>
      <c r="C4718" s="435">
        <v>0.56599999999999995</v>
      </c>
      <c r="D4718" s="439">
        <f>5.064+5.993</f>
        <v>11.057</v>
      </c>
      <c r="E4718" s="439">
        <f t="shared" si="271"/>
        <v>11.623000000000001</v>
      </c>
      <c r="F4718" s="292">
        <f t="shared" si="272"/>
        <v>83.322255871274862</v>
      </c>
      <c r="G4718" s="292">
        <f t="shared" si="273"/>
        <v>1627.7282388139333</v>
      </c>
      <c r="H4718" s="292">
        <f t="shared" si="274"/>
        <v>1711.0504946852086</v>
      </c>
    </row>
    <row r="4719" spans="1:8" x14ac:dyDescent="0.25">
      <c r="A4719" s="433" t="s">
        <v>298</v>
      </c>
      <c r="B4719" s="325">
        <v>434</v>
      </c>
      <c r="C4719" s="435">
        <v>6.84</v>
      </c>
      <c r="D4719" s="439">
        <f>4.719+4.26</f>
        <v>8.9789999999999992</v>
      </c>
      <c r="E4719" s="439">
        <f t="shared" si="271"/>
        <v>15.818999999999999</v>
      </c>
      <c r="F4719" s="292">
        <f t="shared" si="272"/>
        <v>1006.9332688330745</v>
      </c>
      <c r="G4719" s="292">
        <f t="shared" si="273"/>
        <v>1321.8207340427155</v>
      </c>
      <c r="H4719" s="292">
        <f t="shared" si="274"/>
        <v>2328.7540028757903</v>
      </c>
    </row>
    <row r="4720" spans="1:8" x14ac:dyDescent="0.25">
      <c r="A4720" s="433" t="s">
        <v>298</v>
      </c>
      <c r="B4720" s="325">
        <v>435</v>
      </c>
      <c r="C4720" s="435">
        <v>3.2000000000000001E-2</v>
      </c>
      <c r="D4720" s="439">
        <v>5.8040000000000003</v>
      </c>
      <c r="E4720" s="439">
        <f t="shared" si="271"/>
        <v>5.8360000000000003</v>
      </c>
      <c r="F4720" s="292">
        <f t="shared" si="272"/>
        <v>4.7107989185173071</v>
      </c>
      <c r="G4720" s="292">
        <f t="shared" si="273"/>
        <v>854.42115384607666</v>
      </c>
      <c r="H4720" s="292">
        <f t="shared" si="274"/>
        <v>859.13195276459396</v>
      </c>
    </row>
    <row r="4721" spans="1:8" x14ac:dyDescent="0.25">
      <c r="A4721" s="433" t="s">
        <v>298</v>
      </c>
      <c r="B4721" s="325">
        <v>436</v>
      </c>
      <c r="C4721" s="435">
        <v>0</v>
      </c>
      <c r="D4721" s="439">
        <v>3.673</v>
      </c>
      <c r="E4721" s="439">
        <f t="shared" si="271"/>
        <v>3.673</v>
      </c>
      <c r="F4721" s="292">
        <f t="shared" si="272"/>
        <v>0</v>
      </c>
      <c r="G4721" s="292">
        <f t="shared" si="273"/>
        <v>540.71138836606474</v>
      </c>
      <c r="H4721" s="292">
        <f t="shared" si="274"/>
        <v>540.71138836606474</v>
      </c>
    </row>
    <row r="4722" spans="1:8" x14ac:dyDescent="0.25">
      <c r="A4722" s="433" t="s">
        <v>298</v>
      </c>
      <c r="B4722" s="325">
        <v>437</v>
      </c>
      <c r="C4722" s="435">
        <v>0</v>
      </c>
      <c r="D4722" s="439">
        <v>3.968</v>
      </c>
      <c r="E4722" s="439">
        <f t="shared" si="271"/>
        <v>3.968</v>
      </c>
      <c r="F4722" s="292">
        <f t="shared" si="272"/>
        <v>0</v>
      </c>
      <c r="G4722" s="292">
        <f t="shared" si="273"/>
        <v>584.13906589614612</v>
      </c>
      <c r="H4722" s="292">
        <f t="shared" si="274"/>
        <v>584.13906589614612</v>
      </c>
    </row>
    <row r="4723" spans="1:8" x14ac:dyDescent="0.25">
      <c r="A4723" s="433" t="s">
        <v>298</v>
      </c>
      <c r="B4723" s="325">
        <v>441</v>
      </c>
      <c r="C4723" s="435">
        <v>0</v>
      </c>
      <c r="D4723" s="439">
        <f>5.704+3.369</f>
        <v>9.0730000000000004</v>
      </c>
      <c r="E4723" s="439">
        <f t="shared" si="271"/>
        <v>9.0730000000000004</v>
      </c>
      <c r="F4723" s="292">
        <f t="shared" si="272"/>
        <v>0</v>
      </c>
      <c r="G4723" s="292">
        <f t="shared" si="273"/>
        <v>1335.6587058658604</v>
      </c>
      <c r="H4723" s="292">
        <f t="shared" si="274"/>
        <v>1335.6587058658604</v>
      </c>
    </row>
    <row r="4724" spans="1:8" x14ac:dyDescent="0.25">
      <c r="A4724" s="433" t="s">
        <v>298</v>
      </c>
      <c r="B4724" s="325">
        <v>444</v>
      </c>
      <c r="C4724" s="435">
        <v>0</v>
      </c>
      <c r="D4724" s="439">
        <v>3.2610000000000001</v>
      </c>
      <c r="E4724" s="439">
        <f t="shared" si="271"/>
        <v>3.2610000000000001</v>
      </c>
      <c r="F4724" s="292">
        <f t="shared" si="272"/>
        <v>0</v>
      </c>
      <c r="G4724" s="292">
        <f t="shared" si="273"/>
        <v>480.05985229015437</v>
      </c>
      <c r="H4724" s="292">
        <f t="shared" si="274"/>
        <v>480.05985229015437</v>
      </c>
    </row>
    <row r="4725" spans="1:8" x14ac:dyDescent="0.25">
      <c r="A4725" s="433" t="s">
        <v>298</v>
      </c>
      <c r="B4725" s="325">
        <v>445</v>
      </c>
      <c r="C4725" s="435">
        <v>0</v>
      </c>
      <c r="D4725" s="439">
        <v>5.8710000000000004</v>
      </c>
      <c r="E4725" s="439">
        <f t="shared" si="271"/>
        <v>5.8710000000000004</v>
      </c>
      <c r="F4725" s="292">
        <f t="shared" si="272"/>
        <v>0</v>
      </c>
      <c r="G4725" s="292">
        <f t="shared" si="273"/>
        <v>864.28438908172234</v>
      </c>
      <c r="H4725" s="292">
        <f t="shared" si="274"/>
        <v>864.28438908172234</v>
      </c>
    </row>
    <row r="4726" spans="1:8" x14ac:dyDescent="0.25">
      <c r="A4726" s="433" t="s">
        <v>298</v>
      </c>
      <c r="B4726" s="325">
        <v>451</v>
      </c>
      <c r="C4726" s="435">
        <v>0</v>
      </c>
      <c r="D4726" s="439">
        <v>2.2890000000000001</v>
      </c>
      <c r="E4726" s="439">
        <f t="shared" si="271"/>
        <v>2.2890000000000001</v>
      </c>
      <c r="F4726" s="292">
        <f t="shared" si="272"/>
        <v>0</v>
      </c>
      <c r="G4726" s="292">
        <f t="shared" si="273"/>
        <v>336.96933514019116</v>
      </c>
      <c r="H4726" s="292">
        <f t="shared" si="274"/>
        <v>336.96933514019116</v>
      </c>
    </row>
    <row r="4727" spans="1:8" x14ac:dyDescent="0.25">
      <c r="A4727" s="433" t="s">
        <v>298</v>
      </c>
      <c r="B4727" s="325">
        <v>452</v>
      </c>
      <c r="C4727" s="435">
        <v>0</v>
      </c>
      <c r="D4727" s="439">
        <v>3.8879999999999999</v>
      </c>
      <c r="E4727" s="439">
        <f t="shared" si="271"/>
        <v>3.8879999999999999</v>
      </c>
      <c r="F4727" s="292">
        <f t="shared" si="272"/>
        <v>0</v>
      </c>
      <c r="G4727" s="292">
        <f t="shared" si="273"/>
        <v>572.36206859985282</v>
      </c>
      <c r="H4727" s="292">
        <f t="shared" si="274"/>
        <v>572.36206859985282</v>
      </c>
    </row>
    <row r="4728" spans="1:8" x14ac:dyDescent="0.25">
      <c r="A4728" s="433" t="s">
        <v>298</v>
      </c>
      <c r="B4728" s="325">
        <v>453</v>
      </c>
      <c r="C4728" s="435">
        <v>12.034000000000001</v>
      </c>
      <c r="D4728" s="439">
        <v>7.8319999999999999</v>
      </c>
      <c r="E4728" s="439">
        <f t="shared" si="271"/>
        <v>19.866</v>
      </c>
      <c r="F4728" s="292">
        <f t="shared" si="272"/>
        <v>1771.5548182949149</v>
      </c>
      <c r="G4728" s="292">
        <f t="shared" si="273"/>
        <v>1152.968035307111</v>
      </c>
      <c r="H4728" s="292">
        <f t="shared" si="274"/>
        <v>2924.5228536020259</v>
      </c>
    </row>
    <row r="4729" spans="1:8" x14ac:dyDescent="0.25">
      <c r="A4729" s="433" t="s">
        <v>298</v>
      </c>
      <c r="B4729" s="325">
        <v>492</v>
      </c>
      <c r="C4729" s="435">
        <v>0.41499999999999998</v>
      </c>
      <c r="D4729" s="439">
        <v>5.1619999999999999</v>
      </c>
      <c r="E4729" s="439">
        <f t="shared" si="271"/>
        <v>5.577</v>
      </c>
      <c r="F4729" s="292">
        <f t="shared" si="272"/>
        <v>61.093173474521329</v>
      </c>
      <c r="G4729" s="292">
        <f t="shared" si="273"/>
        <v>759.91075054332316</v>
      </c>
      <c r="H4729" s="292">
        <f t="shared" si="274"/>
        <v>821.0039240178445</v>
      </c>
    </row>
    <row r="4730" spans="1:8" x14ac:dyDescent="0.25">
      <c r="A4730" s="433" t="s">
        <v>298</v>
      </c>
      <c r="B4730" s="325">
        <v>499</v>
      </c>
      <c r="C4730" s="435">
        <v>0.63100000000000001</v>
      </c>
      <c r="D4730" s="439">
        <v>4.2839999999999998</v>
      </c>
      <c r="E4730" s="439">
        <f t="shared" si="271"/>
        <v>4.915</v>
      </c>
      <c r="F4730" s="292">
        <f t="shared" si="272"/>
        <v>92.891066174513156</v>
      </c>
      <c r="G4730" s="292">
        <f t="shared" si="273"/>
        <v>630.6582052165046</v>
      </c>
      <c r="H4730" s="292">
        <f t="shared" si="274"/>
        <v>723.54927139101767</v>
      </c>
    </row>
    <row r="4731" spans="1:8" x14ac:dyDescent="0.25">
      <c r="A4731" s="433" t="s">
        <v>298</v>
      </c>
      <c r="B4731" s="325">
        <v>500</v>
      </c>
      <c r="C4731" s="435">
        <v>0.114</v>
      </c>
      <c r="D4731" s="439">
        <v>3.6230000000000002</v>
      </c>
      <c r="E4731" s="439">
        <f t="shared" si="271"/>
        <v>3.7370000000000001</v>
      </c>
      <c r="F4731" s="292">
        <f t="shared" si="272"/>
        <v>16.782221147217907</v>
      </c>
      <c r="G4731" s="292">
        <f t="shared" si="273"/>
        <v>533.35076505588142</v>
      </c>
      <c r="H4731" s="292">
        <f t="shared" si="274"/>
        <v>550.13298620309934</v>
      </c>
    </row>
    <row r="4732" spans="1:8" x14ac:dyDescent="0.25">
      <c r="A4732" s="433" t="s">
        <v>298</v>
      </c>
      <c r="B4732" s="325">
        <v>503</v>
      </c>
      <c r="C4732" s="435">
        <v>0</v>
      </c>
      <c r="D4732" s="439">
        <v>4.8499999999999996</v>
      </c>
      <c r="E4732" s="439">
        <f t="shared" si="271"/>
        <v>4.8499999999999996</v>
      </c>
      <c r="F4732" s="292">
        <f t="shared" si="272"/>
        <v>0</v>
      </c>
      <c r="G4732" s="292">
        <f t="shared" si="273"/>
        <v>713.98046108777942</v>
      </c>
      <c r="H4732" s="292">
        <f t="shared" si="274"/>
        <v>713.98046108777942</v>
      </c>
    </row>
    <row r="4733" spans="1:8" x14ac:dyDescent="0.25">
      <c r="A4733" s="433" t="s">
        <v>298</v>
      </c>
      <c r="B4733" s="325">
        <v>504</v>
      </c>
      <c r="C4733" s="435">
        <v>0</v>
      </c>
      <c r="D4733" s="439">
        <v>6.0380000000000003</v>
      </c>
      <c r="E4733" s="439">
        <f t="shared" si="271"/>
        <v>6.0380000000000003</v>
      </c>
      <c r="F4733" s="292">
        <f t="shared" si="272"/>
        <v>0</v>
      </c>
      <c r="G4733" s="292">
        <f t="shared" si="273"/>
        <v>888.86887093773441</v>
      </c>
      <c r="H4733" s="292">
        <f t="shared" si="274"/>
        <v>888.86887093773441</v>
      </c>
    </row>
    <row r="4734" spans="1:8" x14ac:dyDescent="0.25">
      <c r="A4734" s="433" t="s">
        <v>298</v>
      </c>
      <c r="B4734" s="325">
        <v>507</v>
      </c>
      <c r="C4734" s="435">
        <v>0</v>
      </c>
      <c r="D4734" s="439">
        <f>6.836+5.231</f>
        <v>12.067</v>
      </c>
      <c r="E4734" s="439">
        <f t="shared" si="271"/>
        <v>12.067</v>
      </c>
      <c r="F4734" s="292">
        <f t="shared" si="272"/>
        <v>0</v>
      </c>
      <c r="G4734" s="292">
        <f t="shared" si="273"/>
        <v>1776.4128296796359</v>
      </c>
      <c r="H4734" s="292">
        <f t="shared" si="274"/>
        <v>1776.4128296796359</v>
      </c>
    </row>
    <row r="4735" spans="1:8" x14ac:dyDescent="0.25">
      <c r="A4735" s="433" t="s">
        <v>298</v>
      </c>
      <c r="B4735" s="325">
        <v>508</v>
      </c>
      <c r="C4735" s="435">
        <v>2.7719999999999998</v>
      </c>
      <c r="D4735" s="439">
        <f>6.454+8.48</f>
        <v>14.934000000000001</v>
      </c>
      <c r="E4735" s="439">
        <f t="shared" si="271"/>
        <v>17.706</v>
      </c>
      <c r="F4735" s="292">
        <f t="shared" si="272"/>
        <v>408.07295631656172</v>
      </c>
      <c r="G4735" s="292">
        <f t="shared" si="273"/>
        <v>2198.4709702855462</v>
      </c>
      <c r="H4735" s="292">
        <f t="shared" si="274"/>
        <v>2606.5439266021076</v>
      </c>
    </row>
    <row r="4736" spans="1:8" x14ac:dyDescent="0.25">
      <c r="A4736" s="433" t="s">
        <v>298</v>
      </c>
      <c r="B4736" s="325">
        <v>511</v>
      </c>
      <c r="C4736" s="435">
        <v>1.4219999999999999</v>
      </c>
      <c r="D4736" s="439">
        <v>4.5129999999999999</v>
      </c>
      <c r="E4736" s="439">
        <f t="shared" si="271"/>
        <v>5.9349999999999996</v>
      </c>
      <c r="F4736" s="292">
        <f t="shared" si="272"/>
        <v>209.33612694161286</v>
      </c>
      <c r="G4736" s="292">
        <f t="shared" si="273"/>
        <v>664.36985997714407</v>
      </c>
      <c r="H4736" s="292">
        <f t="shared" si="274"/>
        <v>873.70598691875682</v>
      </c>
    </row>
    <row r="4737" spans="1:8" x14ac:dyDescent="0.25">
      <c r="A4737" s="433" t="s">
        <v>298</v>
      </c>
      <c r="B4737" s="325">
        <v>517</v>
      </c>
      <c r="C4737" s="435">
        <v>0.26800000000000002</v>
      </c>
      <c r="D4737" s="439">
        <v>3.6110000000000002</v>
      </c>
      <c r="E4737" s="439">
        <f t="shared" si="271"/>
        <v>3.8790000000000004</v>
      </c>
      <c r="F4737" s="292">
        <f t="shared" si="272"/>
        <v>39.452940942582451</v>
      </c>
      <c r="G4737" s="292">
        <f t="shared" si="273"/>
        <v>531.58421546143745</v>
      </c>
      <c r="H4737" s="292">
        <f t="shared" si="274"/>
        <v>571.03715640401992</v>
      </c>
    </row>
    <row r="4738" spans="1:8" x14ac:dyDescent="0.25">
      <c r="A4738" s="433" t="s">
        <v>298</v>
      </c>
      <c r="B4738" s="325">
        <v>518</v>
      </c>
      <c r="C4738" s="435">
        <v>0</v>
      </c>
      <c r="D4738" s="439">
        <f>7.416+3.94</f>
        <v>11.356</v>
      </c>
      <c r="E4738" s="439">
        <f t="shared" si="271"/>
        <v>11.356</v>
      </c>
      <c r="F4738" s="292">
        <f t="shared" si="272"/>
        <v>0</v>
      </c>
      <c r="G4738" s="292">
        <f t="shared" si="273"/>
        <v>1671.7447662088296</v>
      </c>
      <c r="H4738" s="292">
        <f t="shared" si="274"/>
        <v>1671.7447662088296</v>
      </c>
    </row>
    <row r="4739" spans="1:8" x14ac:dyDescent="0.25">
      <c r="A4739" s="433" t="s">
        <v>298</v>
      </c>
      <c r="B4739" s="325">
        <v>522</v>
      </c>
      <c r="C4739" s="435">
        <v>1.0249999999999999</v>
      </c>
      <c r="D4739" s="439">
        <v>7.2039999999999997</v>
      </c>
      <c r="E4739" s="439">
        <f t="shared" si="271"/>
        <v>8.2289999999999992</v>
      </c>
      <c r="F4739" s="292">
        <f t="shared" si="272"/>
        <v>150.89277785875751</v>
      </c>
      <c r="G4739" s="292">
        <f t="shared" si="273"/>
        <v>1060.5186065312089</v>
      </c>
      <c r="H4739" s="292">
        <f t="shared" si="274"/>
        <v>1211.4113843899661</v>
      </c>
    </row>
    <row r="4740" spans="1:8" x14ac:dyDescent="0.25">
      <c r="A4740" s="433" t="s">
        <v>298</v>
      </c>
      <c r="B4740" s="325">
        <v>525</v>
      </c>
      <c r="C4740" s="435">
        <v>0</v>
      </c>
      <c r="D4740" s="439">
        <f>5.668+5.007</f>
        <v>10.675000000000001</v>
      </c>
      <c r="E4740" s="439">
        <f t="shared" si="271"/>
        <v>10.675000000000001</v>
      </c>
      <c r="F4740" s="292">
        <f t="shared" si="272"/>
        <v>0</v>
      </c>
      <c r="G4740" s="292">
        <f t="shared" si="273"/>
        <v>1571.4930767241331</v>
      </c>
      <c r="H4740" s="292">
        <f t="shared" si="274"/>
        <v>1571.4930767241331</v>
      </c>
    </row>
    <row r="4741" spans="1:8" x14ac:dyDescent="0.25">
      <c r="A4741" s="433" t="s">
        <v>298</v>
      </c>
      <c r="B4741" s="325">
        <v>529</v>
      </c>
      <c r="C4741" s="435">
        <v>0</v>
      </c>
      <c r="D4741" s="439">
        <v>5.76</v>
      </c>
      <c r="E4741" s="439">
        <f t="shared" si="271"/>
        <v>5.76</v>
      </c>
      <c r="F4741" s="292">
        <f t="shared" si="272"/>
        <v>0</v>
      </c>
      <c r="G4741" s="292">
        <f t="shared" si="273"/>
        <v>847.94380533311539</v>
      </c>
      <c r="H4741" s="292">
        <f t="shared" si="274"/>
        <v>847.94380533311539</v>
      </c>
    </row>
    <row r="4742" spans="1:8" x14ac:dyDescent="0.25">
      <c r="A4742" s="433" t="s">
        <v>298</v>
      </c>
      <c r="B4742" s="325">
        <v>532</v>
      </c>
      <c r="C4742" s="435">
        <v>0</v>
      </c>
      <c r="D4742" s="439">
        <v>2.4830000000000001</v>
      </c>
      <c r="E4742" s="439">
        <f t="shared" si="271"/>
        <v>2.4830000000000001</v>
      </c>
      <c r="F4742" s="292">
        <f t="shared" si="272"/>
        <v>0</v>
      </c>
      <c r="G4742" s="292">
        <f t="shared" si="273"/>
        <v>365.52855358370232</v>
      </c>
      <c r="H4742" s="292">
        <f t="shared" si="274"/>
        <v>365.52855358370232</v>
      </c>
    </row>
    <row r="4743" spans="1:8" x14ac:dyDescent="0.25">
      <c r="A4743" s="433" t="s">
        <v>298</v>
      </c>
      <c r="B4743" s="325">
        <v>537</v>
      </c>
      <c r="C4743" s="435">
        <v>0</v>
      </c>
      <c r="D4743" s="439">
        <v>4.7080000000000002</v>
      </c>
      <c r="E4743" s="439">
        <f t="shared" si="271"/>
        <v>4.7080000000000002</v>
      </c>
      <c r="F4743" s="292">
        <f t="shared" si="272"/>
        <v>0</v>
      </c>
      <c r="G4743" s="292">
        <f t="shared" si="273"/>
        <v>693.07629088685883</v>
      </c>
      <c r="H4743" s="292">
        <f t="shared" si="274"/>
        <v>693.07629088685883</v>
      </c>
    </row>
    <row r="4744" spans="1:8" x14ac:dyDescent="0.25">
      <c r="A4744" s="433" t="s">
        <v>298</v>
      </c>
      <c r="B4744" s="325">
        <v>539</v>
      </c>
      <c r="C4744" s="435">
        <v>0</v>
      </c>
      <c r="D4744" s="439">
        <f>4.356+6.925</f>
        <v>11.280999999999999</v>
      </c>
      <c r="E4744" s="439">
        <f t="shared" si="271"/>
        <v>11.280999999999999</v>
      </c>
      <c r="F4744" s="292">
        <f t="shared" si="272"/>
        <v>0</v>
      </c>
      <c r="G4744" s="292">
        <f t="shared" si="273"/>
        <v>1660.7038312435543</v>
      </c>
      <c r="H4744" s="292">
        <f t="shared" si="274"/>
        <v>1660.7038312435543</v>
      </c>
    </row>
    <row r="4745" spans="1:8" x14ac:dyDescent="0.25">
      <c r="A4745" s="433" t="s">
        <v>298</v>
      </c>
      <c r="B4745" s="325">
        <v>541</v>
      </c>
      <c r="C4745" s="435">
        <v>0</v>
      </c>
      <c r="D4745" s="439">
        <v>4.5250000000000004</v>
      </c>
      <c r="E4745" s="439">
        <f t="shared" si="271"/>
        <v>4.5250000000000004</v>
      </c>
      <c r="F4745" s="292">
        <f t="shared" si="272"/>
        <v>0</v>
      </c>
      <c r="G4745" s="292">
        <f t="shared" si="273"/>
        <v>666.13640957158805</v>
      </c>
      <c r="H4745" s="292">
        <f t="shared" si="274"/>
        <v>666.13640957158805</v>
      </c>
    </row>
    <row r="4746" spans="1:8" x14ac:dyDescent="0.25">
      <c r="A4746" s="433" t="s">
        <v>298</v>
      </c>
      <c r="B4746" s="325">
        <v>543</v>
      </c>
      <c r="C4746" s="435">
        <v>0</v>
      </c>
      <c r="D4746" s="439">
        <v>4.92</v>
      </c>
      <c r="E4746" s="439">
        <f t="shared" si="271"/>
        <v>4.92</v>
      </c>
      <c r="F4746" s="292">
        <f t="shared" si="272"/>
        <v>0</v>
      </c>
      <c r="G4746" s="292">
        <f t="shared" si="273"/>
        <v>724.28533372203606</v>
      </c>
      <c r="H4746" s="292">
        <f t="shared" si="274"/>
        <v>724.28533372203606</v>
      </c>
    </row>
    <row r="4747" spans="1:8" x14ac:dyDescent="0.25">
      <c r="A4747" s="433" t="s">
        <v>298</v>
      </c>
      <c r="B4747" s="325">
        <v>546</v>
      </c>
      <c r="C4747" s="435">
        <v>0.5</v>
      </c>
      <c r="D4747" s="439">
        <v>2.1739999999999999</v>
      </c>
      <c r="E4747" s="439">
        <f t="shared" si="271"/>
        <v>2.6739999999999999</v>
      </c>
      <c r="F4747" s="292">
        <f t="shared" si="272"/>
        <v>73.606233101832927</v>
      </c>
      <c r="G4747" s="292">
        <f t="shared" si="273"/>
        <v>320.0399015267696</v>
      </c>
      <c r="H4747" s="292">
        <f t="shared" si="274"/>
        <v>393.64613462860251</v>
      </c>
    </row>
    <row r="4748" spans="1:8" x14ac:dyDescent="0.25">
      <c r="A4748" s="433" t="s">
        <v>298</v>
      </c>
      <c r="B4748" s="325">
        <v>547</v>
      </c>
      <c r="C4748" s="435">
        <v>0.312</v>
      </c>
      <c r="D4748" s="439">
        <v>9.0169999999999995</v>
      </c>
      <c r="E4748" s="439">
        <f t="shared" si="271"/>
        <v>9.3289999999999988</v>
      </c>
      <c r="F4748" s="292">
        <f t="shared" si="272"/>
        <v>45.93028945554375</v>
      </c>
      <c r="G4748" s="292">
        <f t="shared" si="273"/>
        <v>1327.414807758455</v>
      </c>
      <c r="H4748" s="292">
        <f t="shared" si="274"/>
        <v>1373.3450972139985</v>
      </c>
    </row>
    <row r="4749" spans="1:8" x14ac:dyDescent="0.25">
      <c r="A4749" s="433" t="s">
        <v>298</v>
      </c>
      <c r="B4749" s="325">
        <v>549</v>
      </c>
      <c r="C4749" s="435">
        <v>1.954</v>
      </c>
      <c r="D4749" s="439">
        <v>7.1059999999999999</v>
      </c>
      <c r="E4749" s="439">
        <f t="shared" si="271"/>
        <v>9.06</v>
      </c>
      <c r="F4749" s="292">
        <f t="shared" si="272"/>
        <v>287.65315896196307</v>
      </c>
      <c r="G4749" s="292">
        <f t="shared" si="273"/>
        <v>1046.0917848432496</v>
      </c>
      <c r="H4749" s="292">
        <f t="shared" si="274"/>
        <v>1333.7449438052126</v>
      </c>
    </row>
    <row r="4750" spans="1:8" x14ac:dyDescent="0.25">
      <c r="A4750" s="433" t="s">
        <v>298</v>
      </c>
      <c r="B4750" s="325">
        <v>552</v>
      </c>
      <c r="C4750" s="435">
        <v>0</v>
      </c>
      <c r="D4750" s="439">
        <v>6.1609999999999996</v>
      </c>
      <c r="E4750" s="439">
        <f t="shared" si="271"/>
        <v>6.1609999999999996</v>
      </c>
      <c r="F4750" s="292">
        <f t="shared" si="272"/>
        <v>0</v>
      </c>
      <c r="G4750" s="292">
        <f t="shared" si="273"/>
        <v>906.97600428078522</v>
      </c>
      <c r="H4750" s="292">
        <f t="shared" si="274"/>
        <v>906.97600428078522</v>
      </c>
    </row>
    <row r="4751" spans="1:8" x14ac:dyDescent="0.25">
      <c r="A4751" s="433" t="s">
        <v>298</v>
      </c>
      <c r="B4751" s="325">
        <v>558</v>
      </c>
      <c r="C4751" s="435">
        <v>0</v>
      </c>
      <c r="D4751" s="439">
        <f>8.486+5.849+6.528</f>
        <v>20.863</v>
      </c>
      <c r="E4751" s="439">
        <f t="shared" si="271"/>
        <v>20.863</v>
      </c>
      <c r="F4751" s="292">
        <f t="shared" si="272"/>
        <v>0</v>
      </c>
      <c r="G4751" s="292">
        <f t="shared" si="273"/>
        <v>3071.2936824070807</v>
      </c>
      <c r="H4751" s="292">
        <f t="shared" si="274"/>
        <v>3071.2936824070807</v>
      </c>
    </row>
    <row r="4752" spans="1:8" x14ac:dyDescent="0.25">
      <c r="A4752" s="433" t="s">
        <v>298</v>
      </c>
      <c r="B4752" s="325">
        <v>560</v>
      </c>
      <c r="C4752" s="435">
        <v>1.4770000000000001</v>
      </c>
      <c r="D4752" s="439">
        <v>10.086</v>
      </c>
      <c r="E4752" s="439">
        <f t="shared" si="271"/>
        <v>11.563000000000001</v>
      </c>
      <c r="F4752" s="292">
        <f t="shared" si="272"/>
        <v>217.43281258281448</v>
      </c>
      <c r="G4752" s="292">
        <f t="shared" si="273"/>
        <v>1484.784934130174</v>
      </c>
      <c r="H4752" s="292">
        <f t="shared" si="274"/>
        <v>1702.2177467129884</v>
      </c>
    </row>
    <row r="4753" spans="1:8" x14ac:dyDescent="0.25">
      <c r="A4753" s="433" t="s">
        <v>299</v>
      </c>
      <c r="B4753" s="325">
        <v>562</v>
      </c>
      <c r="C4753" s="435">
        <v>0</v>
      </c>
      <c r="D4753" s="439">
        <v>5.2210000000000001</v>
      </c>
      <c r="E4753" s="439">
        <f t="shared" si="271"/>
        <v>5.2210000000000001</v>
      </c>
      <c r="F4753" s="292">
        <f t="shared" si="272"/>
        <v>0</v>
      </c>
      <c r="G4753" s="292">
        <f t="shared" si="273"/>
        <v>768.59628604933948</v>
      </c>
      <c r="H4753" s="292">
        <f t="shared" si="274"/>
        <v>768.59628604933948</v>
      </c>
    </row>
    <row r="4754" spans="1:8" x14ac:dyDescent="0.25">
      <c r="A4754" s="433" t="s">
        <v>299</v>
      </c>
      <c r="B4754" s="325">
        <v>564</v>
      </c>
      <c r="C4754" s="435">
        <v>2.6309999999999998</v>
      </c>
      <c r="D4754" s="439">
        <v>4.6379999999999999</v>
      </c>
      <c r="E4754" s="439">
        <f t="shared" si="271"/>
        <v>7.2690000000000001</v>
      </c>
      <c r="F4754" s="292">
        <f t="shared" si="272"/>
        <v>387.31599858184484</v>
      </c>
      <c r="G4754" s="292">
        <f t="shared" si="273"/>
        <v>682.7714182526023</v>
      </c>
      <c r="H4754" s="292">
        <f t="shared" si="274"/>
        <v>1070.0874168344471</v>
      </c>
    </row>
    <row r="4755" spans="1:8" x14ac:dyDescent="0.25">
      <c r="A4755" s="433" t="s">
        <v>299</v>
      </c>
      <c r="B4755" s="325">
        <v>570</v>
      </c>
      <c r="C4755" s="435">
        <v>3.1E-2</v>
      </c>
      <c r="D4755" s="439">
        <v>5.0090000000000003</v>
      </c>
      <c r="E4755" s="439">
        <f t="shared" si="271"/>
        <v>5.04</v>
      </c>
      <c r="F4755" s="292">
        <f t="shared" si="272"/>
        <v>4.5635864523136416</v>
      </c>
      <c r="G4755" s="292">
        <f t="shared" si="273"/>
        <v>737.38724321416225</v>
      </c>
      <c r="H4755" s="292">
        <f t="shared" si="274"/>
        <v>741.9508296664759</v>
      </c>
    </row>
    <row r="4756" spans="1:8" x14ac:dyDescent="0.25">
      <c r="A4756" s="433" t="s">
        <v>299</v>
      </c>
      <c r="B4756" s="325">
        <v>571</v>
      </c>
      <c r="C4756" s="435">
        <v>7.0000000000000001E-3</v>
      </c>
      <c r="D4756" s="439">
        <v>2.5409999999999999</v>
      </c>
      <c r="E4756" s="439">
        <f t="shared" si="271"/>
        <v>2.548</v>
      </c>
      <c r="F4756" s="292">
        <f t="shared" si="272"/>
        <v>1.030487263425661</v>
      </c>
      <c r="G4756" s="292">
        <f t="shared" si="273"/>
        <v>374.06687662351493</v>
      </c>
      <c r="H4756" s="292">
        <f t="shared" si="274"/>
        <v>375.09736388694063</v>
      </c>
    </row>
    <row r="4757" spans="1:8" x14ac:dyDescent="0.25">
      <c r="A4757" s="433" t="s">
        <v>299</v>
      </c>
      <c r="B4757" s="325">
        <v>572</v>
      </c>
      <c r="C4757" s="435">
        <v>0.371</v>
      </c>
      <c r="D4757" s="439">
        <v>1.2569999999999999</v>
      </c>
      <c r="E4757" s="439">
        <f t="shared" ref="E4757:E4788" si="275">C4757+D4757</f>
        <v>1.6279999999999999</v>
      </c>
      <c r="F4757" s="292">
        <f t="shared" ref="F4757:F4788" si="276">C4757*10000/(4.65*4.65*3.14159)</f>
        <v>54.615824961560037</v>
      </c>
      <c r="G4757" s="292">
        <f t="shared" ref="G4757:G4788" si="277">D4757*10000/(4.65*4.65*3.14159)</f>
        <v>185.04607001800795</v>
      </c>
      <c r="H4757" s="292">
        <f t="shared" ref="H4757:H4788" si="278">E4757*10000/(4.65*4.65*3.14159)</f>
        <v>239.66189497956799</v>
      </c>
    </row>
    <row r="4758" spans="1:8" x14ac:dyDescent="0.25">
      <c r="A4758" s="433" t="s">
        <v>299</v>
      </c>
      <c r="B4758" s="325">
        <v>574</v>
      </c>
      <c r="C4758" s="435">
        <v>0</v>
      </c>
      <c r="D4758" s="439">
        <v>6.532</v>
      </c>
      <c r="E4758" s="439">
        <f t="shared" si="275"/>
        <v>6.532</v>
      </c>
      <c r="F4758" s="292">
        <f t="shared" si="276"/>
        <v>0</v>
      </c>
      <c r="G4758" s="292">
        <f t="shared" si="277"/>
        <v>961.5918292423454</v>
      </c>
      <c r="H4758" s="292">
        <f t="shared" si="278"/>
        <v>961.5918292423454</v>
      </c>
    </row>
    <row r="4759" spans="1:8" x14ac:dyDescent="0.25">
      <c r="A4759" s="433" t="s">
        <v>299</v>
      </c>
      <c r="B4759" s="325">
        <v>577</v>
      </c>
      <c r="C4759" s="435">
        <v>3.617</v>
      </c>
      <c r="D4759" s="439">
        <v>3.52</v>
      </c>
      <c r="E4759" s="439">
        <f t="shared" si="275"/>
        <v>7.1370000000000005</v>
      </c>
      <c r="F4759" s="292">
        <f t="shared" si="276"/>
        <v>532.46749025865938</v>
      </c>
      <c r="G4759" s="292">
        <f t="shared" si="277"/>
        <v>518.18788103690383</v>
      </c>
      <c r="H4759" s="292">
        <f t="shared" si="278"/>
        <v>1050.6553712955633</v>
      </c>
    </row>
    <row r="4760" spans="1:8" x14ac:dyDescent="0.25">
      <c r="A4760" s="433" t="s">
        <v>299</v>
      </c>
      <c r="B4760" s="325">
        <v>583</v>
      </c>
      <c r="C4760" s="435">
        <v>14.439</v>
      </c>
      <c r="D4760" s="439">
        <v>9.9499999999999993</v>
      </c>
      <c r="E4760" s="439">
        <f t="shared" si="275"/>
        <v>24.388999999999999</v>
      </c>
      <c r="F4760" s="292">
        <f t="shared" si="276"/>
        <v>2125.6007995147315</v>
      </c>
      <c r="G4760" s="292">
        <f t="shared" si="277"/>
        <v>1464.7640387264753</v>
      </c>
      <c r="H4760" s="292">
        <f t="shared" si="278"/>
        <v>3590.3648382412066</v>
      </c>
    </row>
    <row r="4761" spans="1:8" x14ac:dyDescent="0.25">
      <c r="A4761" s="433" t="s">
        <v>299</v>
      </c>
      <c r="B4761" s="325">
        <v>586</v>
      </c>
      <c r="C4761" s="435">
        <v>0</v>
      </c>
      <c r="D4761" s="439">
        <v>2.306</v>
      </c>
      <c r="E4761" s="439">
        <f t="shared" si="275"/>
        <v>2.306</v>
      </c>
      <c r="F4761" s="292">
        <f t="shared" si="276"/>
        <v>0</v>
      </c>
      <c r="G4761" s="292">
        <f t="shared" si="277"/>
        <v>339.47194706565347</v>
      </c>
      <c r="H4761" s="292">
        <f t="shared" si="278"/>
        <v>339.47194706565347</v>
      </c>
    </row>
    <row r="4762" spans="1:8" x14ac:dyDescent="0.25">
      <c r="A4762" s="433" t="s">
        <v>299</v>
      </c>
      <c r="B4762" s="325">
        <v>587</v>
      </c>
      <c r="C4762" s="435">
        <v>0</v>
      </c>
      <c r="D4762" s="439">
        <v>5.53</v>
      </c>
      <c r="E4762" s="439">
        <f t="shared" si="275"/>
        <v>5.53</v>
      </c>
      <c r="F4762" s="292">
        <f t="shared" si="276"/>
        <v>0</v>
      </c>
      <c r="G4762" s="292">
        <f t="shared" si="277"/>
        <v>814.08493810627226</v>
      </c>
      <c r="H4762" s="292">
        <f t="shared" si="278"/>
        <v>814.08493810627226</v>
      </c>
    </row>
    <row r="4763" spans="1:8" x14ac:dyDescent="0.25">
      <c r="A4763" s="433" t="s">
        <v>299</v>
      </c>
      <c r="B4763" s="325">
        <v>590</v>
      </c>
      <c r="C4763" s="435">
        <v>3.508</v>
      </c>
      <c r="D4763" s="439">
        <v>3.8849999999999998</v>
      </c>
      <c r="E4763" s="439">
        <f t="shared" si="275"/>
        <v>7.3929999999999998</v>
      </c>
      <c r="F4763" s="292">
        <f t="shared" si="276"/>
        <v>516.42133144245986</v>
      </c>
      <c r="G4763" s="292">
        <f t="shared" si="277"/>
        <v>571.92043120124185</v>
      </c>
      <c r="H4763" s="292">
        <f t="shared" si="278"/>
        <v>1088.3417626437017</v>
      </c>
    </row>
    <row r="4764" spans="1:8" x14ac:dyDescent="0.25">
      <c r="A4764" s="433" t="s">
        <v>299</v>
      </c>
      <c r="B4764" s="325">
        <v>594</v>
      </c>
      <c r="C4764" s="435">
        <v>1.9E-2</v>
      </c>
      <c r="D4764" s="439">
        <v>4.3529999999999998</v>
      </c>
      <c r="E4764" s="439">
        <f t="shared" si="275"/>
        <v>4.3719999999999999</v>
      </c>
      <c r="F4764" s="292">
        <f t="shared" si="276"/>
        <v>2.7970368578696512</v>
      </c>
      <c r="G4764" s="292">
        <f t="shared" si="277"/>
        <v>640.81586538455747</v>
      </c>
      <c r="H4764" s="292">
        <f t="shared" si="278"/>
        <v>643.61290224242714</v>
      </c>
    </row>
    <row r="4765" spans="1:8" x14ac:dyDescent="0.25">
      <c r="A4765" s="433" t="s">
        <v>299</v>
      </c>
      <c r="B4765" s="325">
        <v>631</v>
      </c>
      <c r="C4765" s="435">
        <v>0</v>
      </c>
      <c r="D4765" s="439">
        <v>4.7560000000000002</v>
      </c>
      <c r="E4765" s="439">
        <f t="shared" si="275"/>
        <v>4.7560000000000002</v>
      </c>
      <c r="F4765" s="292">
        <f t="shared" si="276"/>
        <v>0</v>
      </c>
      <c r="G4765" s="292">
        <f t="shared" si="277"/>
        <v>700.14248926463483</v>
      </c>
      <c r="H4765" s="292">
        <f t="shared" si="278"/>
        <v>700.14248926463483</v>
      </c>
    </row>
    <row r="4766" spans="1:8" x14ac:dyDescent="0.25">
      <c r="A4766" s="433" t="s">
        <v>299</v>
      </c>
      <c r="B4766" s="325">
        <v>634</v>
      </c>
      <c r="C4766" s="435">
        <v>0</v>
      </c>
      <c r="D4766" s="439">
        <v>3.1019999999999999</v>
      </c>
      <c r="E4766" s="439">
        <f t="shared" si="275"/>
        <v>3.1019999999999999</v>
      </c>
      <c r="F4766" s="292">
        <f t="shared" si="276"/>
        <v>0</v>
      </c>
      <c r="G4766" s="292">
        <f t="shared" si="277"/>
        <v>456.65307016377147</v>
      </c>
      <c r="H4766" s="292">
        <f t="shared" si="278"/>
        <v>456.65307016377147</v>
      </c>
    </row>
    <row r="4767" spans="1:8" x14ac:dyDescent="0.25">
      <c r="A4767" s="433" t="s">
        <v>299</v>
      </c>
      <c r="B4767" s="325">
        <v>638</v>
      </c>
      <c r="C4767" s="435">
        <v>0</v>
      </c>
      <c r="D4767" s="439">
        <v>3.327</v>
      </c>
      <c r="E4767" s="439">
        <f t="shared" si="275"/>
        <v>3.327</v>
      </c>
      <c r="F4767" s="292">
        <f t="shared" si="276"/>
        <v>0</v>
      </c>
      <c r="G4767" s="292">
        <f t="shared" si="277"/>
        <v>489.77587505959633</v>
      </c>
      <c r="H4767" s="292">
        <f t="shared" si="278"/>
        <v>489.77587505959633</v>
      </c>
    </row>
    <row r="4768" spans="1:8" x14ac:dyDescent="0.25">
      <c r="A4768" s="433" t="s">
        <v>299</v>
      </c>
      <c r="B4768" s="325">
        <v>640</v>
      </c>
      <c r="C4768" s="435">
        <v>0.104</v>
      </c>
      <c r="D4768" s="439">
        <v>2.7789999999999999</v>
      </c>
      <c r="E4768" s="439">
        <f t="shared" si="275"/>
        <v>2.883</v>
      </c>
      <c r="F4768" s="292">
        <f t="shared" si="276"/>
        <v>15.31009648518125</v>
      </c>
      <c r="G4768" s="292">
        <f t="shared" si="277"/>
        <v>409.10344357998741</v>
      </c>
      <c r="H4768" s="292">
        <f t="shared" si="278"/>
        <v>424.41354006516866</v>
      </c>
    </row>
    <row r="4769" spans="1:8" x14ac:dyDescent="0.25">
      <c r="A4769" s="433" t="s">
        <v>299</v>
      </c>
      <c r="B4769" s="325">
        <v>641</v>
      </c>
      <c r="C4769" s="435">
        <v>0</v>
      </c>
      <c r="D4769" s="439">
        <v>5.758</v>
      </c>
      <c r="E4769" s="439">
        <f t="shared" si="275"/>
        <v>5.758</v>
      </c>
      <c r="F4769" s="292">
        <f t="shared" si="276"/>
        <v>0</v>
      </c>
      <c r="G4769" s="292">
        <f t="shared" si="277"/>
        <v>847.64938040070808</v>
      </c>
      <c r="H4769" s="292">
        <f t="shared" si="278"/>
        <v>847.64938040070808</v>
      </c>
    </row>
    <row r="4770" spans="1:8" x14ac:dyDescent="0.25">
      <c r="A4770" s="433" t="s">
        <v>299</v>
      </c>
      <c r="B4770" s="325">
        <v>645</v>
      </c>
      <c r="C4770" s="435">
        <v>0</v>
      </c>
      <c r="D4770" s="439">
        <v>5.423</v>
      </c>
      <c r="E4770" s="439">
        <f t="shared" si="275"/>
        <v>5.423</v>
      </c>
      <c r="F4770" s="292">
        <f t="shared" si="276"/>
        <v>0</v>
      </c>
      <c r="G4770" s="292">
        <f t="shared" si="277"/>
        <v>798.33320422247994</v>
      </c>
      <c r="H4770" s="292">
        <f t="shared" si="278"/>
        <v>798.33320422247994</v>
      </c>
    </row>
    <row r="4771" spans="1:8" x14ac:dyDescent="0.25">
      <c r="A4771" s="433" t="s">
        <v>299</v>
      </c>
      <c r="B4771" s="325">
        <v>647</v>
      </c>
      <c r="C4771" s="435">
        <v>2.6909999999999998</v>
      </c>
      <c r="D4771" s="439">
        <v>4.5890000000000004</v>
      </c>
      <c r="E4771" s="439">
        <f t="shared" si="275"/>
        <v>7.28</v>
      </c>
      <c r="F4771" s="292">
        <f t="shared" si="276"/>
        <v>396.14874655406481</v>
      </c>
      <c r="G4771" s="292">
        <f t="shared" si="277"/>
        <v>675.55800740862276</v>
      </c>
      <c r="H4771" s="292">
        <f t="shared" si="278"/>
        <v>1071.7067539626876</v>
      </c>
    </row>
    <row r="4772" spans="1:8" x14ac:dyDescent="0.25">
      <c r="A4772" s="433" t="s">
        <v>299</v>
      </c>
      <c r="B4772" s="325">
        <v>651</v>
      </c>
      <c r="C4772" s="435">
        <f>7.835+7.749</f>
        <v>15.584</v>
      </c>
      <c r="D4772" s="439">
        <f>10.015+11.264</f>
        <v>21.279</v>
      </c>
      <c r="E4772" s="439">
        <f t="shared" si="275"/>
        <v>36.863</v>
      </c>
      <c r="F4772" s="292">
        <f t="shared" si="276"/>
        <v>2294.1590733179287</v>
      </c>
      <c r="G4772" s="292">
        <f t="shared" si="277"/>
        <v>3132.5340683478057</v>
      </c>
      <c r="H4772" s="292">
        <f t="shared" si="278"/>
        <v>5426.6931416657344</v>
      </c>
    </row>
    <row r="4773" spans="1:8" x14ac:dyDescent="0.25">
      <c r="A4773" s="433" t="s">
        <v>299</v>
      </c>
      <c r="B4773" s="325">
        <v>652</v>
      </c>
      <c r="C4773" s="435">
        <v>0</v>
      </c>
      <c r="D4773" s="439">
        <v>8.5370000000000008</v>
      </c>
      <c r="E4773" s="439">
        <f t="shared" si="275"/>
        <v>8.5370000000000008</v>
      </c>
      <c r="F4773" s="292">
        <f t="shared" si="276"/>
        <v>0</v>
      </c>
      <c r="G4773" s="292">
        <f t="shared" si="277"/>
        <v>1256.7528239806957</v>
      </c>
      <c r="H4773" s="292">
        <f t="shared" si="278"/>
        <v>1256.7528239806957</v>
      </c>
    </row>
    <row r="4774" spans="1:8" x14ac:dyDescent="0.25">
      <c r="A4774" s="433" t="s">
        <v>299</v>
      </c>
      <c r="B4774" s="325">
        <v>654</v>
      </c>
      <c r="C4774" s="435">
        <v>0</v>
      </c>
      <c r="D4774" s="439">
        <v>4.1980000000000004</v>
      </c>
      <c r="E4774" s="439">
        <f t="shared" si="275"/>
        <v>4.1980000000000004</v>
      </c>
      <c r="F4774" s="292">
        <f t="shared" si="276"/>
        <v>0</v>
      </c>
      <c r="G4774" s="292">
        <f t="shared" si="277"/>
        <v>617.99793312298937</v>
      </c>
      <c r="H4774" s="292">
        <f t="shared" si="278"/>
        <v>617.99793312298937</v>
      </c>
    </row>
    <row r="4775" spans="1:8" x14ac:dyDescent="0.25">
      <c r="A4775" s="433" t="s">
        <v>299</v>
      </c>
      <c r="B4775" s="325">
        <v>661</v>
      </c>
      <c r="C4775" s="435">
        <v>1.2509999999999999</v>
      </c>
      <c r="D4775" s="439">
        <v>9.9559999999999995</v>
      </c>
      <c r="E4775" s="439">
        <f t="shared" si="275"/>
        <v>11.206999999999999</v>
      </c>
      <c r="F4775" s="292">
        <f t="shared" si="276"/>
        <v>184.16279522078597</v>
      </c>
      <c r="G4775" s="292">
        <f t="shared" si="277"/>
        <v>1465.6473135236972</v>
      </c>
      <c r="H4775" s="292">
        <f t="shared" si="278"/>
        <v>1649.8101087444832</v>
      </c>
    </row>
    <row r="4776" spans="1:8" x14ac:dyDescent="0.25">
      <c r="A4776" s="433" t="s">
        <v>299</v>
      </c>
      <c r="B4776" s="325">
        <v>664</v>
      </c>
      <c r="C4776" s="435">
        <v>0.16400000000000001</v>
      </c>
      <c r="D4776" s="439">
        <v>2.1949999999999998</v>
      </c>
      <c r="E4776" s="439">
        <f t="shared" si="275"/>
        <v>2.359</v>
      </c>
      <c r="F4776" s="292">
        <f t="shared" si="276"/>
        <v>24.1428444574012</v>
      </c>
      <c r="G4776" s="292">
        <f t="shared" si="277"/>
        <v>323.13136331704658</v>
      </c>
      <c r="H4776" s="292">
        <f t="shared" si="278"/>
        <v>347.27420777444775</v>
      </c>
    </row>
    <row r="4777" spans="1:8" x14ac:dyDescent="0.25">
      <c r="A4777" s="433" t="s">
        <v>299</v>
      </c>
      <c r="B4777" s="325">
        <v>740</v>
      </c>
      <c r="C4777" s="435">
        <v>1.7490000000000001</v>
      </c>
      <c r="D4777" s="439">
        <v>3.343</v>
      </c>
      <c r="E4777" s="439">
        <f t="shared" si="275"/>
        <v>5.0920000000000005</v>
      </c>
      <c r="F4777" s="292">
        <f t="shared" si="276"/>
        <v>257.4746033902116</v>
      </c>
      <c r="G4777" s="292">
        <f t="shared" si="277"/>
        <v>492.13127451885498</v>
      </c>
      <c r="H4777" s="292">
        <f t="shared" si="278"/>
        <v>749.60587790906663</v>
      </c>
    </row>
    <row r="4778" spans="1:8" x14ac:dyDescent="0.25">
      <c r="A4778" s="433" t="s">
        <v>299</v>
      </c>
      <c r="B4778" s="325">
        <v>743</v>
      </c>
      <c r="C4778" s="435">
        <v>0</v>
      </c>
      <c r="D4778" s="439">
        <v>9.8010000000000002</v>
      </c>
      <c r="E4778" s="439">
        <f t="shared" si="275"/>
        <v>9.8010000000000002</v>
      </c>
      <c r="F4778" s="292">
        <f t="shared" si="276"/>
        <v>0</v>
      </c>
      <c r="G4778" s="292">
        <f t="shared" si="277"/>
        <v>1442.8293812621291</v>
      </c>
      <c r="H4778" s="292">
        <f t="shared" si="278"/>
        <v>1442.8293812621291</v>
      </c>
    </row>
    <row r="4779" spans="1:8" x14ac:dyDescent="0.25">
      <c r="A4779" s="433" t="s">
        <v>299</v>
      </c>
      <c r="B4779" s="325">
        <v>744</v>
      </c>
      <c r="C4779" s="435">
        <v>0</v>
      </c>
      <c r="D4779" s="439">
        <v>4.431</v>
      </c>
      <c r="E4779" s="439">
        <f t="shared" si="275"/>
        <v>4.431</v>
      </c>
      <c r="F4779" s="292">
        <f t="shared" si="276"/>
        <v>0</v>
      </c>
      <c r="G4779" s="292">
        <f t="shared" si="277"/>
        <v>652.29843774844346</v>
      </c>
      <c r="H4779" s="292">
        <f t="shared" si="278"/>
        <v>652.29843774844346</v>
      </c>
    </row>
    <row r="4780" spans="1:8" x14ac:dyDescent="0.25">
      <c r="A4780" s="433" t="s">
        <v>299</v>
      </c>
      <c r="B4780" s="325">
        <v>745</v>
      </c>
      <c r="C4780" s="435">
        <v>0</v>
      </c>
      <c r="D4780" s="439">
        <f>6.342+6.131</f>
        <v>12.472999999999999</v>
      </c>
      <c r="E4780" s="439">
        <f t="shared" si="275"/>
        <v>12.472999999999999</v>
      </c>
      <c r="F4780" s="292">
        <f t="shared" si="276"/>
        <v>0</v>
      </c>
      <c r="G4780" s="292">
        <f t="shared" si="277"/>
        <v>1836.1810909583241</v>
      </c>
      <c r="H4780" s="292">
        <f t="shared" si="278"/>
        <v>1836.1810909583241</v>
      </c>
    </row>
    <row r="4781" spans="1:8" x14ac:dyDescent="0.25">
      <c r="A4781" s="433" t="s">
        <v>299</v>
      </c>
      <c r="B4781" s="325">
        <v>746</v>
      </c>
      <c r="C4781" s="435">
        <v>0</v>
      </c>
      <c r="D4781" s="439">
        <v>5.2430000000000003</v>
      </c>
      <c r="E4781" s="439">
        <f t="shared" si="275"/>
        <v>5.2430000000000003</v>
      </c>
      <c r="F4781" s="292">
        <f t="shared" si="276"/>
        <v>0</v>
      </c>
      <c r="G4781" s="292">
        <f t="shared" si="277"/>
        <v>771.83496030582012</v>
      </c>
      <c r="H4781" s="292">
        <f t="shared" si="278"/>
        <v>771.83496030582012</v>
      </c>
    </row>
    <row r="4782" spans="1:8" x14ac:dyDescent="0.25">
      <c r="A4782" s="433" t="s">
        <v>299</v>
      </c>
      <c r="B4782" s="325">
        <v>753</v>
      </c>
      <c r="C4782" s="435">
        <v>0</v>
      </c>
      <c r="D4782" s="439">
        <v>0.91600000000000004</v>
      </c>
      <c r="E4782" s="439">
        <f t="shared" si="275"/>
        <v>0.91600000000000004</v>
      </c>
      <c r="F4782" s="292">
        <f t="shared" si="276"/>
        <v>0</v>
      </c>
      <c r="G4782" s="292">
        <f t="shared" si="277"/>
        <v>134.84661904255793</v>
      </c>
      <c r="H4782" s="292">
        <f t="shared" si="278"/>
        <v>134.84661904255793</v>
      </c>
    </row>
    <row r="4783" spans="1:8" x14ac:dyDescent="0.25">
      <c r="A4783" s="433" t="s">
        <v>299</v>
      </c>
      <c r="B4783" s="325">
        <v>754</v>
      </c>
      <c r="C4783" s="435">
        <v>0</v>
      </c>
      <c r="D4783" s="439">
        <f>8.072+10.52</f>
        <v>18.591999999999999</v>
      </c>
      <c r="E4783" s="439">
        <f t="shared" si="275"/>
        <v>18.591999999999999</v>
      </c>
      <c r="F4783" s="292">
        <f t="shared" si="276"/>
        <v>0</v>
      </c>
      <c r="G4783" s="292">
        <f t="shared" si="277"/>
        <v>2736.9741716585559</v>
      </c>
      <c r="H4783" s="292">
        <f t="shared" si="278"/>
        <v>2736.9741716585559</v>
      </c>
    </row>
    <row r="4784" spans="1:8" x14ac:dyDescent="0.25">
      <c r="A4784" s="433" t="s">
        <v>299</v>
      </c>
      <c r="B4784" s="325">
        <v>756</v>
      </c>
      <c r="C4784" s="435">
        <v>0.93400000000000005</v>
      </c>
      <c r="D4784" s="439">
        <v>5.2030000000000003</v>
      </c>
      <c r="E4784" s="439">
        <f t="shared" si="275"/>
        <v>6.1370000000000005</v>
      </c>
      <c r="F4784" s="292">
        <f t="shared" si="276"/>
        <v>137.49644343422392</v>
      </c>
      <c r="G4784" s="292">
        <f t="shared" si="277"/>
        <v>765.94646165767347</v>
      </c>
      <c r="H4784" s="292">
        <f t="shared" si="278"/>
        <v>903.4429050918975</v>
      </c>
    </row>
    <row r="4785" spans="1:8" x14ac:dyDescent="0.25">
      <c r="A4785" s="433" t="s">
        <v>299</v>
      </c>
      <c r="B4785" s="325">
        <v>758</v>
      </c>
      <c r="C4785" s="435">
        <v>0</v>
      </c>
      <c r="D4785" s="439">
        <v>7.1</v>
      </c>
      <c r="E4785" s="439">
        <f t="shared" si="275"/>
        <v>7.1</v>
      </c>
      <c r="F4785" s="292">
        <f t="shared" si="276"/>
        <v>0</v>
      </c>
      <c r="G4785" s="292">
        <f t="shared" si="277"/>
        <v>1045.2085100460276</v>
      </c>
      <c r="H4785" s="292">
        <f t="shared" si="278"/>
        <v>1045.2085100460276</v>
      </c>
    </row>
    <row r="4786" spans="1:8" x14ac:dyDescent="0.25">
      <c r="A4786" s="433" t="s">
        <v>299</v>
      </c>
      <c r="B4786" s="325">
        <v>765</v>
      </c>
      <c r="C4786" s="435">
        <v>1.2</v>
      </c>
      <c r="D4786" s="439">
        <v>3.1819999999999999</v>
      </c>
      <c r="E4786" s="439">
        <f t="shared" si="275"/>
        <v>4.3819999999999997</v>
      </c>
      <c r="F4786" s="292">
        <f t="shared" si="276"/>
        <v>176.65495944439903</v>
      </c>
      <c r="G4786" s="292">
        <f t="shared" si="277"/>
        <v>468.43006746006478</v>
      </c>
      <c r="H4786" s="292">
        <f t="shared" si="278"/>
        <v>645.0850269044638</v>
      </c>
    </row>
    <row r="4787" spans="1:8" x14ac:dyDescent="0.25">
      <c r="A4787" s="433" t="s">
        <v>299</v>
      </c>
      <c r="B4787" s="325">
        <v>769</v>
      </c>
      <c r="C4787" s="435">
        <v>0</v>
      </c>
      <c r="D4787" s="439">
        <v>4.7320000000000002</v>
      </c>
      <c r="E4787" s="439">
        <f t="shared" si="275"/>
        <v>4.7320000000000002</v>
      </c>
      <c r="F4787" s="292">
        <f t="shared" si="276"/>
        <v>0</v>
      </c>
      <c r="G4787" s="292">
        <f t="shared" si="277"/>
        <v>696.60939007574689</v>
      </c>
      <c r="H4787" s="292">
        <f t="shared" si="278"/>
        <v>696.60939007574689</v>
      </c>
    </row>
    <row r="4788" spans="1:8" x14ac:dyDescent="0.25">
      <c r="A4788" s="433" t="s">
        <v>299</v>
      </c>
      <c r="B4788" s="325">
        <v>770</v>
      </c>
      <c r="C4788" s="435">
        <v>0</v>
      </c>
      <c r="D4788" s="439">
        <v>2.2549999999999999</v>
      </c>
      <c r="E4788" s="439">
        <f t="shared" si="275"/>
        <v>2.2549999999999999</v>
      </c>
      <c r="F4788" s="292">
        <f t="shared" si="276"/>
        <v>0</v>
      </c>
      <c r="G4788" s="292">
        <f t="shared" si="277"/>
        <v>331.9641112892665</v>
      </c>
      <c r="H4788" s="292">
        <f t="shared" si="278"/>
        <v>331.9641112892665</v>
      </c>
    </row>
  </sheetData>
  <conditionalFormatting sqref="C2185:C2222 D1974:D2244 C1974:C2183">
    <cfRule type="cellIs" dxfId="2" priority="3" operator="between">
      <formula>0.0001</formula>
      <formula>0.2</formula>
    </cfRule>
  </conditionalFormatting>
  <conditionalFormatting sqref="C2164:D2244">
    <cfRule type="cellIs" dxfId="1" priority="1" operator="between">
      <formula>0.001</formula>
      <formula>0.21</formula>
    </cfRule>
    <cfRule type="cellIs" dxfId="0" priority="2" operator="between">
      <formula>0.0001</formula>
      <formula>0.21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1"/>
  <sheetViews>
    <sheetView workbookViewId="0">
      <selection activeCell="A2" sqref="A2:K281"/>
    </sheetView>
  </sheetViews>
  <sheetFormatPr defaultRowHeight="15" x14ac:dyDescent="0.25"/>
  <cols>
    <col min="1" max="1" width="9.140625" style="317"/>
    <col min="2" max="4" width="9.140625" style="317" customWidth="1"/>
    <col min="5" max="5" width="17.5703125" style="317" customWidth="1"/>
    <col min="6" max="6" width="35.85546875" style="317" customWidth="1"/>
    <col min="7" max="7" width="11.7109375" style="317" customWidth="1"/>
    <col min="8" max="8" width="12.85546875" style="317" customWidth="1"/>
    <col min="9" max="10" width="9.140625" style="315"/>
    <col min="11" max="11" width="18" style="317" bestFit="1" customWidth="1"/>
  </cols>
  <sheetData>
    <row r="1" spans="1:11" x14ac:dyDescent="0.25">
      <c r="A1" s="318" t="s">
        <v>42</v>
      </c>
      <c r="B1" s="318" t="s">
        <v>140</v>
      </c>
      <c r="C1" s="318" t="s">
        <v>141</v>
      </c>
      <c r="D1" s="318" t="s">
        <v>146</v>
      </c>
      <c r="E1" s="318" t="s">
        <v>234</v>
      </c>
      <c r="F1" s="318" t="s">
        <v>235</v>
      </c>
      <c r="G1" s="318" t="s">
        <v>152</v>
      </c>
      <c r="H1" s="318" t="s">
        <v>153</v>
      </c>
      <c r="I1" s="319" t="s">
        <v>132</v>
      </c>
      <c r="J1" s="319" t="s">
        <v>134</v>
      </c>
      <c r="K1" s="318" t="s">
        <v>236</v>
      </c>
    </row>
    <row r="2" spans="1:11" x14ac:dyDescent="0.25">
      <c r="A2" s="13">
        <v>71</v>
      </c>
      <c r="B2" s="320">
        <v>1</v>
      </c>
      <c r="C2" s="320">
        <v>3</v>
      </c>
      <c r="D2" s="320" t="s">
        <v>143</v>
      </c>
      <c r="E2" s="320">
        <v>11</v>
      </c>
      <c r="F2" s="320" t="s">
        <v>148</v>
      </c>
      <c r="G2" s="320" t="s">
        <v>157</v>
      </c>
      <c r="H2" s="320" t="s">
        <v>156</v>
      </c>
      <c r="I2" s="177">
        <v>8.8999999999999996E-2</v>
      </c>
      <c r="J2" s="177">
        <v>2.5999999999999999E-2</v>
      </c>
      <c r="K2" s="177">
        <f>SUM(I2:J2)</f>
        <v>0.11499999999999999</v>
      </c>
    </row>
    <row r="3" spans="1:11" x14ac:dyDescent="0.25">
      <c r="A3" s="13">
        <v>72</v>
      </c>
      <c r="B3" s="320">
        <v>1</v>
      </c>
      <c r="C3" s="320">
        <v>3</v>
      </c>
      <c r="D3" s="320" t="s">
        <v>143</v>
      </c>
      <c r="E3" s="320">
        <v>6</v>
      </c>
      <c r="F3" s="320" t="s">
        <v>237</v>
      </c>
      <c r="G3" s="320" t="s">
        <v>157</v>
      </c>
      <c r="H3" s="320" t="s">
        <v>154</v>
      </c>
      <c r="I3" s="177">
        <v>7.6999999999999999E-2</v>
      </c>
      <c r="J3" s="177">
        <v>1.2999999999999999E-2</v>
      </c>
      <c r="K3" s="177">
        <f t="shared" ref="K3:K66" si="0">SUM(I3:J3)</f>
        <v>0.09</v>
      </c>
    </row>
    <row r="4" spans="1:11" x14ac:dyDescent="0.25">
      <c r="A4" s="13">
        <v>73</v>
      </c>
      <c r="B4" s="320">
        <v>1</v>
      </c>
      <c r="C4" s="320">
        <v>3</v>
      </c>
      <c r="D4" s="320" t="s">
        <v>143</v>
      </c>
      <c r="E4" s="320">
        <v>21</v>
      </c>
      <c r="F4" s="320" t="s">
        <v>190</v>
      </c>
      <c r="G4" s="320" t="s">
        <v>154</v>
      </c>
      <c r="H4" s="320" t="s">
        <v>154</v>
      </c>
      <c r="I4" s="177">
        <v>5.6000000000000001E-2</v>
      </c>
      <c r="J4" s="177">
        <v>6.0000000000000001E-3</v>
      </c>
      <c r="K4" s="177">
        <f t="shared" si="0"/>
        <v>6.2E-2</v>
      </c>
    </row>
    <row r="5" spans="1:11" x14ac:dyDescent="0.25">
      <c r="A5" s="13">
        <v>74</v>
      </c>
      <c r="B5" s="320">
        <v>1</v>
      </c>
      <c r="C5" s="320">
        <v>3</v>
      </c>
      <c r="D5" s="320" t="s">
        <v>143</v>
      </c>
      <c r="E5" s="320">
        <v>17</v>
      </c>
      <c r="F5" s="320" t="s">
        <v>150</v>
      </c>
      <c r="G5" s="320" t="s">
        <v>154</v>
      </c>
      <c r="H5" s="320" t="s">
        <v>154</v>
      </c>
      <c r="I5" s="177" t="s">
        <v>14</v>
      </c>
      <c r="J5" s="177" t="s">
        <v>14</v>
      </c>
      <c r="K5" s="177" t="s">
        <v>14</v>
      </c>
    </row>
    <row r="6" spans="1:11" x14ac:dyDescent="0.25">
      <c r="A6" s="13">
        <v>75</v>
      </c>
      <c r="B6" s="320">
        <v>1</v>
      </c>
      <c r="C6" s="320">
        <v>3</v>
      </c>
      <c r="D6" s="320" t="s">
        <v>143</v>
      </c>
      <c r="E6" s="320">
        <v>22</v>
      </c>
      <c r="F6" s="320" t="s">
        <v>193</v>
      </c>
      <c r="G6" s="320" t="s">
        <v>154</v>
      </c>
      <c r="H6" s="320" t="s">
        <v>154</v>
      </c>
      <c r="I6" s="177">
        <v>4.7E-2</v>
      </c>
      <c r="J6" s="177">
        <v>2.1999999999999999E-2</v>
      </c>
      <c r="K6" s="177">
        <f t="shared" si="0"/>
        <v>6.9000000000000006E-2</v>
      </c>
    </row>
    <row r="7" spans="1:11" x14ac:dyDescent="0.25">
      <c r="A7" s="13">
        <v>76</v>
      </c>
      <c r="B7" s="320">
        <v>1</v>
      </c>
      <c r="C7" s="320">
        <v>3</v>
      </c>
      <c r="D7" s="320" t="s">
        <v>143</v>
      </c>
      <c r="E7" s="320">
        <v>4</v>
      </c>
      <c r="F7" s="320" t="s">
        <v>237</v>
      </c>
      <c r="G7" s="320" t="s">
        <v>157</v>
      </c>
      <c r="H7" s="320" t="s">
        <v>155</v>
      </c>
      <c r="I7" s="177">
        <v>9.0999999999999998E-2</v>
      </c>
      <c r="J7" s="177">
        <v>3.7999999999999999E-2</v>
      </c>
      <c r="K7" s="177">
        <f t="shared" si="0"/>
        <v>0.129</v>
      </c>
    </row>
    <row r="8" spans="1:11" x14ac:dyDescent="0.25">
      <c r="A8" s="13">
        <v>77</v>
      </c>
      <c r="B8" s="320">
        <v>1</v>
      </c>
      <c r="C8" s="320">
        <v>3</v>
      </c>
      <c r="D8" s="320" t="s">
        <v>143</v>
      </c>
      <c r="E8" s="320">
        <v>1</v>
      </c>
      <c r="F8" s="320" t="s">
        <v>237</v>
      </c>
      <c r="G8" s="320" t="s">
        <v>154</v>
      </c>
      <c r="H8" s="320" t="s">
        <v>155</v>
      </c>
      <c r="I8" s="177">
        <v>0.08</v>
      </c>
      <c r="J8" s="177">
        <v>8.3000000000000004E-2</v>
      </c>
      <c r="K8" s="177">
        <f t="shared" si="0"/>
        <v>0.16300000000000001</v>
      </c>
    </row>
    <row r="9" spans="1:11" x14ac:dyDescent="0.25">
      <c r="A9" s="13">
        <v>78</v>
      </c>
      <c r="B9" s="320">
        <v>1</v>
      </c>
      <c r="C9" s="320">
        <v>3</v>
      </c>
      <c r="D9" s="320" t="s">
        <v>143</v>
      </c>
      <c r="E9" s="320">
        <v>31</v>
      </c>
      <c r="F9" s="320" t="s">
        <v>197</v>
      </c>
      <c r="G9" s="320" t="s">
        <v>154</v>
      </c>
      <c r="H9" s="320" t="s">
        <v>154</v>
      </c>
      <c r="I9" s="177">
        <v>9.1999999999999998E-2</v>
      </c>
      <c r="J9" s="177">
        <v>3.31E-3</v>
      </c>
      <c r="K9" s="177">
        <f t="shared" si="0"/>
        <v>9.5309999999999992E-2</v>
      </c>
    </row>
    <row r="10" spans="1:11" x14ac:dyDescent="0.25">
      <c r="A10" s="13">
        <v>79</v>
      </c>
      <c r="B10" s="320">
        <v>1</v>
      </c>
      <c r="C10" s="320">
        <v>3</v>
      </c>
      <c r="D10" s="320" t="s">
        <v>143</v>
      </c>
      <c r="E10" s="320">
        <v>28</v>
      </c>
      <c r="F10" s="320" t="s">
        <v>192</v>
      </c>
      <c r="G10" s="320" t="s">
        <v>154</v>
      </c>
      <c r="H10" s="320" t="s">
        <v>154</v>
      </c>
      <c r="I10" s="177">
        <v>7.0000000000000007E-2</v>
      </c>
      <c r="J10" s="177">
        <v>3.4000000000000002E-2</v>
      </c>
      <c r="K10" s="177">
        <f t="shared" si="0"/>
        <v>0.10400000000000001</v>
      </c>
    </row>
    <row r="11" spans="1:11" x14ac:dyDescent="0.25">
      <c r="A11" s="13">
        <v>80</v>
      </c>
      <c r="B11" s="320">
        <v>1</v>
      </c>
      <c r="C11" s="320">
        <v>3</v>
      </c>
      <c r="D11" s="320" t="s">
        <v>143</v>
      </c>
      <c r="E11" s="320">
        <v>9</v>
      </c>
      <c r="F11" s="320" t="s">
        <v>148</v>
      </c>
      <c r="G11" s="320" t="s">
        <v>154</v>
      </c>
      <c r="H11" s="320" t="s">
        <v>154</v>
      </c>
      <c r="I11" s="177">
        <v>6.3E-2</v>
      </c>
      <c r="J11" s="177">
        <v>7.0000000000000001E-3</v>
      </c>
      <c r="K11" s="177">
        <f t="shared" si="0"/>
        <v>7.0000000000000007E-2</v>
      </c>
    </row>
    <row r="12" spans="1:11" x14ac:dyDescent="0.25">
      <c r="A12" s="13">
        <v>81</v>
      </c>
      <c r="B12" s="320">
        <v>1</v>
      </c>
      <c r="C12" s="320">
        <v>3</v>
      </c>
      <c r="D12" s="320" t="s">
        <v>143</v>
      </c>
      <c r="E12" s="320">
        <v>24</v>
      </c>
      <c r="F12" s="320" t="s">
        <v>196</v>
      </c>
      <c r="G12" s="320" t="s">
        <v>154</v>
      </c>
      <c r="H12" s="320" t="s">
        <v>154</v>
      </c>
      <c r="I12" s="177">
        <v>1.2999999999999999E-2</v>
      </c>
      <c r="J12" s="177">
        <v>9.3500000000000007E-3</v>
      </c>
      <c r="K12" s="177">
        <f t="shared" si="0"/>
        <v>2.2350000000000002E-2</v>
      </c>
    </row>
    <row r="13" spans="1:11" x14ac:dyDescent="0.25">
      <c r="A13" s="13">
        <v>82</v>
      </c>
      <c r="B13" s="320">
        <v>1</v>
      </c>
      <c r="C13" s="320">
        <v>3</v>
      </c>
      <c r="D13" s="320" t="s">
        <v>143</v>
      </c>
      <c r="E13" s="320">
        <v>5</v>
      </c>
      <c r="F13" s="320" t="s">
        <v>237</v>
      </c>
      <c r="G13" s="320" t="s">
        <v>157</v>
      </c>
      <c r="H13" s="320" t="s">
        <v>156</v>
      </c>
      <c r="I13" s="177">
        <v>9.1999999999999998E-2</v>
      </c>
      <c r="J13" s="177">
        <v>3.1E-2</v>
      </c>
      <c r="K13" s="177">
        <f t="shared" si="0"/>
        <v>0.123</v>
      </c>
    </row>
    <row r="14" spans="1:11" x14ac:dyDescent="0.25">
      <c r="A14" s="13">
        <v>83</v>
      </c>
      <c r="B14" s="320">
        <v>1</v>
      </c>
      <c r="C14" s="320">
        <v>3</v>
      </c>
      <c r="D14" s="320" t="s">
        <v>143</v>
      </c>
      <c r="E14" s="320">
        <v>19</v>
      </c>
      <c r="F14" s="320" t="s">
        <v>186</v>
      </c>
      <c r="G14" s="320" t="s">
        <v>154</v>
      </c>
      <c r="H14" s="320" t="s">
        <v>154</v>
      </c>
      <c r="I14" s="177">
        <v>0.155</v>
      </c>
      <c r="J14" s="177">
        <v>3.4000000000000002E-2</v>
      </c>
      <c r="K14" s="177">
        <f t="shared" si="0"/>
        <v>0.189</v>
      </c>
    </row>
    <row r="15" spans="1:11" x14ac:dyDescent="0.25">
      <c r="A15" s="13">
        <v>84</v>
      </c>
      <c r="B15" s="320">
        <v>1</v>
      </c>
      <c r="C15" s="320">
        <v>3</v>
      </c>
      <c r="D15" s="320" t="s">
        <v>143</v>
      </c>
      <c r="E15" s="320">
        <v>20</v>
      </c>
      <c r="F15" s="320" t="s">
        <v>189</v>
      </c>
      <c r="G15" s="320" t="s">
        <v>154</v>
      </c>
      <c r="H15" s="320" t="s">
        <v>154</v>
      </c>
      <c r="I15" s="177">
        <v>1.2E-2</v>
      </c>
      <c r="J15" s="177">
        <v>9.3500000000000007E-3</v>
      </c>
      <c r="K15" s="177">
        <f t="shared" si="0"/>
        <v>2.1350000000000001E-2</v>
      </c>
    </row>
    <row r="16" spans="1:11" x14ac:dyDescent="0.25">
      <c r="A16" s="13">
        <v>85</v>
      </c>
      <c r="B16" s="320">
        <v>1</v>
      </c>
      <c r="C16" s="320">
        <v>3</v>
      </c>
      <c r="D16" s="320" t="s">
        <v>143</v>
      </c>
      <c r="E16" s="320">
        <v>29</v>
      </c>
      <c r="F16" s="320" t="s">
        <v>238</v>
      </c>
      <c r="G16" s="320" t="s">
        <v>154</v>
      </c>
      <c r="H16" s="320" t="s">
        <v>154</v>
      </c>
      <c r="I16" s="177">
        <v>0.105</v>
      </c>
      <c r="J16" s="177">
        <v>5.7000000000000002E-2</v>
      </c>
      <c r="K16" s="177">
        <f t="shared" si="0"/>
        <v>0.16200000000000001</v>
      </c>
    </row>
    <row r="17" spans="1:11" x14ac:dyDescent="0.25">
      <c r="A17" s="13">
        <v>86</v>
      </c>
      <c r="B17" s="320">
        <v>1</v>
      </c>
      <c r="C17" s="320">
        <v>3</v>
      </c>
      <c r="D17" s="320" t="s">
        <v>143</v>
      </c>
      <c r="E17" s="320">
        <v>15</v>
      </c>
      <c r="F17" s="320" t="s">
        <v>149</v>
      </c>
      <c r="G17" s="320" t="s">
        <v>154</v>
      </c>
      <c r="H17" s="320" t="s">
        <v>154</v>
      </c>
      <c r="I17" s="177">
        <v>2.5999999999999999E-2</v>
      </c>
      <c r="J17" s="177">
        <v>7.0000000000000001E-3</v>
      </c>
      <c r="K17" s="177">
        <f t="shared" si="0"/>
        <v>3.3000000000000002E-2</v>
      </c>
    </row>
    <row r="18" spans="1:11" x14ac:dyDescent="0.25">
      <c r="A18" s="13">
        <v>87</v>
      </c>
      <c r="B18" s="320">
        <v>1</v>
      </c>
      <c r="C18" s="320">
        <v>3</v>
      </c>
      <c r="D18" s="320" t="s">
        <v>143</v>
      </c>
      <c r="E18" s="320">
        <v>34</v>
      </c>
      <c r="F18" s="320" t="s">
        <v>149</v>
      </c>
      <c r="G18" s="320" t="s">
        <v>154</v>
      </c>
      <c r="H18" s="320" t="s">
        <v>155</v>
      </c>
      <c r="I18" s="177">
        <v>6.9000000000000006E-2</v>
      </c>
      <c r="J18" s="177">
        <v>1.7000000000000001E-2</v>
      </c>
      <c r="K18" s="177">
        <f t="shared" si="0"/>
        <v>8.6000000000000007E-2</v>
      </c>
    </row>
    <row r="19" spans="1:11" x14ac:dyDescent="0.25">
      <c r="A19" s="13">
        <v>88</v>
      </c>
      <c r="B19" s="320">
        <v>1</v>
      </c>
      <c r="C19" s="320">
        <v>3</v>
      </c>
      <c r="D19" s="320" t="s">
        <v>143</v>
      </c>
      <c r="E19" s="320">
        <v>7</v>
      </c>
      <c r="F19" s="320" t="s">
        <v>148</v>
      </c>
      <c r="G19" s="320" t="s">
        <v>154</v>
      </c>
      <c r="H19" s="320" t="s">
        <v>155</v>
      </c>
      <c r="I19" s="177">
        <v>0.125</v>
      </c>
      <c r="J19" s="177">
        <v>2.7E-2</v>
      </c>
      <c r="K19" s="177">
        <f t="shared" si="0"/>
        <v>0.152</v>
      </c>
    </row>
    <row r="20" spans="1:11" x14ac:dyDescent="0.25">
      <c r="A20" s="13">
        <v>89</v>
      </c>
      <c r="B20" s="320">
        <v>1</v>
      </c>
      <c r="C20" s="320">
        <v>3</v>
      </c>
      <c r="D20" s="320" t="s">
        <v>143</v>
      </c>
      <c r="E20" s="320">
        <v>8</v>
      </c>
      <c r="F20" s="320" t="s">
        <v>148</v>
      </c>
      <c r="G20" s="320" t="s">
        <v>154</v>
      </c>
      <c r="H20" s="320" t="s">
        <v>156</v>
      </c>
      <c r="I20" s="177">
        <v>9.2999999999999999E-2</v>
      </c>
      <c r="J20" s="177">
        <v>4.3999999999999997E-2</v>
      </c>
      <c r="K20" s="177">
        <f t="shared" si="0"/>
        <v>0.13700000000000001</v>
      </c>
    </row>
    <row r="21" spans="1:11" x14ac:dyDescent="0.25">
      <c r="A21" s="13">
        <v>90</v>
      </c>
      <c r="B21" s="320">
        <v>1</v>
      </c>
      <c r="C21" s="320">
        <v>3</v>
      </c>
      <c r="D21" s="320" t="s">
        <v>143</v>
      </c>
      <c r="E21" s="320" t="s">
        <v>239</v>
      </c>
      <c r="F21" s="320" t="s">
        <v>151</v>
      </c>
      <c r="G21" s="320" t="s">
        <v>154</v>
      </c>
      <c r="H21" s="320" t="s">
        <v>156</v>
      </c>
      <c r="I21" s="177">
        <v>4.9000000000000002E-2</v>
      </c>
      <c r="J21" s="177">
        <v>9.1699999999999993E-3</v>
      </c>
      <c r="K21" s="177">
        <f t="shared" si="0"/>
        <v>5.8169999999999999E-2</v>
      </c>
    </row>
    <row r="22" spans="1:11" x14ac:dyDescent="0.25">
      <c r="A22" s="13">
        <v>91</v>
      </c>
      <c r="B22" s="320">
        <v>1</v>
      </c>
      <c r="C22" s="320">
        <v>3</v>
      </c>
      <c r="D22" s="320" t="s">
        <v>143</v>
      </c>
      <c r="E22" s="320">
        <v>14</v>
      </c>
      <c r="F22" s="320" t="s">
        <v>240</v>
      </c>
      <c r="G22" s="320" t="s">
        <v>154</v>
      </c>
      <c r="H22" s="320" t="s">
        <v>154</v>
      </c>
      <c r="I22" s="177">
        <v>7.4999999999999997E-2</v>
      </c>
      <c r="J22" s="177">
        <v>4.2999999999999997E-2</v>
      </c>
      <c r="K22" s="177">
        <f t="shared" si="0"/>
        <v>0.11799999999999999</v>
      </c>
    </row>
    <row r="23" spans="1:11" x14ac:dyDescent="0.25">
      <c r="A23" s="13">
        <v>92</v>
      </c>
      <c r="B23" s="320">
        <v>1</v>
      </c>
      <c r="C23" s="320">
        <v>3</v>
      </c>
      <c r="D23" s="320" t="s">
        <v>143</v>
      </c>
      <c r="E23" s="320">
        <v>32</v>
      </c>
      <c r="F23" s="320" t="s">
        <v>194</v>
      </c>
      <c r="G23" s="320" t="s">
        <v>154</v>
      </c>
      <c r="H23" s="320" t="s">
        <v>154</v>
      </c>
      <c r="I23" s="177">
        <v>5.0000000000000001E-3</v>
      </c>
      <c r="J23" s="177">
        <v>2E-3</v>
      </c>
      <c r="K23" s="177">
        <f t="shared" si="0"/>
        <v>7.0000000000000001E-3</v>
      </c>
    </row>
    <row r="24" spans="1:11" x14ac:dyDescent="0.25">
      <c r="A24" s="13">
        <v>93</v>
      </c>
      <c r="B24" s="320">
        <v>1</v>
      </c>
      <c r="C24" s="320">
        <v>3</v>
      </c>
      <c r="D24" s="320" t="s">
        <v>143</v>
      </c>
      <c r="E24" s="320">
        <v>26</v>
      </c>
      <c r="F24" s="320" t="s">
        <v>188</v>
      </c>
      <c r="G24" s="320" t="s">
        <v>154</v>
      </c>
      <c r="H24" s="320" t="s">
        <v>154</v>
      </c>
      <c r="I24" s="177">
        <v>4.2000000000000003E-2</v>
      </c>
      <c r="J24" s="177">
        <v>5.6600000000000001E-3</v>
      </c>
      <c r="K24" s="177">
        <f t="shared" si="0"/>
        <v>4.7660000000000001E-2</v>
      </c>
    </row>
    <row r="25" spans="1:11" x14ac:dyDescent="0.25">
      <c r="A25" s="13">
        <v>94</v>
      </c>
      <c r="B25" s="320">
        <v>1</v>
      </c>
      <c r="C25" s="320">
        <v>3</v>
      </c>
      <c r="D25" s="320" t="s">
        <v>143</v>
      </c>
      <c r="E25" s="320">
        <v>12</v>
      </c>
      <c r="F25" s="320" t="s">
        <v>148</v>
      </c>
      <c r="G25" s="320" t="s">
        <v>157</v>
      </c>
      <c r="H25" s="320" t="s">
        <v>154</v>
      </c>
      <c r="I25" s="177">
        <v>0.1</v>
      </c>
      <c r="J25" s="177">
        <v>0.02</v>
      </c>
      <c r="K25" s="177">
        <f t="shared" si="0"/>
        <v>0.12000000000000001</v>
      </c>
    </row>
    <row r="26" spans="1:11" x14ac:dyDescent="0.25">
      <c r="A26" s="13">
        <v>95</v>
      </c>
      <c r="B26" s="320">
        <v>1</v>
      </c>
      <c r="C26" s="320">
        <v>3</v>
      </c>
      <c r="D26" s="320" t="s">
        <v>143</v>
      </c>
      <c r="E26" s="320">
        <v>35</v>
      </c>
      <c r="F26" s="320" t="s">
        <v>149</v>
      </c>
      <c r="G26" s="320" t="s">
        <v>154</v>
      </c>
      <c r="H26" s="320" t="s">
        <v>156</v>
      </c>
      <c r="I26" s="177">
        <v>1.9E-2</v>
      </c>
      <c r="J26" s="177">
        <v>6.0000000000000001E-3</v>
      </c>
      <c r="K26" s="177">
        <f t="shared" si="0"/>
        <v>2.5000000000000001E-2</v>
      </c>
    </row>
    <row r="27" spans="1:11" x14ac:dyDescent="0.25">
      <c r="A27" s="13">
        <v>96</v>
      </c>
      <c r="B27" s="320">
        <v>1</v>
      </c>
      <c r="C27" s="320">
        <v>3</v>
      </c>
      <c r="D27" s="320" t="s">
        <v>143</v>
      </c>
      <c r="E27" s="320">
        <v>13</v>
      </c>
      <c r="F27" s="320" t="s">
        <v>241</v>
      </c>
      <c r="G27" s="320" t="s">
        <v>154</v>
      </c>
      <c r="H27" s="320" t="s">
        <v>154</v>
      </c>
      <c r="I27" s="177">
        <v>6.4000000000000001E-2</v>
      </c>
      <c r="J27" s="177">
        <v>1.2E-2</v>
      </c>
      <c r="K27" s="177">
        <f t="shared" si="0"/>
        <v>7.5999999999999998E-2</v>
      </c>
    </row>
    <row r="28" spans="1:11" x14ac:dyDescent="0.25">
      <c r="A28" s="13">
        <v>97</v>
      </c>
      <c r="B28" s="320">
        <v>1</v>
      </c>
      <c r="C28" s="320">
        <v>3</v>
      </c>
      <c r="D28" s="320" t="s">
        <v>143</v>
      </c>
      <c r="E28" s="320">
        <v>25</v>
      </c>
      <c r="F28" s="320" t="s">
        <v>242</v>
      </c>
      <c r="G28" s="320" t="s">
        <v>154</v>
      </c>
      <c r="H28" s="320" t="s">
        <v>154</v>
      </c>
      <c r="I28" s="177">
        <v>1.6899999999999998E-2</v>
      </c>
      <c r="J28" s="177">
        <v>3.3000000000000002E-2</v>
      </c>
      <c r="K28" s="177">
        <f t="shared" si="0"/>
        <v>4.99E-2</v>
      </c>
    </row>
    <row r="29" spans="1:11" x14ac:dyDescent="0.25">
      <c r="A29" s="13">
        <v>98</v>
      </c>
      <c r="B29" s="320">
        <v>1</v>
      </c>
      <c r="C29" s="320">
        <v>3</v>
      </c>
      <c r="D29" s="320" t="s">
        <v>143</v>
      </c>
      <c r="E29" s="320">
        <v>27</v>
      </c>
      <c r="F29" s="320" t="s">
        <v>191</v>
      </c>
      <c r="G29" s="320" t="s">
        <v>154</v>
      </c>
      <c r="H29" s="320" t="s">
        <v>154</v>
      </c>
      <c r="I29" s="177">
        <v>0.13500000000000001</v>
      </c>
      <c r="J29" s="177">
        <v>2.4E-2</v>
      </c>
      <c r="K29" s="177">
        <f t="shared" si="0"/>
        <v>0.159</v>
      </c>
    </row>
    <row r="30" spans="1:11" x14ac:dyDescent="0.25">
      <c r="A30" s="13">
        <v>99</v>
      </c>
      <c r="B30" s="320">
        <v>1</v>
      </c>
      <c r="C30" s="320">
        <v>3</v>
      </c>
      <c r="D30" s="320" t="s">
        <v>143</v>
      </c>
      <c r="E30" s="320">
        <v>23</v>
      </c>
      <c r="F30" s="320" t="s">
        <v>181</v>
      </c>
      <c r="G30" s="320" t="s">
        <v>154</v>
      </c>
      <c r="H30" s="320" t="s">
        <v>154</v>
      </c>
      <c r="I30" s="177">
        <v>0.12</v>
      </c>
      <c r="J30" s="177">
        <v>7.6999999999999999E-2</v>
      </c>
      <c r="K30" s="177">
        <f t="shared" si="0"/>
        <v>0.19700000000000001</v>
      </c>
    </row>
    <row r="31" spans="1:11" x14ac:dyDescent="0.25">
      <c r="A31" s="13">
        <v>100</v>
      </c>
      <c r="B31" s="320">
        <v>1</v>
      </c>
      <c r="C31" s="320">
        <v>3</v>
      </c>
      <c r="D31" s="320" t="s">
        <v>143</v>
      </c>
      <c r="E31" s="320">
        <v>2</v>
      </c>
      <c r="F31" s="320" t="s">
        <v>237</v>
      </c>
      <c r="G31" s="320" t="s">
        <v>154</v>
      </c>
      <c r="H31" s="320" t="s">
        <v>156</v>
      </c>
      <c r="I31" s="177">
        <v>6.4000000000000001E-2</v>
      </c>
      <c r="J31" s="177">
        <v>2.9000000000000001E-2</v>
      </c>
      <c r="K31" s="177">
        <f t="shared" si="0"/>
        <v>9.2999999999999999E-2</v>
      </c>
    </row>
    <row r="32" spans="1:11" x14ac:dyDescent="0.25">
      <c r="A32" s="13">
        <v>101</v>
      </c>
      <c r="B32" s="320">
        <v>1</v>
      </c>
      <c r="C32" s="320">
        <v>3</v>
      </c>
      <c r="D32" s="320" t="s">
        <v>143</v>
      </c>
      <c r="E32" s="320">
        <v>10</v>
      </c>
      <c r="F32" s="320" t="s">
        <v>148</v>
      </c>
      <c r="G32" s="320" t="s">
        <v>157</v>
      </c>
      <c r="H32" s="320" t="s">
        <v>155</v>
      </c>
      <c r="I32" s="177">
        <v>5.7000000000000002E-2</v>
      </c>
      <c r="J32" s="177">
        <v>1.2E-2</v>
      </c>
      <c r="K32" s="177">
        <f t="shared" si="0"/>
        <v>6.9000000000000006E-2</v>
      </c>
    </row>
    <row r="33" spans="1:11" x14ac:dyDescent="0.25">
      <c r="A33" s="13">
        <v>102</v>
      </c>
      <c r="B33" s="320">
        <v>1</v>
      </c>
      <c r="C33" s="320">
        <v>3</v>
      </c>
      <c r="D33" s="320" t="s">
        <v>143</v>
      </c>
      <c r="E33" s="320">
        <v>3</v>
      </c>
      <c r="F33" s="320" t="s">
        <v>237</v>
      </c>
      <c r="G33" s="320" t="s">
        <v>154</v>
      </c>
      <c r="H33" s="320" t="s">
        <v>154</v>
      </c>
      <c r="I33" s="177">
        <v>4.3999999999999997E-2</v>
      </c>
      <c r="J33" s="177">
        <v>2.4E-2</v>
      </c>
      <c r="K33" s="177">
        <f t="shared" si="0"/>
        <v>6.8000000000000005E-2</v>
      </c>
    </row>
    <row r="34" spans="1:11" x14ac:dyDescent="0.25">
      <c r="A34" s="13">
        <v>104</v>
      </c>
      <c r="B34" s="320">
        <v>1</v>
      </c>
      <c r="C34" s="320">
        <v>3</v>
      </c>
      <c r="D34" s="320" t="s">
        <v>143</v>
      </c>
      <c r="E34" s="320" t="s">
        <v>243</v>
      </c>
      <c r="F34" s="320" t="s">
        <v>151</v>
      </c>
      <c r="G34" s="320" t="s">
        <v>154</v>
      </c>
      <c r="H34" s="320" t="s">
        <v>155</v>
      </c>
      <c r="I34" s="177">
        <v>7.0000000000000007E-2</v>
      </c>
      <c r="J34" s="177">
        <v>5.0999999999999997E-2</v>
      </c>
      <c r="K34" s="177">
        <f t="shared" si="0"/>
        <v>0.121</v>
      </c>
    </row>
    <row r="35" spans="1:11" x14ac:dyDescent="0.25">
      <c r="A35" s="13">
        <v>105</v>
      </c>
      <c r="B35" s="320">
        <v>1</v>
      </c>
      <c r="C35" s="320">
        <v>3</v>
      </c>
      <c r="D35" s="320" t="s">
        <v>143</v>
      </c>
      <c r="E35" s="320">
        <v>16</v>
      </c>
      <c r="F35" s="320" t="s">
        <v>151</v>
      </c>
      <c r="G35" s="320" t="s">
        <v>154</v>
      </c>
      <c r="H35" s="320" t="s">
        <v>154</v>
      </c>
      <c r="I35" s="177">
        <v>0.08</v>
      </c>
      <c r="J35" s="177">
        <v>1.4999999999999999E-2</v>
      </c>
      <c r="K35" s="177">
        <f t="shared" si="0"/>
        <v>9.5000000000000001E-2</v>
      </c>
    </row>
    <row r="36" spans="1:11" x14ac:dyDescent="0.25">
      <c r="A36" s="13">
        <v>176</v>
      </c>
      <c r="B36" s="320">
        <v>2</v>
      </c>
      <c r="C36" s="320">
        <v>3</v>
      </c>
      <c r="D36" s="320" t="s">
        <v>143</v>
      </c>
      <c r="E36" s="320">
        <v>19</v>
      </c>
      <c r="F36" s="320" t="s">
        <v>186</v>
      </c>
      <c r="G36" s="320" t="s">
        <v>154</v>
      </c>
      <c r="H36" s="320" t="s">
        <v>154</v>
      </c>
      <c r="I36" s="177">
        <v>8.8999999999999996E-2</v>
      </c>
      <c r="J36" s="177">
        <v>1.9E-2</v>
      </c>
      <c r="K36" s="177">
        <f t="shared" si="0"/>
        <v>0.108</v>
      </c>
    </row>
    <row r="37" spans="1:11" x14ac:dyDescent="0.25">
      <c r="A37" s="13">
        <v>177</v>
      </c>
      <c r="B37" s="320">
        <v>2</v>
      </c>
      <c r="C37" s="320">
        <v>3</v>
      </c>
      <c r="D37" s="320" t="s">
        <v>143</v>
      </c>
      <c r="E37" s="320">
        <v>8</v>
      </c>
      <c r="F37" s="320" t="s">
        <v>148</v>
      </c>
      <c r="G37" s="320" t="s">
        <v>154</v>
      </c>
      <c r="H37" s="320" t="s">
        <v>156</v>
      </c>
      <c r="I37" s="177">
        <v>0.10199999999999999</v>
      </c>
      <c r="J37" s="177">
        <v>1.6E-2</v>
      </c>
      <c r="K37" s="177">
        <f t="shared" si="0"/>
        <v>0.11799999999999999</v>
      </c>
    </row>
    <row r="38" spans="1:11" x14ac:dyDescent="0.25">
      <c r="A38" s="13">
        <v>178</v>
      </c>
      <c r="B38" s="320">
        <v>2</v>
      </c>
      <c r="C38" s="320">
        <v>3</v>
      </c>
      <c r="D38" s="320" t="s">
        <v>143</v>
      </c>
      <c r="E38" s="320">
        <v>7</v>
      </c>
      <c r="F38" s="320" t="s">
        <v>148</v>
      </c>
      <c r="G38" s="320" t="s">
        <v>154</v>
      </c>
      <c r="H38" s="320" t="s">
        <v>155</v>
      </c>
      <c r="I38" s="177">
        <v>7.4999999999999997E-2</v>
      </c>
      <c r="J38" s="177">
        <v>2.1000000000000001E-2</v>
      </c>
      <c r="K38" s="177">
        <f t="shared" si="0"/>
        <v>9.6000000000000002E-2</v>
      </c>
    </row>
    <row r="39" spans="1:11" x14ac:dyDescent="0.25">
      <c r="A39" s="13">
        <v>179</v>
      </c>
      <c r="B39" s="320">
        <v>2</v>
      </c>
      <c r="C39" s="320">
        <v>3</v>
      </c>
      <c r="D39" s="320" t="s">
        <v>143</v>
      </c>
      <c r="E39" s="320">
        <v>32</v>
      </c>
      <c r="F39" s="320" t="s">
        <v>194</v>
      </c>
      <c r="G39" s="320" t="s">
        <v>154</v>
      </c>
      <c r="H39" s="320" t="s">
        <v>154</v>
      </c>
      <c r="I39" s="177">
        <v>5.7000000000000002E-2</v>
      </c>
      <c r="J39" s="177">
        <v>2.5000000000000001E-2</v>
      </c>
      <c r="K39" s="177">
        <f t="shared" si="0"/>
        <v>8.2000000000000003E-2</v>
      </c>
    </row>
    <row r="40" spans="1:11" x14ac:dyDescent="0.25">
      <c r="A40" s="13">
        <v>180</v>
      </c>
      <c r="B40" s="320">
        <v>2</v>
      </c>
      <c r="C40" s="320">
        <v>3</v>
      </c>
      <c r="D40" s="320" t="s">
        <v>143</v>
      </c>
      <c r="E40" s="320">
        <v>22</v>
      </c>
      <c r="F40" s="320" t="s">
        <v>193</v>
      </c>
      <c r="G40" s="320" t="s">
        <v>154</v>
      </c>
      <c r="H40" s="320" t="s">
        <v>154</v>
      </c>
      <c r="I40" s="177">
        <v>1.6E-2</v>
      </c>
      <c r="J40" s="177">
        <v>4.1000000000000002E-2</v>
      </c>
      <c r="K40" s="177">
        <f t="shared" si="0"/>
        <v>5.7000000000000002E-2</v>
      </c>
    </row>
    <row r="41" spans="1:11" x14ac:dyDescent="0.25">
      <c r="A41" s="13">
        <v>181</v>
      </c>
      <c r="B41" s="320">
        <v>2</v>
      </c>
      <c r="C41" s="320">
        <v>3</v>
      </c>
      <c r="D41" s="320" t="s">
        <v>143</v>
      </c>
      <c r="E41" s="320">
        <v>16</v>
      </c>
      <c r="F41" s="320" t="s">
        <v>151</v>
      </c>
      <c r="G41" s="320" t="s">
        <v>154</v>
      </c>
      <c r="H41" s="320" t="s">
        <v>154</v>
      </c>
      <c r="I41" s="177">
        <v>8.2000000000000003E-2</v>
      </c>
      <c r="J41" s="177">
        <v>3.3000000000000002E-2</v>
      </c>
      <c r="K41" s="177">
        <f t="shared" si="0"/>
        <v>0.115</v>
      </c>
    </row>
    <row r="42" spans="1:11" x14ac:dyDescent="0.25">
      <c r="A42" s="13">
        <v>182</v>
      </c>
      <c r="B42" s="320">
        <v>2</v>
      </c>
      <c r="C42" s="320">
        <v>3</v>
      </c>
      <c r="D42" s="320" t="s">
        <v>143</v>
      </c>
      <c r="E42" s="320">
        <v>1</v>
      </c>
      <c r="F42" s="320" t="s">
        <v>237</v>
      </c>
      <c r="G42" s="320" t="s">
        <v>154</v>
      </c>
      <c r="H42" s="320" t="s">
        <v>155</v>
      </c>
      <c r="I42" s="177">
        <v>8.2000000000000003E-2</v>
      </c>
      <c r="J42" s="177">
        <v>3.73E-2</v>
      </c>
      <c r="K42" s="177">
        <f t="shared" si="0"/>
        <v>0.1193</v>
      </c>
    </row>
    <row r="43" spans="1:11" x14ac:dyDescent="0.25">
      <c r="A43" s="13">
        <v>183</v>
      </c>
      <c r="B43" s="320">
        <v>2</v>
      </c>
      <c r="C43" s="320">
        <v>3</v>
      </c>
      <c r="D43" s="320" t="s">
        <v>143</v>
      </c>
      <c r="E43" s="320">
        <v>35</v>
      </c>
      <c r="F43" s="320" t="s">
        <v>149</v>
      </c>
      <c r="G43" s="320" t="s">
        <v>154</v>
      </c>
      <c r="H43" s="320" t="s">
        <v>156</v>
      </c>
      <c r="I43" s="177">
        <v>0.123</v>
      </c>
      <c r="J43" s="177">
        <v>8.5900000000000004E-3</v>
      </c>
      <c r="K43" s="177">
        <f t="shared" si="0"/>
        <v>0.13158999999999998</v>
      </c>
    </row>
    <row r="44" spans="1:11" x14ac:dyDescent="0.25">
      <c r="A44" s="13">
        <v>184</v>
      </c>
      <c r="B44" s="320">
        <v>2</v>
      </c>
      <c r="C44" s="320">
        <v>3</v>
      </c>
      <c r="D44" s="320" t="s">
        <v>143</v>
      </c>
      <c r="E44" s="320">
        <v>4</v>
      </c>
      <c r="F44" s="320" t="s">
        <v>237</v>
      </c>
      <c r="G44" s="320" t="s">
        <v>157</v>
      </c>
      <c r="H44" s="320" t="s">
        <v>155</v>
      </c>
      <c r="I44" s="177">
        <v>7.2999999999999995E-2</v>
      </c>
      <c r="J44" s="177">
        <v>1.4999999999999999E-2</v>
      </c>
      <c r="K44" s="177">
        <f t="shared" si="0"/>
        <v>8.7999999999999995E-2</v>
      </c>
    </row>
    <row r="45" spans="1:11" x14ac:dyDescent="0.25">
      <c r="A45" s="13">
        <v>185</v>
      </c>
      <c r="B45" s="320">
        <v>2</v>
      </c>
      <c r="C45" s="320">
        <v>3</v>
      </c>
      <c r="D45" s="320" t="s">
        <v>143</v>
      </c>
      <c r="E45" s="320">
        <v>17</v>
      </c>
      <c r="F45" s="320" t="s">
        <v>150</v>
      </c>
      <c r="G45" s="320" t="s">
        <v>154</v>
      </c>
      <c r="H45" s="320" t="s">
        <v>154</v>
      </c>
      <c r="I45" s="177">
        <v>9.7000000000000003E-2</v>
      </c>
      <c r="J45" s="177">
        <v>5.7000000000000002E-2</v>
      </c>
      <c r="K45" s="177">
        <f t="shared" si="0"/>
        <v>0.154</v>
      </c>
    </row>
    <row r="46" spans="1:11" x14ac:dyDescent="0.25">
      <c r="A46" s="13">
        <v>186</v>
      </c>
      <c r="B46" s="320">
        <v>2</v>
      </c>
      <c r="C46" s="320">
        <v>3</v>
      </c>
      <c r="D46" s="320" t="s">
        <v>143</v>
      </c>
      <c r="E46" s="320">
        <v>11</v>
      </c>
      <c r="F46" s="320" t="s">
        <v>148</v>
      </c>
      <c r="G46" s="320" t="s">
        <v>157</v>
      </c>
      <c r="H46" s="320" t="s">
        <v>156</v>
      </c>
      <c r="I46" s="177">
        <v>0.14000000000000001</v>
      </c>
      <c r="J46" s="177">
        <v>2.9000000000000001E-2</v>
      </c>
      <c r="K46" s="177">
        <f t="shared" si="0"/>
        <v>0.16900000000000001</v>
      </c>
    </row>
    <row r="47" spans="1:11" x14ac:dyDescent="0.25">
      <c r="A47" s="13">
        <v>187</v>
      </c>
      <c r="B47" s="320">
        <v>2</v>
      </c>
      <c r="C47" s="320">
        <v>3</v>
      </c>
      <c r="D47" s="320" t="s">
        <v>143</v>
      </c>
      <c r="E47" s="320">
        <v>13</v>
      </c>
      <c r="F47" s="320" t="s">
        <v>241</v>
      </c>
      <c r="G47" s="320" t="s">
        <v>154</v>
      </c>
      <c r="H47" s="320" t="s">
        <v>154</v>
      </c>
      <c r="I47" s="177">
        <v>0.126</v>
      </c>
      <c r="J47" s="177">
        <v>3.2000000000000001E-2</v>
      </c>
      <c r="K47" s="177">
        <f t="shared" si="0"/>
        <v>0.158</v>
      </c>
    </row>
    <row r="48" spans="1:11" x14ac:dyDescent="0.25">
      <c r="A48" s="13">
        <v>189</v>
      </c>
      <c r="B48" s="320">
        <v>2</v>
      </c>
      <c r="C48" s="320">
        <v>3</v>
      </c>
      <c r="D48" s="320" t="s">
        <v>143</v>
      </c>
      <c r="E48" s="320">
        <v>5</v>
      </c>
      <c r="F48" s="320" t="s">
        <v>237</v>
      </c>
      <c r="G48" s="320" t="s">
        <v>157</v>
      </c>
      <c r="H48" s="320" t="s">
        <v>156</v>
      </c>
      <c r="I48" s="177">
        <v>0.20100000000000001</v>
      </c>
      <c r="J48" s="177">
        <v>2.5999999999999999E-2</v>
      </c>
      <c r="K48" s="177">
        <f t="shared" si="0"/>
        <v>0.22700000000000001</v>
      </c>
    </row>
    <row r="49" spans="1:11" x14ac:dyDescent="0.25">
      <c r="A49" s="13">
        <v>190</v>
      </c>
      <c r="B49" s="320">
        <v>2</v>
      </c>
      <c r="C49" s="320">
        <v>3</v>
      </c>
      <c r="D49" s="320" t="s">
        <v>143</v>
      </c>
      <c r="E49" s="320">
        <v>3</v>
      </c>
      <c r="F49" s="320" t="s">
        <v>237</v>
      </c>
      <c r="G49" s="320" t="s">
        <v>154</v>
      </c>
      <c r="H49" s="320" t="s">
        <v>154</v>
      </c>
      <c r="I49" s="177">
        <v>0.126</v>
      </c>
      <c r="J49" s="177">
        <v>1.7000000000000001E-2</v>
      </c>
      <c r="K49" s="177">
        <f t="shared" si="0"/>
        <v>0.14300000000000002</v>
      </c>
    </row>
    <row r="50" spans="1:11" x14ac:dyDescent="0.25">
      <c r="A50" s="13">
        <v>191</v>
      </c>
      <c r="B50" s="320">
        <v>2</v>
      </c>
      <c r="C50" s="320">
        <v>3</v>
      </c>
      <c r="D50" s="320" t="s">
        <v>143</v>
      </c>
      <c r="E50" s="320">
        <v>34</v>
      </c>
      <c r="F50" s="320" t="s">
        <v>149</v>
      </c>
      <c r="G50" s="320" t="s">
        <v>154</v>
      </c>
      <c r="H50" s="320" t="s">
        <v>155</v>
      </c>
      <c r="I50" s="177">
        <v>0.14599999999999999</v>
      </c>
      <c r="J50" s="177">
        <v>5.5700000000000003E-3</v>
      </c>
      <c r="K50" s="177">
        <f t="shared" si="0"/>
        <v>0.15156999999999998</v>
      </c>
    </row>
    <row r="51" spans="1:11" x14ac:dyDescent="0.25">
      <c r="A51" s="13">
        <v>192</v>
      </c>
      <c r="B51" s="320">
        <v>2</v>
      </c>
      <c r="C51" s="320">
        <v>3</v>
      </c>
      <c r="D51" s="320" t="s">
        <v>143</v>
      </c>
      <c r="E51" s="320">
        <v>14</v>
      </c>
      <c r="F51" s="320" t="s">
        <v>240</v>
      </c>
      <c r="G51" s="320" t="s">
        <v>154</v>
      </c>
      <c r="H51" s="320" t="s">
        <v>154</v>
      </c>
      <c r="I51" s="177">
        <v>3.3000000000000002E-2</v>
      </c>
      <c r="J51" s="177">
        <v>2.7E-2</v>
      </c>
      <c r="K51" s="177">
        <f t="shared" si="0"/>
        <v>0.06</v>
      </c>
    </row>
    <row r="52" spans="1:11" x14ac:dyDescent="0.25">
      <c r="A52" s="13">
        <v>193</v>
      </c>
      <c r="B52" s="320">
        <v>2</v>
      </c>
      <c r="C52" s="320">
        <v>3</v>
      </c>
      <c r="D52" s="320" t="s">
        <v>143</v>
      </c>
      <c r="E52" s="320">
        <v>20</v>
      </c>
      <c r="F52" s="320" t="s">
        <v>189</v>
      </c>
      <c r="G52" s="320" t="s">
        <v>154</v>
      </c>
      <c r="H52" s="320" t="s">
        <v>154</v>
      </c>
      <c r="I52" s="177">
        <v>3.8300000000000001E-3</v>
      </c>
      <c r="J52" s="177">
        <v>1.5900000000000001E-3</v>
      </c>
      <c r="K52" s="177">
        <f t="shared" si="0"/>
        <v>5.4200000000000003E-3</v>
      </c>
    </row>
    <row r="53" spans="1:11" x14ac:dyDescent="0.25">
      <c r="A53" s="13">
        <v>194</v>
      </c>
      <c r="B53" s="320">
        <v>2</v>
      </c>
      <c r="C53" s="320">
        <v>3</v>
      </c>
      <c r="D53" s="320" t="s">
        <v>143</v>
      </c>
      <c r="E53" s="320">
        <v>27</v>
      </c>
      <c r="F53" s="320" t="s">
        <v>191</v>
      </c>
      <c r="G53" s="320" t="s">
        <v>154</v>
      </c>
      <c r="H53" s="320" t="s">
        <v>154</v>
      </c>
      <c r="I53" s="177">
        <v>6.9000000000000006E-2</v>
      </c>
      <c r="J53" s="177">
        <v>1.7999999999999999E-2</v>
      </c>
      <c r="K53" s="177">
        <f t="shared" si="0"/>
        <v>8.7000000000000008E-2</v>
      </c>
    </row>
    <row r="54" spans="1:11" x14ac:dyDescent="0.25">
      <c r="A54" s="13">
        <v>195</v>
      </c>
      <c r="B54" s="320">
        <v>2</v>
      </c>
      <c r="C54" s="320">
        <v>3</v>
      </c>
      <c r="D54" s="320" t="s">
        <v>143</v>
      </c>
      <c r="E54" s="320">
        <v>6</v>
      </c>
      <c r="F54" s="320" t="s">
        <v>237</v>
      </c>
      <c r="G54" s="320" t="s">
        <v>157</v>
      </c>
      <c r="H54" s="320" t="s">
        <v>154</v>
      </c>
      <c r="I54" s="177">
        <v>5.3999999999999999E-2</v>
      </c>
      <c r="J54" s="177">
        <v>1.9E-2</v>
      </c>
      <c r="K54" s="177">
        <f t="shared" si="0"/>
        <v>7.2999999999999995E-2</v>
      </c>
    </row>
    <row r="55" spans="1:11" x14ac:dyDescent="0.25">
      <c r="A55" s="13">
        <v>196</v>
      </c>
      <c r="B55" s="320">
        <v>2</v>
      </c>
      <c r="C55" s="320">
        <v>3</v>
      </c>
      <c r="D55" s="320" t="s">
        <v>143</v>
      </c>
      <c r="E55" s="320">
        <v>2</v>
      </c>
      <c r="F55" s="320" t="s">
        <v>237</v>
      </c>
      <c r="G55" s="320" t="s">
        <v>154</v>
      </c>
      <c r="H55" s="320" t="s">
        <v>156</v>
      </c>
      <c r="I55" s="177">
        <v>0.14799999999999999</v>
      </c>
      <c r="J55" s="177">
        <v>7.4999999999999997E-2</v>
      </c>
      <c r="K55" s="177">
        <f t="shared" si="0"/>
        <v>0.22299999999999998</v>
      </c>
    </row>
    <row r="56" spans="1:11" x14ac:dyDescent="0.25">
      <c r="A56" s="13">
        <v>197</v>
      </c>
      <c r="B56" s="320">
        <v>2</v>
      </c>
      <c r="C56" s="320">
        <v>3</v>
      </c>
      <c r="D56" s="320" t="s">
        <v>143</v>
      </c>
      <c r="E56" s="320" t="s">
        <v>243</v>
      </c>
      <c r="F56" s="320" t="s">
        <v>151</v>
      </c>
      <c r="G56" s="320" t="s">
        <v>154</v>
      </c>
      <c r="H56" s="320" t="s">
        <v>155</v>
      </c>
      <c r="I56" s="177">
        <v>0.112</v>
      </c>
      <c r="J56" s="177">
        <v>2.1000000000000001E-2</v>
      </c>
      <c r="K56" s="177">
        <f t="shared" si="0"/>
        <v>0.13300000000000001</v>
      </c>
    </row>
    <row r="57" spans="1:11" x14ac:dyDescent="0.25">
      <c r="A57" s="13">
        <v>198</v>
      </c>
      <c r="B57" s="320">
        <v>2</v>
      </c>
      <c r="C57" s="320">
        <v>3</v>
      </c>
      <c r="D57" s="320" t="s">
        <v>143</v>
      </c>
      <c r="E57" s="320">
        <v>9</v>
      </c>
      <c r="F57" s="320" t="s">
        <v>148</v>
      </c>
      <c r="G57" s="320" t="s">
        <v>154</v>
      </c>
      <c r="H57" s="320" t="s">
        <v>154</v>
      </c>
      <c r="I57" s="177">
        <v>4.8000000000000001E-2</v>
      </c>
      <c r="J57" s="177">
        <v>1.7000000000000001E-2</v>
      </c>
      <c r="K57" s="177">
        <f t="shared" si="0"/>
        <v>6.5000000000000002E-2</v>
      </c>
    </row>
    <row r="58" spans="1:11" x14ac:dyDescent="0.25">
      <c r="A58" s="13">
        <v>199</v>
      </c>
      <c r="B58" s="320">
        <v>2</v>
      </c>
      <c r="C58" s="320">
        <v>3</v>
      </c>
      <c r="D58" s="320" t="s">
        <v>143</v>
      </c>
      <c r="E58" s="320">
        <v>21</v>
      </c>
      <c r="F58" s="320" t="s">
        <v>190</v>
      </c>
      <c r="G58" s="320" t="s">
        <v>154</v>
      </c>
      <c r="H58" s="320" t="s">
        <v>154</v>
      </c>
      <c r="I58" s="177">
        <v>7.9000000000000001E-2</v>
      </c>
      <c r="J58" s="177">
        <v>5.6499999999999996E-3</v>
      </c>
      <c r="K58" s="177">
        <f t="shared" si="0"/>
        <v>8.4650000000000003E-2</v>
      </c>
    </row>
    <row r="59" spans="1:11" x14ac:dyDescent="0.25">
      <c r="A59" s="13">
        <v>200</v>
      </c>
      <c r="B59" s="320">
        <v>2</v>
      </c>
      <c r="C59" s="320">
        <v>3</v>
      </c>
      <c r="D59" s="320" t="s">
        <v>143</v>
      </c>
      <c r="E59" s="320" t="s">
        <v>239</v>
      </c>
      <c r="F59" s="320" t="s">
        <v>151</v>
      </c>
      <c r="G59" s="320" t="s">
        <v>154</v>
      </c>
      <c r="H59" s="320" t="s">
        <v>156</v>
      </c>
      <c r="I59" s="177">
        <v>1.7999999999999999E-2</v>
      </c>
      <c r="J59" s="177">
        <v>1.7999999999999999E-2</v>
      </c>
      <c r="K59" s="177">
        <f t="shared" si="0"/>
        <v>3.5999999999999997E-2</v>
      </c>
    </row>
    <row r="60" spans="1:11" x14ac:dyDescent="0.25">
      <c r="A60" s="13">
        <v>201</v>
      </c>
      <c r="B60" s="320">
        <v>2</v>
      </c>
      <c r="C60" s="320">
        <v>3</v>
      </c>
      <c r="D60" s="320" t="s">
        <v>143</v>
      </c>
      <c r="E60" s="320">
        <v>31</v>
      </c>
      <c r="F60" s="320" t="s">
        <v>197</v>
      </c>
      <c r="G60" s="320" t="s">
        <v>154</v>
      </c>
      <c r="H60" s="320" t="s">
        <v>154</v>
      </c>
      <c r="I60" s="177">
        <v>0.16400000000000001</v>
      </c>
      <c r="J60" s="177">
        <v>2.5999999999999999E-3</v>
      </c>
      <c r="K60" s="177">
        <f t="shared" si="0"/>
        <v>0.1666</v>
      </c>
    </row>
    <row r="61" spans="1:11" x14ac:dyDescent="0.25">
      <c r="A61" s="13">
        <v>202</v>
      </c>
      <c r="B61" s="320">
        <v>2</v>
      </c>
      <c r="C61" s="320">
        <v>3</v>
      </c>
      <c r="D61" s="320" t="s">
        <v>143</v>
      </c>
      <c r="E61" s="320">
        <v>24</v>
      </c>
      <c r="F61" s="320" t="s">
        <v>196</v>
      </c>
      <c r="G61" s="320" t="s">
        <v>154</v>
      </c>
      <c r="H61" s="320" t="s">
        <v>154</v>
      </c>
      <c r="I61" s="177">
        <v>5.0999999999999997E-2</v>
      </c>
      <c r="J61" s="177">
        <v>1.2E-2</v>
      </c>
      <c r="K61" s="177">
        <f t="shared" si="0"/>
        <v>6.3E-2</v>
      </c>
    </row>
    <row r="62" spans="1:11" x14ac:dyDescent="0.25">
      <c r="A62" s="13">
        <v>203</v>
      </c>
      <c r="B62" s="320">
        <v>2</v>
      </c>
      <c r="C62" s="320">
        <v>3</v>
      </c>
      <c r="D62" s="320" t="s">
        <v>143</v>
      </c>
      <c r="E62" s="320">
        <v>25</v>
      </c>
      <c r="F62" s="320" t="s">
        <v>242</v>
      </c>
      <c r="G62" s="320" t="s">
        <v>154</v>
      </c>
      <c r="H62" s="320" t="s">
        <v>154</v>
      </c>
      <c r="I62" s="177">
        <v>4.2000000000000003E-2</v>
      </c>
      <c r="J62" s="177">
        <v>1.2E-2</v>
      </c>
      <c r="K62" s="177">
        <f t="shared" si="0"/>
        <v>5.4000000000000006E-2</v>
      </c>
    </row>
    <row r="63" spans="1:11" x14ac:dyDescent="0.25">
      <c r="A63" s="13">
        <v>204</v>
      </c>
      <c r="B63" s="320">
        <v>2</v>
      </c>
      <c r="C63" s="320">
        <v>3</v>
      </c>
      <c r="D63" s="320" t="s">
        <v>143</v>
      </c>
      <c r="E63" s="320">
        <v>12</v>
      </c>
      <c r="F63" s="320" t="s">
        <v>148</v>
      </c>
      <c r="G63" s="320" t="s">
        <v>157</v>
      </c>
      <c r="H63" s="320" t="s">
        <v>154</v>
      </c>
      <c r="I63" s="177">
        <v>5.7000000000000002E-2</v>
      </c>
      <c r="J63" s="177">
        <v>3.4000000000000002E-2</v>
      </c>
      <c r="K63" s="177">
        <f t="shared" si="0"/>
        <v>9.0999999999999998E-2</v>
      </c>
    </row>
    <row r="64" spans="1:11" x14ac:dyDescent="0.25">
      <c r="A64" s="13">
        <v>205</v>
      </c>
      <c r="B64" s="320">
        <v>2</v>
      </c>
      <c r="C64" s="320">
        <v>3</v>
      </c>
      <c r="D64" s="320" t="s">
        <v>143</v>
      </c>
      <c r="E64" s="320">
        <v>15</v>
      </c>
      <c r="F64" s="320" t="s">
        <v>149</v>
      </c>
      <c r="G64" s="320" t="s">
        <v>154</v>
      </c>
      <c r="H64" s="320" t="s">
        <v>154</v>
      </c>
      <c r="I64" s="177">
        <v>5.5E-2</v>
      </c>
      <c r="J64" s="177">
        <v>3.6800000000000001E-3</v>
      </c>
      <c r="K64" s="177">
        <f t="shared" si="0"/>
        <v>5.8680000000000003E-2</v>
      </c>
    </row>
    <row r="65" spans="1:11" x14ac:dyDescent="0.25">
      <c r="A65" s="13">
        <v>206</v>
      </c>
      <c r="B65" s="320">
        <v>2</v>
      </c>
      <c r="C65" s="320">
        <v>3</v>
      </c>
      <c r="D65" s="320" t="s">
        <v>143</v>
      </c>
      <c r="E65" s="320">
        <v>23</v>
      </c>
      <c r="F65" s="320" t="s">
        <v>181</v>
      </c>
      <c r="G65" s="320" t="s">
        <v>154</v>
      </c>
      <c r="H65" s="320" t="s">
        <v>154</v>
      </c>
      <c r="I65" s="177">
        <v>5.6000000000000001E-2</v>
      </c>
      <c r="J65" s="177">
        <v>0.03</v>
      </c>
      <c r="K65" s="177">
        <f t="shared" si="0"/>
        <v>8.5999999999999993E-2</v>
      </c>
    </row>
    <row r="66" spans="1:11" x14ac:dyDescent="0.25">
      <c r="A66" s="13">
        <v>207</v>
      </c>
      <c r="B66" s="320">
        <v>2</v>
      </c>
      <c r="C66" s="320">
        <v>3</v>
      </c>
      <c r="D66" s="320" t="s">
        <v>143</v>
      </c>
      <c r="E66" s="320">
        <v>10</v>
      </c>
      <c r="F66" s="320" t="s">
        <v>148</v>
      </c>
      <c r="G66" s="320" t="s">
        <v>157</v>
      </c>
      <c r="H66" s="320" t="s">
        <v>155</v>
      </c>
      <c r="I66" s="177">
        <v>0.11600000000000001</v>
      </c>
      <c r="J66" s="177">
        <v>0.02</v>
      </c>
      <c r="K66" s="177">
        <f t="shared" si="0"/>
        <v>0.13600000000000001</v>
      </c>
    </row>
    <row r="67" spans="1:11" x14ac:dyDescent="0.25">
      <c r="A67" s="13">
        <v>208</v>
      </c>
      <c r="B67" s="320">
        <v>2</v>
      </c>
      <c r="C67" s="320">
        <v>3</v>
      </c>
      <c r="D67" s="320" t="s">
        <v>143</v>
      </c>
      <c r="E67" s="320">
        <v>28</v>
      </c>
      <c r="F67" s="320" t="s">
        <v>192</v>
      </c>
      <c r="G67" s="320" t="s">
        <v>154</v>
      </c>
      <c r="H67" s="320" t="s">
        <v>154</v>
      </c>
      <c r="I67" s="177">
        <v>7.9000000000000001E-2</v>
      </c>
      <c r="J67" s="177">
        <v>2.7E-2</v>
      </c>
      <c r="K67" s="177">
        <f t="shared" ref="K67:K132" si="1">SUM(I67:J67)</f>
        <v>0.106</v>
      </c>
    </row>
    <row r="68" spans="1:11" x14ac:dyDescent="0.25">
      <c r="A68" s="13">
        <v>209</v>
      </c>
      <c r="B68" s="320">
        <v>2</v>
      </c>
      <c r="C68" s="320">
        <v>3</v>
      </c>
      <c r="D68" s="320" t="s">
        <v>143</v>
      </c>
      <c r="E68" s="320">
        <v>29</v>
      </c>
      <c r="F68" s="320" t="s">
        <v>238</v>
      </c>
      <c r="G68" s="320" t="s">
        <v>154</v>
      </c>
      <c r="H68" s="320" t="s">
        <v>154</v>
      </c>
      <c r="I68" s="177">
        <v>1.4999999999999999E-2</v>
      </c>
      <c r="J68" s="177">
        <v>7.8E-2</v>
      </c>
      <c r="K68" s="177">
        <f t="shared" si="1"/>
        <v>9.2999999999999999E-2</v>
      </c>
    </row>
    <row r="69" spans="1:11" x14ac:dyDescent="0.25">
      <c r="A69" s="13">
        <v>210</v>
      </c>
      <c r="B69" s="320">
        <v>2</v>
      </c>
      <c r="C69" s="320">
        <v>3</v>
      </c>
      <c r="D69" s="320" t="s">
        <v>143</v>
      </c>
      <c r="E69" s="320">
        <v>26</v>
      </c>
      <c r="F69" s="320" t="s">
        <v>188</v>
      </c>
      <c r="G69" s="320" t="s">
        <v>154</v>
      </c>
      <c r="H69" s="320" t="s">
        <v>154</v>
      </c>
      <c r="I69" s="177">
        <v>0.06</v>
      </c>
      <c r="J69" s="177">
        <v>1.7000000000000001E-2</v>
      </c>
      <c r="K69" s="177">
        <f t="shared" si="1"/>
        <v>7.6999999999999999E-2</v>
      </c>
    </row>
    <row r="70" spans="1:11" x14ac:dyDescent="0.25">
      <c r="A70" s="13">
        <v>213</v>
      </c>
      <c r="B70" s="320">
        <v>3</v>
      </c>
      <c r="C70" s="320">
        <v>1</v>
      </c>
      <c r="D70" s="320" t="s">
        <v>145</v>
      </c>
      <c r="E70" s="320">
        <v>21</v>
      </c>
      <c r="F70" s="320" t="s">
        <v>190</v>
      </c>
      <c r="G70" s="320" t="s">
        <v>154</v>
      </c>
      <c r="H70" s="320" t="s">
        <v>154</v>
      </c>
      <c r="I70" s="177">
        <v>7.2700000000000004E-3</v>
      </c>
      <c r="J70" s="177" t="s">
        <v>14</v>
      </c>
      <c r="K70" s="177">
        <f t="shared" si="1"/>
        <v>7.2700000000000004E-3</v>
      </c>
    </row>
    <row r="71" spans="1:11" x14ac:dyDescent="0.25">
      <c r="A71" s="13">
        <v>246</v>
      </c>
      <c r="B71" s="320">
        <v>3</v>
      </c>
      <c r="C71" s="320">
        <v>2</v>
      </c>
      <c r="D71" s="320" t="s">
        <v>143</v>
      </c>
      <c r="E71" s="320">
        <v>31</v>
      </c>
      <c r="F71" s="320" t="s">
        <v>197</v>
      </c>
      <c r="G71" s="320" t="s">
        <v>154</v>
      </c>
      <c r="H71" s="320" t="s">
        <v>154</v>
      </c>
      <c r="I71" s="177">
        <v>6.0000000000000001E-3</v>
      </c>
      <c r="J71" s="177">
        <v>3.3800000000000002E-3</v>
      </c>
      <c r="K71" s="177">
        <f t="shared" si="1"/>
        <v>9.3799999999999994E-3</v>
      </c>
    </row>
    <row r="72" spans="1:11" x14ac:dyDescent="0.25">
      <c r="A72" s="13">
        <v>247</v>
      </c>
      <c r="B72" s="320">
        <v>3</v>
      </c>
      <c r="C72" s="320">
        <v>2</v>
      </c>
      <c r="D72" s="320" t="s">
        <v>143</v>
      </c>
      <c r="E72" s="320">
        <v>17</v>
      </c>
      <c r="F72" s="320" t="s">
        <v>150</v>
      </c>
      <c r="G72" s="320" t="s">
        <v>154</v>
      </c>
      <c r="H72" s="320" t="s">
        <v>154</v>
      </c>
      <c r="I72" s="177">
        <v>6.8000000000000005E-2</v>
      </c>
      <c r="J72" s="177">
        <v>2.3E-2</v>
      </c>
      <c r="K72" s="177">
        <f t="shared" si="1"/>
        <v>9.0999999999999998E-2</v>
      </c>
    </row>
    <row r="73" spans="1:11" x14ac:dyDescent="0.25">
      <c r="A73" s="13">
        <v>248</v>
      </c>
      <c r="B73" s="320">
        <v>3</v>
      </c>
      <c r="C73" s="320">
        <v>2</v>
      </c>
      <c r="D73" s="320" t="s">
        <v>143</v>
      </c>
      <c r="E73" s="320">
        <v>8</v>
      </c>
      <c r="F73" s="320" t="s">
        <v>148</v>
      </c>
      <c r="G73" s="320" t="s">
        <v>154</v>
      </c>
      <c r="H73" s="320" t="s">
        <v>156</v>
      </c>
      <c r="I73" s="177">
        <v>7.0999999999999994E-2</v>
      </c>
      <c r="J73" s="177">
        <v>1.6E-2</v>
      </c>
      <c r="K73" s="177">
        <f t="shared" si="1"/>
        <v>8.6999999999999994E-2</v>
      </c>
    </row>
    <row r="74" spans="1:11" x14ac:dyDescent="0.25">
      <c r="A74" s="13">
        <v>249</v>
      </c>
      <c r="B74" s="320">
        <v>3</v>
      </c>
      <c r="C74" s="320">
        <v>2</v>
      </c>
      <c r="D74" s="320" t="s">
        <v>143</v>
      </c>
      <c r="E74" s="320">
        <v>27</v>
      </c>
      <c r="F74" s="320" t="s">
        <v>191</v>
      </c>
      <c r="G74" s="320" t="s">
        <v>154</v>
      </c>
      <c r="H74" s="320" t="s">
        <v>154</v>
      </c>
      <c r="I74" s="177">
        <v>0.10199999999999999</v>
      </c>
      <c r="J74" s="177">
        <v>3.5999999999999997E-2</v>
      </c>
      <c r="K74" s="177">
        <f t="shared" si="1"/>
        <v>0.13799999999999998</v>
      </c>
    </row>
    <row r="75" spans="1:11" x14ac:dyDescent="0.25">
      <c r="A75" s="13">
        <v>250</v>
      </c>
      <c r="B75" s="320">
        <v>3</v>
      </c>
      <c r="C75" s="320">
        <v>2</v>
      </c>
      <c r="D75" s="320" t="s">
        <v>143</v>
      </c>
      <c r="E75" s="320">
        <v>7</v>
      </c>
      <c r="F75" s="320" t="s">
        <v>148</v>
      </c>
      <c r="G75" s="320" t="s">
        <v>154</v>
      </c>
      <c r="H75" s="320" t="s">
        <v>155</v>
      </c>
      <c r="I75" s="177">
        <v>6.6000000000000003E-2</v>
      </c>
      <c r="J75" s="177">
        <v>1.4999999999999999E-2</v>
      </c>
      <c r="K75" s="177">
        <f t="shared" si="1"/>
        <v>8.1000000000000003E-2</v>
      </c>
    </row>
    <row r="76" spans="1:11" x14ac:dyDescent="0.25">
      <c r="A76" s="13">
        <v>251</v>
      </c>
      <c r="B76" s="320">
        <v>3</v>
      </c>
      <c r="C76" s="320">
        <v>2</v>
      </c>
      <c r="D76" s="320" t="s">
        <v>143</v>
      </c>
      <c r="E76" s="320">
        <v>21</v>
      </c>
      <c r="F76" s="320" t="s">
        <v>190</v>
      </c>
      <c r="G76" s="320" t="s">
        <v>154</v>
      </c>
      <c r="H76" s="320" t="s">
        <v>154</v>
      </c>
      <c r="I76" s="177">
        <v>4.4999999999999998E-2</v>
      </c>
      <c r="J76" s="177">
        <v>1.2E-2</v>
      </c>
      <c r="K76" s="177">
        <f t="shared" si="1"/>
        <v>5.6999999999999995E-2</v>
      </c>
    </row>
    <row r="77" spans="1:11" x14ac:dyDescent="0.25">
      <c r="A77" s="13">
        <v>252</v>
      </c>
      <c r="B77" s="320">
        <v>3</v>
      </c>
      <c r="C77" s="320">
        <v>2</v>
      </c>
      <c r="D77" s="320" t="s">
        <v>143</v>
      </c>
      <c r="E77" s="320">
        <v>12</v>
      </c>
      <c r="F77" s="320" t="s">
        <v>148</v>
      </c>
      <c r="G77" s="320" t="s">
        <v>157</v>
      </c>
      <c r="H77" s="320" t="s">
        <v>154</v>
      </c>
      <c r="I77" s="177">
        <v>0.122</v>
      </c>
      <c r="J77" s="177">
        <v>1.4E-2</v>
      </c>
      <c r="K77" s="177">
        <f t="shared" si="1"/>
        <v>0.13600000000000001</v>
      </c>
    </row>
    <row r="78" spans="1:11" x14ac:dyDescent="0.25">
      <c r="A78" s="13">
        <v>253</v>
      </c>
      <c r="B78" s="320">
        <v>3</v>
      </c>
      <c r="C78" s="320">
        <v>2</v>
      </c>
      <c r="D78" s="320" t="s">
        <v>143</v>
      </c>
      <c r="E78" s="320">
        <v>28</v>
      </c>
      <c r="F78" s="320" t="s">
        <v>192</v>
      </c>
      <c r="G78" s="320" t="s">
        <v>154</v>
      </c>
      <c r="H78" s="320" t="s">
        <v>154</v>
      </c>
      <c r="I78" s="177">
        <v>0.125</v>
      </c>
      <c r="J78" s="177">
        <v>5.8000000000000003E-2</v>
      </c>
      <c r="K78" s="177">
        <f t="shared" si="1"/>
        <v>0.183</v>
      </c>
    </row>
    <row r="79" spans="1:11" x14ac:dyDescent="0.25">
      <c r="A79" s="13">
        <v>254</v>
      </c>
      <c r="B79" s="320">
        <v>3</v>
      </c>
      <c r="C79" s="320">
        <v>2</v>
      </c>
      <c r="D79" s="320" t="s">
        <v>143</v>
      </c>
      <c r="E79" s="320">
        <v>20</v>
      </c>
      <c r="F79" s="320" t="s">
        <v>189</v>
      </c>
      <c r="G79" s="320" t="s">
        <v>154</v>
      </c>
      <c r="H79" s="320" t="s">
        <v>154</v>
      </c>
      <c r="I79" s="177">
        <v>4.2000000000000003E-2</v>
      </c>
      <c r="J79" s="177">
        <v>6.0000000000000001E-3</v>
      </c>
      <c r="K79" s="177">
        <f t="shared" si="1"/>
        <v>4.8000000000000001E-2</v>
      </c>
    </row>
    <row r="80" spans="1:11" x14ac:dyDescent="0.25">
      <c r="A80" s="13">
        <v>255</v>
      </c>
      <c r="B80" s="320">
        <v>3</v>
      </c>
      <c r="C80" s="320">
        <v>2</v>
      </c>
      <c r="D80" s="320" t="s">
        <v>143</v>
      </c>
      <c r="E80" s="320">
        <v>11</v>
      </c>
      <c r="F80" s="320" t="s">
        <v>148</v>
      </c>
      <c r="G80" s="320" t="s">
        <v>157</v>
      </c>
      <c r="H80" s="320" t="s">
        <v>156</v>
      </c>
      <c r="I80" s="177">
        <v>3.9E-2</v>
      </c>
      <c r="J80" s="321">
        <v>8.1000000000000003E-2</v>
      </c>
      <c r="K80" s="177">
        <f t="shared" si="1"/>
        <v>0.12</v>
      </c>
    </row>
    <row r="81" spans="1:11" x14ac:dyDescent="0.25">
      <c r="A81" s="13"/>
      <c r="B81" s="320"/>
      <c r="C81" s="320"/>
      <c r="D81" s="320"/>
      <c r="E81" s="320"/>
      <c r="F81" s="320"/>
      <c r="G81" s="320"/>
      <c r="H81" s="320"/>
      <c r="I81" s="177"/>
      <c r="J81" s="321">
        <v>0.03</v>
      </c>
      <c r="K81" s="177"/>
    </row>
    <row r="82" spans="1:11" x14ac:dyDescent="0.25">
      <c r="A82" s="13">
        <v>256</v>
      </c>
      <c r="B82" s="320">
        <v>3</v>
      </c>
      <c r="C82" s="320">
        <v>2</v>
      </c>
      <c r="D82" s="320" t="s">
        <v>143</v>
      </c>
      <c r="E82" s="320">
        <v>32</v>
      </c>
      <c r="F82" s="320" t="s">
        <v>194</v>
      </c>
      <c r="G82" s="320" t="s">
        <v>154</v>
      </c>
      <c r="H82" s="320" t="s">
        <v>154</v>
      </c>
      <c r="I82" s="177">
        <v>0.04</v>
      </c>
      <c r="J82" s="177">
        <v>0.01</v>
      </c>
      <c r="K82" s="177">
        <f t="shared" si="1"/>
        <v>0.05</v>
      </c>
    </row>
    <row r="83" spans="1:11" x14ac:dyDescent="0.25">
      <c r="A83" s="13">
        <v>257</v>
      </c>
      <c r="B83" s="320">
        <v>3</v>
      </c>
      <c r="C83" s="320">
        <v>2</v>
      </c>
      <c r="D83" s="320" t="s">
        <v>143</v>
      </c>
      <c r="E83" s="320">
        <v>16</v>
      </c>
      <c r="F83" s="320" t="s">
        <v>151</v>
      </c>
      <c r="G83" s="320" t="s">
        <v>154</v>
      </c>
      <c r="H83" s="320" t="s">
        <v>154</v>
      </c>
      <c r="I83" s="177">
        <v>7.6999999999999999E-2</v>
      </c>
      <c r="J83" s="177">
        <v>2.5999999999999999E-2</v>
      </c>
      <c r="K83" s="177">
        <f t="shared" si="1"/>
        <v>0.10299999999999999</v>
      </c>
    </row>
    <row r="84" spans="1:11" x14ac:dyDescent="0.25">
      <c r="A84" s="13">
        <v>258</v>
      </c>
      <c r="B84" s="320">
        <v>3</v>
      </c>
      <c r="C84" s="320">
        <v>2</v>
      </c>
      <c r="D84" s="320" t="s">
        <v>143</v>
      </c>
      <c r="E84" s="320">
        <v>24</v>
      </c>
      <c r="F84" s="320" t="s">
        <v>196</v>
      </c>
      <c r="G84" s="320" t="s">
        <v>154</v>
      </c>
      <c r="H84" s="320" t="s">
        <v>154</v>
      </c>
      <c r="I84" s="177">
        <v>3.5000000000000003E-2</v>
      </c>
      <c r="J84" s="177">
        <v>1.2999999999999999E-2</v>
      </c>
      <c r="K84" s="177">
        <f t="shared" si="1"/>
        <v>4.8000000000000001E-2</v>
      </c>
    </row>
    <row r="85" spans="1:11" x14ac:dyDescent="0.25">
      <c r="A85" s="13">
        <v>259</v>
      </c>
      <c r="B85" s="320">
        <v>3</v>
      </c>
      <c r="C85" s="320">
        <v>2</v>
      </c>
      <c r="D85" s="320" t="s">
        <v>143</v>
      </c>
      <c r="E85" s="320">
        <v>34</v>
      </c>
      <c r="F85" s="320" t="s">
        <v>149</v>
      </c>
      <c r="G85" s="320" t="s">
        <v>154</v>
      </c>
      <c r="H85" s="320" t="s">
        <v>155</v>
      </c>
      <c r="I85" s="177">
        <v>6.8000000000000005E-2</v>
      </c>
      <c r="J85" s="177">
        <v>1.0999999999999999E-2</v>
      </c>
      <c r="K85" s="177">
        <f t="shared" si="1"/>
        <v>7.9000000000000001E-2</v>
      </c>
    </row>
    <row r="86" spans="1:11" x14ac:dyDescent="0.25">
      <c r="A86" s="13">
        <v>260</v>
      </c>
      <c r="B86" s="320">
        <v>3</v>
      </c>
      <c r="C86" s="320">
        <v>2</v>
      </c>
      <c r="D86" s="320" t="s">
        <v>143</v>
      </c>
      <c r="E86" s="320">
        <v>1</v>
      </c>
      <c r="F86" s="320" t="s">
        <v>237</v>
      </c>
      <c r="G86" s="320" t="s">
        <v>154</v>
      </c>
      <c r="H86" s="320" t="s">
        <v>155</v>
      </c>
      <c r="I86" s="177" t="s">
        <v>14</v>
      </c>
      <c r="J86" s="177">
        <v>2.5000000000000001E-2</v>
      </c>
      <c r="K86" s="177">
        <f t="shared" si="1"/>
        <v>2.5000000000000001E-2</v>
      </c>
    </row>
    <row r="87" spans="1:11" x14ac:dyDescent="0.25">
      <c r="A87" s="13">
        <v>261</v>
      </c>
      <c r="B87" s="320">
        <v>3</v>
      </c>
      <c r="C87" s="320">
        <v>2</v>
      </c>
      <c r="D87" s="320" t="s">
        <v>143</v>
      </c>
      <c r="E87" s="320">
        <v>35</v>
      </c>
      <c r="F87" s="320" t="s">
        <v>149</v>
      </c>
      <c r="G87" s="320" t="s">
        <v>154</v>
      </c>
      <c r="H87" s="320" t="s">
        <v>156</v>
      </c>
      <c r="I87" s="177">
        <v>0.122</v>
      </c>
      <c r="J87" s="177">
        <v>2.8000000000000001E-2</v>
      </c>
      <c r="K87" s="177">
        <f t="shared" si="1"/>
        <v>0.15</v>
      </c>
    </row>
    <row r="88" spans="1:11" x14ac:dyDescent="0.25">
      <c r="A88" s="13">
        <v>262</v>
      </c>
      <c r="B88" s="320">
        <v>3</v>
      </c>
      <c r="C88" s="320">
        <v>2</v>
      </c>
      <c r="D88" s="320" t="s">
        <v>143</v>
      </c>
      <c r="E88" s="320">
        <v>6</v>
      </c>
      <c r="F88" s="320" t="s">
        <v>237</v>
      </c>
      <c r="G88" s="320" t="s">
        <v>157</v>
      </c>
      <c r="H88" s="320" t="s">
        <v>154</v>
      </c>
      <c r="I88" s="177">
        <v>8.7999999999999995E-2</v>
      </c>
      <c r="J88" s="177">
        <v>1.4999999999999999E-2</v>
      </c>
      <c r="K88" s="177">
        <f t="shared" si="1"/>
        <v>0.10299999999999999</v>
      </c>
    </row>
    <row r="89" spans="1:11" x14ac:dyDescent="0.25">
      <c r="A89" s="13">
        <v>263</v>
      </c>
      <c r="B89" s="320">
        <v>3</v>
      </c>
      <c r="C89" s="320">
        <v>2</v>
      </c>
      <c r="D89" s="320" t="s">
        <v>143</v>
      </c>
      <c r="E89" s="320" t="s">
        <v>239</v>
      </c>
      <c r="F89" s="320" t="s">
        <v>151</v>
      </c>
      <c r="G89" s="320" t="s">
        <v>154</v>
      </c>
      <c r="H89" s="320" t="s">
        <v>156</v>
      </c>
      <c r="I89" s="177">
        <v>6.5000000000000002E-2</v>
      </c>
      <c r="J89" s="177">
        <v>1.2E-2</v>
      </c>
      <c r="K89" s="177">
        <f t="shared" si="1"/>
        <v>7.6999999999999999E-2</v>
      </c>
    </row>
    <row r="90" spans="1:11" x14ac:dyDescent="0.25">
      <c r="A90" s="13">
        <v>264</v>
      </c>
      <c r="B90" s="320">
        <v>3</v>
      </c>
      <c r="C90" s="320">
        <v>2</v>
      </c>
      <c r="D90" s="320" t="s">
        <v>143</v>
      </c>
      <c r="E90" s="320">
        <v>3</v>
      </c>
      <c r="F90" s="320" t="s">
        <v>237</v>
      </c>
      <c r="G90" s="320" t="s">
        <v>154</v>
      </c>
      <c r="H90" s="320" t="s">
        <v>154</v>
      </c>
      <c r="I90" s="177">
        <v>7.8E-2</v>
      </c>
      <c r="J90" s="177">
        <v>1.7999999999999999E-2</v>
      </c>
      <c r="K90" s="177">
        <f t="shared" si="1"/>
        <v>9.6000000000000002E-2</v>
      </c>
    </row>
    <row r="91" spans="1:11" x14ac:dyDescent="0.25">
      <c r="A91" s="13">
        <v>265</v>
      </c>
      <c r="B91" s="320">
        <v>3</v>
      </c>
      <c r="C91" s="320">
        <v>2</v>
      </c>
      <c r="D91" s="320" t="s">
        <v>143</v>
      </c>
      <c r="E91" s="320">
        <v>26</v>
      </c>
      <c r="F91" s="320" t="s">
        <v>188</v>
      </c>
      <c r="G91" s="320" t="s">
        <v>154</v>
      </c>
      <c r="H91" s="320" t="s">
        <v>154</v>
      </c>
      <c r="I91" s="177">
        <v>8.0000000000000002E-3</v>
      </c>
      <c r="J91" s="177">
        <v>7.0000000000000001E-3</v>
      </c>
      <c r="K91" s="177">
        <f t="shared" si="1"/>
        <v>1.4999999999999999E-2</v>
      </c>
    </row>
    <row r="92" spans="1:11" x14ac:dyDescent="0.25">
      <c r="A92" s="13">
        <v>267</v>
      </c>
      <c r="B92" s="320">
        <v>3</v>
      </c>
      <c r="C92" s="320">
        <v>2</v>
      </c>
      <c r="D92" s="320" t="s">
        <v>143</v>
      </c>
      <c r="E92" s="320">
        <v>13</v>
      </c>
      <c r="F92" s="320" t="s">
        <v>241</v>
      </c>
      <c r="G92" s="320" t="s">
        <v>154</v>
      </c>
      <c r="H92" s="320" t="s">
        <v>154</v>
      </c>
      <c r="I92" s="177">
        <v>8.5999999999999993E-2</v>
      </c>
      <c r="J92" s="177">
        <v>1.2999999999999999E-2</v>
      </c>
      <c r="K92" s="177">
        <f t="shared" si="1"/>
        <v>9.8999999999999991E-2</v>
      </c>
    </row>
    <row r="93" spans="1:11" x14ac:dyDescent="0.25">
      <c r="A93" s="13">
        <v>268</v>
      </c>
      <c r="B93" s="320">
        <v>3</v>
      </c>
      <c r="C93" s="320">
        <v>2</v>
      </c>
      <c r="D93" s="320" t="s">
        <v>143</v>
      </c>
      <c r="E93" s="320">
        <v>14</v>
      </c>
      <c r="F93" s="320" t="s">
        <v>240</v>
      </c>
      <c r="G93" s="320" t="s">
        <v>154</v>
      </c>
      <c r="H93" s="320" t="s">
        <v>154</v>
      </c>
      <c r="I93" s="177">
        <v>5.1999999999999998E-2</v>
      </c>
      <c r="J93" s="177">
        <v>6.4000000000000001E-2</v>
      </c>
      <c r="K93" s="177">
        <f t="shared" si="1"/>
        <v>0.11599999999999999</v>
      </c>
    </row>
    <row r="94" spans="1:11" x14ac:dyDescent="0.25">
      <c r="A94" s="13">
        <v>269</v>
      </c>
      <c r="B94" s="320">
        <v>3</v>
      </c>
      <c r="C94" s="320">
        <v>2</v>
      </c>
      <c r="D94" s="320" t="s">
        <v>143</v>
      </c>
      <c r="E94" s="320">
        <v>19</v>
      </c>
      <c r="F94" s="320" t="s">
        <v>186</v>
      </c>
      <c r="G94" s="320" t="s">
        <v>154</v>
      </c>
      <c r="H94" s="320" t="s">
        <v>154</v>
      </c>
      <c r="I94" s="177">
        <v>7.0000000000000007E-2</v>
      </c>
      <c r="J94" s="177">
        <v>1.7000000000000001E-2</v>
      </c>
      <c r="K94" s="177">
        <f t="shared" si="1"/>
        <v>8.7000000000000008E-2</v>
      </c>
    </row>
    <row r="95" spans="1:11" x14ac:dyDescent="0.25">
      <c r="A95" s="13">
        <v>270</v>
      </c>
      <c r="B95" s="320">
        <v>3</v>
      </c>
      <c r="C95" s="320">
        <v>2</v>
      </c>
      <c r="D95" s="320" t="s">
        <v>143</v>
      </c>
      <c r="E95" s="320">
        <v>22</v>
      </c>
      <c r="F95" s="320" t="s">
        <v>193</v>
      </c>
      <c r="G95" s="320" t="s">
        <v>154</v>
      </c>
      <c r="H95" s="320" t="s">
        <v>154</v>
      </c>
      <c r="I95" s="177">
        <v>4.2999999999999997E-2</v>
      </c>
      <c r="J95" s="177">
        <v>1.0460000000000001E-2</v>
      </c>
      <c r="K95" s="177">
        <f t="shared" si="1"/>
        <v>5.3459999999999994E-2</v>
      </c>
    </row>
    <row r="96" spans="1:11" x14ac:dyDescent="0.25">
      <c r="A96" s="13">
        <v>271</v>
      </c>
      <c r="B96" s="320">
        <v>3</v>
      </c>
      <c r="C96" s="320">
        <v>2</v>
      </c>
      <c r="D96" s="320" t="s">
        <v>143</v>
      </c>
      <c r="E96" s="320">
        <v>10</v>
      </c>
      <c r="F96" s="320" t="s">
        <v>148</v>
      </c>
      <c r="G96" s="320" t="s">
        <v>157</v>
      </c>
      <c r="H96" s="320" t="s">
        <v>155</v>
      </c>
      <c r="I96" s="177">
        <v>0.13400000000000001</v>
      </c>
      <c r="J96" s="177">
        <v>4.5999999999999999E-2</v>
      </c>
      <c r="K96" s="177">
        <f t="shared" si="1"/>
        <v>0.18</v>
      </c>
    </row>
    <row r="97" spans="1:11" x14ac:dyDescent="0.25">
      <c r="A97" s="13">
        <v>272</v>
      </c>
      <c r="B97" s="320">
        <v>3</v>
      </c>
      <c r="C97" s="320">
        <v>2</v>
      </c>
      <c r="D97" s="320" t="s">
        <v>143</v>
      </c>
      <c r="E97" s="320">
        <v>9</v>
      </c>
      <c r="F97" s="320" t="s">
        <v>148</v>
      </c>
      <c r="G97" s="320" t="s">
        <v>154</v>
      </c>
      <c r="H97" s="320" t="s">
        <v>154</v>
      </c>
      <c r="I97" s="177">
        <v>7.0000000000000007E-2</v>
      </c>
      <c r="J97" s="177">
        <v>2.7E-2</v>
      </c>
      <c r="K97" s="177">
        <f t="shared" si="1"/>
        <v>9.7000000000000003E-2</v>
      </c>
    </row>
    <row r="98" spans="1:11" x14ac:dyDescent="0.25">
      <c r="A98" s="13">
        <v>273</v>
      </c>
      <c r="B98" s="320">
        <v>3</v>
      </c>
      <c r="C98" s="320">
        <v>2</v>
      </c>
      <c r="D98" s="320" t="s">
        <v>143</v>
      </c>
      <c r="E98" s="320">
        <v>15</v>
      </c>
      <c r="F98" s="320" t="s">
        <v>149</v>
      </c>
      <c r="G98" s="320" t="s">
        <v>154</v>
      </c>
      <c r="H98" s="320" t="s">
        <v>154</v>
      </c>
      <c r="I98" s="177" t="s">
        <v>14</v>
      </c>
      <c r="J98" s="177">
        <v>6.8300000000000001E-3</v>
      </c>
      <c r="K98" s="177">
        <f t="shared" si="1"/>
        <v>6.8300000000000001E-3</v>
      </c>
    </row>
    <row r="99" spans="1:11" x14ac:dyDescent="0.25">
      <c r="A99" s="13">
        <v>274</v>
      </c>
      <c r="B99" s="320">
        <v>3</v>
      </c>
      <c r="C99" s="320">
        <v>2</v>
      </c>
      <c r="D99" s="320" t="s">
        <v>143</v>
      </c>
      <c r="E99" s="320">
        <v>25</v>
      </c>
      <c r="F99" s="320" t="s">
        <v>242</v>
      </c>
      <c r="G99" s="320" t="s">
        <v>154</v>
      </c>
      <c r="H99" s="320" t="s">
        <v>154</v>
      </c>
      <c r="I99" s="177">
        <v>0.153</v>
      </c>
      <c r="J99" s="177">
        <v>3.4000000000000002E-2</v>
      </c>
      <c r="K99" s="177">
        <f t="shared" si="1"/>
        <v>0.187</v>
      </c>
    </row>
    <row r="100" spans="1:11" x14ac:dyDescent="0.25">
      <c r="A100" s="13">
        <v>275</v>
      </c>
      <c r="B100" s="320">
        <v>3</v>
      </c>
      <c r="C100" s="320">
        <v>2</v>
      </c>
      <c r="D100" s="320" t="s">
        <v>143</v>
      </c>
      <c r="E100" s="320">
        <v>29</v>
      </c>
      <c r="F100" s="320" t="s">
        <v>238</v>
      </c>
      <c r="G100" s="320" t="s">
        <v>154</v>
      </c>
      <c r="H100" s="320" t="s">
        <v>154</v>
      </c>
      <c r="I100" s="177">
        <v>0.17799999999999999</v>
      </c>
      <c r="J100" s="177">
        <v>0.11799999999999999</v>
      </c>
      <c r="K100" s="177">
        <f t="shared" si="1"/>
        <v>0.29599999999999999</v>
      </c>
    </row>
    <row r="101" spans="1:11" x14ac:dyDescent="0.25">
      <c r="A101" s="13">
        <v>276</v>
      </c>
      <c r="B101" s="320">
        <v>3</v>
      </c>
      <c r="C101" s="320">
        <v>2</v>
      </c>
      <c r="D101" s="320" t="s">
        <v>143</v>
      </c>
      <c r="E101" s="320">
        <v>2</v>
      </c>
      <c r="F101" s="320" t="s">
        <v>237</v>
      </c>
      <c r="G101" s="320" t="s">
        <v>154</v>
      </c>
      <c r="H101" s="320" t="s">
        <v>156</v>
      </c>
      <c r="I101" s="177">
        <v>7.5999999999999998E-2</v>
      </c>
      <c r="J101" s="177">
        <v>1.4999999999999999E-2</v>
      </c>
      <c r="K101" s="177">
        <f t="shared" si="1"/>
        <v>9.0999999999999998E-2</v>
      </c>
    </row>
    <row r="102" spans="1:11" x14ac:dyDescent="0.25">
      <c r="A102" s="13">
        <v>277</v>
      </c>
      <c r="B102" s="320">
        <v>3</v>
      </c>
      <c r="C102" s="320">
        <v>2</v>
      </c>
      <c r="D102" s="320" t="s">
        <v>143</v>
      </c>
      <c r="E102" s="320">
        <v>23</v>
      </c>
      <c r="F102" s="320" t="s">
        <v>181</v>
      </c>
      <c r="G102" s="320" t="s">
        <v>154</v>
      </c>
      <c r="H102" s="320" t="s">
        <v>154</v>
      </c>
      <c r="I102" s="177">
        <v>0.17199999999999999</v>
      </c>
      <c r="J102" s="177">
        <v>8.4000000000000005E-2</v>
      </c>
      <c r="K102" s="177">
        <f t="shared" si="1"/>
        <v>0.25600000000000001</v>
      </c>
    </row>
    <row r="103" spans="1:11" x14ac:dyDescent="0.25">
      <c r="A103" s="13">
        <v>278</v>
      </c>
      <c r="B103" s="320">
        <v>3</v>
      </c>
      <c r="C103" s="320">
        <v>2</v>
      </c>
      <c r="D103" s="320" t="s">
        <v>143</v>
      </c>
      <c r="E103" s="320" t="s">
        <v>243</v>
      </c>
      <c r="F103" s="320" t="s">
        <v>151</v>
      </c>
      <c r="G103" s="320" t="s">
        <v>154</v>
      </c>
      <c r="H103" s="320" t="s">
        <v>155</v>
      </c>
      <c r="I103" s="177">
        <v>0.108</v>
      </c>
      <c r="J103" s="177">
        <v>1.2E-2</v>
      </c>
      <c r="K103" s="177">
        <f t="shared" si="1"/>
        <v>0.12</v>
      </c>
    </row>
    <row r="104" spans="1:11" x14ac:dyDescent="0.25">
      <c r="A104" s="13">
        <v>279</v>
      </c>
      <c r="B104" s="320">
        <v>3</v>
      </c>
      <c r="C104" s="320">
        <v>2</v>
      </c>
      <c r="D104" s="320" t="s">
        <v>143</v>
      </c>
      <c r="E104" s="320">
        <v>5</v>
      </c>
      <c r="F104" s="320" t="s">
        <v>237</v>
      </c>
      <c r="G104" s="320" t="s">
        <v>157</v>
      </c>
      <c r="H104" s="320" t="s">
        <v>156</v>
      </c>
      <c r="I104" s="177">
        <v>4.4999999999999998E-2</v>
      </c>
      <c r="J104" s="177">
        <v>2.8000000000000001E-2</v>
      </c>
      <c r="K104" s="177">
        <f t="shared" si="1"/>
        <v>7.2999999999999995E-2</v>
      </c>
    </row>
    <row r="105" spans="1:11" x14ac:dyDescent="0.25">
      <c r="A105" s="13">
        <v>280</v>
      </c>
      <c r="B105" s="320">
        <v>3</v>
      </c>
      <c r="C105" s="320">
        <v>2</v>
      </c>
      <c r="D105" s="320" t="s">
        <v>143</v>
      </c>
      <c r="E105" s="320">
        <v>4</v>
      </c>
      <c r="F105" s="320" t="s">
        <v>237</v>
      </c>
      <c r="G105" s="320" t="s">
        <v>157</v>
      </c>
      <c r="H105" s="320" t="s">
        <v>155</v>
      </c>
      <c r="I105" s="177">
        <v>7.3999999999999996E-2</v>
      </c>
      <c r="J105" s="177">
        <v>2.5000000000000001E-2</v>
      </c>
      <c r="K105" s="177">
        <f t="shared" si="1"/>
        <v>9.9000000000000005E-2</v>
      </c>
    </row>
    <row r="106" spans="1:11" x14ac:dyDescent="0.25">
      <c r="A106" s="13">
        <v>316</v>
      </c>
      <c r="B106" s="320">
        <v>4</v>
      </c>
      <c r="C106" s="320">
        <v>1</v>
      </c>
      <c r="D106" s="320" t="s">
        <v>143</v>
      </c>
      <c r="E106" s="320">
        <v>23</v>
      </c>
      <c r="F106" s="320" t="s">
        <v>181</v>
      </c>
      <c r="G106" s="320" t="s">
        <v>154</v>
      </c>
      <c r="H106" s="320" t="s">
        <v>154</v>
      </c>
      <c r="I106" s="177">
        <v>0.154</v>
      </c>
      <c r="J106" s="177">
        <v>3.5000000000000003E-2</v>
      </c>
      <c r="K106" s="177">
        <f t="shared" si="1"/>
        <v>0.189</v>
      </c>
    </row>
    <row r="107" spans="1:11" x14ac:dyDescent="0.25">
      <c r="A107" s="13">
        <v>317</v>
      </c>
      <c r="B107" s="320">
        <v>4</v>
      </c>
      <c r="C107" s="320">
        <v>1</v>
      </c>
      <c r="D107" s="320" t="s">
        <v>143</v>
      </c>
      <c r="E107" s="320">
        <v>9</v>
      </c>
      <c r="F107" s="320" t="s">
        <v>148</v>
      </c>
      <c r="G107" s="320" t="s">
        <v>154</v>
      </c>
      <c r="H107" s="320" t="s">
        <v>154</v>
      </c>
      <c r="I107" s="177">
        <v>1.2999999999999999E-2</v>
      </c>
      <c r="J107" s="177">
        <v>2.1000000000000001E-2</v>
      </c>
      <c r="K107" s="177">
        <f t="shared" si="1"/>
        <v>3.4000000000000002E-2</v>
      </c>
    </row>
    <row r="108" spans="1:11" x14ac:dyDescent="0.25">
      <c r="A108" s="13">
        <v>318</v>
      </c>
      <c r="B108" s="320">
        <v>4</v>
      </c>
      <c r="C108" s="320">
        <v>1</v>
      </c>
      <c r="D108" s="320" t="s">
        <v>143</v>
      </c>
      <c r="E108" s="320">
        <v>22</v>
      </c>
      <c r="F108" s="320" t="s">
        <v>193</v>
      </c>
      <c r="G108" s="320" t="s">
        <v>154</v>
      </c>
      <c r="H108" s="320" t="s">
        <v>154</v>
      </c>
      <c r="I108" s="177">
        <v>8.6999999999999994E-2</v>
      </c>
      <c r="J108" s="177">
        <v>2.1000000000000001E-2</v>
      </c>
      <c r="K108" s="177">
        <f t="shared" si="1"/>
        <v>0.108</v>
      </c>
    </row>
    <row r="109" spans="1:11" x14ac:dyDescent="0.25">
      <c r="A109" s="13">
        <v>319</v>
      </c>
      <c r="B109" s="320">
        <v>4</v>
      </c>
      <c r="C109" s="320">
        <v>1</v>
      </c>
      <c r="D109" s="320" t="s">
        <v>143</v>
      </c>
      <c r="E109" s="320">
        <v>16</v>
      </c>
      <c r="F109" s="320" t="s">
        <v>151</v>
      </c>
      <c r="G109" s="320" t="s">
        <v>154</v>
      </c>
      <c r="H109" s="320" t="s">
        <v>154</v>
      </c>
      <c r="I109" s="177">
        <v>3.9E-2</v>
      </c>
      <c r="J109" s="177">
        <v>3.82E-3</v>
      </c>
      <c r="K109" s="177">
        <f t="shared" si="1"/>
        <v>4.2819999999999997E-2</v>
      </c>
    </row>
    <row r="110" spans="1:11" x14ac:dyDescent="0.25">
      <c r="A110" s="13">
        <v>320</v>
      </c>
      <c r="B110" s="320">
        <v>4</v>
      </c>
      <c r="C110" s="320">
        <v>1</v>
      </c>
      <c r="D110" s="320" t="s">
        <v>143</v>
      </c>
      <c r="E110" s="320">
        <v>28</v>
      </c>
      <c r="F110" s="320" t="s">
        <v>192</v>
      </c>
      <c r="G110" s="320" t="s">
        <v>154</v>
      </c>
      <c r="H110" s="320" t="s">
        <v>154</v>
      </c>
      <c r="I110" s="177">
        <v>0.121</v>
      </c>
      <c r="J110" s="177">
        <v>0.106</v>
      </c>
      <c r="K110" s="177">
        <f t="shared" si="1"/>
        <v>0.22699999999999998</v>
      </c>
    </row>
    <row r="111" spans="1:11" x14ac:dyDescent="0.25">
      <c r="A111" s="13">
        <v>322</v>
      </c>
      <c r="B111" s="320">
        <v>4</v>
      </c>
      <c r="C111" s="320">
        <v>1</v>
      </c>
      <c r="D111" s="320" t="s">
        <v>143</v>
      </c>
      <c r="E111" s="320">
        <v>11</v>
      </c>
      <c r="F111" s="320" t="s">
        <v>148</v>
      </c>
      <c r="G111" s="320" t="s">
        <v>157</v>
      </c>
      <c r="H111" s="320" t="s">
        <v>156</v>
      </c>
      <c r="I111" s="177">
        <v>0.14399999999999999</v>
      </c>
      <c r="J111" s="177">
        <v>2.4E-2</v>
      </c>
      <c r="K111" s="177">
        <f t="shared" si="1"/>
        <v>0.16799999999999998</v>
      </c>
    </row>
    <row r="112" spans="1:11" x14ac:dyDescent="0.25">
      <c r="A112" s="13">
        <v>323</v>
      </c>
      <c r="B112" s="320">
        <v>4</v>
      </c>
      <c r="C112" s="320">
        <v>1</v>
      </c>
      <c r="D112" s="320" t="s">
        <v>143</v>
      </c>
      <c r="E112" s="320">
        <v>15</v>
      </c>
      <c r="F112" s="320" t="s">
        <v>149</v>
      </c>
      <c r="G112" s="320" t="s">
        <v>154</v>
      </c>
      <c r="H112" s="320" t="s">
        <v>154</v>
      </c>
      <c r="I112" s="177">
        <v>6.3E-2</v>
      </c>
      <c r="J112" s="177">
        <v>8.0000000000000002E-3</v>
      </c>
      <c r="K112" s="177">
        <f t="shared" si="1"/>
        <v>7.1000000000000008E-2</v>
      </c>
    </row>
    <row r="113" spans="1:11" x14ac:dyDescent="0.25">
      <c r="A113" s="13">
        <v>324</v>
      </c>
      <c r="B113" s="320">
        <v>4</v>
      </c>
      <c r="C113" s="320">
        <v>1</v>
      </c>
      <c r="D113" s="320" t="s">
        <v>143</v>
      </c>
      <c r="E113" s="320">
        <v>29</v>
      </c>
      <c r="F113" s="320" t="s">
        <v>238</v>
      </c>
      <c r="G113" s="320" t="s">
        <v>154</v>
      </c>
      <c r="H113" s="320" t="s">
        <v>154</v>
      </c>
      <c r="I113" s="321">
        <v>0.182</v>
      </c>
      <c r="J113" s="321">
        <v>7.6999999999999999E-2</v>
      </c>
      <c r="K113" s="177">
        <f t="shared" si="1"/>
        <v>0.25900000000000001</v>
      </c>
    </row>
    <row r="114" spans="1:11" x14ac:dyDescent="0.25">
      <c r="A114" s="13"/>
      <c r="B114" s="320">
        <v>4</v>
      </c>
      <c r="C114" s="320">
        <v>1</v>
      </c>
      <c r="D114" s="320" t="s">
        <v>143</v>
      </c>
      <c r="E114" s="320">
        <v>29</v>
      </c>
      <c r="F114" s="320" t="s">
        <v>238</v>
      </c>
      <c r="G114" s="320" t="s">
        <v>154</v>
      </c>
      <c r="H114" s="320" t="s">
        <v>154</v>
      </c>
      <c r="I114" s="321">
        <v>0.184</v>
      </c>
      <c r="J114" s="321">
        <v>6.8000000000000005E-2</v>
      </c>
      <c r="K114" s="177">
        <f t="shared" si="1"/>
        <v>0.252</v>
      </c>
    </row>
    <row r="115" spans="1:11" x14ac:dyDescent="0.25">
      <c r="A115" s="13">
        <v>325</v>
      </c>
      <c r="B115" s="320">
        <v>4</v>
      </c>
      <c r="C115" s="320">
        <v>1</v>
      </c>
      <c r="D115" s="320" t="s">
        <v>143</v>
      </c>
      <c r="E115" s="320">
        <v>8</v>
      </c>
      <c r="F115" s="320" t="s">
        <v>148</v>
      </c>
      <c r="G115" s="320" t="s">
        <v>154</v>
      </c>
      <c r="H115" s="320" t="s">
        <v>156</v>
      </c>
      <c r="I115" s="177">
        <v>9.9000000000000005E-2</v>
      </c>
      <c r="J115" s="177">
        <v>1.2E-2</v>
      </c>
      <c r="K115" s="177">
        <f t="shared" si="1"/>
        <v>0.111</v>
      </c>
    </row>
    <row r="116" spans="1:11" x14ac:dyDescent="0.25">
      <c r="A116" s="13">
        <v>326</v>
      </c>
      <c r="B116" s="320">
        <v>4</v>
      </c>
      <c r="C116" s="320">
        <v>1</v>
      </c>
      <c r="D116" s="320" t="s">
        <v>143</v>
      </c>
      <c r="E116" s="320">
        <v>35</v>
      </c>
      <c r="F116" s="320" t="s">
        <v>149</v>
      </c>
      <c r="G116" s="320" t="s">
        <v>154</v>
      </c>
      <c r="H116" s="320" t="s">
        <v>156</v>
      </c>
      <c r="I116" s="177">
        <v>4.2999999999999997E-2</v>
      </c>
      <c r="J116" s="177">
        <v>1.4999999999999999E-2</v>
      </c>
      <c r="K116" s="177">
        <f t="shared" si="1"/>
        <v>5.7999999999999996E-2</v>
      </c>
    </row>
    <row r="117" spans="1:11" x14ac:dyDescent="0.25">
      <c r="A117" s="13">
        <v>327</v>
      </c>
      <c r="B117" s="320">
        <v>4</v>
      </c>
      <c r="C117" s="320">
        <v>1</v>
      </c>
      <c r="D117" s="320" t="s">
        <v>143</v>
      </c>
      <c r="E117" s="320">
        <v>21</v>
      </c>
      <c r="F117" s="320" t="s">
        <v>190</v>
      </c>
      <c r="G117" s="320" t="s">
        <v>154</v>
      </c>
      <c r="H117" s="320" t="s">
        <v>154</v>
      </c>
      <c r="I117" s="177">
        <v>3.4000000000000002E-2</v>
      </c>
      <c r="J117" s="177" t="s">
        <v>14</v>
      </c>
      <c r="K117" s="177">
        <f t="shared" si="1"/>
        <v>3.4000000000000002E-2</v>
      </c>
    </row>
    <row r="118" spans="1:11" x14ac:dyDescent="0.25">
      <c r="A118" s="13">
        <v>328</v>
      </c>
      <c r="B118" s="320">
        <v>4</v>
      </c>
      <c r="C118" s="320">
        <v>1</v>
      </c>
      <c r="D118" s="320" t="s">
        <v>143</v>
      </c>
      <c r="E118" s="320">
        <v>26</v>
      </c>
      <c r="F118" s="320" t="s">
        <v>188</v>
      </c>
      <c r="G118" s="320" t="s">
        <v>154</v>
      </c>
      <c r="H118" s="320" t="s">
        <v>154</v>
      </c>
      <c r="I118" s="177">
        <v>4.47E-3</v>
      </c>
      <c r="J118" s="177">
        <v>1.7600000000000001E-3</v>
      </c>
      <c r="K118" s="177">
        <f t="shared" si="1"/>
        <v>6.2300000000000003E-3</v>
      </c>
    </row>
    <row r="119" spans="1:11" x14ac:dyDescent="0.25">
      <c r="A119" s="13">
        <v>329</v>
      </c>
      <c r="B119" s="320">
        <v>4</v>
      </c>
      <c r="C119" s="320">
        <v>1</v>
      </c>
      <c r="D119" s="320" t="s">
        <v>143</v>
      </c>
      <c r="E119" s="320">
        <v>10</v>
      </c>
      <c r="F119" s="320" t="s">
        <v>148</v>
      </c>
      <c r="G119" s="320" t="s">
        <v>157</v>
      </c>
      <c r="H119" s="320" t="s">
        <v>155</v>
      </c>
      <c r="I119" s="177">
        <v>2.5999999999999999E-2</v>
      </c>
      <c r="J119" s="177">
        <v>4.2000000000000003E-2</v>
      </c>
      <c r="K119" s="177">
        <f t="shared" si="1"/>
        <v>6.8000000000000005E-2</v>
      </c>
    </row>
    <row r="120" spans="1:11" x14ac:dyDescent="0.25">
      <c r="A120" s="13">
        <v>330</v>
      </c>
      <c r="B120" s="320">
        <v>4</v>
      </c>
      <c r="C120" s="320">
        <v>1</v>
      </c>
      <c r="D120" s="320" t="s">
        <v>143</v>
      </c>
      <c r="E120" s="320">
        <v>31</v>
      </c>
      <c r="F120" s="320" t="s">
        <v>197</v>
      </c>
      <c r="G120" s="320" t="s">
        <v>154</v>
      </c>
      <c r="H120" s="320" t="s">
        <v>154</v>
      </c>
      <c r="I120" s="177">
        <v>8.1499999999999993E-3</v>
      </c>
      <c r="J120" s="177">
        <v>8.4799999999999997E-3</v>
      </c>
      <c r="K120" s="177">
        <f t="shared" si="1"/>
        <v>1.6629999999999999E-2</v>
      </c>
    </row>
    <row r="121" spans="1:11" x14ac:dyDescent="0.25">
      <c r="A121" s="13">
        <v>331</v>
      </c>
      <c r="B121" s="320">
        <v>4</v>
      </c>
      <c r="C121" s="320">
        <v>1</v>
      </c>
      <c r="D121" s="320" t="s">
        <v>143</v>
      </c>
      <c r="E121" s="320">
        <v>2</v>
      </c>
      <c r="F121" s="320" t="s">
        <v>237</v>
      </c>
      <c r="G121" s="320" t="s">
        <v>154</v>
      </c>
      <c r="H121" s="320" t="s">
        <v>156</v>
      </c>
      <c r="I121" s="177">
        <v>8.8999999999999996E-2</v>
      </c>
      <c r="J121" s="321">
        <v>2.5999999999999999E-2</v>
      </c>
      <c r="K121" s="177">
        <f t="shared" si="1"/>
        <v>0.11499999999999999</v>
      </c>
    </row>
    <row r="122" spans="1:11" x14ac:dyDescent="0.25">
      <c r="A122" s="13"/>
      <c r="B122" s="320"/>
      <c r="C122" s="320"/>
      <c r="D122" s="320"/>
      <c r="E122" s="320"/>
      <c r="F122" s="320"/>
      <c r="G122" s="320"/>
      <c r="H122" s="320"/>
      <c r="I122" s="177"/>
      <c r="J122" s="321">
        <v>4.2999999999999997E-2</v>
      </c>
      <c r="K122" s="177"/>
    </row>
    <row r="123" spans="1:11" x14ac:dyDescent="0.25">
      <c r="A123" s="13">
        <v>332</v>
      </c>
      <c r="B123" s="320">
        <v>4</v>
      </c>
      <c r="C123" s="320">
        <v>1</v>
      </c>
      <c r="D123" s="320" t="s">
        <v>143</v>
      </c>
      <c r="E123" s="320">
        <v>13</v>
      </c>
      <c r="F123" s="320" t="s">
        <v>241</v>
      </c>
      <c r="G123" s="320" t="s">
        <v>154</v>
      </c>
      <c r="H123" s="320" t="s">
        <v>154</v>
      </c>
      <c r="I123" s="177">
        <v>7.0000000000000007E-2</v>
      </c>
      <c r="J123" s="177">
        <v>0.02</v>
      </c>
      <c r="K123" s="177">
        <f t="shared" si="1"/>
        <v>9.0000000000000011E-2</v>
      </c>
    </row>
    <row r="124" spans="1:11" x14ac:dyDescent="0.25">
      <c r="A124" s="13">
        <v>333</v>
      </c>
      <c r="B124" s="320">
        <v>4</v>
      </c>
      <c r="C124" s="320">
        <v>1</v>
      </c>
      <c r="D124" s="320" t="s">
        <v>143</v>
      </c>
      <c r="E124" s="320">
        <v>14</v>
      </c>
      <c r="F124" s="320" t="s">
        <v>240</v>
      </c>
      <c r="G124" s="320" t="s">
        <v>154</v>
      </c>
      <c r="H124" s="320" t="s">
        <v>154</v>
      </c>
      <c r="I124" s="177">
        <v>2.7E-2</v>
      </c>
      <c r="J124" s="177">
        <v>5.0000000000000001E-3</v>
      </c>
      <c r="K124" s="177">
        <f t="shared" si="1"/>
        <v>3.2000000000000001E-2</v>
      </c>
    </row>
    <row r="125" spans="1:11" x14ac:dyDescent="0.25">
      <c r="A125" s="13">
        <v>334</v>
      </c>
      <c r="B125" s="320">
        <v>4</v>
      </c>
      <c r="C125" s="320">
        <v>1</v>
      </c>
      <c r="D125" s="320" t="s">
        <v>143</v>
      </c>
      <c r="E125" s="320">
        <v>34</v>
      </c>
      <c r="F125" s="320" t="s">
        <v>149</v>
      </c>
      <c r="G125" s="320" t="s">
        <v>154</v>
      </c>
      <c r="H125" s="320" t="s">
        <v>155</v>
      </c>
      <c r="I125" s="177">
        <v>8.0000000000000002E-3</v>
      </c>
      <c r="J125" s="177">
        <v>2.1000000000000001E-2</v>
      </c>
      <c r="K125" s="177">
        <f t="shared" si="1"/>
        <v>2.9000000000000001E-2</v>
      </c>
    </row>
    <row r="126" spans="1:11" x14ac:dyDescent="0.25">
      <c r="A126" s="13">
        <v>335</v>
      </c>
      <c r="B126" s="320">
        <v>4</v>
      </c>
      <c r="C126" s="320">
        <v>1</v>
      </c>
      <c r="D126" s="320" t="s">
        <v>143</v>
      </c>
      <c r="E126" s="320">
        <v>17</v>
      </c>
      <c r="F126" s="320" t="s">
        <v>150</v>
      </c>
      <c r="G126" s="320" t="s">
        <v>154</v>
      </c>
      <c r="H126" s="320" t="s">
        <v>154</v>
      </c>
      <c r="I126" s="177">
        <v>7.3999999999999996E-2</v>
      </c>
      <c r="J126" s="177">
        <v>1.6E-2</v>
      </c>
      <c r="K126" s="177">
        <f t="shared" si="1"/>
        <v>0.09</v>
      </c>
    </row>
    <row r="127" spans="1:11" x14ac:dyDescent="0.25">
      <c r="A127" s="13">
        <v>336</v>
      </c>
      <c r="B127" s="320">
        <v>4</v>
      </c>
      <c r="C127" s="320">
        <v>1</v>
      </c>
      <c r="D127" s="320" t="s">
        <v>143</v>
      </c>
      <c r="E127" s="320">
        <v>4</v>
      </c>
      <c r="F127" s="320" t="s">
        <v>237</v>
      </c>
      <c r="G127" s="320" t="s">
        <v>157</v>
      </c>
      <c r="H127" s="320" t="s">
        <v>155</v>
      </c>
      <c r="I127" s="177">
        <v>4.9000000000000002E-2</v>
      </c>
      <c r="J127" s="177">
        <v>1.7000000000000001E-2</v>
      </c>
      <c r="K127" s="177">
        <f t="shared" si="1"/>
        <v>6.6000000000000003E-2</v>
      </c>
    </row>
    <row r="128" spans="1:11" x14ac:dyDescent="0.25">
      <c r="A128" s="13">
        <v>337</v>
      </c>
      <c r="B128" s="320">
        <v>4</v>
      </c>
      <c r="C128" s="320">
        <v>1</v>
      </c>
      <c r="D128" s="320" t="s">
        <v>143</v>
      </c>
      <c r="E128" s="320" t="s">
        <v>239</v>
      </c>
      <c r="F128" s="320" t="s">
        <v>151</v>
      </c>
      <c r="G128" s="320" t="s">
        <v>154</v>
      </c>
      <c r="H128" s="320" t="s">
        <v>156</v>
      </c>
      <c r="I128" s="177">
        <v>7.3999999999999996E-2</v>
      </c>
      <c r="J128" s="177">
        <v>1.7999999999999999E-2</v>
      </c>
      <c r="K128" s="177">
        <f t="shared" si="1"/>
        <v>9.1999999999999998E-2</v>
      </c>
    </row>
    <row r="129" spans="1:11" x14ac:dyDescent="0.25">
      <c r="A129" s="13">
        <v>338</v>
      </c>
      <c r="B129" s="320">
        <v>4</v>
      </c>
      <c r="C129" s="320">
        <v>1</v>
      </c>
      <c r="D129" s="320" t="s">
        <v>143</v>
      </c>
      <c r="E129" s="320">
        <v>1</v>
      </c>
      <c r="F129" s="320" t="s">
        <v>237</v>
      </c>
      <c r="G129" s="320" t="s">
        <v>154</v>
      </c>
      <c r="H129" s="320" t="s">
        <v>155</v>
      </c>
      <c r="I129" s="177">
        <v>4.8000000000000001E-2</v>
      </c>
      <c r="J129" s="177">
        <v>1.2E-2</v>
      </c>
      <c r="K129" s="177">
        <f t="shared" si="1"/>
        <v>0.06</v>
      </c>
    </row>
    <row r="130" spans="1:11" x14ac:dyDescent="0.25">
      <c r="A130" s="13">
        <v>339</v>
      </c>
      <c r="B130" s="320">
        <v>4</v>
      </c>
      <c r="C130" s="320">
        <v>1</v>
      </c>
      <c r="D130" s="320" t="s">
        <v>143</v>
      </c>
      <c r="E130" s="320">
        <v>24</v>
      </c>
      <c r="F130" s="320" t="s">
        <v>196</v>
      </c>
      <c r="G130" s="320" t="s">
        <v>154</v>
      </c>
      <c r="H130" s="320" t="s">
        <v>154</v>
      </c>
      <c r="I130" s="177">
        <v>4.5999999999999999E-2</v>
      </c>
      <c r="J130" s="177">
        <v>1.0999999999999999E-2</v>
      </c>
      <c r="K130" s="177">
        <f t="shared" si="1"/>
        <v>5.6999999999999995E-2</v>
      </c>
    </row>
    <row r="131" spans="1:11" x14ac:dyDescent="0.25">
      <c r="A131" s="13">
        <v>340</v>
      </c>
      <c r="B131" s="320">
        <v>4</v>
      </c>
      <c r="C131" s="320">
        <v>1</v>
      </c>
      <c r="D131" s="320" t="s">
        <v>143</v>
      </c>
      <c r="E131" s="320">
        <v>20</v>
      </c>
      <c r="F131" s="320" t="s">
        <v>189</v>
      </c>
      <c r="G131" s="320" t="s">
        <v>154</v>
      </c>
      <c r="H131" s="320" t="s">
        <v>154</v>
      </c>
      <c r="I131" s="177">
        <v>1.9E-2</v>
      </c>
      <c r="J131" s="177">
        <v>3.8400000000000001E-3</v>
      </c>
      <c r="K131" s="177">
        <f t="shared" si="1"/>
        <v>2.2839999999999999E-2</v>
      </c>
    </row>
    <row r="132" spans="1:11" x14ac:dyDescent="0.25">
      <c r="A132" s="13">
        <v>341</v>
      </c>
      <c r="B132" s="320">
        <v>4</v>
      </c>
      <c r="C132" s="320">
        <v>1</v>
      </c>
      <c r="D132" s="320" t="s">
        <v>143</v>
      </c>
      <c r="E132" s="320" t="s">
        <v>243</v>
      </c>
      <c r="F132" s="320" t="s">
        <v>151</v>
      </c>
      <c r="G132" s="320" t="s">
        <v>154</v>
      </c>
      <c r="H132" s="320" t="s">
        <v>155</v>
      </c>
      <c r="I132" s="177">
        <v>0.114</v>
      </c>
      <c r="J132" s="177">
        <v>2.9000000000000001E-2</v>
      </c>
      <c r="K132" s="177">
        <f t="shared" si="1"/>
        <v>0.14300000000000002</v>
      </c>
    </row>
    <row r="133" spans="1:11" x14ac:dyDescent="0.25">
      <c r="A133" s="13">
        <v>342</v>
      </c>
      <c r="B133" s="320">
        <v>4</v>
      </c>
      <c r="C133" s="320">
        <v>1</v>
      </c>
      <c r="D133" s="320" t="s">
        <v>143</v>
      </c>
      <c r="E133" s="320">
        <v>19</v>
      </c>
      <c r="F133" s="320" t="s">
        <v>186</v>
      </c>
      <c r="G133" s="320" t="s">
        <v>154</v>
      </c>
      <c r="H133" s="320" t="s">
        <v>154</v>
      </c>
      <c r="I133" s="177">
        <v>3.3000000000000002E-2</v>
      </c>
      <c r="J133" s="177">
        <v>3.14E-3</v>
      </c>
      <c r="K133" s="177">
        <f t="shared" ref="K133:K196" si="2">SUM(I133:J133)</f>
        <v>3.6139999999999999E-2</v>
      </c>
    </row>
    <row r="134" spans="1:11" x14ac:dyDescent="0.25">
      <c r="A134" s="13">
        <v>343</v>
      </c>
      <c r="B134" s="320">
        <v>4</v>
      </c>
      <c r="C134" s="320">
        <v>1</v>
      </c>
      <c r="D134" s="320" t="s">
        <v>143</v>
      </c>
      <c r="E134" s="320">
        <v>25</v>
      </c>
      <c r="F134" s="320" t="s">
        <v>242</v>
      </c>
      <c r="G134" s="320" t="s">
        <v>154</v>
      </c>
      <c r="H134" s="320" t="s">
        <v>154</v>
      </c>
      <c r="I134" s="177">
        <v>9.4E-2</v>
      </c>
      <c r="J134" s="177">
        <v>0.04</v>
      </c>
      <c r="K134" s="177">
        <f t="shared" si="2"/>
        <v>0.13400000000000001</v>
      </c>
    </row>
    <row r="135" spans="1:11" x14ac:dyDescent="0.25">
      <c r="A135" s="13">
        <v>344</v>
      </c>
      <c r="B135" s="320">
        <v>4</v>
      </c>
      <c r="C135" s="320">
        <v>1</v>
      </c>
      <c r="D135" s="320" t="s">
        <v>143</v>
      </c>
      <c r="E135" s="320">
        <v>27</v>
      </c>
      <c r="F135" s="320" t="s">
        <v>191</v>
      </c>
      <c r="G135" s="320" t="s">
        <v>154</v>
      </c>
      <c r="H135" s="320" t="s">
        <v>154</v>
      </c>
      <c r="I135" s="177">
        <v>0.13900000000000001</v>
      </c>
      <c r="J135" s="177">
        <v>2.9000000000000001E-2</v>
      </c>
      <c r="K135" s="177">
        <f t="shared" si="2"/>
        <v>0.16800000000000001</v>
      </c>
    </row>
    <row r="136" spans="1:11" x14ac:dyDescent="0.25">
      <c r="A136" s="13">
        <v>345</v>
      </c>
      <c r="B136" s="320">
        <v>4</v>
      </c>
      <c r="C136" s="320">
        <v>1</v>
      </c>
      <c r="D136" s="320" t="s">
        <v>143</v>
      </c>
      <c r="E136" s="320">
        <v>5</v>
      </c>
      <c r="F136" s="320" t="s">
        <v>237</v>
      </c>
      <c r="G136" s="320" t="s">
        <v>157</v>
      </c>
      <c r="H136" s="320" t="s">
        <v>156</v>
      </c>
      <c r="I136" s="177">
        <v>9.6000000000000002E-2</v>
      </c>
      <c r="J136" s="177">
        <v>2.1999999999999999E-2</v>
      </c>
      <c r="K136" s="177">
        <f t="shared" si="2"/>
        <v>0.11799999999999999</v>
      </c>
    </row>
    <row r="137" spans="1:11" x14ac:dyDescent="0.25">
      <c r="A137" s="13">
        <v>346</v>
      </c>
      <c r="B137" s="320">
        <v>4</v>
      </c>
      <c r="C137" s="320">
        <v>1</v>
      </c>
      <c r="D137" s="320" t="s">
        <v>143</v>
      </c>
      <c r="E137" s="320">
        <v>3</v>
      </c>
      <c r="F137" s="320" t="s">
        <v>237</v>
      </c>
      <c r="G137" s="320" t="s">
        <v>154</v>
      </c>
      <c r="H137" s="320" t="s">
        <v>154</v>
      </c>
      <c r="I137" s="177">
        <v>2.1000000000000001E-2</v>
      </c>
      <c r="J137" s="177">
        <v>3.5000000000000001E-3</v>
      </c>
      <c r="K137" s="177">
        <f t="shared" si="2"/>
        <v>2.4500000000000001E-2</v>
      </c>
    </row>
    <row r="138" spans="1:11" x14ac:dyDescent="0.25">
      <c r="A138" s="13">
        <v>347</v>
      </c>
      <c r="B138" s="320">
        <v>4</v>
      </c>
      <c r="C138" s="320">
        <v>1</v>
      </c>
      <c r="D138" s="320" t="s">
        <v>143</v>
      </c>
      <c r="E138" s="320">
        <v>7</v>
      </c>
      <c r="F138" s="320" t="s">
        <v>148</v>
      </c>
      <c r="G138" s="320" t="s">
        <v>154</v>
      </c>
      <c r="H138" s="320" t="s">
        <v>155</v>
      </c>
      <c r="I138" s="177">
        <v>0.04</v>
      </c>
      <c r="J138" s="177">
        <v>4.2000000000000003E-2</v>
      </c>
      <c r="K138" s="177">
        <f t="shared" si="2"/>
        <v>8.2000000000000003E-2</v>
      </c>
    </row>
    <row r="139" spans="1:11" x14ac:dyDescent="0.25">
      <c r="A139" s="13">
        <v>348</v>
      </c>
      <c r="B139" s="320">
        <v>4</v>
      </c>
      <c r="C139" s="320">
        <v>1</v>
      </c>
      <c r="D139" s="320" t="s">
        <v>143</v>
      </c>
      <c r="E139" s="320">
        <v>32</v>
      </c>
      <c r="F139" s="320" t="s">
        <v>194</v>
      </c>
      <c r="G139" s="320" t="s">
        <v>154</v>
      </c>
      <c r="H139" s="320" t="s">
        <v>154</v>
      </c>
      <c r="I139" s="177">
        <v>1.0999999999999999E-2</v>
      </c>
      <c r="J139" s="177">
        <v>1.41E-3</v>
      </c>
      <c r="K139" s="177">
        <f t="shared" si="2"/>
        <v>1.2409999999999999E-2</v>
      </c>
    </row>
    <row r="140" spans="1:11" x14ac:dyDescent="0.25">
      <c r="A140" s="13">
        <v>350</v>
      </c>
      <c r="B140" s="320">
        <v>4</v>
      </c>
      <c r="C140" s="320">
        <v>1</v>
      </c>
      <c r="D140" s="320" t="s">
        <v>143</v>
      </c>
      <c r="E140" s="320">
        <v>6</v>
      </c>
      <c r="F140" s="320" t="s">
        <v>237</v>
      </c>
      <c r="G140" s="320" t="s">
        <v>157</v>
      </c>
      <c r="H140" s="320" t="s">
        <v>154</v>
      </c>
      <c r="I140" s="177">
        <v>7.5999999999999998E-2</v>
      </c>
      <c r="J140" s="177">
        <v>1.7999999999999999E-2</v>
      </c>
      <c r="K140" s="177">
        <f t="shared" si="2"/>
        <v>9.4E-2</v>
      </c>
    </row>
    <row r="141" spans="1:11" x14ac:dyDescent="0.25">
      <c r="A141" s="13">
        <v>491</v>
      </c>
      <c r="B141" s="320">
        <v>5</v>
      </c>
      <c r="C141" s="320">
        <v>3</v>
      </c>
      <c r="D141" s="320" t="s">
        <v>143</v>
      </c>
      <c r="E141" s="320">
        <v>24</v>
      </c>
      <c r="F141" s="320" t="s">
        <v>196</v>
      </c>
      <c r="G141" s="320" t="s">
        <v>154</v>
      </c>
      <c r="H141" s="320" t="s">
        <v>154</v>
      </c>
      <c r="I141" s="177">
        <v>8.9999999999999993E-3</v>
      </c>
      <c r="J141" s="177">
        <v>3.14E-3</v>
      </c>
      <c r="K141" s="177">
        <f t="shared" si="2"/>
        <v>1.214E-2</v>
      </c>
    </row>
    <row r="142" spans="1:11" x14ac:dyDescent="0.25">
      <c r="A142" s="13">
        <v>492</v>
      </c>
      <c r="B142" s="320">
        <v>5</v>
      </c>
      <c r="C142" s="320">
        <v>3</v>
      </c>
      <c r="D142" s="320" t="s">
        <v>143</v>
      </c>
      <c r="E142" s="320">
        <v>9</v>
      </c>
      <c r="F142" s="320" t="s">
        <v>148</v>
      </c>
      <c r="G142" s="320" t="s">
        <v>154</v>
      </c>
      <c r="H142" s="320" t="s">
        <v>154</v>
      </c>
      <c r="I142" s="177">
        <v>6.5000000000000002E-2</v>
      </c>
      <c r="J142" s="177">
        <v>1.9E-2</v>
      </c>
      <c r="K142" s="177">
        <f t="shared" si="2"/>
        <v>8.4000000000000005E-2</v>
      </c>
    </row>
    <row r="143" spans="1:11" x14ac:dyDescent="0.25">
      <c r="A143" s="13">
        <v>493</v>
      </c>
      <c r="B143" s="320">
        <v>5</v>
      </c>
      <c r="C143" s="320">
        <v>3</v>
      </c>
      <c r="D143" s="320" t="s">
        <v>143</v>
      </c>
      <c r="E143" s="320">
        <v>34</v>
      </c>
      <c r="F143" s="320" t="s">
        <v>149</v>
      </c>
      <c r="G143" s="320" t="s">
        <v>154</v>
      </c>
      <c r="H143" s="320" t="s">
        <v>155</v>
      </c>
      <c r="I143" s="177">
        <v>5.6000000000000001E-2</v>
      </c>
      <c r="J143" s="177">
        <v>2.9000000000000001E-2</v>
      </c>
      <c r="K143" s="177">
        <f t="shared" si="2"/>
        <v>8.5000000000000006E-2</v>
      </c>
    </row>
    <row r="144" spans="1:11" x14ac:dyDescent="0.25">
      <c r="A144" s="13">
        <v>494</v>
      </c>
      <c r="B144" s="320">
        <v>5</v>
      </c>
      <c r="C144" s="320">
        <v>3</v>
      </c>
      <c r="D144" s="320" t="s">
        <v>143</v>
      </c>
      <c r="E144" s="320">
        <v>20</v>
      </c>
      <c r="F144" s="320" t="s">
        <v>189</v>
      </c>
      <c r="G144" s="320" t="s">
        <v>154</v>
      </c>
      <c r="H144" s="320" t="s">
        <v>154</v>
      </c>
      <c r="I144" s="177">
        <v>1.7999999999999999E-2</v>
      </c>
      <c r="J144" s="177">
        <v>2.8600000000000001E-3</v>
      </c>
      <c r="K144" s="177">
        <f t="shared" si="2"/>
        <v>2.086E-2</v>
      </c>
    </row>
    <row r="145" spans="1:11" x14ac:dyDescent="0.25">
      <c r="A145" s="13">
        <v>495</v>
      </c>
      <c r="B145" s="320">
        <v>5</v>
      </c>
      <c r="C145" s="320">
        <v>3</v>
      </c>
      <c r="D145" s="320" t="s">
        <v>143</v>
      </c>
      <c r="E145" s="320">
        <v>19</v>
      </c>
      <c r="F145" s="320" t="s">
        <v>186</v>
      </c>
      <c r="G145" s="320" t="s">
        <v>154</v>
      </c>
      <c r="H145" s="320" t="s">
        <v>154</v>
      </c>
      <c r="I145" s="177">
        <v>6.6000000000000003E-2</v>
      </c>
      <c r="J145" s="177">
        <v>2.4E-2</v>
      </c>
      <c r="K145" s="177">
        <f t="shared" si="2"/>
        <v>0.09</v>
      </c>
    </row>
    <row r="146" spans="1:11" x14ac:dyDescent="0.25">
      <c r="A146" s="13">
        <v>496</v>
      </c>
      <c r="B146" s="320">
        <v>5</v>
      </c>
      <c r="C146" s="320">
        <v>3</v>
      </c>
      <c r="D146" s="320" t="s">
        <v>143</v>
      </c>
      <c r="E146" s="320">
        <v>5</v>
      </c>
      <c r="F146" s="320" t="s">
        <v>237</v>
      </c>
      <c r="G146" s="320" t="s">
        <v>157</v>
      </c>
      <c r="H146" s="320" t="s">
        <v>156</v>
      </c>
      <c r="I146" s="177">
        <v>6.7000000000000004E-2</v>
      </c>
      <c r="J146" s="177">
        <v>5.1999999999999998E-2</v>
      </c>
      <c r="K146" s="177">
        <f t="shared" si="2"/>
        <v>0.11899999999999999</v>
      </c>
    </row>
    <row r="147" spans="1:11" x14ac:dyDescent="0.25">
      <c r="A147" s="13">
        <v>497</v>
      </c>
      <c r="B147" s="320">
        <v>5</v>
      </c>
      <c r="C147" s="320">
        <v>3</v>
      </c>
      <c r="D147" s="320" t="s">
        <v>143</v>
      </c>
      <c r="E147" s="320" t="s">
        <v>239</v>
      </c>
      <c r="F147" s="320" t="s">
        <v>151</v>
      </c>
      <c r="G147" s="320" t="s">
        <v>154</v>
      </c>
      <c r="H147" s="320" t="s">
        <v>156</v>
      </c>
      <c r="I147" s="177">
        <v>0.129</v>
      </c>
      <c r="J147" s="177">
        <v>5.0999999999999997E-2</v>
      </c>
      <c r="K147" s="177">
        <f t="shared" si="2"/>
        <v>0.18</v>
      </c>
    </row>
    <row r="148" spans="1:11" x14ac:dyDescent="0.25">
      <c r="A148" s="13">
        <v>498</v>
      </c>
      <c r="B148" s="320">
        <v>5</v>
      </c>
      <c r="C148" s="320">
        <v>3</v>
      </c>
      <c r="D148" s="320" t="s">
        <v>143</v>
      </c>
      <c r="E148" s="320">
        <v>35</v>
      </c>
      <c r="F148" s="320" t="s">
        <v>149</v>
      </c>
      <c r="G148" s="320" t="s">
        <v>154</v>
      </c>
      <c r="H148" s="320" t="s">
        <v>156</v>
      </c>
      <c r="I148" s="177">
        <v>9.8000000000000004E-2</v>
      </c>
      <c r="J148" s="177">
        <v>1.7000000000000001E-2</v>
      </c>
      <c r="K148" s="177">
        <f t="shared" si="2"/>
        <v>0.115</v>
      </c>
    </row>
    <row r="149" spans="1:11" x14ac:dyDescent="0.25">
      <c r="A149" s="13">
        <v>499</v>
      </c>
      <c r="B149" s="320">
        <v>5</v>
      </c>
      <c r="C149" s="320">
        <v>3</v>
      </c>
      <c r="D149" s="320" t="s">
        <v>143</v>
      </c>
      <c r="E149" s="320">
        <v>17</v>
      </c>
      <c r="F149" s="320" t="s">
        <v>150</v>
      </c>
      <c r="G149" s="320" t="s">
        <v>154</v>
      </c>
      <c r="H149" s="320" t="s">
        <v>154</v>
      </c>
      <c r="I149" s="177">
        <v>7.1999999999999995E-2</v>
      </c>
      <c r="J149" s="177">
        <v>1.2E-2</v>
      </c>
      <c r="K149" s="177">
        <f t="shared" si="2"/>
        <v>8.3999999999999991E-2</v>
      </c>
    </row>
    <row r="150" spans="1:11" x14ac:dyDescent="0.25">
      <c r="A150" s="13">
        <v>500</v>
      </c>
      <c r="B150" s="320">
        <v>5</v>
      </c>
      <c r="C150" s="320">
        <v>3</v>
      </c>
      <c r="D150" s="320" t="s">
        <v>143</v>
      </c>
      <c r="E150" s="320">
        <v>14</v>
      </c>
      <c r="F150" s="320" t="s">
        <v>240</v>
      </c>
      <c r="G150" s="320" t="s">
        <v>154</v>
      </c>
      <c r="H150" s="320" t="s">
        <v>154</v>
      </c>
      <c r="I150" s="177">
        <v>7.9000000000000001E-2</v>
      </c>
      <c r="J150" s="177">
        <v>3.3000000000000002E-2</v>
      </c>
      <c r="K150" s="177">
        <f t="shared" si="2"/>
        <v>0.112</v>
      </c>
    </row>
    <row r="151" spans="1:11" x14ac:dyDescent="0.25">
      <c r="A151" s="13">
        <v>501</v>
      </c>
      <c r="B151" s="320">
        <v>5</v>
      </c>
      <c r="C151" s="320">
        <v>3</v>
      </c>
      <c r="D151" s="320" t="s">
        <v>143</v>
      </c>
      <c r="E151" s="320">
        <v>26</v>
      </c>
      <c r="F151" s="320" t="s">
        <v>188</v>
      </c>
      <c r="G151" s="320" t="s">
        <v>154</v>
      </c>
      <c r="H151" s="320" t="s">
        <v>154</v>
      </c>
      <c r="I151" s="177">
        <v>0.11</v>
      </c>
      <c r="J151" s="177">
        <v>7.0000000000000001E-3</v>
      </c>
      <c r="K151" s="177">
        <f t="shared" si="2"/>
        <v>0.11700000000000001</v>
      </c>
    </row>
    <row r="152" spans="1:11" x14ac:dyDescent="0.25">
      <c r="A152" s="13">
        <v>502</v>
      </c>
      <c r="B152" s="320">
        <v>5</v>
      </c>
      <c r="C152" s="320">
        <v>3</v>
      </c>
      <c r="D152" s="320" t="s">
        <v>143</v>
      </c>
      <c r="E152" s="320">
        <v>29</v>
      </c>
      <c r="F152" s="320" t="s">
        <v>238</v>
      </c>
      <c r="G152" s="320" t="s">
        <v>154</v>
      </c>
      <c r="H152" s="320" t="s">
        <v>154</v>
      </c>
      <c r="I152" s="177">
        <v>6.9000000000000006E-2</v>
      </c>
      <c r="J152" s="177">
        <v>4.9000000000000002E-2</v>
      </c>
      <c r="K152" s="177">
        <f t="shared" si="2"/>
        <v>0.11800000000000001</v>
      </c>
    </row>
    <row r="153" spans="1:11" x14ac:dyDescent="0.25">
      <c r="A153" s="13">
        <v>503</v>
      </c>
      <c r="B153" s="320">
        <v>5</v>
      </c>
      <c r="C153" s="320">
        <v>3</v>
      </c>
      <c r="D153" s="320" t="s">
        <v>143</v>
      </c>
      <c r="E153" s="320">
        <v>16</v>
      </c>
      <c r="F153" s="320" t="s">
        <v>151</v>
      </c>
      <c r="G153" s="320" t="s">
        <v>154</v>
      </c>
      <c r="H153" s="320" t="s">
        <v>154</v>
      </c>
      <c r="I153" s="177">
        <v>6.6000000000000003E-2</v>
      </c>
      <c r="J153" s="177">
        <v>2.5000000000000001E-2</v>
      </c>
      <c r="K153" s="177">
        <f t="shared" si="2"/>
        <v>9.0999999999999998E-2</v>
      </c>
    </row>
    <row r="154" spans="1:11" x14ac:dyDescent="0.25">
      <c r="A154" s="13">
        <v>504</v>
      </c>
      <c r="B154" s="320">
        <v>5</v>
      </c>
      <c r="C154" s="320">
        <v>3</v>
      </c>
      <c r="D154" s="320" t="s">
        <v>143</v>
      </c>
      <c r="E154" s="320">
        <v>7</v>
      </c>
      <c r="F154" s="320" t="s">
        <v>148</v>
      </c>
      <c r="G154" s="320" t="s">
        <v>154</v>
      </c>
      <c r="H154" s="320" t="s">
        <v>155</v>
      </c>
      <c r="I154" s="177">
        <v>6.9000000000000006E-2</v>
      </c>
      <c r="J154" s="177">
        <v>2.7E-2</v>
      </c>
      <c r="K154" s="177">
        <f t="shared" si="2"/>
        <v>9.6000000000000002E-2</v>
      </c>
    </row>
    <row r="155" spans="1:11" x14ac:dyDescent="0.25">
      <c r="A155" s="13">
        <v>505</v>
      </c>
      <c r="B155" s="320">
        <v>5</v>
      </c>
      <c r="C155" s="320">
        <v>3</v>
      </c>
      <c r="D155" s="320" t="s">
        <v>143</v>
      </c>
      <c r="E155" s="320">
        <v>1</v>
      </c>
      <c r="F155" s="320" t="s">
        <v>237</v>
      </c>
      <c r="G155" s="320" t="s">
        <v>154</v>
      </c>
      <c r="H155" s="320" t="s">
        <v>155</v>
      </c>
      <c r="I155" s="177">
        <v>6.0999999999999999E-2</v>
      </c>
      <c r="J155" s="177">
        <v>3.4000000000000002E-2</v>
      </c>
      <c r="K155" s="177">
        <f t="shared" si="2"/>
        <v>9.5000000000000001E-2</v>
      </c>
    </row>
    <row r="156" spans="1:11" x14ac:dyDescent="0.25">
      <c r="A156" s="13">
        <v>506</v>
      </c>
      <c r="B156" s="320">
        <v>5</v>
      </c>
      <c r="C156" s="320">
        <v>3</v>
      </c>
      <c r="D156" s="320" t="s">
        <v>143</v>
      </c>
      <c r="E156" s="320">
        <v>28</v>
      </c>
      <c r="F156" s="320" t="s">
        <v>192</v>
      </c>
      <c r="G156" s="320" t="s">
        <v>154</v>
      </c>
      <c r="H156" s="320" t="s">
        <v>154</v>
      </c>
      <c r="I156" s="177">
        <v>0.17</v>
      </c>
      <c r="J156" s="177">
        <v>2.7E-2</v>
      </c>
      <c r="K156" s="177">
        <f t="shared" si="2"/>
        <v>0.19700000000000001</v>
      </c>
    </row>
    <row r="157" spans="1:11" x14ac:dyDescent="0.25">
      <c r="A157" s="13">
        <v>507</v>
      </c>
      <c r="B157" s="320">
        <v>5</v>
      </c>
      <c r="C157" s="320">
        <v>3</v>
      </c>
      <c r="D157" s="320" t="s">
        <v>143</v>
      </c>
      <c r="E157" s="320">
        <v>3</v>
      </c>
      <c r="F157" s="320" t="s">
        <v>237</v>
      </c>
      <c r="G157" s="320" t="s">
        <v>154</v>
      </c>
      <c r="H157" s="320" t="s">
        <v>154</v>
      </c>
      <c r="I157" s="177">
        <v>2.3E-2</v>
      </c>
      <c r="J157" s="177">
        <v>7.0000000000000001E-3</v>
      </c>
      <c r="K157" s="177">
        <f t="shared" si="2"/>
        <v>0.03</v>
      </c>
    </row>
    <row r="158" spans="1:11" x14ac:dyDescent="0.25">
      <c r="A158" s="13">
        <v>508</v>
      </c>
      <c r="B158" s="320">
        <v>5</v>
      </c>
      <c r="C158" s="320">
        <v>3</v>
      </c>
      <c r="D158" s="320" t="s">
        <v>143</v>
      </c>
      <c r="E158" s="320">
        <v>12</v>
      </c>
      <c r="F158" s="320" t="s">
        <v>148</v>
      </c>
      <c r="G158" s="320" t="s">
        <v>157</v>
      </c>
      <c r="H158" s="320" t="s">
        <v>154</v>
      </c>
      <c r="I158" s="177">
        <v>5.7000000000000002E-2</v>
      </c>
      <c r="J158" s="177">
        <v>8.9999999999999993E-3</v>
      </c>
      <c r="K158" s="177">
        <f t="shared" si="2"/>
        <v>6.6000000000000003E-2</v>
      </c>
    </row>
    <row r="159" spans="1:11" x14ac:dyDescent="0.25">
      <c r="A159" s="13">
        <v>509</v>
      </c>
      <c r="B159" s="320">
        <v>5</v>
      </c>
      <c r="C159" s="320">
        <v>3</v>
      </c>
      <c r="D159" s="320" t="s">
        <v>143</v>
      </c>
      <c r="E159" s="320">
        <v>23</v>
      </c>
      <c r="F159" s="320" t="s">
        <v>181</v>
      </c>
      <c r="G159" s="320" t="s">
        <v>154</v>
      </c>
      <c r="H159" s="320" t="s">
        <v>154</v>
      </c>
      <c r="I159" s="177">
        <v>0.11700000000000001</v>
      </c>
      <c r="J159" s="177">
        <v>0.02</v>
      </c>
      <c r="K159" s="177">
        <f t="shared" si="2"/>
        <v>0.13700000000000001</v>
      </c>
    </row>
    <row r="160" spans="1:11" x14ac:dyDescent="0.25">
      <c r="A160" s="13">
        <v>510</v>
      </c>
      <c r="B160" s="320">
        <v>5</v>
      </c>
      <c r="C160" s="320">
        <v>3</v>
      </c>
      <c r="D160" s="320" t="s">
        <v>143</v>
      </c>
      <c r="E160" s="320">
        <v>22</v>
      </c>
      <c r="F160" s="320" t="s">
        <v>193</v>
      </c>
      <c r="G160" s="320" t="s">
        <v>154</v>
      </c>
      <c r="H160" s="320" t="s">
        <v>154</v>
      </c>
      <c r="I160" s="177">
        <v>9.1999999999999998E-2</v>
      </c>
      <c r="J160" s="177">
        <v>4.2999999999999997E-2</v>
      </c>
      <c r="K160" s="177">
        <f t="shared" si="2"/>
        <v>0.13500000000000001</v>
      </c>
    </row>
    <row r="161" spans="1:11" x14ac:dyDescent="0.25">
      <c r="A161" s="13">
        <v>511</v>
      </c>
      <c r="B161" s="320">
        <v>5</v>
      </c>
      <c r="C161" s="320">
        <v>3</v>
      </c>
      <c r="D161" s="320" t="s">
        <v>143</v>
      </c>
      <c r="E161" s="320">
        <v>11</v>
      </c>
      <c r="F161" s="320" t="s">
        <v>148</v>
      </c>
      <c r="G161" s="320" t="s">
        <v>157</v>
      </c>
      <c r="H161" s="320" t="s">
        <v>156</v>
      </c>
      <c r="I161" s="177">
        <v>0.13400000000000001</v>
      </c>
      <c r="J161" s="177">
        <v>1.4E-2</v>
      </c>
      <c r="K161" s="177">
        <f t="shared" si="2"/>
        <v>0.14800000000000002</v>
      </c>
    </row>
    <row r="162" spans="1:11" x14ac:dyDescent="0.25">
      <c r="A162" s="13">
        <v>512</v>
      </c>
      <c r="B162" s="320">
        <v>5</v>
      </c>
      <c r="C162" s="320">
        <v>3</v>
      </c>
      <c r="D162" s="320" t="s">
        <v>143</v>
      </c>
      <c r="E162" s="320">
        <v>6</v>
      </c>
      <c r="F162" s="320" t="s">
        <v>237</v>
      </c>
      <c r="G162" s="320" t="s">
        <v>157</v>
      </c>
      <c r="H162" s="320" t="s">
        <v>154</v>
      </c>
      <c r="I162" s="177">
        <v>7.2999999999999995E-2</v>
      </c>
      <c r="J162" s="177">
        <v>8.9999999999999993E-3</v>
      </c>
      <c r="K162" s="177">
        <f t="shared" si="2"/>
        <v>8.199999999999999E-2</v>
      </c>
    </row>
    <row r="163" spans="1:11" x14ac:dyDescent="0.25">
      <c r="A163" s="13">
        <v>513</v>
      </c>
      <c r="B163" s="320">
        <v>5</v>
      </c>
      <c r="C163" s="320">
        <v>3</v>
      </c>
      <c r="D163" s="320" t="s">
        <v>143</v>
      </c>
      <c r="E163" s="320">
        <v>25</v>
      </c>
      <c r="F163" s="320" t="s">
        <v>242</v>
      </c>
      <c r="G163" s="320" t="s">
        <v>154</v>
      </c>
      <c r="H163" s="320" t="s">
        <v>154</v>
      </c>
      <c r="I163" s="177">
        <v>0.123</v>
      </c>
      <c r="J163" s="177">
        <v>3.5999999999999997E-2</v>
      </c>
      <c r="K163" s="177">
        <f t="shared" si="2"/>
        <v>0.159</v>
      </c>
    </row>
    <row r="164" spans="1:11" x14ac:dyDescent="0.25">
      <c r="A164" s="13">
        <v>514</v>
      </c>
      <c r="B164" s="320">
        <v>5</v>
      </c>
      <c r="C164" s="320">
        <v>3</v>
      </c>
      <c r="D164" s="320" t="s">
        <v>143</v>
      </c>
      <c r="E164" s="320">
        <v>4</v>
      </c>
      <c r="F164" s="320" t="s">
        <v>237</v>
      </c>
      <c r="G164" s="320" t="s">
        <v>157</v>
      </c>
      <c r="H164" s="320" t="s">
        <v>155</v>
      </c>
      <c r="I164" s="177">
        <v>7.9000000000000001E-2</v>
      </c>
      <c r="J164" s="177">
        <v>0.01</v>
      </c>
      <c r="K164" s="177">
        <f t="shared" si="2"/>
        <v>8.8999999999999996E-2</v>
      </c>
    </row>
    <row r="165" spans="1:11" x14ac:dyDescent="0.25">
      <c r="A165" s="13">
        <v>515</v>
      </c>
      <c r="B165" s="320">
        <v>5</v>
      </c>
      <c r="C165" s="320">
        <v>3</v>
      </c>
      <c r="D165" s="320" t="s">
        <v>143</v>
      </c>
      <c r="E165" s="320">
        <v>32</v>
      </c>
      <c r="F165" s="320" t="s">
        <v>194</v>
      </c>
      <c r="G165" s="320" t="s">
        <v>154</v>
      </c>
      <c r="H165" s="320" t="s">
        <v>154</v>
      </c>
      <c r="I165" s="177">
        <v>0.01</v>
      </c>
      <c r="J165" s="177">
        <v>1.4E-2</v>
      </c>
      <c r="K165" s="177">
        <f t="shared" si="2"/>
        <v>2.4E-2</v>
      </c>
    </row>
    <row r="166" spans="1:11" x14ac:dyDescent="0.25">
      <c r="A166" s="13">
        <v>516</v>
      </c>
      <c r="B166" s="320">
        <v>5</v>
      </c>
      <c r="C166" s="320">
        <v>3</v>
      </c>
      <c r="D166" s="320" t="s">
        <v>143</v>
      </c>
      <c r="E166" s="320" t="s">
        <v>243</v>
      </c>
      <c r="F166" s="320" t="s">
        <v>151</v>
      </c>
      <c r="G166" s="320" t="s">
        <v>154</v>
      </c>
      <c r="H166" s="320" t="s">
        <v>155</v>
      </c>
      <c r="I166" s="177">
        <v>4.2000000000000003E-2</v>
      </c>
      <c r="J166" s="177">
        <v>3.1E-2</v>
      </c>
      <c r="K166" s="177">
        <f t="shared" si="2"/>
        <v>7.3000000000000009E-2</v>
      </c>
    </row>
    <row r="167" spans="1:11" x14ac:dyDescent="0.25">
      <c r="A167" s="13">
        <v>517</v>
      </c>
      <c r="B167" s="320">
        <v>5</v>
      </c>
      <c r="C167" s="320">
        <v>3</v>
      </c>
      <c r="D167" s="320" t="s">
        <v>143</v>
      </c>
      <c r="E167" s="320">
        <v>8</v>
      </c>
      <c r="F167" s="320" t="s">
        <v>148</v>
      </c>
      <c r="G167" s="320" t="s">
        <v>154</v>
      </c>
      <c r="H167" s="320" t="s">
        <v>156</v>
      </c>
      <c r="I167" s="177">
        <v>0.05</v>
      </c>
      <c r="J167" s="177">
        <v>3.7999999999999999E-2</v>
      </c>
      <c r="K167" s="177">
        <f t="shared" si="2"/>
        <v>8.7999999999999995E-2</v>
      </c>
    </row>
    <row r="168" spans="1:11" x14ac:dyDescent="0.25">
      <c r="A168" s="13">
        <v>518</v>
      </c>
      <c r="B168" s="320">
        <v>5</v>
      </c>
      <c r="C168" s="320">
        <v>3</v>
      </c>
      <c r="D168" s="320" t="s">
        <v>143</v>
      </c>
      <c r="E168" s="320">
        <v>13</v>
      </c>
      <c r="F168" s="320" t="s">
        <v>241</v>
      </c>
      <c r="G168" s="320" t="s">
        <v>154</v>
      </c>
      <c r="H168" s="320" t="s">
        <v>154</v>
      </c>
      <c r="I168" s="177">
        <v>5.8000000000000003E-2</v>
      </c>
      <c r="J168" s="177">
        <v>8.9999999999999993E-3</v>
      </c>
      <c r="K168" s="177">
        <f t="shared" si="2"/>
        <v>6.7000000000000004E-2</v>
      </c>
    </row>
    <row r="169" spans="1:11" x14ac:dyDescent="0.25">
      <c r="A169" s="13">
        <v>519</v>
      </c>
      <c r="B169" s="320">
        <v>5</v>
      </c>
      <c r="C169" s="320">
        <v>3</v>
      </c>
      <c r="D169" s="320" t="s">
        <v>143</v>
      </c>
      <c r="E169" s="320">
        <v>21</v>
      </c>
      <c r="F169" s="320" t="s">
        <v>190</v>
      </c>
      <c r="G169" s="320" t="s">
        <v>154</v>
      </c>
      <c r="H169" s="320" t="s">
        <v>154</v>
      </c>
      <c r="I169" s="177">
        <v>7.5999999999999998E-2</v>
      </c>
      <c r="J169" s="177">
        <v>3.4000000000000002E-2</v>
      </c>
      <c r="K169" s="177">
        <f t="shared" si="2"/>
        <v>0.11</v>
      </c>
    </row>
    <row r="170" spans="1:11" x14ac:dyDescent="0.25">
      <c r="A170" s="13">
        <v>520</v>
      </c>
      <c r="B170" s="320">
        <v>5</v>
      </c>
      <c r="C170" s="320">
        <v>3</v>
      </c>
      <c r="D170" s="320" t="s">
        <v>143</v>
      </c>
      <c r="E170" s="320">
        <v>31</v>
      </c>
      <c r="F170" s="320" t="s">
        <v>197</v>
      </c>
      <c r="G170" s="320" t="s">
        <v>154</v>
      </c>
      <c r="H170" s="320" t="s">
        <v>154</v>
      </c>
      <c r="I170" s="177">
        <v>2.7E-2</v>
      </c>
      <c r="J170" s="177">
        <v>5.4999999999999997E-3</v>
      </c>
      <c r="K170" s="177">
        <f t="shared" si="2"/>
        <v>3.2500000000000001E-2</v>
      </c>
    </row>
    <row r="171" spans="1:11" x14ac:dyDescent="0.25">
      <c r="A171" s="13">
        <v>522</v>
      </c>
      <c r="B171" s="320">
        <v>5</v>
      </c>
      <c r="C171" s="320">
        <v>3</v>
      </c>
      <c r="D171" s="320" t="s">
        <v>143</v>
      </c>
      <c r="E171" s="320">
        <v>10</v>
      </c>
      <c r="F171" s="320" t="s">
        <v>148</v>
      </c>
      <c r="G171" s="320" t="s">
        <v>157</v>
      </c>
      <c r="H171" s="320" t="s">
        <v>155</v>
      </c>
      <c r="I171" s="177">
        <v>9.7000000000000003E-2</v>
      </c>
      <c r="J171" s="177">
        <v>0.03</v>
      </c>
      <c r="K171" s="177">
        <f t="shared" si="2"/>
        <v>0.127</v>
      </c>
    </row>
    <row r="172" spans="1:11" x14ac:dyDescent="0.25">
      <c r="A172" s="13">
        <v>523</v>
      </c>
      <c r="B172" s="320">
        <v>5</v>
      </c>
      <c r="C172" s="320">
        <v>3</v>
      </c>
      <c r="D172" s="320" t="s">
        <v>143</v>
      </c>
      <c r="E172" s="320">
        <v>2</v>
      </c>
      <c r="F172" s="320" t="s">
        <v>237</v>
      </c>
      <c r="G172" s="320" t="s">
        <v>154</v>
      </c>
      <c r="H172" s="320" t="s">
        <v>156</v>
      </c>
      <c r="I172" s="177">
        <v>8.5000000000000006E-2</v>
      </c>
      <c r="J172" s="177">
        <v>3.2000000000000001E-2</v>
      </c>
      <c r="K172" s="177">
        <f t="shared" si="2"/>
        <v>0.11700000000000001</v>
      </c>
    </row>
    <row r="173" spans="1:11" x14ac:dyDescent="0.25">
      <c r="A173" s="13">
        <v>524</v>
      </c>
      <c r="B173" s="320">
        <v>5</v>
      </c>
      <c r="C173" s="320">
        <v>3</v>
      </c>
      <c r="D173" s="320" t="s">
        <v>143</v>
      </c>
      <c r="E173" s="320">
        <v>27</v>
      </c>
      <c r="F173" s="320" t="s">
        <v>191</v>
      </c>
      <c r="G173" s="320" t="s">
        <v>154</v>
      </c>
      <c r="H173" s="320" t="s">
        <v>154</v>
      </c>
      <c r="I173" s="177">
        <v>6.8000000000000005E-2</v>
      </c>
      <c r="J173" s="177">
        <v>5.2999999999999999E-2</v>
      </c>
      <c r="K173" s="177">
        <f t="shared" si="2"/>
        <v>0.121</v>
      </c>
    </row>
    <row r="174" spans="1:11" x14ac:dyDescent="0.25">
      <c r="A174" s="13">
        <v>525</v>
      </c>
      <c r="B174" s="320">
        <v>5</v>
      </c>
      <c r="C174" s="320">
        <v>3</v>
      </c>
      <c r="D174" s="320" t="s">
        <v>143</v>
      </c>
      <c r="E174" s="320">
        <v>15</v>
      </c>
      <c r="F174" s="320" t="s">
        <v>149</v>
      </c>
      <c r="G174" s="320" t="s">
        <v>154</v>
      </c>
      <c r="H174" s="320" t="s">
        <v>154</v>
      </c>
      <c r="I174" s="177">
        <v>0.112</v>
      </c>
      <c r="J174" s="177">
        <v>1.4999999999999999E-2</v>
      </c>
      <c r="K174" s="177">
        <f t="shared" si="2"/>
        <v>0.127</v>
      </c>
    </row>
    <row r="175" spans="1:11" x14ac:dyDescent="0.25">
      <c r="A175" s="13">
        <v>561</v>
      </c>
      <c r="B175" s="320">
        <v>6</v>
      </c>
      <c r="C175" s="320">
        <v>2</v>
      </c>
      <c r="D175" s="320" t="s">
        <v>143</v>
      </c>
      <c r="E175" s="320">
        <v>34</v>
      </c>
      <c r="F175" s="320" t="s">
        <v>149</v>
      </c>
      <c r="G175" s="320" t="s">
        <v>154</v>
      </c>
      <c r="H175" s="320" t="s">
        <v>155</v>
      </c>
      <c r="I175" s="177">
        <v>0.06</v>
      </c>
      <c r="J175" s="177">
        <v>0.01</v>
      </c>
      <c r="K175" s="177">
        <f t="shared" si="2"/>
        <v>6.9999999999999993E-2</v>
      </c>
    </row>
    <row r="176" spans="1:11" x14ac:dyDescent="0.25">
      <c r="A176" s="13">
        <v>562</v>
      </c>
      <c r="B176" s="320">
        <v>6</v>
      </c>
      <c r="C176" s="320">
        <v>2</v>
      </c>
      <c r="D176" s="320" t="s">
        <v>143</v>
      </c>
      <c r="E176" s="320">
        <v>9</v>
      </c>
      <c r="F176" s="320" t="s">
        <v>148</v>
      </c>
      <c r="G176" s="320" t="s">
        <v>154</v>
      </c>
      <c r="H176" s="320" t="s">
        <v>154</v>
      </c>
      <c r="I176" s="177">
        <v>7.8E-2</v>
      </c>
      <c r="J176" s="177">
        <v>2.9000000000000001E-2</v>
      </c>
      <c r="K176" s="177">
        <f t="shared" si="2"/>
        <v>0.107</v>
      </c>
    </row>
    <row r="177" spans="1:11" x14ac:dyDescent="0.25">
      <c r="A177" s="13">
        <v>563</v>
      </c>
      <c r="B177" s="320">
        <v>6</v>
      </c>
      <c r="C177" s="320">
        <v>2</v>
      </c>
      <c r="D177" s="320" t="s">
        <v>143</v>
      </c>
      <c r="E177" s="320">
        <v>22</v>
      </c>
      <c r="F177" s="320" t="s">
        <v>193</v>
      </c>
      <c r="G177" s="320" t="s">
        <v>154</v>
      </c>
      <c r="H177" s="320" t="s">
        <v>154</v>
      </c>
      <c r="I177" s="177">
        <v>2.3E-2</v>
      </c>
      <c r="J177" s="177">
        <v>8.9999999999999993E-3</v>
      </c>
      <c r="K177" s="177">
        <f t="shared" si="2"/>
        <v>3.2000000000000001E-2</v>
      </c>
    </row>
    <row r="178" spans="1:11" x14ac:dyDescent="0.25">
      <c r="A178" s="13">
        <v>564</v>
      </c>
      <c r="B178" s="320">
        <v>6</v>
      </c>
      <c r="C178" s="320">
        <v>2</v>
      </c>
      <c r="D178" s="320" t="s">
        <v>143</v>
      </c>
      <c r="E178" s="320">
        <v>13</v>
      </c>
      <c r="F178" s="320" t="s">
        <v>241</v>
      </c>
      <c r="G178" s="320" t="s">
        <v>154</v>
      </c>
      <c r="H178" s="320" t="s">
        <v>154</v>
      </c>
      <c r="I178" s="177">
        <v>6.8000000000000005E-2</v>
      </c>
      <c r="J178" s="177">
        <v>2.1999999999999999E-2</v>
      </c>
      <c r="K178" s="177">
        <f t="shared" si="2"/>
        <v>0.09</v>
      </c>
    </row>
    <row r="179" spans="1:11" x14ac:dyDescent="0.25">
      <c r="A179" s="13">
        <v>565</v>
      </c>
      <c r="B179" s="320">
        <v>6</v>
      </c>
      <c r="C179" s="320">
        <v>2</v>
      </c>
      <c r="D179" s="320" t="s">
        <v>143</v>
      </c>
      <c r="E179" s="320">
        <v>35</v>
      </c>
      <c r="F179" s="320" t="s">
        <v>149</v>
      </c>
      <c r="G179" s="320" t="s">
        <v>154</v>
      </c>
      <c r="H179" s="320" t="s">
        <v>156</v>
      </c>
      <c r="I179" s="177">
        <v>4.9000000000000002E-2</v>
      </c>
      <c r="J179" s="177">
        <v>2.5999999999999999E-2</v>
      </c>
      <c r="K179" s="177">
        <f t="shared" si="2"/>
        <v>7.4999999999999997E-2</v>
      </c>
    </row>
    <row r="180" spans="1:11" x14ac:dyDescent="0.25">
      <c r="A180" s="13">
        <v>566</v>
      </c>
      <c r="B180" s="320">
        <v>6</v>
      </c>
      <c r="C180" s="320">
        <v>2</v>
      </c>
      <c r="D180" s="320" t="s">
        <v>143</v>
      </c>
      <c r="E180" s="320">
        <v>5</v>
      </c>
      <c r="F180" s="320" t="s">
        <v>237</v>
      </c>
      <c r="G180" s="320" t="s">
        <v>157</v>
      </c>
      <c r="H180" s="320" t="s">
        <v>156</v>
      </c>
      <c r="I180" s="177">
        <v>3.5999999999999997E-2</v>
      </c>
      <c r="J180" s="177">
        <v>1.7999999999999999E-2</v>
      </c>
      <c r="K180" s="177">
        <f t="shared" si="2"/>
        <v>5.3999999999999992E-2</v>
      </c>
    </row>
    <row r="181" spans="1:11" x14ac:dyDescent="0.25">
      <c r="A181" s="13">
        <v>567</v>
      </c>
      <c r="B181" s="320">
        <v>6</v>
      </c>
      <c r="C181" s="320">
        <v>2</v>
      </c>
      <c r="D181" s="320" t="s">
        <v>143</v>
      </c>
      <c r="E181" s="320">
        <v>21</v>
      </c>
      <c r="F181" s="320" t="s">
        <v>190</v>
      </c>
      <c r="G181" s="320" t="s">
        <v>154</v>
      </c>
      <c r="H181" s="320" t="s">
        <v>154</v>
      </c>
      <c r="I181" s="177">
        <v>1.9E-2</v>
      </c>
      <c r="J181" s="177">
        <v>4.0000000000000001E-3</v>
      </c>
      <c r="K181" s="177">
        <f t="shared" si="2"/>
        <v>2.3E-2</v>
      </c>
    </row>
    <row r="182" spans="1:11" x14ac:dyDescent="0.25">
      <c r="A182" s="13">
        <v>568</v>
      </c>
      <c r="B182" s="320">
        <v>6</v>
      </c>
      <c r="C182" s="320">
        <v>2</v>
      </c>
      <c r="D182" s="320" t="s">
        <v>143</v>
      </c>
      <c r="E182" s="320">
        <v>25</v>
      </c>
      <c r="F182" s="320" t="s">
        <v>242</v>
      </c>
      <c r="G182" s="320" t="s">
        <v>154</v>
      </c>
      <c r="H182" s="320" t="s">
        <v>154</v>
      </c>
      <c r="I182" s="177">
        <v>8.7999999999999995E-2</v>
      </c>
      <c r="J182" s="177">
        <v>1.4E-2</v>
      </c>
      <c r="K182" s="177">
        <f t="shared" si="2"/>
        <v>0.10199999999999999</v>
      </c>
    </row>
    <row r="183" spans="1:11" x14ac:dyDescent="0.25">
      <c r="A183" s="13">
        <v>569</v>
      </c>
      <c r="B183" s="320">
        <v>6</v>
      </c>
      <c r="C183" s="320">
        <v>2</v>
      </c>
      <c r="D183" s="320" t="s">
        <v>143</v>
      </c>
      <c r="E183" s="320">
        <v>19</v>
      </c>
      <c r="F183" s="320" t="s">
        <v>186</v>
      </c>
      <c r="G183" s="320" t="s">
        <v>154</v>
      </c>
      <c r="H183" s="320" t="s">
        <v>154</v>
      </c>
      <c r="I183" s="177">
        <v>2.9000000000000001E-2</v>
      </c>
      <c r="J183" s="177">
        <v>1.6E-2</v>
      </c>
      <c r="K183" s="177">
        <f t="shared" si="2"/>
        <v>4.4999999999999998E-2</v>
      </c>
    </row>
    <row r="184" spans="1:11" x14ac:dyDescent="0.25">
      <c r="A184" s="13">
        <v>570</v>
      </c>
      <c r="B184" s="320">
        <v>6</v>
      </c>
      <c r="C184" s="320">
        <v>2</v>
      </c>
      <c r="D184" s="320" t="s">
        <v>143</v>
      </c>
      <c r="E184" s="320">
        <v>16</v>
      </c>
      <c r="F184" s="320" t="s">
        <v>151</v>
      </c>
      <c r="G184" s="320" t="s">
        <v>154</v>
      </c>
      <c r="H184" s="320" t="s">
        <v>154</v>
      </c>
      <c r="I184" s="177">
        <v>0.114</v>
      </c>
      <c r="J184" s="177">
        <v>5.1999999999999998E-2</v>
      </c>
      <c r="K184" s="177">
        <f t="shared" si="2"/>
        <v>0.16600000000000001</v>
      </c>
    </row>
    <row r="185" spans="1:11" x14ac:dyDescent="0.25">
      <c r="A185" s="13">
        <v>571</v>
      </c>
      <c r="B185" s="320">
        <v>6</v>
      </c>
      <c r="C185" s="320">
        <v>2</v>
      </c>
      <c r="D185" s="320" t="s">
        <v>143</v>
      </c>
      <c r="E185" s="320">
        <v>7</v>
      </c>
      <c r="F185" s="320" t="s">
        <v>148</v>
      </c>
      <c r="G185" s="320" t="s">
        <v>154</v>
      </c>
      <c r="H185" s="320" t="s">
        <v>155</v>
      </c>
      <c r="I185" s="177">
        <v>6.4000000000000001E-2</v>
      </c>
      <c r="J185" s="177">
        <v>3.9E-2</v>
      </c>
      <c r="K185" s="177">
        <f t="shared" si="2"/>
        <v>0.10300000000000001</v>
      </c>
    </row>
    <row r="186" spans="1:11" x14ac:dyDescent="0.25">
      <c r="A186" s="13">
        <v>572</v>
      </c>
      <c r="B186" s="320">
        <v>6</v>
      </c>
      <c r="C186" s="320">
        <v>2</v>
      </c>
      <c r="D186" s="320" t="s">
        <v>143</v>
      </c>
      <c r="E186" s="320">
        <v>8</v>
      </c>
      <c r="F186" s="320" t="s">
        <v>148</v>
      </c>
      <c r="G186" s="320" t="s">
        <v>154</v>
      </c>
      <c r="H186" s="320" t="s">
        <v>156</v>
      </c>
      <c r="I186" s="177">
        <v>8.3000000000000004E-2</v>
      </c>
      <c r="J186" s="177">
        <v>2.5000000000000001E-2</v>
      </c>
      <c r="K186" s="177">
        <f t="shared" si="2"/>
        <v>0.10800000000000001</v>
      </c>
    </row>
    <row r="187" spans="1:11" x14ac:dyDescent="0.25">
      <c r="A187" s="13">
        <v>573</v>
      </c>
      <c r="B187" s="320">
        <v>6</v>
      </c>
      <c r="C187" s="320">
        <v>2</v>
      </c>
      <c r="D187" s="320" t="s">
        <v>143</v>
      </c>
      <c r="E187" s="320">
        <v>29</v>
      </c>
      <c r="F187" s="320" t="s">
        <v>238</v>
      </c>
      <c r="G187" s="320" t="s">
        <v>154</v>
      </c>
      <c r="H187" s="320" t="s">
        <v>154</v>
      </c>
      <c r="I187" s="177">
        <v>0.106</v>
      </c>
      <c r="J187" s="177">
        <v>8.7999999999999995E-2</v>
      </c>
      <c r="K187" s="177">
        <f t="shared" si="2"/>
        <v>0.19400000000000001</v>
      </c>
    </row>
    <row r="188" spans="1:11" x14ac:dyDescent="0.25">
      <c r="A188" s="13">
        <v>574</v>
      </c>
      <c r="B188" s="320">
        <v>6</v>
      </c>
      <c r="C188" s="320">
        <v>2</v>
      </c>
      <c r="D188" s="320" t="s">
        <v>143</v>
      </c>
      <c r="E188" s="320">
        <v>12</v>
      </c>
      <c r="F188" s="320" t="s">
        <v>148</v>
      </c>
      <c r="G188" s="320" t="s">
        <v>157</v>
      </c>
      <c r="H188" s="320" t="s">
        <v>154</v>
      </c>
      <c r="I188" s="177">
        <v>0.09</v>
      </c>
      <c r="J188" s="177">
        <v>3.4000000000000002E-2</v>
      </c>
      <c r="K188" s="177">
        <f t="shared" si="2"/>
        <v>0.124</v>
      </c>
    </row>
    <row r="189" spans="1:11" x14ac:dyDescent="0.25">
      <c r="A189" s="13">
        <v>575</v>
      </c>
      <c r="B189" s="320">
        <v>6</v>
      </c>
      <c r="C189" s="320">
        <v>2</v>
      </c>
      <c r="D189" s="320" t="s">
        <v>143</v>
      </c>
      <c r="E189" s="320">
        <v>20</v>
      </c>
      <c r="F189" s="320" t="s">
        <v>189</v>
      </c>
      <c r="G189" s="320" t="s">
        <v>154</v>
      </c>
      <c r="H189" s="320" t="s">
        <v>154</v>
      </c>
      <c r="I189" s="177">
        <v>5.0999999999999997E-2</v>
      </c>
      <c r="J189" s="177">
        <v>8.0000000000000002E-3</v>
      </c>
      <c r="K189" s="177">
        <f t="shared" si="2"/>
        <v>5.8999999999999997E-2</v>
      </c>
    </row>
    <row r="190" spans="1:11" x14ac:dyDescent="0.25">
      <c r="A190" s="13">
        <v>576</v>
      </c>
      <c r="B190" s="320">
        <v>6</v>
      </c>
      <c r="C190" s="320">
        <v>2</v>
      </c>
      <c r="D190" s="320" t="s">
        <v>143</v>
      </c>
      <c r="E190" s="320" t="s">
        <v>243</v>
      </c>
      <c r="F190" s="320" t="s">
        <v>151</v>
      </c>
      <c r="G190" s="320" t="s">
        <v>154</v>
      </c>
      <c r="H190" s="320" t="s">
        <v>155</v>
      </c>
      <c r="I190" s="177">
        <v>6.8000000000000005E-2</v>
      </c>
      <c r="J190" s="177">
        <v>8.9999999999999993E-3</v>
      </c>
      <c r="K190" s="177">
        <f t="shared" si="2"/>
        <v>7.6999999999999999E-2</v>
      </c>
    </row>
    <row r="191" spans="1:11" x14ac:dyDescent="0.25">
      <c r="A191" s="13">
        <v>577</v>
      </c>
      <c r="B191" s="320">
        <v>6</v>
      </c>
      <c r="C191" s="320">
        <v>2</v>
      </c>
      <c r="D191" s="320" t="s">
        <v>143</v>
      </c>
      <c r="E191" s="320">
        <v>17</v>
      </c>
      <c r="F191" s="320" t="s">
        <v>150</v>
      </c>
      <c r="G191" s="320" t="s">
        <v>154</v>
      </c>
      <c r="H191" s="320" t="s">
        <v>154</v>
      </c>
      <c r="I191" s="177">
        <v>0.115</v>
      </c>
      <c r="J191" s="177">
        <v>0.06</v>
      </c>
      <c r="K191" s="177">
        <f t="shared" si="2"/>
        <v>0.17499999999999999</v>
      </c>
    </row>
    <row r="192" spans="1:11" x14ac:dyDescent="0.25">
      <c r="A192" s="13">
        <v>578</v>
      </c>
      <c r="B192" s="320">
        <v>6</v>
      </c>
      <c r="C192" s="320">
        <v>2</v>
      </c>
      <c r="D192" s="320" t="s">
        <v>143</v>
      </c>
      <c r="E192" s="320" t="s">
        <v>239</v>
      </c>
      <c r="F192" s="320" t="s">
        <v>151</v>
      </c>
      <c r="G192" s="320" t="s">
        <v>154</v>
      </c>
      <c r="H192" s="320" t="s">
        <v>156</v>
      </c>
      <c r="I192" s="177">
        <v>4.3999999999999997E-2</v>
      </c>
      <c r="J192" s="177">
        <v>2.8000000000000001E-2</v>
      </c>
      <c r="K192" s="177">
        <f t="shared" si="2"/>
        <v>7.1999999999999995E-2</v>
      </c>
    </row>
    <row r="193" spans="1:11" x14ac:dyDescent="0.25">
      <c r="A193" s="13">
        <v>579</v>
      </c>
      <c r="B193" s="320">
        <v>6</v>
      </c>
      <c r="C193" s="320">
        <v>2</v>
      </c>
      <c r="D193" s="320" t="s">
        <v>143</v>
      </c>
      <c r="E193" s="320">
        <v>6</v>
      </c>
      <c r="F193" s="320" t="s">
        <v>237</v>
      </c>
      <c r="G193" s="320" t="s">
        <v>157</v>
      </c>
      <c r="H193" s="320" t="s">
        <v>154</v>
      </c>
      <c r="I193" s="177">
        <v>4.4999999999999998E-2</v>
      </c>
      <c r="J193" s="177">
        <v>1.4E-2</v>
      </c>
      <c r="K193" s="177">
        <f t="shared" si="2"/>
        <v>5.8999999999999997E-2</v>
      </c>
    </row>
    <row r="194" spans="1:11" x14ac:dyDescent="0.25">
      <c r="A194" s="13">
        <v>580</v>
      </c>
      <c r="B194" s="320">
        <v>6</v>
      </c>
      <c r="C194" s="320">
        <v>2</v>
      </c>
      <c r="D194" s="320" t="s">
        <v>143</v>
      </c>
      <c r="E194" s="320">
        <v>23</v>
      </c>
      <c r="F194" s="320" t="s">
        <v>181</v>
      </c>
      <c r="G194" s="320" t="s">
        <v>154</v>
      </c>
      <c r="H194" s="320" t="s">
        <v>154</v>
      </c>
      <c r="I194" s="177">
        <v>0.113</v>
      </c>
      <c r="J194" s="177">
        <v>4.2000000000000003E-2</v>
      </c>
      <c r="K194" s="177">
        <f t="shared" si="2"/>
        <v>0.155</v>
      </c>
    </row>
    <row r="195" spans="1:11" x14ac:dyDescent="0.25">
      <c r="A195" s="13">
        <v>581</v>
      </c>
      <c r="B195" s="320">
        <v>6</v>
      </c>
      <c r="C195" s="320">
        <v>2</v>
      </c>
      <c r="D195" s="320" t="s">
        <v>143</v>
      </c>
      <c r="E195" s="320">
        <v>31</v>
      </c>
      <c r="F195" s="320" t="s">
        <v>197</v>
      </c>
      <c r="G195" s="320" t="s">
        <v>154</v>
      </c>
      <c r="H195" s="320" t="s">
        <v>154</v>
      </c>
      <c r="I195" s="177">
        <v>6.3E-2</v>
      </c>
      <c r="J195" s="177">
        <v>8.0000000000000002E-3</v>
      </c>
      <c r="K195" s="177">
        <f t="shared" si="2"/>
        <v>7.1000000000000008E-2</v>
      </c>
    </row>
    <row r="196" spans="1:11" x14ac:dyDescent="0.25">
      <c r="A196" s="13">
        <v>582</v>
      </c>
      <c r="B196" s="320">
        <v>6</v>
      </c>
      <c r="C196" s="320">
        <v>2</v>
      </c>
      <c r="D196" s="320" t="s">
        <v>143</v>
      </c>
      <c r="E196" s="320">
        <v>27</v>
      </c>
      <c r="F196" s="320" t="s">
        <v>191</v>
      </c>
      <c r="G196" s="320" t="s">
        <v>154</v>
      </c>
      <c r="H196" s="320" t="s">
        <v>154</v>
      </c>
      <c r="I196" s="177">
        <v>0.26800000000000002</v>
      </c>
      <c r="J196" s="177">
        <v>6.5000000000000002E-2</v>
      </c>
      <c r="K196" s="177">
        <f t="shared" si="2"/>
        <v>0.33300000000000002</v>
      </c>
    </row>
    <row r="197" spans="1:11" x14ac:dyDescent="0.25">
      <c r="A197" s="13">
        <v>583</v>
      </c>
      <c r="B197" s="320">
        <v>6</v>
      </c>
      <c r="C197" s="320">
        <v>2</v>
      </c>
      <c r="D197" s="320" t="s">
        <v>143</v>
      </c>
      <c r="E197" s="320">
        <v>3</v>
      </c>
      <c r="F197" s="320" t="s">
        <v>237</v>
      </c>
      <c r="G197" s="320" t="s">
        <v>154</v>
      </c>
      <c r="H197" s="320" t="s">
        <v>154</v>
      </c>
      <c r="I197" s="177">
        <v>1.0999999999999999E-2</v>
      </c>
      <c r="J197" s="177">
        <v>3.3000000000000002E-2</v>
      </c>
      <c r="K197" s="177">
        <f t="shared" ref="K197:K261" si="3">SUM(I197:J197)</f>
        <v>4.3999999999999997E-2</v>
      </c>
    </row>
    <row r="198" spans="1:11" x14ac:dyDescent="0.25">
      <c r="A198" s="322">
        <v>584</v>
      </c>
      <c r="B198" s="323">
        <v>6</v>
      </c>
      <c r="C198" s="323">
        <v>2</v>
      </c>
      <c r="D198" s="323" t="s">
        <v>143</v>
      </c>
      <c r="E198" s="323">
        <v>28</v>
      </c>
      <c r="F198" s="323" t="s">
        <v>192</v>
      </c>
      <c r="G198" s="323" t="s">
        <v>154</v>
      </c>
      <c r="H198" s="323" t="s">
        <v>154</v>
      </c>
      <c r="I198" s="321">
        <v>0.14399999999999999</v>
      </c>
      <c r="J198" s="321">
        <v>8.5999999999999993E-2</v>
      </c>
      <c r="K198" s="321">
        <f t="shared" si="3"/>
        <v>0.22999999999999998</v>
      </c>
    </row>
    <row r="199" spans="1:11" x14ac:dyDescent="0.25">
      <c r="A199" s="322"/>
      <c r="B199" s="323"/>
      <c r="C199" s="323"/>
      <c r="D199" s="323"/>
      <c r="E199" s="323"/>
      <c r="F199" s="323"/>
      <c r="G199" s="323"/>
      <c r="H199" s="323"/>
      <c r="I199" s="321">
        <v>8.6999999999999994E-2</v>
      </c>
      <c r="J199" s="321">
        <v>2.5000000000000001E-2</v>
      </c>
      <c r="K199" s="321">
        <f t="shared" si="3"/>
        <v>0.11199999999999999</v>
      </c>
    </row>
    <row r="200" spans="1:11" x14ac:dyDescent="0.25">
      <c r="A200" s="13">
        <v>585</v>
      </c>
      <c r="B200" s="320">
        <v>6</v>
      </c>
      <c r="C200" s="320">
        <v>2</v>
      </c>
      <c r="D200" s="320" t="s">
        <v>143</v>
      </c>
      <c r="E200" s="320">
        <v>2</v>
      </c>
      <c r="F200" s="320" t="s">
        <v>237</v>
      </c>
      <c r="G200" s="320" t="s">
        <v>154</v>
      </c>
      <c r="H200" s="320" t="s">
        <v>156</v>
      </c>
      <c r="I200" s="177">
        <v>0.03</v>
      </c>
      <c r="J200" s="177">
        <v>9.4999999999999998E-3</v>
      </c>
      <c r="K200" s="177">
        <f t="shared" si="3"/>
        <v>3.95E-2</v>
      </c>
    </row>
    <row r="201" spans="1:11" x14ac:dyDescent="0.25">
      <c r="A201" s="13">
        <v>586</v>
      </c>
      <c r="B201" s="320">
        <v>6</v>
      </c>
      <c r="C201" s="320">
        <v>2</v>
      </c>
      <c r="D201" s="320" t="s">
        <v>143</v>
      </c>
      <c r="E201" s="320">
        <v>11</v>
      </c>
      <c r="F201" s="320" t="s">
        <v>148</v>
      </c>
      <c r="G201" s="320" t="s">
        <v>157</v>
      </c>
      <c r="H201" s="320" t="s">
        <v>156</v>
      </c>
      <c r="I201" s="177">
        <v>1.7999999999999999E-2</v>
      </c>
      <c r="J201" s="177">
        <v>1.2E-2</v>
      </c>
      <c r="K201" s="177">
        <f t="shared" si="3"/>
        <v>0.03</v>
      </c>
    </row>
    <row r="202" spans="1:11" x14ac:dyDescent="0.25">
      <c r="A202" s="13">
        <v>587</v>
      </c>
      <c r="B202" s="320">
        <v>6</v>
      </c>
      <c r="C202" s="320">
        <v>2</v>
      </c>
      <c r="D202" s="320" t="s">
        <v>143</v>
      </c>
      <c r="E202" s="320">
        <v>15</v>
      </c>
      <c r="F202" s="320" t="s">
        <v>149</v>
      </c>
      <c r="G202" s="320" t="s">
        <v>154</v>
      </c>
      <c r="H202" s="320" t="s">
        <v>154</v>
      </c>
      <c r="I202" s="177">
        <v>7.8E-2</v>
      </c>
      <c r="J202" s="177">
        <v>1.7999999999999999E-2</v>
      </c>
      <c r="K202" s="177">
        <f t="shared" si="3"/>
        <v>9.6000000000000002E-2</v>
      </c>
    </row>
    <row r="203" spans="1:11" x14ac:dyDescent="0.25">
      <c r="A203" s="13">
        <v>589</v>
      </c>
      <c r="B203" s="320">
        <v>6</v>
      </c>
      <c r="C203" s="320">
        <v>2</v>
      </c>
      <c r="D203" s="320" t="s">
        <v>143</v>
      </c>
      <c r="E203" s="320">
        <v>32</v>
      </c>
      <c r="F203" s="320" t="s">
        <v>194</v>
      </c>
      <c r="G203" s="320" t="s">
        <v>154</v>
      </c>
      <c r="H203" s="320" t="s">
        <v>154</v>
      </c>
      <c r="I203" s="177">
        <v>0.112</v>
      </c>
      <c r="J203" s="177">
        <v>1.4E-2</v>
      </c>
      <c r="K203" s="177">
        <f t="shared" si="3"/>
        <v>0.126</v>
      </c>
    </row>
    <row r="204" spans="1:11" x14ac:dyDescent="0.25">
      <c r="A204" s="13">
        <v>590</v>
      </c>
      <c r="B204" s="320">
        <v>6</v>
      </c>
      <c r="C204" s="320">
        <v>2</v>
      </c>
      <c r="D204" s="320" t="s">
        <v>143</v>
      </c>
      <c r="E204" s="320">
        <v>14</v>
      </c>
      <c r="F204" s="320" t="s">
        <v>240</v>
      </c>
      <c r="G204" s="320" t="s">
        <v>154</v>
      </c>
      <c r="H204" s="320" t="s">
        <v>154</v>
      </c>
      <c r="I204" s="177">
        <v>3.3000000000000002E-2</v>
      </c>
      <c r="J204" s="177">
        <v>3.4000000000000002E-2</v>
      </c>
      <c r="K204" s="177">
        <f t="shared" si="3"/>
        <v>6.7000000000000004E-2</v>
      </c>
    </row>
    <row r="205" spans="1:11" x14ac:dyDescent="0.25">
      <c r="A205" s="13">
        <v>591</v>
      </c>
      <c r="B205" s="320">
        <v>6</v>
      </c>
      <c r="C205" s="320">
        <v>2</v>
      </c>
      <c r="D205" s="320" t="s">
        <v>143</v>
      </c>
      <c r="E205" s="320">
        <v>26</v>
      </c>
      <c r="F205" s="320" t="s">
        <v>188</v>
      </c>
      <c r="G205" s="320" t="s">
        <v>154</v>
      </c>
      <c r="H205" s="320" t="s">
        <v>154</v>
      </c>
      <c r="I205" s="177">
        <v>5.0999999999999997E-2</v>
      </c>
      <c r="J205" s="177">
        <v>5.77E-3</v>
      </c>
      <c r="K205" s="177">
        <f t="shared" si="3"/>
        <v>5.6769999999999994E-2</v>
      </c>
    </row>
    <row r="206" spans="1:11" x14ac:dyDescent="0.25">
      <c r="A206" s="13">
        <v>592</v>
      </c>
      <c r="B206" s="320">
        <v>6</v>
      </c>
      <c r="C206" s="320">
        <v>2</v>
      </c>
      <c r="D206" s="320" t="s">
        <v>143</v>
      </c>
      <c r="E206" s="320">
        <v>1</v>
      </c>
      <c r="F206" s="320" t="s">
        <v>237</v>
      </c>
      <c r="G206" s="320" t="s">
        <v>154</v>
      </c>
      <c r="H206" s="320" t="s">
        <v>155</v>
      </c>
      <c r="I206" s="177">
        <v>1.4999999999999999E-2</v>
      </c>
      <c r="J206" s="177">
        <v>1.4E-2</v>
      </c>
      <c r="K206" s="177">
        <f t="shared" si="3"/>
        <v>2.8999999999999998E-2</v>
      </c>
    </row>
    <row r="207" spans="1:11" x14ac:dyDescent="0.25">
      <c r="A207" s="13">
        <v>593</v>
      </c>
      <c r="B207" s="320">
        <v>6</v>
      </c>
      <c r="C207" s="320">
        <v>2</v>
      </c>
      <c r="D207" s="320" t="s">
        <v>143</v>
      </c>
      <c r="E207" s="320">
        <v>4</v>
      </c>
      <c r="F207" s="320" t="s">
        <v>237</v>
      </c>
      <c r="G207" s="320" t="s">
        <v>157</v>
      </c>
      <c r="H207" s="320" t="s">
        <v>155</v>
      </c>
      <c r="I207" s="177">
        <v>2.3E-2</v>
      </c>
      <c r="J207" s="177">
        <v>8.5900000000000004E-3</v>
      </c>
      <c r="K207" s="177">
        <f t="shared" si="3"/>
        <v>3.159E-2</v>
      </c>
    </row>
    <row r="208" spans="1:11" x14ac:dyDescent="0.25">
      <c r="A208" s="13">
        <v>594</v>
      </c>
      <c r="B208" s="320">
        <v>6</v>
      </c>
      <c r="C208" s="320">
        <v>2</v>
      </c>
      <c r="D208" s="320" t="s">
        <v>143</v>
      </c>
      <c r="E208" s="320">
        <v>10</v>
      </c>
      <c r="F208" s="320" t="s">
        <v>148</v>
      </c>
      <c r="G208" s="320" t="s">
        <v>157</v>
      </c>
      <c r="H208" s="320" t="s">
        <v>155</v>
      </c>
      <c r="I208" s="177">
        <v>3.6999999999999998E-2</v>
      </c>
      <c r="J208" s="177" t="s">
        <v>14</v>
      </c>
      <c r="K208" s="177">
        <f t="shared" si="3"/>
        <v>3.6999999999999998E-2</v>
      </c>
    </row>
    <row r="209" spans="1:11" x14ac:dyDescent="0.25">
      <c r="A209" s="13">
        <v>595</v>
      </c>
      <c r="B209" s="320">
        <v>6</v>
      </c>
      <c r="C209" s="320">
        <v>2</v>
      </c>
      <c r="D209" s="320" t="s">
        <v>143</v>
      </c>
      <c r="E209" s="320">
        <v>24</v>
      </c>
      <c r="F209" s="320" t="s">
        <v>196</v>
      </c>
      <c r="G209" s="320" t="s">
        <v>154</v>
      </c>
      <c r="H209" s="320" t="s">
        <v>154</v>
      </c>
      <c r="I209" s="177">
        <v>2.5000000000000001E-2</v>
      </c>
      <c r="J209" s="177">
        <v>2.1999999999999999E-2</v>
      </c>
      <c r="K209" s="177">
        <f t="shared" si="3"/>
        <v>4.7E-2</v>
      </c>
    </row>
    <row r="210" spans="1:11" x14ac:dyDescent="0.25">
      <c r="A210" s="13">
        <v>631</v>
      </c>
      <c r="B210" s="320">
        <v>7</v>
      </c>
      <c r="C210" s="320">
        <v>1</v>
      </c>
      <c r="D210" s="320" t="s">
        <v>143</v>
      </c>
      <c r="E210" s="320">
        <v>15</v>
      </c>
      <c r="F210" s="320" t="s">
        <v>149</v>
      </c>
      <c r="G210" s="320" t="s">
        <v>154</v>
      </c>
      <c r="H210" s="320" t="s">
        <v>154</v>
      </c>
      <c r="I210" s="177">
        <v>7.5999999999999998E-2</v>
      </c>
      <c r="J210" s="177">
        <v>2.4E-2</v>
      </c>
      <c r="K210" s="177">
        <f t="shared" si="3"/>
        <v>0.1</v>
      </c>
    </row>
    <row r="211" spans="1:11" x14ac:dyDescent="0.25">
      <c r="A211" s="13">
        <v>632</v>
      </c>
      <c r="B211" s="320">
        <v>7</v>
      </c>
      <c r="C211" s="320">
        <v>1</v>
      </c>
      <c r="D211" s="320" t="s">
        <v>143</v>
      </c>
      <c r="E211" s="320">
        <v>6</v>
      </c>
      <c r="F211" s="320" t="s">
        <v>237</v>
      </c>
      <c r="G211" s="320" t="s">
        <v>157</v>
      </c>
      <c r="H211" s="320" t="s">
        <v>154</v>
      </c>
      <c r="I211" s="177">
        <v>2.9099999999999998E-3</v>
      </c>
      <c r="J211" s="177">
        <v>7.0000000000000001E-3</v>
      </c>
      <c r="K211" s="177">
        <f t="shared" si="3"/>
        <v>9.9100000000000004E-3</v>
      </c>
    </row>
    <row r="212" spans="1:11" x14ac:dyDescent="0.25">
      <c r="A212" s="13">
        <v>633</v>
      </c>
      <c r="B212" s="320">
        <v>7</v>
      </c>
      <c r="C212" s="320">
        <v>1</v>
      </c>
      <c r="D212" s="320" t="s">
        <v>143</v>
      </c>
      <c r="E212" s="320">
        <v>24</v>
      </c>
      <c r="F212" s="320" t="s">
        <v>196</v>
      </c>
      <c r="G212" s="320" t="s">
        <v>154</v>
      </c>
      <c r="H212" s="320" t="s">
        <v>154</v>
      </c>
      <c r="I212" s="177">
        <v>6.4000000000000001E-2</v>
      </c>
      <c r="J212" s="177">
        <v>3.9E-2</v>
      </c>
      <c r="K212" s="177">
        <f t="shared" si="3"/>
        <v>0.10300000000000001</v>
      </c>
    </row>
    <row r="213" spans="1:11" x14ac:dyDescent="0.25">
      <c r="A213" s="13">
        <v>634</v>
      </c>
      <c r="B213" s="320">
        <v>7</v>
      </c>
      <c r="C213" s="320">
        <v>1</v>
      </c>
      <c r="D213" s="320" t="s">
        <v>143</v>
      </c>
      <c r="E213" s="320">
        <v>17</v>
      </c>
      <c r="F213" s="320" t="s">
        <v>150</v>
      </c>
      <c r="G213" s="320" t="s">
        <v>154</v>
      </c>
      <c r="H213" s="320" t="s">
        <v>154</v>
      </c>
      <c r="I213" s="177">
        <v>9.5000000000000001E-2</v>
      </c>
      <c r="J213" s="177">
        <v>2.8000000000000001E-2</v>
      </c>
      <c r="K213" s="177">
        <f t="shared" si="3"/>
        <v>0.123</v>
      </c>
    </row>
    <row r="214" spans="1:11" x14ac:dyDescent="0.25">
      <c r="A214" s="13">
        <v>635</v>
      </c>
      <c r="B214" s="320">
        <v>7</v>
      </c>
      <c r="C214" s="320">
        <v>1</v>
      </c>
      <c r="D214" s="320" t="s">
        <v>143</v>
      </c>
      <c r="E214" s="320">
        <v>22</v>
      </c>
      <c r="F214" s="320" t="s">
        <v>193</v>
      </c>
      <c r="G214" s="320" t="s">
        <v>154</v>
      </c>
      <c r="H214" s="320" t="s">
        <v>154</v>
      </c>
      <c r="I214" s="177">
        <v>2.5000000000000001E-2</v>
      </c>
      <c r="J214" s="177">
        <v>1.6E-2</v>
      </c>
      <c r="K214" s="177">
        <f t="shared" si="3"/>
        <v>4.1000000000000002E-2</v>
      </c>
    </row>
    <row r="215" spans="1:11" x14ac:dyDescent="0.25">
      <c r="A215" s="13">
        <v>636</v>
      </c>
      <c r="B215" s="320">
        <v>7</v>
      </c>
      <c r="C215" s="320">
        <v>1</v>
      </c>
      <c r="D215" s="320" t="s">
        <v>143</v>
      </c>
      <c r="E215" s="320">
        <v>19</v>
      </c>
      <c r="F215" s="320" t="s">
        <v>186</v>
      </c>
      <c r="G215" s="320" t="s">
        <v>154</v>
      </c>
      <c r="H215" s="320" t="s">
        <v>154</v>
      </c>
      <c r="I215" s="177">
        <v>7.8E-2</v>
      </c>
      <c r="J215" s="177">
        <v>3.4000000000000002E-2</v>
      </c>
      <c r="K215" s="177">
        <f t="shared" si="3"/>
        <v>0.112</v>
      </c>
    </row>
    <row r="216" spans="1:11" x14ac:dyDescent="0.25">
      <c r="A216" s="13">
        <v>637</v>
      </c>
      <c r="B216" s="320">
        <v>7</v>
      </c>
      <c r="C216" s="320">
        <v>1</v>
      </c>
      <c r="D216" s="320" t="s">
        <v>143</v>
      </c>
      <c r="E216" s="320">
        <v>20</v>
      </c>
      <c r="F216" s="320" t="s">
        <v>189</v>
      </c>
      <c r="G216" s="320" t="s">
        <v>154</v>
      </c>
      <c r="H216" s="320" t="s">
        <v>154</v>
      </c>
      <c r="I216" s="177">
        <v>8.3099999999999997E-3</v>
      </c>
      <c r="J216" s="177">
        <v>3.8899999999999998E-3</v>
      </c>
      <c r="K216" s="177">
        <f t="shared" si="3"/>
        <v>1.2199999999999999E-2</v>
      </c>
    </row>
    <row r="217" spans="1:11" x14ac:dyDescent="0.25">
      <c r="A217" s="13">
        <v>638</v>
      </c>
      <c r="B217" s="320">
        <v>7</v>
      </c>
      <c r="C217" s="320">
        <v>1</v>
      </c>
      <c r="D217" s="320" t="s">
        <v>143</v>
      </c>
      <c r="E217" s="320">
        <v>7</v>
      </c>
      <c r="F217" s="320" t="s">
        <v>148</v>
      </c>
      <c r="G217" s="320" t="s">
        <v>154</v>
      </c>
      <c r="H217" s="320" t="s">
        <v>155</v>
      </c>
      <c r="I217" s="177">
        <v>2.5000000000000001E-2</v>
      </c>
      <c r="J217" s="177">
        <v>2.8000000000000001E-2</v>
      </c>
      <c r="K217" s="177">
        <f t="shared" si="3"/>
        <v>5.3000000000000005E-2</v>
      </c>
    </row>
    <row r="218" spans="1:11" x14ac:dyDescent="0.25">
      <c r="A218" s="13">
        <v>639</v>
      </c>
      <c r="B218" s="320">
        <v>7</v>
      </c>
      <c r="C218" s="320">
        <v>1</v>
      </c>
      <c r="D218" s="320" t="s">
        <v>143</v>
      </c>
      <c r="E218" s="320">
        <v>21</v>
      </c>
      <c r="F218" s="320" t="s">
        <v>190</v>
      </c>
      <c r="G218" s="320" t="s">
        <v>154</v>
      </c>
      <c r="H218" s="320" t="s">
        <v>154</v>
      </c>
      <c r="I218" s="177">
        <v>0.08</v>
      </c>
      <c r="J218" s="177">
        <v>5.1999999999999998E-3</v>
      </c>
      <c r="K218" s="177">
        <f t="shared" si="3"/>
        <v>8.5199999999999998E-2</v>
      </c>
    </row>
    <row r="219" spans="1:11" x14ac:dyDescent="0.25">
      <c r="A219" s="13">
        <v>640</v>
      </c>
      <c r="B219" s="320">
        <v>7</v>
      </c>
      <c r="C219" s="320">
        <v>1</v>
      </c>
      <c r="D219" s="320" t="s">
        <v>143</v>
      </c>
      <c r="E219" s="320">
        <v>10</v>
      </c>
      <c r="F219" s="320" t="s">
        <v>148</v>
      </c>
      <c r="G219" s="320" t="s">
        <v>157</v>
      </c>
      <c r="H219" s="320" t="s">
        <v>155</v>
      </c>
      <c r="I219" s="177">
        <v>2.1000000000000001E-2</v>
      </c>
      <c r="J219" s="177">
        <v>7.0000000000000001E-3</v>
      </c>
      <c r="K219" s="177">
        <f t="shared" si="3"/>
        <v>2.8000000000000001E-2</v>
      </c>
    </row>
    <row r="220" spans="1:11" x14ac:dyDescent="0.25">
      <c r="A220" s="13">
        <v>641</v>
      </c>
      <c r="B220" s="320">
        <v>7</v>
      </c>
      <c r="C220" s="320">
        <v>1</v>
      </c>
      <c r="D220" s="320" t="s">
        <v>143</v>
      </c>
      <c r="E220" s="320">
        <v>16</v>
      </c>
      <c r="F220" s="320" t="s">
        <v>151</v>
      </c>
      <c r="G220" s="320" t="s">
        <v>154</v>
      </c>
      <c r="H220" s="320" t="s">
        <v>154</v>
      </c>
      <c r="I220" s="177">
        <v>9.6000000000000002E-2</v>
      </c>
      <c r="J220" s="177">
        <v>2.3E-2</v>
      </c>
      <c r="K220" s="177">
        <f t="shared" si="3"/>
        <v>0.11899999999999999</v>
      </c>
    </row>
    <row r="221" spans="1:11" x14ac:dyDescent="0.25">
      <c r="A221" s="13">
        <v>642</v>
      </c>
      <c r="B221" s="320">
        <v>7</v>
      </c>
      <c r="C221" s="320">
        <v>1</v>
      </c>
      <c r="D221" s="320" t="s">
        <v>143</v>
      </c>
      <c r="E221" s="320">
        <v>29</v>
      </c>
      <c r="F221" s="320" t="s">
        <v>238</v>
      </c>
      <c r="G221" s="320" t="s">
        <v>154</v>
      </c>
      <c r="H221" s="320" t="s">
        <v>154</v>
      </c>
      <c r="I221" s="177">
        <v>0.108</v>
      </c>
      <c r="J221" s="177">
        <v>0.10199999999999999</v>
      </c>
      <c r="K221" s="177">
        <f t="shared" si="3"/>
        <v>0.21</v>
      </c>
    </row>
    <row r="222" spans="1:11" x14ac:dyDescent="0.25">
      <c r="A222" s="13">
        <v>643</v>
      </c>
      <c r="B222" s="320">
        <v>7</v>
      </c>
      <c r="C222" s="320">
        <v>1</v>
      </c>
      <c r="D222" s="320" t="s">
        <v>143</v>
      </c>
      <c r="E222" s="320">
        <v>31</v>
      </c>
      <c r="F222" s="320" t="s">
        <v>197</v>
      </c>
      <c r="G222" s="320" t="s">
        <v>154</v>
      </c>
      <c r="H222" s="320" t="s">
        <v>154</v>
      </c>
      <c r="I222" s="177">
        <v>2.4E-2</v>
      </c>
      <c r="J222" s="177">
        <v>6.2599999999999999E-3</v>
      </c>
      <c r="K222" s="177">
        <f t="shared" si="3"/>
        <v>3.0260000000000002E-2</v>
      </c>
    </row>
    <row r="223" spans="1:11" x14ac:dyDescent="0.25">
      <c r="A223" s="13">
        <v>644</v>
      </c>
      <c r="B223" s="320">
        <v>7</v>
      </c>
      <c r="C223" s="320">
        <v>1</v>
      </c>
      <c r="D223" s="320" t="s">
        <v>143</v>
      </c>
      <c r="E223" s="320">
        <v>2</v>
      </c>
      <c r="F223" s="320" t="s">
        <v>237</v>
      </c>
      <c r="G223" s="320" t="s">
        <v>154</v>
      </c>
      <c r="H223" s="320" t="s">
        <v>156</v>
      </c>
      <c r="I223" s="177">
        <v>4.1000000000000002E-2</v>
      </c>
      <c r="J223" s="177">
        <v>9.2499999999999995E-3</v>
      </c>
      <c r="K223" s="177">
        <f t="shared" si="3"/>
        <v>5.0250000000000003E-2</v>
      </c>
    </row>
    <row r="224" spans="1:11" x14ac:dyDescent="0.25">
      <c r="A224" s="13">
        <v>645</v>
      </c>
      <c r="B224" s="320">
        <v>7</v>
      </c>
      <c r="C224" s="320">
        <v>1</v>
      </c>
      <c r="D224" s="320" t="s">
        <v>143</v>
      </c>
      <c r="E224" s="320">
        <v>13</v>
      </c>
      <c r="F224" s="320" t="s">
        <v>241</v>
      </c>
      <c r="G224" s="320" t="s">
        <v>154</v>
      </c>
      <c r="H224" s="320" t="s">
        <v>154</v>
      </c>
      <c r="I224" s="177">
        <v>0.03</v>
      </c>
      <c r="J224" s="177">
        <v>8.9999999999999993E-3</v>
      </c>
      <c r="K224" s="177">
        <f t="shared" si="3"/>
        <v>3.9E-2</v>
      </c>
    </row>
    <row r="225" spans="1:11" x14ac:dyDescent="0.25">
      <c r="A225" s="13">
        <v>646</v>
      </c>
      <c r="B225" s="320">
        <v>7</v>
      </c>
      <c r="C225" s="320">
        <v>1</v>
      </c>
      <c r="D225" s="320" t="s">
        <v>143</v>
      </c>
      <c r="E225" s="320">
        <v>28</v>
      </c>
      <c r="F225" s="320" t="s">
        <v>192</v>
      </c>
      <c r="G225" s="320" t="s">
        <v>154</v>
      </c>
      <c r="H225" s="320" t="s">
        <v>154</v>
      </c>
      <c r="I225" s="177">
        <v>0.159</v>
      </c>
      <c r="J225" s="177">
        <v>4.9000000000000002E-2</v>
      </c>
      <c r="K225" s="177">
        <f t="shared" si="3"/>
        <v>0.20800000000000002</v>
      </c>
    </row>
    <row r="226" spans="1:11" x14ac:dyDescent="0.25">
      <c r="A226" s="13">
        <v>647</v>
      </c>
      <c r="B226" s="320">
        <v>7</v>
      </c>
      <c r="C226" s="320">
        <v>1</v>
      </c>
      <c r="D226" s="320" t="s">
        <v>143</v>
      </c>
      <c r="E226" s="320">
        <v>3</v>
      </c>
      <c r="F226" s="320" t="s">
        <v>237</v>
      </c>
      <c r="G226" s="320" t="s">
        <v>154</v>
      </c>
      <c r="H226" s="320" t="s">
        <v>154</v>
      </c>
      <c r="I226" s="177" t="s">
        <v>14</v>
      </c>
      <c r="J226" s="177">
        <v>6.7999999999999996E-3</v>
      </c>
      <c r="K226" s="177">
        <f t="shared" si="3"/>
        <v>6.7999999999999996E-3</v>
      </c>
    </row>
    <row r="227" spans="1:11" x14ac:dyDescent="0.25">
      <c r="A227" s="13">
        <v>648</v>
      </c>
      <c r="B227" s="320">
        <v>7</v>
      </c>
      <c r="C227" s="320">
        <v>1</v>
      </c>
      <c r="D227" s="320" t="s">
        <v>143</v>
      </c>
      <c r="E227" s="320">
        <v>35</v>
      </c>
      <c r="F227" s="320" t="s">
        <v>149</v>
      </c>
      <c r="G227" s="320" t="s">
        <v>154</v>
      </c>
      <c r="H227" s="320" t="s">
        <v>156</v>
      </c>
      <c r="I227" s="177">
        <v>0.11600000000000001</v>
      </c>
      <c r="J227" s="177">
        <v>1.7999999999999999E-2</v>
      </c>
      <c r="K227" s="177">
        <f t="shared" si="3"/>
        <v>0.13400000000000001</v>
      </c>
    </row>
    <row r="228" spans="1:11" x14ac:dyDescent="0.25">
      <c r="A228" s="13">
        <v>649</v>
      </c>
      <c r="B228" s="320">
        <v>7</v>
      </c>
      <c r="C228" s="320">
        <v>1</v>
      </c>
      <c r="D228" s="320" t="s">
        <v>143</v>
      </c>
      <c r="E228" s="320">
        <v>30</v>
      </c>
      <c r="F228" s="320" t="s">
        <v>244</v>
      </c>
      <c r="G228" s="320" t="s">
        <v>154</v>
      </c>
      <c r="H228" s="320" t="s">
        <v>154</v>
      </c>
      <c r="I228" s="177">
        <v>4.9000000000000002E-2</v>
      </c>
      <c r="J228" s="177" t="s">
        <v>14</v>
      </c>
      <c r="K228" s="177">
        <f t="shared" si="3"/>
        <v>4.9000000000000002E-2</v>
      </c>
    </row>
    <row r="229" spans="1:11" x14ac:dyDescent="0.25">
      <c r="A229" s="13">
        <v>650</v>
      </c>
      <c r="B229" s="320">
        <v>7</v>
      </c>
      <c r="C229" s="320">
        <v>1</v>
      </c>
      <c r="D229" s="320" t="s">
        <v>143</v>
      </c>
      <c r="E229" s="320">
        <v>4</v>
      </c>
      <c r="F229" s="320" t="s">
        <v>237</v>
      </c>
      <c r="G229" s="320" t="s">
        <v>157</v>
      </c>
      <c r="H229" s="320" t="s">
        <v>155</v>
      </c>
      <c r="I229" s="177">
        <v>1.7999999999999999E-2</v>
      </c>
      <c r="J229" s="177">
        <v>0.01</v>
      </c>
      <c r="K229" s="177">
        <f t="shared" si="3"/>
        <v>2.7999999999999997E-2</v>
      </c>
    </row>
    <row r="230" spans="1:11" x14ac:dyDescent="0.25">
      <c r="A230" s="13">
        <v>651</v>
      </c>
      <c r="B230" s="320">
        <v>7</v>
      </c>
      <c r="C230" s="320">
        <v>1</v>
      </c>
      <c r="D230" s="320" t="s">
        <v>143</v>
      </c>
      <c r="E230" s="320">
        <v>12</v>
      </c>
      <c r="F230" s="320" t="s">
        <v>148</v>
      </c>
      <c r="G230" s="320" t="s">
        <v>157</v>
      </c>
      <c r="H230" s="320" t="s">
        <v>154</v>
      </c>
      <c r="I230" s="177">
        <v>3.7999999999999999E-2</v>
      </c>
      <c r="J230" s="177">
        <v>0.02</v>
      </c>
      <c r="K230" s="177">
        <f t="shared" si="3"/>
        <v>5.7999999999999996E-2</v>
      </c>
    </row>
    <row r="231" spans="1:11" x14ac:dyDescent="0.25">
      <c r="A231" s="13">
        <v>652</v>
      </c>
      <c r="B231" s="320">
        <v>7</v>
      </c>
      <c r="C231" s="320">
        <v>1</v>
      </c>
      <c r="D231" s="320" t="s">
        <v>143</v>
      </c>
      <c r="E231" s="320">
        <v>14</v>
      </c>
      <c r="F231" s="320" t="s">
        <v>240</v>
      </c>
      <c r="G231" s="320" t="s">
        <v>154</v>
      </c>
      <c r="H231" s="320" t="s">
        <v>154</v>
      </c>
      <c r="I231" s="177">
        <v>1.9E-2</v>
      </c>
      <c r="J231" s="177">
        <v>7.0000000000000001E-3</v>
      </c>
      <c r="K231" s="177">
        <f t="shared" si="3"/>
        <v>2.5999999999999999E-2</v>
      </c>
    </row>
    <row r="232" spans="1:11" x14ac:dyDescent="0.25">
      <c r="A232" s="13">
        <v>653</v>
      </c>
      <c r="B232" s="320">
        <v>7</v>
      </c>
      <c r="C232" s="320">
        <v>1</v>
      </c>
      <c r="D232" s="320" t="s">
        <v>143</v>
      </c>
      <c r="E232" s="320">
        <v>34</v>
      </c>
      <c r="F232" s="320" t="s">
        <v>149</v>
      </c>
      <c r="G232" s="320" t="s">
        <v>154</v>
      </c>
      <c r="H232" s="320" t="s">
        <v>155</v>
      </c>
      <c r="I232" s="177">
        <v>0.109</v>
      </c>
      <c r="J232" s="177">
        <v>5.0000000000000001E-3</v>
      </c>
      <c r="K232" s="177">
        <f t="shared" si="3"/>
        <v>0.114</v>
      </c>
    </row>
    <row r="233" spans="1:11" x14ac:dyDescent="0.25">
      <c r="A233" s="13">
        <v>654</v>
      </c>
      <c r="B233" s="320">
        <v>7</v>
      </c>
      <c r="C233" s="320">
        <v>1</v>
      </c>
      <c r="D233" s="320" t="s">
        <v>143</v>
      </c>
      <c r="E233" s="320">
        <v>8</v>
      </c>
      <c r="F233" s="320" t="s">
        <v>148</v>
      </c>
      <c r="G233" s="320" t="s">
        <v>154</v>
      </c>
      <c r="H233" s="320" t="s">
        <v>156</v>
      </c>
      <c r="I233" s="177">
        <v>0.04</v>
      </c>
      <c r="J233" s="177">
        <v>1.2999999999999999E-2</v>
      </c>
      <c r="K233" s="177">
        <f t="shared" si="3"/>
        <v>5.2999999999999999E-2</v>
      </c>
    </row>
    <row r="234" spans="1:11" x14ac:dyDescent="0.25">
      <c r="A234" s="13">
        <v>655</v>
      </c>
      <c r="B234" s="320">
        <v>7</v>
      </c>
      <c r="C234" s="320">
        <v>1</v>
      </c>
      <c r="D234" s="320" t="s">
        <v>143</v>
      </c>
      <c r="E234" s="320" t="s">
        <v>239</v>
      </c>
      <c r="F234" s="320" t="s">
        <v>151</v>
      </c>
      <c r="G234" s="320" t="s">
        <v>154</v>
      </c>
      <c r="H234" s="320" t="s">
        <v>156</v>
      </c>
      <c r="I234" s="177">
        <v>6.8000000000000005E-2</v>
      </c>
      <c r="J234" s="177">
        <v>1.2E-2</v>
      </c>
      <c r="K234" s="177">
        <f t="shared" si="3"/>
        <v>0.08</v>
      </c>
    </row>
    <row r="235" spans="1:11" x14ac:dyDescent="0.25">
      <c r="A235" s="13">
        <v>656</v>
      </c>
      <c r="B235" s="320">
        <v>7</v>
      </c>
      <c r="C235" s="320">
        <v>1</v>
      </c>
      <c r="D235" s="320" t="s">
        <v>143</v>
      </c>
      <c r="E235" s="320">
        <v>27</v>
      </c>
      <c r="F235" s="320" t="s">
        <v>191</v>
      </c>
      <c r="G235" s="320" t="s">
        <v>154</v>
      </c>
      <c r="H235" s="320" t="s">
        <v>154</v>
      </c>
      <c r="I235" s="177">
        <v>0.25900000000000001</v>
      </c>
      <c r="J235" s="177">
        <v>0.108</v>
      </c>
      <c r="K235" s="177">
        <f t="shared" si="3"/>
        <v>0.36699999999999999</v>
      </c>
    </row>
    <row r="236" spans="1:11" x14ac:dyDescent="0.25">
      <c r="A236" s="13">
        <v>657</v>
      </c>
      <c r="B236" s="320">
        <v>7</v>
      </c>
      <c r="C236" s="320">
        <v>1</v>
      </c>
      <c r="D236" s="320" t="s">
        <v>143</v>
      </c>
      <c r="E236" s="320">
        <v>25</v>
      </c>
      <c r="F236" s="320" t="s">
        <v>242</v>
      </c>
      <c r="G236" s="320" t="s">
        <v>154</v>
      </c>
      <c r="H236" s="320" t="s">
        <v>154</v>
      </c>
      <c r="I236" s="177">
        <v>0.13300000000000001</v>
      </c>
      <c r="J236" s="177">
        <v>2.7E-2</v>
      </c>
      <c r="K236" s="177">
        <f t="shared" si="3"/>
        <v>0.16</v>
      </c>
    </row>
    <row r="237" spans="1:11" x14ac:dyDescent="0.25">
      <c r="A237" s="13">
        <v>658</v>
      </c>
      <c r="B237" s="320">
        <v>7</v>
      </c>
      <c r="C237" s="320">
        <v>1</v>
      </c>
      <c r="D237" s="320" t="s">
        <v>143</v>
      </c>
      <c r="E237" s="320">
        <v>32</v>
      </c>
      <c r="F237" s="320" t="s">
        <v>194</v>
      </c>
      <c r="G237" s="320" t="s">
        <v>154</v>
      </c>
      <c r="H237" s="320" t="s">
        <v>154</v>
      </c>
      <c r="I237" s="177">
        <v>8.5000000000000006E-2</v>
      </c>
      <c r="J237" s="177">
        <v>1.9E-2</v>
      </c>
      <c r="K237" s="177">
        <f t="shared" si="3"/>
        <v>0.10400000000000001</v>
      </c>
    </row>
    <row r="238" spans="1:11" x14ac:dyDescent="0.25">
      <c r="A238" s="13">
        <v>659</v>
      </c>
      <c r="B238" s="320">
        <v>7</v>
      </c>
      <c r="C238" s="320">
        <v>1</v>
      </c>
      <c r="D238" s="320" t="s">
        <v>143</v>
      </c>
      <c r="E238" s="320">
        <v>23</v>
      </c>
      <c r="F238" s="320" t="s">
        <v>181</v>
      </c>
      <c r="G238" s="320" t="s">
        <v>154</v>
      </c>
      <c r="H238" s="320" t="s">
        <v>154</v>
      </c>
      <c r="I238" s="177">
        <v>1.4E-2</v>
      </c>
      <c r="J238" s="177">
        <v>7.4999999999999997E-2</v>
      </c>
      <c r="K238" s="177">
        <f t="shared" si="3"/>
        <v>8.8999999999999996E-2</v>
      </c>
    </row>
    <row r="239" spans="1:11" x14ac:dyDescent="0.25">
      <c r="A239" s="13">
        <v>660</v>
      </c>
      <c r="B239" s="320">
        <v>7</v>
      </c>
      <c r="C239" s="320">
        <v>1</v>
      </c>
      <c r="D239" s="320" t="s">
        <v>143</v>
      </c>
      <c r="E239" s="320">
        <v>26</v>
      </c>
      <c r="F239" s="320" t="s">
        <v>188</v>
      </c>
      <c r="G239" s="320" t="s">
        <v>154</v>
      </c>
      <c r="H239" s="320" t="s">
        <v>154</v>
      </c>
      <c r="I239" s="177">
        <v>4.2999999999999997E-2</v>
      </c>
      <c r="J239" s="177">
        <v>1.4999999999999999E-2</v>
      </c>
      <c r="K239" s="177">
        <f t="shared" si="3"/>
        <v>5.7999999999999996E-2</v>
      </c>
    </row>
    <row r="240" spans="1:11" x14ac:dyDescent="0.25">
      <c r="A240" s="13">
        <v>661</v>
      </c>
      <c r="B240" s="320">
        <v>7</v>
      </c>
      <c r="C240" s="320">
        <v>1</v>
      </c>
      <c r="D240" s="320" t="s">
        <v>143</v>
      </c>
      <c r="E240" s="320">
        <v>9</v>
      </c>
      <c r="F240" s="320" t="s">
        <v>148</v>
      </c>
      <c r="G240" s="320" t="s">
        <v>154</v>
      </c>
      <c r="H240" s="320" t="s">
        <v>154</v>
      </c>
      <c r="I240" s="177">
        <v>3.2000000000000001E-2</v>
      </c>
      <c r="J240" s="177">
        <v>1.4E-2</v>
      </c>
      <c r="K240" s="177">
        <f t="shared" si="3"/>
        <v>4.5999999999999999E-2</v>
      </c>
    </row>
    <row r="241" spans="1:11" x14ac:dyDescent="0.25">
      <c r="A241" s="13">
        <v>662</v>
      </c>
      <c r="B241" s="320">
        <v>7</v>
      </c>
      <c r="C241" s="320">
        <v>1</v>
      </c>
      <c r="D241" s="320" t="s">
        <v>143</v>
      </c>
      <c r="E241" s="320">
        <v>5</v>
      </c>
      <c r="F241" s="320" t="s">
        <v>237</v>
      </c>
      <c r="G241" s="320" t="s">
        <v>157</v>
      </c>
      <c r="H241" s="320" t="s">
        <v>156</v>
      </c>
      <c r="I241" s="177">
        <v>0.04</v>
      </c>
      <c r="J241" s="177">
        <v>2.1999999999999999E-2</v>
      </c>
      <c r="K241" s="177">
        <f t="shared" si="3"/>
        <v>6.2E-2</v>
      </c>
    </row>
    <row r="242" spans="1:11" x14ac:dyDescent="0.25">
      <c r="A242" s="13">
        <v>663</v>
      </c>
      <c r="B242" s="320">
        <v>7</v>
      </c>
      <c r="C242" s="320">
        <v>1</v>
      </c>
      <c r="D242" s="320" t="s">
        <v>143</v>
      </c>
      <c r="E242" s="320">
        <v>1</v>
      </c>
      <c r="F242" s="320" t="s">
        <v>237</v>
      </c>
      <c r="G242" s="320" t="s">
        <v>154</v>
      </c>
      <c r="H242" s="320" t="s">
        <v>155</v>
      </c>
      <c r="I242" s="177">
        <v>0.03</v>
      </c>
      <c r="J242" s="177">
        <v>1.0999999999999999E-2</v>
      </c>
      <c r="K242" s="177">
        <f t="shared" si="3"/>
        <v>4.0999999999999995E-2</v>
      </c>
    </row>
    <row r="243" spans="1:11" x14ac:dyDescent="0.25">
      <c r="A243" s="13">
        <v>664</v>
      </c>
      <c r="B243" s="320">
        <v>7</v>
      </c>
      <c r="C243" s="320">
        <v>1</v>
      </c>
      <c r="D243" s="320" t="s">
        <v>143</v>
      </c>
      <c r="E243" s="320">
        <v>11</v>
      </c>
      <c r="F243" s="320" t="s">
        <v>148</v>
      </c>
      <c r="G243" s="320" t="s">
        <v>157</v>
      </c>
      <c r="H243" s="320" t="s">
        <v>156</v>
      </c>
      <c r="I243" s="177">
        <v>3.1E-2</v>
      </c>
      <c r="J243" s="177">
        <v>3.1E-2</v>
      </c>
      <c r="K243" s="177">
        <f t="shared" si="3"/>
        <v>6.2E-2</v>
      </c>
    </row>
    <row r="244" spans="1:11" x14ac:dyDescent="0.25">
      <c r="A244" s="13">
        <v>665</v>
      </c>
      <c r="B244" s="320">
        <v>7</v>
      </c>
      <c r="C244" s="320">
        <v>1</v>
      </c>
      <c r="D244" s="320" t="s">
        <v>143</v>
      </c>
      <c r="E244" s="320" t="s">
        <v>243</v>
      </c>
      <c r="F244" s="320" t="s">
        <v>151</v>
      </c>
      <c r="G244" s="320" t="s">
        <v>154</v>
      </c>
      <c r="H244" s="320" t="s">
        <v>155</v>
      </c>
      <c r="I244" s="177">
        <v>5.1999999999999998E-2</v>
      </c>
      <c r="J244" s="177">
        <v>2.3E-2</v>
      </c>
      <c r="K244" s="177">
        <f t="shared" si="3"/>
        <v>7.4999999999999997E-2</v>
      </c>
    </row>
    <row r="245" spans="1:11" x14ac:dyDescent="0.25">
      <c r="A245" s="13">
        <v>736</v>
      </c>
      <c r="B245" s="320">
        <v>8</v>
      </c>
      <c r="C245" s="320">
        <v>1</v>
      </c>
      <c r="D245" s="320" t="s">
        <v>143</v>
      </c>
      <c r="E245" s="320">
        <v>4</v>
      </c>
      <c r="F245" s="320" t="s">
        <v>237</v>
      </c>
      <c r="G245" s="320" t="s">
        <v>157</v>
      </c>
      <c r="H245" s="320" t="s">
        <v>155</v>
      </c>
      <c r="I245" s="177">
        <v>4.8000000000000001E-2</v>
      </c>
      <c r="J245" s="177" t="s">
        <v>14</v>
      </c>
      <c r="K245" s="177">
        <f t="shared" si="3"/>
        <v>4.8000000000000001E-2</v>
      </c>
    </row>
    <row r="246" spans="1:11" x14ac:dyDescent="0.25">
      <c r="A246" s="13">
        <v>737</v>
      </c>
      <c r="B246" s="320">
        <v>8</v>
      </c>
      <c r="C246" s="320">
        <v>1</v>
      </c>
      <c r="D246" s="320" t="s">
        <v>143</v>
      </c>
      <c r="E246" s="320">
        <v>1</v>
      </c>
      <c r="F246" s="320" t="s">
        <v>237</v>
      </c>
      <c r="G246" s="320" t="s">
        <v>154</v>
      </c>
      <c r="H246" s="320" t="s">
        <v>155</v>
      </c>
      <c r="I246" s="177">
        <v>2.1000000000000001E-2</v>
      </c>
      <c r="J246" s="177">
        <v>3.0000000000000001E-3</v>
      </c>
      <c r="K246" s="177">
        <f t="shared" si="3"/>
        <v>2.4E-2</v>
      </c>
    </row>
    <row r="247" spans="1:11" x14ac:dyDescent="0.25">
      <c r="A247" s="13">
        <v>738</v>
      </c>
      <c r="B247" s="320">
        <v>8</v>
      </c>
      <c r="C247" s="320">
        <v>1</v>
      </c>
      <c r="D247" s="320" t="s">
        <v>143</v>
      </c>
      <c r="E247" s="320">
        <v>27</v>
      </c>
      <c r="F247" s="320" t="s">
        <v>191</v>
      </c>
      <c r="G247" s="320" t="s">
        <v>154</v>
      </c>
      <c r="H247" s="320" t="s">
        <v>154</v>
      </c>
      <c r="I247" s="177">
        <v>0.18</v>
      </c>
      <c r="J247" s="177">
        <v>6.8599999999999998E-3</v>
      </c>
      <c r="K247" s="177">
        <f t="shared" si="3"/>
        <v>0.18686</v>
      </c>
    </row>
    <row r="248" spans="1:11" x14ac:dyDescent="0.25">
      <c r="A248" s="13">
        <v>739</v>
      </c>
      <c r="B248" s="320">
        <v>8</v>
      </c>
      <c r="C248" s="320">
        <v>1</v>
      </c>
      <c r="D248" s="320" t="s">
        <v>143</v>
      </c>
      <c r="E248" s="320">
        <v>21</v>
      </c>
      <c r="F248" s="320" t="s">
        <v>190</v>
      </c>
      <c r="G248" s="320" t="s">
        <v>154</v>
      </c>
      <c r="H248" s="320" t="s">
        <v>154</v>
      </c>
      <c r="I248" s="321">
        <v>9.7000000000000003E-2</v>
      </c>
      <c r="J248" s="177">
        <v>4.9000000000000002E-2</v>
      </c>
      <c r="K248" s="177">
        <f t="shared" si="3"/>
        <v>0.14600000000000002</v>
      </c>
    </row>
    <row r="249" spans="1:11" x14ac:dyDescent="0.25">
      <c r="A249" s="13"/>
      <c r="B249" s="320"/>
      <c r="C249" s="320"/>
      <c r="D249" s="320"/>
      <c r="E249" s="320"/>
      <c r="F249" s="320"/>
      <c r="G249" s="320"/>
      <c r="H249" s="320"/>
      <c r="I249" s="321">
        <v>5.7000000000000002E-2</v>
      </c>
      <c r="J249" s="177"/>
      <c r="K249" s="177"/>
    </row>
    <row r="250" spans="1:11" x14ac:dyDescent="0.25">
      <c r="A250" s="13">
        <v>740</v>
      </c>
      <c r="B250" s="320">
        <v>8</v>
      </c>
      <c r="C250" s="320">
        <v>1</v>
      </c>
      <c r="D250" s="320" t="s">
        <v>143</v>
      </c>
      <c r="E250" s="320">
        <v>10</v>
      </c>
      <c r="F250" s="320" t="s">
        <v>148</v>
      </c>
      <c r="G250" s="320" t="s">
        <v>157</v>
      </c>
      <c r="H250" s="320" t="s">
        <v>155</v>
      </c>
      <c r="I250" s="177">
        <v>6.2E-2</v>
      </c>
      <c r="J250" s="177">
        <v>3.3000000000000002E-2</v>
      </c>
      <c r="K250" s="177">
        <f t="shared" si="3"/>
        <v>9.5000000000000001E-2</v>
      </c>
    </row>
    <row r="251" spans="1:11" x14ac:dyDescent="0.25">
      <c r="A251" s="13">
        <v>741</v>
      </c>
      <c r="B251" s="320">
        <v>8</v>
      </c>
      <c r="C251" s="320">
        <v>1</v>
      </c>
      <c r="D251" s="320" t="s">
        <v>143</v>
      </c>
      <c r="E251" s="320">
        <v>24</v>
      </c>
      <c r="F251" s="320" t="s">
        <v>196</v>
      </c>
      <c r="G251" s="320" t="s">
        <v>154</v>
      </c>
      <c r="H251" s="320" t="s">
        <v>154</v>
      </c>
      <c r="I251" s="177">
        <v>4.2500000000000003E-3</v>
      </c>
      <c r="J251" s="177">
        <v>5.6899999999999997E-3</v>
      </c>
      <c r="K251" s="177">
        <f t="shared" si="3"/>
        <v>9.9400000000000009E-3</v>
      </c>
    </row>
    <row r="252" spans="1:11" x14ac:dyDescent="0.25">
      <c r="A252" s="13">
        <v>742</v>
      </c>
      <c r="B252" s="320">
        <v>8</v>
      </c>
      <c r="C252" s="320">
        <v>1</v>
      </c>
      <c r="D252" s="320" t="s">
        <v>143</v>
      </c>
      <c r="E252" s="320">
        <v>29</v>
      </c>
      <c r="F252" s="320" t="s">
        <v>238</v>
      </c>
      <c r="G252" s="320" t="s">
        <v>154</v>
      </c>
      <c r="H252" s="320" t="s">
        <v>154</v>
      </c>
      <c r="I252" s="177">
        <v>4.9000000000000002E-2</v>
      </c>
      <c r="J252" s="177">
        <v>3.7999999999999999E-2</v>
      </c>
      <c r="K252" s="177">
        <f t="shared" si="3"/>
        <v>8.6999999999999994E-2</v>
      </c>
    </row>
    <row r="253" spans="1:11" x14ac:dyDescent="0.25">
      <c r="A253" s="13">
        <v>743</v>
      </c>
      <c r="B253" s="320">
        <v>8</v>
      </c>
      <c r="C253" s="320">
        <v>1</v>
      </c>
      <c r="D253" s="320" t="s">
        <v>143</v>
      </c>
      <c r="E253" s="320">
        <v>15</v>
      </c>
      <c r="F253" s="320" t="s">
        <v>149</v>
      </c>
      <c r="G253" s="320" t="s">
        <v>154</v>
      </c>
      <c r="H253" s="320" t="s">
        <v>154</v>
      </c>
      <c r="I253" s="177">
        <v>6.7000000000000004E-2</v>
      </c>
      <c r="J253" s="177">
        <v>1.4999999999999999E-2</v>
      </c>
      <c r="K253" s="177">
        <f t="shared" si="3"/>
        <v>8.2000000000000003E-2</v>
      </c>
    </row>
    <row r="254" spans="1:11" x14ac:dyDescent="0.25">
      <c r="A254" s="13">
        <v>744</v>
      </c>
      <c r="B254" s="320">
        <v>8</v>
      </c>
      <c r="C254" s="320">
        <v>1</v>
      </c>
      <c r="D254" s="320" t="s">
        <v>143</v>
      </c>
      <c r="E254" s="320">
        <v>9</v>
      </c>
      <c r="F254" s="320" t="s">
        <v>148</v>
      </c>
      <c r="G254" s="320" t="s">
        <v>154</v>
      </c>
      <c r="H254" s="320" t="s">
        <v>154</v>
      </c>
      <c r="I254" s="177">
        <v>2.5999999999999999E-2</v>
      </c>
      <c r="J254" s="177">
        <v>1.4E-2</v>
      </c>
      <c r="K254" s="177">
        <f t="shared" si="3"/>
        <v>0.04</v>
      </c>
    </row>
    <row r="255" spans="1:11" x14ac:dyDescent="0.25">
      <c r="A255" s="13">
        <v>745</v>
      </c>
      <c r="B255" s="320">
        <v>8</v>
      </c>
      <c r="C255" s="320">
        <v>1</v>
      </c>
      <c r="D255" s="320" t="s">
        <v>143</v>
      </c>
      <c r="E255" s="320">
        <v>7</v>
      </c>
      <c r="F255" s="320" t="s">
        <v>148</v>
      </c>
      <c r="G255" s="320" t="s">
        <v>154</v>
      </c>
      <c r="H255" s="320" t="s">
        <v>155</v>
      </c>
      <c r="I255" s="177">
        <v>1.7999999999999999E-2</v>
      </c>
      <c r="J255" s="177">
        <v>7.9100000000000004E-3</v>
      </c>
      <c r="K255" s="177">
        <f t="shared" si="3"/>
        <v>2.5909999999999999E-2</v>
      </c>
    </row>
    <row r="256" spans="1:11" x14ac:dyDescent="0.25">
      <c r="A256" s="13">
        <v>746</v>
      </c>
      <c r="B256" s="320">
        <v>8</v>
      </c>
      <c r="C256" s="320">
        <v>1</v>
      </c>
      <c r="D256" s="320" t="s">
        <v>143</v>
      </c>
      <c r="E256" s="320">
        <v>16</v>
      </c>
      <c r="F256" s="320" t="s">
        <v>151</v>
      </c>
      <c r="G256" s="320" t="s">
        <v>154</v>
      </c>
      <c r="H256" s="320" t="s">
        <v>154</v>
      </c>
      <c r="I256" s="177">
        <v>4.2000000000000003E-2</v>
      </c>
      <c r="J256" s="177">
        <v>1.2E-2</v>
      </c>
      <c r="K256" s="177">
        <f t="shared" si="3"/>
        <v>5.4000000000000006E-2</v>
      </c>
    </row>
    <row r="257" spans="1:11" x14ac:dyDescent="0.25">
      <c r="A257" s="13">
        <v>747</v>
      </c>
      <c r="B257" s="320">
        <v>8</v>
      </c>
      <c r="C257" s="320">
        <v>1</v>
      </c>
      <c r="D257" s="320" t="s">
        <v>143</v>
      </c>
      <c r="E257" s="320">
        <v>32</v>
      </c>
      <c r="F257" s="320" t="s">
        <v>194</v>
      </c>
      <c r="G257" s="320" t="s">
        <v>154</v>
      </c>
      <c r="H257" s="320" t="s">
        <v>154</v>
      </c>
      <c r="I257" s="177">
        <v>6.7000000000000004E-2</v>
      </c>
      <c r="J257" s="177">
        <v>3.6999999999999998E-2</v>
      </c>
      <c r="K257" s="177">
        <f t="shared" si="3"/>
        <v>0.10400000000000001</v>
      </c>
    </row>
    <row r="258" spans="1:11" x14ac:dyDescent="0.25">
      <c r="A258" s="13">
        <v>749</v>
      </c>
      <c r="B258" s="320">
        <v>8</v>
      </c>
      <c r="C258" s="320">
        <v>1</v>
      </c>
      <c r="D258" s="320" t="s">
        <v>143</v>
      </c>
      <c r="E258" s="320" t="s">
        <v>243</v>
      </c>
      <c r="F258" s="320" t="s">
        <v>151</v>
      </c>
      <c r="G258" s="320" t="s">
        <v>154</v>
      </c>
      <c r="H258" s="320" t="s">
        <v>155</v>
      </c>
      <c r="I258" s="177">
        <v>0.123</v>
      </c>
      <c r="J258" s="177">
        <v>4.4999999999999998E-2</v>
      </c>
      <c r="K258" s="177">
        <f t="shared" si="3"/>
        <v>0.16799999999999998</v>
      </c>
    </row>
    <row r="259" spans="1:11" x14ac:dyDescent="0.25">
      <c r="A259" s="13">
        <v>750</v>
      </c>
      <c r="B259" s="320">
        <v>8</v>
      </c>
      <c r="C259" s="320">
        <v>1</v>
      </c>
      <c r="D259" s="320" t="s">
        <v>143</v>
      </c>
      <c r="E259" s="320">
        <v>35</v>
      </c>
      <c r="F259" s="320" t="s">
        <v>149</v>
      </c>
      <c r="G259" s="320" t="s">
        <v>154</v>
      </c>
      <c r="H259" s="320" t="s">
        <v>156</v>
      </c>
      <c r="I259" s="177">
        <v>5.7000000000000002E-2</v>
      </c>
      <c r="J259" s="177">
        <v>1.7999999999999999E-2</v>
      </c>
      <c r="K259" s="177">
        <f t="shared" si="3"/>
        <v>7.4999999999999997E-2</v>
      </c>
    </row>
    <row r="260" spans="1:11" x14ac:dyDescent="0.25">
      <c r="A260" s="13">
        <v>751</v>
      </c>
      <c r="B260" s="320">
        <v>8</v>
      </c>
      <c r="C260" s="320">
        <v>1</v>
      </c>
      <c r="D260" s="320" t="s">
        <v>143</v>
      </c>
      <c r="E260" s="320">
        <v>2</v>
      </c>
      <c r="F260" s="320" t="s">
        <v>237</v>
      </c>
      <c r="G260" s="320" t="s">
        <v>154</v>
      </c>
      <c r="H260" s="320" t="s">
        <v>156</v>
      </c>
      <c r="I260" s="177">
        <v>1.7999999999999999E-2</v>
      </c>
      <c r="J260" s="177">
        <v>1.6E-2</v>
      </c>
      <c r="K260" s="177">
        <f t="shared" si="3"/>
        <v>3.4000000000000002E-2</v>
      </c>
    </row>
    <row r="261" spans="1:11" x14ac:dyDescent="0.25">
      <c r="A261" s="13">
        <v>752</v>
      </c>
      <c r="B261" s="320">
        <v>8</v>
      </c>
      <c r="C261" s="320">
        <v>1</v>
      </c>
      <c r="D261" s="320" t="s">
        <v>143</v>
      </c>
      <c r="E261" s="320">
        <v>6</v>
      </c>
      <c r="F261" s="320" t="s">
        <v>237</v>
      </c>
      <c r="G261" s="320" t="s">
        <v>157</v>
      </c>
      <c r="H261" s="320" t="s">
        <v>154</v>
      </c>
      <c r="I261" s="177">
        <v>4.7E-2</v>
      </c>
      <c r="J261" s="177">
        <v>4.9300000000000004E-3</v>
      </c>
      <c r="K261" s="177">
        <f t="shared" si="3"/>
        <v>5.1930000000000004E-2</v>
      </c>
    </row>
    <row r="262" spans="1:11" x14ac:dyDescent="0.25">
      <c r="A262" s="13">
        <v>753</v>
      </c>
      <c r="B262" s="320">
        <v>8</v>
      </c>
      <c r="C262" s="320">
        <v>1</v>
      </c>
      <c r="D262" s="320" t="s">
        <v>143</v>
      </c>
      <c r="E262" s="320">
        <v>11</v>
      </c>
      <c r="F262" s="320" t="s">
        <v>148</v>
      </c>
      <c r="G262" s="320" t="s">
        <v>157</v>
      </c>
      <c r="H262" s="320" t="s">
        <v>156</v>
      </c>
      <c r="I262" s="177">
        <v>2.1000000000000001E-2</v>
      </c>
      <c r="J262" s="177">
        <v>1.2E-2</v>
      </c>
      <c r="K262" s="177">
        <f t="shared" ref="K262:K281" si="4">SUM(I262:J262)</f>
        <v>3.3000000000000002E-2</v>
      </c>
    </row>
    <row r="263" spans="1:11" x14ac:dyDescent="0.25">
      <c r="A263" s="13">
        <v>754</v>
      </c>
      <c r="B263" s="320">
        <v>8</v>
      </c>
      <c r="C263" s="320">
        <v>1</v>
      </c>
      <c r="D263" s="320" t="s">
        <v>143</v>
      </c>
      <c r="E263" s="320">
        <v>3</v>
      </c>
      <c r="F263" s="320" t="s">
        <v>237</v>
      </c>
      <c r="G263" s="320" t="s">
        <v>154</v>
      </c>
      <c r="H263" s="320" t="s">
        <v>154</v>
      </c>
      <c r="I263" s="177">
        <v>1.2999999999999999E-2</v>
      </c>
      <c r="J263" s="177">
        <v>1.7999999999999999E-2</v>
      </c>
      <c r="K263" s="177">
        <f t="shared" si="4"/>
        <v>3.1E-2</v>
      </c>
    </row>
    <row r="264" spans="1:11" x14ac:dyDescent="0.25">
      <c r="A264" s="13">
        <v>755</v>
      </c>
      <c r="B264" s="320">
        <v>8</v>
      </c>
      <c r="C264" s="320">
        <v>1</v>
      </c>
      <c r="D264" s="320" t="s">
        <v>143</v>
      </c>
      <c r="E264" s="320">
        <v>34</v>
      </c>
      <c r="F264" s="320" t="s">
        <v>149</v>
      </c>
      <c r="G264" s="320" t="s">
        <v>154</v>
      </c>
      <c r="H264" s="320" t="s">
        <v>155</v>
      </c>
      <c r="I264" s="177">
        <v>2.1999999999999999E-2</v>
      </c>
      <c r="J264" s="177">
        <v>1.6E-2</v>
      </c>
      <c r="K264" s="177">
        <f t="shared" si="4"/>
        <v>3.7999999999999999E-2</v>
      </c>
    </row>
    <row r="265" spans="1:11" x14ac:dyDescent="0.25">
      <c r="A265" s="13">
        <v>756</v>
      </c>
      <c r="B265" s="320">
        <v>8</v>
      </c>
      <c r="C265" s="320">
        <v>1</v>
      </c>
      <c r="D265" s="320" t="s">
        <v>143</v>
      </c>
      <c r="E265" s="320">
        <v>13</v>
      </c>
      <c r="F265" s="320" t="s">
        <v>241</v>
      </c>
      <c r="G265" s="320" t="s">
        <v>154</v>
      </c>
      <c r="H265" s="320" t="s">
        <v>154</v>
      </c>
      <c r="I265" s="177">
        <v>2.5999999999999999E-2</v>
      </c>
      <c r="J265" s="177">
        <v>0.01</v>
      </c>
      <c r="K265" s="177">
        <f t="shared" si="4"/>
        <v>3.5999999999999997E-2</v>
      </c>
    </row>
    <row r="266" spans="1:11" x14ac:dyDescent="0.25">
      <c r="A266" s="13">
        <v>757</v>
      </c>
      <c r="B266" s="320">
        <v>8</v>
      </c>
      <c r="C266" s="320">
        <v>1</v>
      </c>
      <c r="D266" s="320" t="s">
        <v>143</v>
      </c>
      <c r="E266" s="320">
        <v>31</v>
      </c>
      <c r="F266" s="320" t="s">
        <v>197</v>
      </c>
      <c r="G266" s="320" t="s">
        <v>154</v>
      </c>
      <c r="H266" s="320" t="s">
        <v>154</v>
      </c>
      <c r="I266" s="177">
        <v>5.8999999999999997E-2</v>
      </c>
      <c r="J266" s="177">
        <v>1.2E-2</v>
      </c>
      <c r="K266" s="177">
        <f t="shared" si="4"/>
        <v>7.0999999999999994E-2</v>
      </c>
    </row>
    <row r="267" spans="1:11" x14ac:dyDescent="0.25">
      <c r="A267" s="13">
        <v>758</v>
      </c>
      <c r="B267" s="320">
        <v>8</v>
      </c>
      <c r="C267" s="320">
        <v>1</v>
      </c>
      <c r="D267" s="320" t="s">
        <v>143</v>
      </c>
      <c r="E267" s="320">
        <v>12</v>
      </c>
      <c r="F267" s="320" t="s">
        <v>148</v>
      </c>
      <c r="G267" s="320" t="s">
        <v>157</v>
      </c>
      <c r="H267" s="320" t="s">
        <v>154</v>
      </c>
      <c r="I267" s="177">
        <v>0.106</v>
      </c>
      <c r="J267" s="177">
        <v>0.01</v>
      </c>
      <c r="K267" s="177">
        <f t="shared" si="4"/>
        <v>0.11599999999999999</v>
      </c>
    </row>
    <row r="268" spans="1:11" x14ac:dyDescent="0.25">
      <c r="A268" s="13">
        <v>759</v>
      </c>
      <c r="B268" s="320">
        <v>8</v>
      </c>
      <c r="C268" s="320">
        <v>1</v>
      </c>
      <c r="D268" s="320" t="s">
        <v>143</v>
      </c>
      <c r="E268" s="320">
        <v>22</v>
      </c>
      <c r="F268" s="320" t="s">
        <v>193</v>
      </c>
      <c r="G268" s="320" t="s">
        <v>154</v>
      </c>
      <c r="H268" s="320" t="s">
        <v>154</v>
      </c>
      <c r="I268" s="177">
        <v>0.02</v>
      </c>
      <c r="J268" s="177">
        <v>2.7E-2</v>
      </c>
      <c r="K268" s="177">
        <f t="shared" si="4"/>
        <v>4.7E-2</v>
      </c>
    </row>
    <row r="269" spans="1:11" x14ac:dyDescent="0.25">
      <c r="A269" s="13">
        <v>760</v>
      </c>
      <c r="B269" s="320">
        <v>8</v>
      </c>
      <c r="C269" s="320">
        <v>1</v>
      </c>
      <c r="D269" s="320" t="s">
        <v>143</v>
      </c>
      <c r="E269" s="320">
        <v>5</v>
      </c>
      <c r="F269" s="320" t="s">
        <v>237</v>
      </c>
      <c r="G269" s="320" t="s">
        <v>157</v>
      </c>
      <c r="H269" s="320" t="s">
        <v>156</v>
      </c>
      <c r="I269" s="321">
        <v>1.6E-2</v>
      </c>
      <c r="J269" s="177" t="s">
        <v>14</v>
      </c>
      <c r="K269" s="177">
        <f t="shared" si="4"/>
        <v>1.6E-2</v>
      </c>
    </row>
    <row r="270" spans="1:11" x14ac:dyDescent="0.25">
      <c r="A270" s="13"/>
      <c r="B270" s="320"/>
      <c r="C270" s="320"/>
      <c r="D270" s="320"/>
      <c r="E270" s="320"/>
      <c r="F270" s="320"/>
      <c r="G270" s="320"/>
      <c r="H270" s="320"/>
      <c r="I270" s="321">
        <v>8.0000000000000002E-3</v>
      </c>
      <c r="J270" s="177"/>
      <c r="K270" s="177"/>
    </row>
    <row r="271" spans="1:11" x14ac:dyDescent="0.25">
      <c r="A271" s="13"/>
      <c r="B271" s="320"/>
      <c r="C271" s="320"/>
      <c r="D271" s="320"/>
      <c r="E271" s="320"/>
      <c r="F271" s="320"/>
      <c r="G271" s="320"/>
      <c r="H271" s="320"/>
      <c r="I271" s="321">
        <v>2.1999999999999999E-2</v>
      </c>
      <c r="J271" s="177"/>
      <c r="K271" s="177"/>
    </row>
    <row r="272" spans="1:11" x14ac:dyDescent="0.25">
      <c r="A272" s="13">
        <v>761</v>
      </c>
      <c r="B272" s="320">
        <v>8</v>
      </c>
      <c r="C272" s="320">
        <v>1</v>
      </c>
      <c r="D272" s="320" t="s">
        <v>143</v>
      </c>
      <c r="E272" s="320">
        <v>23</v>
      </c>
      <c r="F272" s="320" t="s">
        <v>181</v>
      </c>
      <c r="G272" s="320" t="s">
        <v>154</v>
      </c>
      <c r="H272" s="320" t="s">
        <v>154</v>
      </c>
      <c r="I272" s="177">
        <v>0.10199999999999999</v>
      </c>
      <c r="J272" s="177">
        <v>3.4000000000000002E-2</v>
      </c>
      <c r="K272" s="177">
        <f t="shared" si="4"/>
        <v>0.13600000000000001</v>
      </c>
    </row>
    <row r="273" spans="1:11" x14ac:dyDescent="0.25">
      <c r="A273" s="13">
        <v>762</v>
      </c>
      <c r="B273" s="320">
        <v>8</v>
      </c>
      <c r="C273" s="320">
        <v>1</v>
      </c>
      <c r="D273" s="320" t="s">
        <v>143</v>
      </c>
      <c r="E273" s="320" t="s">
        <v>239</v>
      </c>
      <c r="F273" s="320" t="s">
        <v>151</v>
      </c>
      <c r="G273" s="320" t="s">
        <v>154</v>
      </c>
      <c r="H273" s="320" t="s">
        <v>156</v>
      </c>
      <c r="I273" s="177">
        <v>4.8000000000000001E-2</v>
      </c>
      <c r="J273" s="177">
        <v>1.2999999999999999E-2</v>
      </c>
      <c r="K273" s="177">
        <f t="shared" si="4"/>
        <v>6.0999999999999999E-2</v>
      </c>
    </row>
    <row r="274" spans="1:11" x14ac:dyDescent="0.25">
      <c r="A274" s="13">
        <v>763</v>
      </c>
      <c r="B274" s="320">
        <v>8</v>
      </c>
      <c r="C274" s="320">
        <v>1</v>
      </c>
      <c r="D274" s="320" t="s">
        <v>143</v>
      </c>
      <c r="E274" s="320">
        <v>20</v>
      </c>
      <c r="F274" s="320" t="s">
        <v>189</v>
      </c>
      <c r="G274" s="320" t="s">
        <v>154</v>
      </c>
      <c r="H274" s="320" t="s">
        <v>154</v>
      </c>
      <c r="I274" s="177">
        <v>5.5900000000000004E-3</v>
      </c>
      <c r="J274" s="177">
        <v>6.4000000000000005E-4</v>
      </c>
      <c r="K274" s="177">
        <f t="shared" si="4"/>
        <v>6.2300000000000003E-3</v>
      </c>
    </row>
    <row r="275" spans="1:11" x14ac:dyDescent="0.25">
      <c r="A275" s="13">
        <v>764</v>
      </c>
      <c r="B275" s="320">
        <v>8</v>
      </c>
      <c r="C275" s="320">
        <v>1</v>
      </c>
      <c r="D275" s="320" t="s">
        <v>143</v>
      </c>
      <c r="E275" s="320">
        <v>26</v>
      </c>
      <c r="F275" s="320" t="s">
        <v>188</v>
      </c>
      <c r="G275" s="320" t="s">
        <v>154</v>
      </c>
      <c r="H275" s="320" t="s">
        <v>154</v>
      </c>
      <c r="I275" s="177">
        <v>0.107</v>
      </c>
      <c r="J275" s="177">
        <v>5.0999999999999997E-2</v>
      </c>
      <c r="K275" s="177">
        <f t="shared" si="4"/>
        <v>0.158</v>
      </c>
    </row>
    <row r="276" spans="1:11" x14ac:dyDescent="0.25">
      <c r="A276" s="13">
        <v>765</v>
      </c>
      <c r="B276" s="320">
        <v>8</v>
      </c>
      <c r="C276" s="320">
        <v>1</v>
      </c>
      <c r="D276" s="320" t="s">
        <v>143</v>
      </c>
      <c r="E276" s="320">
        <v>17</v>
      </c>
      <c r="F276" s="320" t="s">
        <v>150</v>
      </c>
      <c r="G276" s="320" t="s">
        <v>154</v>
      </c>
      <c r="H276" s="320" t="s">
        <v>154</v>
      </c>
      <c r="I276" s="177">
        <v>4.8000000000000001E-2</v>
      </c>
      <c r="J276" s="177">
        <v>1.7999999999999999E-2</v>
      </c>
      <c r="K276" s="177">
        <f t="shared" si="4"/>
        <v>6.6000000000000003E-2</v>
      </c>
    </row>
    <row r="277" spans="1:11" x14ac:dyDescent="0.25">
      <c r="A277" s="13">
        <v>766</v>
      </c>
      <c r="B277" s="320">
        <v>8</v>
      </c>
      <c r="C277" s="320">
        <v>1</v>
      </c>
      <c r="D277" s="320" t="s">
        <v>143</v>
      </c>
      <c r="E277" s="320">
        <v>19</v>
      </c>
      <c r="F277" s="320" t="s">
        <v>186</v>
      </c>
      <c r="G277" s="320" t="s">
        <v>154</v>
      </c>
      <c r="H277" s="320" t="s">
        <v>154</v>
      </c>
      <c r="I277" s="177">
        <v>9.5000000000000001E-2</v>
      </c>
      <c r="J277" s="177">
        <v>2.5999999999999999E-2</v>
      </c>
      <c r="K277" s="177">
        <f t="shared" si="4"/>
        <v>0.121</v>
      </c>
    </row>
    <row r="278" spans="1:11" x14ac:dyDescent="0.25">
      <c r="A278" s="13">
        <v>767</v>
      </c>
      <c r="B278" s="320">
        <v>8</v>
      </c>
      <c r="C278" s="320">
        <v>1</v>
      </c>
      <c r="D278" s="320" t="s">
        <v>143</v>
      </c>
      <c r="E278" s="320">
        <v>25</v>
      </c>
      <c r="F278" s="320" t="s">
        <v>242</v>
      </c>
      <c r="G278" s="320" t="s">
        <v>154</v>
      </c>
      <c r="H278" s="320" t="s">
        <v>154</v>
      </c>
      <c r="I278" s="177">
        <v>0.10199999999999999</v>
      </c>
      <c r="J278" s="177">
        <v>2.4E-2</v>
      </c>
      <c r="K278" s="177">
        <f t="shared" si="4"/>
        <v>0.126</v>
      </c>
    </row>
    <row r="279" spans="1:11" x14ac:dyDescent="0.25">
      <c r="A279" s="13">
        <v>768</v>
      </c>
      <c r="B279" s="320">
        <v>8</v>
      </c>
      <c r="C279" s="320">
        <v>1</v>
      </c>
      <c r="D279" s="320" t="s">
        <v>143</v>
      </c>
      <c r="E279" s="320">
        <v>28</v>
      </c>
      <c r="F279" s="320" t="s">
        <v>192</v>
      </c>
      <c r="G279" s="320" t="s">
        <v>154</v>
      </c>
      <c r="H279" s="320" t="s">
        <v>154</v>
      </c>
      <c r="I279" s="177">
        <v>0.127</v>
      </c>
      <c r="J279" s="177">
        <v>6.4000000000000001E-2</v>
      </c>
      <c r="K279" s="177">
        <f t="shared" si="4"/>
        <v>0.191</v>
      </c>
    </row>
    <row r="280" spans="1:11" x14ac:dyDescent="0.25">
      <c r="A280" s="13">
        <v>769</v>
      </c>
      <c r="B280" s="320">
        <v>8</v>
      </c>
      <c r="C280" s="320">
        <v>1</v>
      </c>
      <c r="D280" s="320" t="s">
        <v>143</v>
      </c>
      <c r="E280" s="320">
        <v>14</v>
      </c>
      <c r="F280" s="320" t="s">
        <v>240</v>
      </c>
      <c r="G280" s="320" t="s">
        <v>154</v>
      </c>
      <c r="H280" s="320" t="s">
        <v>154</v>
      </c>
      <c r="I280" s="177">
        <v>2.7E-2</v>
      </c>
      <c r="J280" s="177">
        <v>5.5500000000000002E-3</v>
      </c>
      <c r="K280" s="177">
        <f t="shared" si="4"/>
        <v>3.2550000000000003E-2</v>
      </c>
    </row>
    <row r="281" spans="1:11" x14ac:dyDescent="0.25">
      <c r="A281" s="13">
        <v>770</v>
      </c>
      <c r="B281" s="320">
        <v>8</v>
      </c>
      <c r="C281" s="320">
        <v>1</v>
      </c>
      <c r="D281" s="320" t="s">
        <v>143</v>
      </c>
      <c r="E281" s="320">
        <v>8</v>
      </c>
      <c r="F281" s="320" t="s">
        <v>148</v>
      </c>
      <c r="G281" s="320" t="s">
        <v>154</v>
      </c>
      <c r="H281" s="320" t="s">
        <v>156</v>
      </c>
      <c r="I281" s="177">
        <v>2.3E-2</v>
      </c>
      <c r="J281" s="177">
        <v>4.4600000000000004E-3</v>
      </c>
      <c r="K281" s="177">
        <f t="shared" si="4"/>
        <v>2.7459999999999998E-2</v>
      </c>
    </row>
  </sheetData>
  <sortState ref="B3:D30">
    <sortCondition ref="B3:B30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workbookViewId="0">
      <selection activeCell="I7" sqref="I7"/>
    </sheetView>
  </sheetViews>
  <sheetFormatPr defaultColWidth="12.5703125" defaultRowHeight="15" x14ac:dyDescent="0.25"/>
  <cols>
    <col min="1" max="1" width="5.28515625" style="7" bestFit="1" customWidth="1"/>
    <col min="2" max="2" width="7.42578125" style="7" bestFit="1" customWidth="1"/>
    <col min="3" max="3" width="11" style="132" bestFit="1" customWidth="1"/>
    <col min="4" max="4" width="11.28515625" style="9" bestFit="1" customWidth="1"/>
    <col min="5" max="5" width="10.7109375" style="7" bestFit="1" customWidth="1"/>
    <col min="6" max="6" width="13" style="9" bestFit="1" customWidth="1"/>
    <col min="7" max="7" width="6.140625" style="32" bestFit="1" customWidth="1"/>
    <col min="8" max="8" width="11.7109375" style="9" bestFit="1" customWidth="1"/>
    <col min="9" max="9" width="18.140625" style="9" bestFit="1" customWidth="1"/>
    <col min="10" max="10" width="23.42578125" style="9" bestFit="1" customWidth="1"/>
    <col min="11" max="11" width="14.7109375" style="9" bestFit="1" customWidth="1"/>
    <col min="12" max="16384" width="12.5703125" style="7"/>
  </cols>
  <sheetData>
    <row r="1" spans="1:11" s="112" customFormat="1" ht="12.75" x14ac:dyDescent="0.2">
      <c r="A1" s="112" t="s">
        <v>79</v>
      </c>
      <c r="B1" s="112" t="s">
        <v>80</v>
      </c>
      <c r="C1" s="130" t="s">
        <v>81</v>
      </c>
      <c r="D1" s="113" t="s">
        <v>82</v>
      </c>
      <c r="E1" s="112" t="s">
        <v>83</v>
      </c>
      <c r="F1" s="113" t="s">
        <v>84</v>
      </c>
      <c r="G1" s="131" t="s">
        <v>85</v>
      </c>
      <c r="H1" s="113" t="s">
        <v>86</v>
      </c>
      <c r="I1" s="113" t="s">
        <v>87</v>
      </c>
      <c r="J1" s="113" t="s">
        <v>88</v>
      </c>
      <c r="K1" s="113" t="s">
        <v>89</v>
      </c>
    </row>
    <row r="2" spans="1:11" x14ac:dyDescent="0.25">
      <c r="A2" s="7">
        <v>73</v>
      </c>
      <c r="B2" s="7" t="s">
        <v>91</v>
      </c>
      <c r="C2" s="132">
        <v>38723</v>
      </c>
      <c r="D2" s="9">
        <v>4.9400000000000004</v>
      </c>
      <c r="E2" s="7">
        <v>302</v>
      </c>
      <c r="F2" s="9">
        <v>9.9499999999999993</v>
      </c>
      <c r="G2" s="32">
        <v>39</v>
      </c>
      <c r="H2" s="9">
        <v>1.02</v>
      </c>
      <c r="I2" s="9">
        <v>9.9600000000000009</v>
      </c>
      <c r="J2" s="9">
        <v>8.36</v>
      </c>
      <c r="K2" s="9">
        <f t="shared" ref="K2:K65" si="0">(((I2)-(H2))-((J2)-(H2)))/((J2)-(H2))</f>
        <v>0.21798365122615823</v>
      </c>
    </row>
    <row r="3" spans="1:11" x14ac:dyDescent="0.25">
      <c r="A3" s="7">
        <v>73</v>
      </c>
      <c r="B3" s="7" t="s">
        <v>92</v>
      </c>
      <c r="C3" s="132">
        <v>38723</v>
      </c>
      <c r="D3" s="9">
        <v>4.9800000000000004</v>
      </c>
      <c r="E3" s="7">
        <v>32</v>
      </c>
      <c r="F3" s="9">
        <v>10.06</v>
      </c>
      <c r="G3" s="32">
        <v>78</v>
      </c>
      <c r="H3" s="9">
        <v>1.02</v>
      </c>
      <c r="I3" s="9">
        <v>11.76</v>
      </c>
      <c r="J3" s="9">
        <v>10.15</v>
      </c>
      <c r="K3" s="9">
        <f t="shared" si="0"/>
        <v>0.17634173055859795</v>
      </c>
    </row>
    <row r="4" spans="1:11" x14ac:dyDescent="0.25">
      <c r="A4" s="7">
        <v>75</v>
      </c>
      <c r="B4" s="7" t="s">
        <v>91</v>
      </c>
      <c r="C4" s="132">
        <v>38723</v>
      </c>
      <c r="D4" s="9">
        <v>4.93</v>
      </c>
      <c r="E4" s="7">
        <v>108</v>
      </c>
      <c r="F4" s="9">
        <v>10.08</v>
      </c>
      <c r="G4" s="32">
        <v>73</v>
      </c>
      <c r="H4" s="9">
        <v>1.01</v>
      </c>
      <c r="I4" s="9">
        <v>13.26</v>
      </c>
      <c r="J4" s="9">
        <v>11.74</v>
      </c>
      <c r="K4" s="9">
        <f t="shared" si="0"/>
        <v>0.14165890027958988</v>
      </c>
    </row>
    <row r="5" spans="1:11" x14ac:dyDescent="0.25">
      <c r="A5" s="7">
        <v>75</v>
      </c>
      <c r="B5" s="7" t="s">
        <v>92</v>
      </c>
      <c r="C5" s="132">
        <v>38723</v>
      </c>
      <c r="D5" s="9">
        <v>5</v>
      </c>
      <c r="E5" s="7">
        <v>205</v>
      </c>
      <c r="F5" s="9">
        <v>10.16</v>
      </c>
      <c r="G5" s="32">
        <v>119</v>
      </c>
      <c r="H5" s="9">
        <v>0.99</v>
      </c>
      <c r="I5" s="9">
        <v>10.66</v>
      </c>
      <c r="J5" s="9">
        <v>8.9499999999999993</v>
      </c>
      <c r="K5" s="9">
        <f t="shared" si="0"/>
        <v>0.2148241206030152</v>
      </c>
    </row>
    <row r="6" spans="1:11" x14ac:dyDescent="0.25">
      <c r="A6" s="7">
        <v>78</v>
      </c>
      <c r="B6" s="7" t="s">
        <v>91</v>
      </c>
      <c r="C6" s="132">
        <v>38723</v>
      </c>
      <c r="D6" s="9">
        <v>5.01</v>
      </c>
      <c r="E6" s="7">
        <v>104</v>
      </c>
      <c r="F6" s="9">
        <v>10.06</v>
      </c>
      <c r="G6" s="32">
        <v>37</v>
      </c>
      <c r="H6" s="9">
        <v>1.04</v>
      </c>
      <c r="I6" s="9">
        <v>10.7</v>
      </c>
      <c r="J6" s="9">
        <v>9.0399999999999991</v>
      </c>
      <c r="K6" s="9">
        <f t="shared" si="0"/>
        <v>0.20750000000000016</v>
      </c>
    </row>
    <row r="7" spans="1:11" x14ac:dyDescent="0.25">
      <c r="A7" s="7">
        <v>78</v>
      </c>
      <c r="B7" s="7" t="s">
        <v>92</v>
      </c>
      <c r="C7" s="132">
        <v>38723</v>
      </c>
      <c r="D7" s="9">
        <v>5.05</v>
      </c>
      <c r="E7" s="7">
        <v>31</v>
      </c>
      <c r="F7" s="9">
        <v>10.02</v>
      </c>
      <c r="G7" s="32">
        <v>79</v>
      </c>
      <c r="H7" s="9">
        <v>0.99</v>
      </c>
      <c r="I7" s="9">
        <v>10.34</v>
      </c>
      <c r="J7" s="9">
        <v>8.94</v>
      </c>
      <c r="K7" s="9">
        <f t="shared" si="0"/>
        <v>0.17610062893081768</v>
      </c>
    </row>
    <row r="8" spans="1:11" x14ac:dyDescent="0.25">
      <c r="A8" s="7">
        <v>79</v>
      </c>
      <c r="B8" s="7" t="s">
        <v>91</v>
      </c>
      <c r="C8" s="132">
        <v>38723</v>
      </c>
      <c r="D8" s="9">
        <v>4.95</v>
      </c>
      <c r="E8" s="7">
        <v>5</v>
      </c>
      <c r="F8" s="9">
        <v>9.9600000000000009</v>
      </c>
      <c r="G8" s="32">
        <v>53</v>
      </c>
      <c r="H8" s="9">
        <v>0.99</v>
      </c>
      <c r="I8" s="9">
        <v>11.54</v>
      </c>
      <c r="J8" s="9">
        <v>9.6199999999999992</v>
      </c>
      <c r="K8" s="9">
        <f t="shared" si="0"/>
        <v>0.22247972190034765</v>
      </c>
    </row>
    <row r="9" spans="1:11" x14ac:dyDescent="0.25">
      <c r="A9" s="7">
        <v>79</v>
      </c>
      <c r="B9" s="7" t="s">
        <v>92</v>
      </c>
      <c r="C9" s="132">
        <v>38723</v>
      </c>
      <c r="D9" s="9">
        <v>5.0599999999999996</v>
      </c>
      <c r="E9" s="7">
        <v>105</v>
      </c>
      <c r="F9" s="9">
        <v>10.039999999999999</v>
      </c>
      <c r="G9" s="32">
        <v>104</v>
      </c>
      <c r="H9" s="9">
        <v>1.01</v>
      </c>
      <c r="I9" s="9">
        <v>10.62</v>
      </c>
      <c r="J9" s="9">
        <v>9.02</v>
      </c>
      <c r="K9" s="9">
        <f t="shared" si="0"/>
        <v>0.19975031210986263</v>
      </c>
    </row>
    <row r="10" spans="1:11" x14ac:dyDescent="0.25">
      <c r="A10" s="7">
        <v>81</v>
      </c>
      <c r="B10" s="7" t="s">
        <v>92</v>
      </c>
      <c r="C10" s="132">
        <v>38723</v>
      </c>
      <c r="D10" s="9">
        <v>5</v>
      </c>
      <c r="E10" s="7">
        <v>25</v>
      </c>
      <c r="F10" s="9">
        <v>10.01</v>
      </c>
      <c r="G10" s="32">
        <v>52</v>
      </c>
      <c r="H10" s="9">
        <v>0.98</v>
      </c>
      <c r="I10" s="9">
        <v>10.220000000000001</v>
      </c>
      <c r="J10" s="9">
        <v>8.8800000000000008</v>
      </c>
      <c r="K10" s="9">
        <f t="shared" si="0"/>
        <v>0.16962025316455695</v>
      </c>
    </row>
    <row r="11" spans="1:11" x14ac:dyDescent="0.25">
      <c r="A11" s="7">
        <v>81</v>
      </c>
      <c r="B11" s="7" t="s">
        <v>91</v>
      </c>
      <c r="C11" s="132">
        <v>38723</v>
      </c>
      <c r="D11" s="9">
        <v>5</v>
      </c>
      <c r="E11" s="7">
        <v>38</v>
      </c>
      <c r="F11" s="9">
        <v>10.02</v>
      </c>
      <c r="G11" s="32">
        <v>77</v>
      </c>
      <c r="H11" s="9">
        <v>1</v>
      </c>
      <c r="I11" s="9">
        <v>5.0599999999999996</v>
      </c>
      <c r="J11" s="9">
        <v>4.47</v>
      </c>
      <c r="K11" s="9">
        <f t="shared" si="0"/>
        <v>0.17002881844380402</v>
      </c>
    </row>
    <row r="12" spans="1:11" x14ac:dyDescent="0.25">
      <c r="A12" s="7">
        <v>83</v>
      </c>
      <c r="B12" s="7" t="s">
        <v>92</v>
      </c>
      <c r="C12" s="132">
        <v>38723</v>
      </c>
      <c r="D12" s="9">
        <v>5.03</v>
      </c>
      <c r="E12" s="7">
        <v>159</v>
      </c>
      <c r="F12" s="9">
        <v>10.11</v>
      </c>
      <c r="G12" s="32">
        <v>41</v>
      </c>
      <c r="H12" s="9">
        <v>1</v>
      </c>
      <c r="I12" s="9">
        <v>11.32</v>
      </c>
      <c r="J12" s="9">
        <v>9.61</v>
      </c>
      <c r="K12" s="9">
        <f t="shared" si="0"/>
        <v>0.1986062717770036</v>
      </c>
    </row>
    <row r="13" spans="1:11" x14ac:dyDescent="0.25">
      <c r="A13" s="7">
        <v>83</v>
      </c>
      <c r="B13" s="7" t="s">
        <v>91</v>
      </c>
      <c r="C13" s="132">
        <v>38723</v>
      </c>
      <c r="D13" s="9">
        <v>5.0599999999999996</v>
      </c>
      <c r="E13" s="7">
        <v>104</v>
      </c>
      <c r="F13" s="9">
        <v>9.98</v>
      </c>
      <c r="G13" s="32">
        <v>204</v>
      </c>
      <c r="H13" s="9">
        <v>1</v>
      </c>
      <c r="I13" s="9">
        <v>12.81</v>
      </c>
      <c r="J13" s="9">
        <v>11.17</v>
      </c>
      <c r="K13" s="9">
        <f t="shared" si="0"/>
        <v>0.16125860373647991</v>
      </c>
    </row>
    <row r="14" spans="1:11" x14ac:dyDescent="0.25">
      <c r="A14" s="7">
        <v>84</v>
      </c>
      <c r="B14" s="7" t="s">
        <v>92</v>
      </c>
      <c r="C14" s="132">
        <v>38723</v>
      </c>
      <c r="D14" s="9">
        <v>4.9800000000000004</v>
      </c>
      <c r="E14" s="7">
        <v>4</v>
      </c>
      <c r="F14" s="9">
        <v>10.08</v>
      </c>
      <c r="G14" s="32">
        <v>56</v>
      </c>
      <c r="H14" s="9">
        <v>1.03</v>
      </c>
      <c r="I14" s="9">
        <v>11.85</v>
      </c>
      <c r="J14" s="9">
        <v>10.039999999999999</v>
      </c>
      <c r="K14" s="9">
        <f t="shared" si="0"/>
        <v>0.20088790233074369</v>
      </c>
    </row>
    <row r="15" spans="1:11" x14ac:dyDescent="0.25">
      <c r="A15" s="7">
        <v>84</v>
      </c>
      <c r="B15" s="7" t="s">
        <v>91</v>
      </c>
      <c r="C15" s="132">
        <v>38723</v>
      </c>
      <c r="D15" s="9">
        <v>5.07</v>
      </c>
      <c r="E15" s="7" t="s">
        <v>93</v>
      </c>
      <c r="F15" s="9">
        <v>9.9700000000000006</v>
      </c>
      <c r="G15" s="32">
        <v>102</v>
      </c>
      <c r="H15" s="9">
        <v>1.02</v>
      </c>
      <c r="I15" s="9">
        <v>10.01</v>
      </c>
      <c r="J15" s="9">
        <v>8.51</v>
      </c>
      <c r="K15" s="9">
        <f t="shared" si="0"/>
        <v>0.20026702269692923</v>
      </c>
    </row>
    <row r="16" spans="1:11" x14ac:dyDescent="0.25">
      <c r="A16" s="7">
        <v>85</v>
      </c>
      <c r="B16" s="7" t="s">
        <v>68</v>
      </c>
      <c r="C16" s="132">
        <v>38723</v>
      </c>
      <c r="D16" s="9">
        <v>4.97</v>
      </c>
      <c r="E16" s="7">
        <v>163</v>
      </c>
      <c r="F16" s="9">
        <v>10.02</v>
      </c>
      <c r="G16" s="32">
        <v>78</v>
      </c>
      <c r="H16" s="9">
        <v>1.03</v>
      </c>
      <c r="I16" s="9">
        <v>8.3800000000000008</v>
      </c>
      <c r="J16" s="9">
        <v>7.07</v>
      </c>
      <c r="K16" s="9">
        <f t="shared" si="0"/>
        <v>0.21688741721854313</v>
      </c>
    </row>
    <row r="17" spans="1:11" x14ac:dyDescent="0.25">
      <c r="A17" s="7">
        <v>85</v>
      </c>
      <c r="B17" s="7" t="s">
        <v>94</v>
      </c>
      <c r="C17" s="132">
        <v>38723</v>
      </c>
      <c r="D17" s="9">
        <v>5</v>
      </c>
      <c r="E17" s="7">
        <v>201</v>
      </c>
      <c r="F17" s="9">
        <v>10.029999999999999</v>
      </c>
      <c r="G17" s="32">
        <v>82</v>
      </c>
      <c r="H17" s="9">
        <v>0.99</v>
      </c>
      <c r="I17" s="9">
        <v>10.52</v>
      </c>
      <c r="J17" s="9">
        <v>9.07</v>
      </c>
      <c r="K17" s="9">
        <f t="shared" si="0"/>
        <v>0.17945544554455437</v>
      </c>
    </row>
    <row r="18" spans="1:11" x14ac:dyDescent="0.25">
      <c r="A18" s="7">
        <v>92</v>
      </c>
      <c r="B18" s="7" t="s">
        <v>92</v>
      </c>
      <c r="C18" s="132">
        <v>38723</v>
      </c>
      <c r="D18" s="9">
        <v>4.8499999999999996</v>
      </c>
      <c r="E18" s="7">
        <v>29</v>
      </c>
      <c r="F18" s="9">
        <v>9.76</v>
      </c>
      <c r="G18" s="32">
        <v>9</v>
      </c>
      <c r="H18" s="9">
        <v>0.99</v>
      </c>
      <c r="I18" s="9">
        <v>11.21</v>
      </c>
      <c r="J18" s="9">
        <v>9.35</v>
      </c>
      <c r="K18" s="9">
        <f t="shared" si="0"/>
        <v>0.22248803827751212</v>
      </c>
    </row>
    <row r="19" spans="1:11" x14ac:dyDescent="0.25">
      <c r="A19" s="7">
        <v>92</v>
      </c>
      <c r="B19" s="7" t="s">
        <v>91</v>
      </c>
      <c r="C19" s="132">
        <v>38723</v>
      </c>
      <c r="D19" s="9">
        <v>5.0199999999999996</v>
      </c>
      <c r="E19" s="7">
        <v>414</v>
      </c>
      <c r="F19" s="9">
        <v>10</v>
      </c>
      <c r="G19" s="32">
        <v>53</v>
      </c>
      <c r="H19" s="9">
        <v>1</v>
      </c>
      <c r="I19" s="9">
        <v>10.93</v>
      </c>
      <c r="J19" s="9">
        <v>9.4700000000000006</v>
      </c>
      <c r="K19" s="9">
        <f t="shared" si="0"/>
        <v>0.17237308146399044</v>
      </c>
    </row>
    <row r="20" spans="1:11" x14ac:dyDescent="0.25">
      <c r="A20" s="7">
        <v>93</v>
      </c>
      <c r="B20" s="7" t="s">
        <v>92</v>
      </c>
      <c r="C20" s="132">
        <v>38723</v>
      </c>
      <c r="D20" s="9">
        <v>5.01</v>
      </c>
      <c r="E20" s="7">
        <v>164</v>
      </c>
      <c r="F20" s="9">
        <v>9.6</v>
      </c>
      <c r="G20" s="32">
        <v>72</v>
      </c>
      <c r="H20" s="9">
        <v>1</v>
      </c>
      <c r="I20" s="9">
        <v>10.83</v>
      </c>
      <c r="J20" s="9">
        <v>9.09</v>
      </c>
      <c r="K20" s="9">
        <f t="shared" si="0"/>
        <v>0.21508034610630411</v>
      </c>
    </row>
    <row r="21" spans="1:11" x14ac:dyDescent="0.25">
      <c r="A21" s="7">
        <v>93</v>
      </c>
      <c r="B21" s="7" t="s">
        <v>95</v>
      </c>
      <c r="C21" s="132">
        <v>38723</v>
      </c>
      <c r="D21" s="9">
        <v>4.99</v>
      </c>
      <c r="E21" s="7">
        <v>403</v>
      </c>
      <c r="F21" s="9">
        <v>9.93</v>
      </c>
      <c r="G21" s="32">
        <v>101</v>
      </c>
      <c r="H21" s="9">
        <v>1.05</v>
      </c>
      <c r="I21" s="9">
        <v>10.130000000000001</v>
      </c>
      <c r="J21" s="9">
        <v>8.81</v>
      </c>
      <c r="K21" s="9">
        <f t="shared" si="0"/>
        <v>0.17010309278350505</v>
      </c>
    </row>
    <row r="22" spans="1:11" x14ac:dyDescent="0.25">
      <c r="A22" s="7">
        <v>98</v>
      </c>
      <c r="B22" s="7" t="s">
        <v>91</v>
      </c>
      <c r="C22" s="132">
        <v>38723</v>
      </c>
      <c r="D22" s="9">
        <v>5.01</v>
      </c>
      <c r="E22" s="7">
        <v>17</v>
      </c>
      <c r="F22" s="9">
        <v>10.029999999999999</v>
      </c>
      <c r="G22" s="32">
        <v>66</v>
      </c>
      <c r="H22" s="9">
        <v>0.99</v>
      </c>
      <c r="I22" s="9">
        <v>9.84</v>
      </c>
      <c r="J22" s="9">
        <v>8.4600000000000009</v>
      </c>
      <c r="K22" s="9">
        <f t="shared" si="0"/>
        <v>0.18473895582329303</v>
      </c>
    </row>
    <row r="23" spans="1:11" x14ac:dyDescent="0.25">
      <c r="A23" s="7">
        <v>98</v>
      </c>
      <c r="B23" s="7" t="s">
        <v>92</v>
      </c>
      <c r="C23" s="132">
        <v>38723</v>
      </c>
      <c r="D23" s="9">
        <v>5.24</v>
      </c>
      <c r="E23" s="7">
        <v>23</v>
      </c>
      <c r="F23" s="9">
        <v>9.7899999999999991</v>
      </c>
      <c r="G23" s="32">
        <v>207</v>
      </c>
      <c r="H23" s="9">
        <v>1.02</v>
      </c>
      <c r="I23" s="9">
        <v>10.18</v>
      </c>
      <c r="J23" s="9">
        <v>8.5500000000000007</v>
      </c>
      <c r="K23" s="9">
        <f t="shared" si="0"/>
        <v>0.21646746347941551</v>
      </c>
    </row>
    <row r="24" spans="1:11" x14ac:dyDescent="0.25">
      <c r="A24" s="7">
        <v>99</v>
      </c>
      <c r="B24" s="7" t="s">
        <v>92</v>
      </c>
      <c r="C24" s="132">
        <v>38723</v>
      </c>
      <c r="D24" s="9">
        <v>5.05</v>
      </c>
      <c r="E24" s="7">
        <v>406</v>
      </c>
      <c r="F24" s="9">
        <v>9.94</v>
      </c>
      <c r="G24" s="32">
        <v>57</v>
      </c>
      <c r="H24" s="9">
        <v>1.03</v>
      </c>
      <c r="I24" s="9">
        <v>10.55</v>
      </c>
      <c r="J24" s="9">
        <v>8.83</v>
      </c>
      <c r="K24" s="9">
        <f t="shared" si="0"/>
        <v>0.2205128205128207</v>
      </c>
    </row>
    <row r="25" spans="1:11" x14ac:dyDescent="0.25">
      <c r="A25" s="7">
        <v>99</v>
      </c>
      <c r="B25" s="7" t="s">
        <v>91</v>
      </c>
      <c r="C25" s="132">
        <v>38723</v>
      </c>
      <c r="D25" s="9">
        <v>4.9800000000000004</v>
      </c>
      <c r="E25" s="7">
        <v>155</v>
      </c>
      <c r="F25" s="9">
        <v>9.93</v>
      </c>
      <c r="G25" s="32">
        <v>119</v>
      </c>
      <c r="H25" s="9">
        <v>0.99</v>
      </c>
      <c r="I25" s="9">
        <v>11.08</v>
      </c>
      <c r="J25" s="9">
        <v>9.43</v>
      </c>
      <c r="K25" s="9">
        <f t="shared" si="0"/>
        <v>0.1954976303317536</v>
      </c>
    </row>
    <row r="26" spans="1:11" x14ac:dyDescent="0.25">
      <c r="A26" s="7">
        <v>103</v>
      </c>
      <c r="B26" s="7" t="s">
        <v>96</v>
      </c>
      <c r="C26" s="132">
        <v>38723</v>
      </c>
      <c r="D26" s="9">
        <v>4.99</v>
      </c>
      <c r="E26" s="7">
        <v>413</v>
      </c>
      <c r="F26" s="9">
        <v>9.94</v>
      </c>
      <c r="G26" s="32">
        <v>62</v>
      </c>
      <c r="H26" s="9">
        <v>1.02</v>
      </c>
      <c r="I26" s="9">
        <v>11</v>
      </c>
      <c r="J26" s="9">
        <v>9.64</v>
      </c>
      <c r="K26" s="9">
        <f t="shared" si="0"/>
        <v>0.15777262180974469</v>
      </c>
    </row>
    <row r="27" spans="1:11" x14ac:dyDescent="0.25">
      <c r="A27" s="7">
        <v>103</v>
      </c>
      <c r="B27" s="7" t="s">
        <v>91</v>
      </c>
      <c r="C27" s="132">
        <v>38723</v>
      </c>
      <c r="D27" s="9">
        <v>4.95</v>
      </c>
      <c r="E27" s="7">
        <v>404</v>
      </c>
      <c r="F27" s="9">
        <v>9.9600000000000009</v>
      </c>
      <c r="G27" s="32">
        <v>99</v>
      </c>
      <c r="H27" s="9">
        <v>1.03</v>
      </c>
      <c r="I27" s="9">
        <v>12.06</v>
      </c>
      <c r="J27" s="9">
        <v>10.16</v>
      </c>
      <c r="K27" s="9">
        <f t="shared" si="0"/>
        <v>0.20810514786418402</v>
      </c>
    </row>
    <row r="28" spans="1:11" x14ac:dyDescent="0.25">
      <c r="A28" s="133">
        <v>108</v>
      </c>
      <c r="B28" s="133" t="s">
        <v>92</v>
      </c>
      <c r="C28" s="134">
        <v>38723</v>
      </c>
      <c r="D28" s="135">
        <v>5.08</v>
      </c>
      <c r="E28" s="133">
        <v>415</v>
      </c>
      <c r="F28" s="135">
        <v>9.9499999999999993</v>
      </c>
      <c r="G28" s="136">
        <v>86</v>
      </c>
      <c r="H28" s="135">
        <v>1.03</v>
      </c>
      <c r="I28" s="135">
        <v>11.76</v>
      </c>
      <c r="J28" s="135">
        <v>9.84</v>
      </c>
      <c r="K28" s="9">
        <f t="shared" si="0"/>
        <v>0.21793416572077182</v>
      </c>
    </row>
    <row r="29" spans="1:11" x14ac:dyDescent="0.25">
      <c r="A29" s="7">
        <v>176</v>
      </c>
      <c r="B29" s="7" t="s">
        <v>91</v>
      </c>
      <c r="C29" s="132">
        <v>38723</v>
      </c>
      <c r="D29" s="9">
        <v>5.0599999999999996</v>
      </c>
      <c r="E29" s="7">
        <v>102</v>
      </c>
      <c r="F29" s="9">
        <v>9.99</v>
      </c>
      <c r="G29" s="32">
        <v>52</v>
      </c>
      <c r="H29" s="9">
        <v>1</v>
      </c>
      <c r="I29" s="9">
        <v>10.92</v>
      </c>
      <c r="J29" s="9">
        <v>9.3800000000000008</v>
      </c>
      <c r="K29" s="9">
        <f t="shared" si="0"/>
        <v>0.18377088305489248</v>
      </c>
    </row>
    <row r="30" spans="1:11" x14ac:dyDescent="0.25">
      <c r="A30" s="7">
        <v>176</v>
      </c>
      <c r="B30" s="7" t="s">
        <v>92</v>
      </c>
      <c r="C30" s="132">
        <v>38723</v>
      </c>
      <c r="D30" s="9">
        <v>5.03</v>
      </c>
      <c r="E30" s="7">
        <v>35</v>
      </c>
      <c r="F30" s="9">
        <v>10.050000000000001</v>
      </c>
      <c r="G30" s="32">
        <v>96</v>
      </c>
      <c r="H30" s="9">
        <v>0.99</v>
      </c>
      <c r="I30" s="9">
        <v>10.15</v>
      </c>
      <c r="J30" s="9">
        <v>8.4499999999999993</v>
      </c>
      <c r="K30" s="9">
        <f t="shared" si="0"/>
        <v>0.22788203753351224</v>
      </c>
    </row>
    <row r="31" spans="1:11" x14ac:dyDescent="0.25">
      <c r="A31" s="7">
        <v>179</v>
      </c>
      <c r="B31" s="7" t="s">
        <v>92</v>
      </c>
      <c r="C31" s="132">
        <v>38723</v>
      </c>
      <c r="D31" s="9">
        <v>5</v>
      </c>
      <c r="E31" s="7">
        <v>400</v>
      </c>
      <c r="F31" s="9">
        <v>10.09</v>
      </c>
      <c r="G31" s="32">
        <v>3</v>
      </c>
      <c r="H31" s="9">
        <v>0.99</v>
      </c>
      <c r="I31" s="9">
        <v>10.79</v>
      </c>
      <c r="J31" s="9">
        <v>9.06</v>
      </c>
      <c r="K31" s="9">
        <f t="shared" si="0"/>
        <v>0.2143742255266417</v>
      </c>
    </row>
    <row r="32" spans="1:11" x14ac:dyDescent="0.25">
      <c r="A32" s="7">
        <v>179</v>
      </c>
      <c r="B32" s="7" t="s">
        <v>91</v>
      </c>
      <c r="C32" s="132">
        <v>38723</v>
      </c>
      <c r="D32" s="9">
        <v>5.04</v>
      </c>
      <c r="E32" s="7">
        <v>161</v>
      </c>
      <c r="F32" s="9">
        <v>9.99</v>
      </c>
      <c r="G32" s="32">
        <v>122</v>
      </c>
      <c r="H32" s="9">
        <v>0.99</v>
      </c>
      <c r="I32" s="9">
        <v>11</v>
      </c>
      <c r="J32" s="9">
        <v>9.41</v>
      </c>
      <c r="K32" s="9">
        <f t="shared" si="0"/>
        <v>0.18883610451306412</v>
      </c>
    </row>
    <row r="33" spans="1:11" x14ac:dyDescent="0.25">
      <c r="A33" s="133">
        <v>180</v>
      </c>
      <c r="B33" s="133" t="s">
        <v>91</v>
      </c>
      <c r="C33" s="134">
        <v>38723</v>
      </c>
      <c r="D33" s="135">
        <v>4.9400000000000004</v>
      </c>
      <c r="E33" s="133">
        <v>402</v>
      </c>
      <c r="F33" s="135">
        <v>10.06</v>
      </c>
      <c r="G33" s="136">
        <v>117</v>
      </c>
      <c r="H33" s="135">
        <v>1.02</v>
      </c>
      <c r="I33" s="135">
        <v>11.29</v>
      </c>
      <c r="J33" s="135">
        <v>9.6199999999999992</v>
      </c>
      <c r="K33" s="9">
        <f t="shared" si="0"/>
        <v>0.19418604651162791</v>
      </c>
    </row>
    <row r="34" spans="1:11" x14ac:dyDescent="0.25">
      <c r="A34" s="7">
        <v>188</v>
      </c>
      <c r="B34" s="7" t="s">
        <v>92</v>
      </c>
      <c r="C34" s="132">
        <v>38723</v>
      </c>
      <c r="D34" s="9">
        <v>5</v>
      </c>
      <c r="E34" s="7">
        <v>1</v>
      </c>
      <c r="F34" s="9">
        <v>10.050000000000001</v>
      </c>
      <c r="G34" s="32">
        <v>37</v>
      </c>
      <c r="H34" s="9">
        <v>1.04</v>
      </c>
      <c r="I34" s="9">
        <v>11.32</v>
      </c>
      <c r="J34" s="9">
        <v>9.59</v>
      </c>
      <c r="K34" s="9">
        <f t="shared" si="0"/>
        <v>0.20233918128654974</v>
      </c>
    </row>
    <row r="35" spans="1:11" x14ac:dyDescent="0.25">
      <c r="A35" s="7">
        <v>188</v>
      </c>
      <c r="B35" s="7" t="s">
        <v>91</v>
      </c>
      <c r="C35" s="132">
        <v>38723</v>
      </c>
      <c r="D35" s="9">
        <v>5.05</v>
      </c>
      <c r="E35" s="7">
        <v>46</v>
      </c>
      <c r="F35" s="9">
        <v>10.07</v>
      </c>
      <c r="G35" s="32">
        <v>203</v>
      </c>
      <c r="H35" s="9">
        <v>1</v>
      </c>
      <c r="I35" s="9">
        <v>10.26</v>
      </c>
      <c r="J35" s="9">
        <v>8.81</v>
      </c>
      <c r="K35" s="9">
        <f t="shared" si="0"/>
        <v>0.18565941101152358</v>
      </c>
    </row>
    <row r="36" spans="1:11" x14ac:dyDescent="0.25">
      <c r="A36" s="7">
        <v>193</v>
      </c>
      <c r="B36" s="7" t="s">
        <v>91</v>
      </c>
      <c r="C36" s="132">
        <v>38723</v>
      </c>
      <c r="D36" s="9">
        <v>4.8899999999999997</v>
      </c>
      <c r="E36" s="7">
        <v>7</v>
      </c>
      <c r="F36" s="9">
        <v>10.199999999999999</v>
      </c>
      <c r="G36" s="32">
        <v>21</v>
      </c>
      <c r="H36" s="9">
        <v>1.03</v>
      </c>
      <c r="I36" s="9">
        <v>10.88</v>
      </c>
      <c r="J36" s="9">
        <v>9.16</v>
      </c>
      <c r="K36" s="9">
        <f t="shared" si="0"/>
        <v>0.21156211562115626</v>
      </c>
    </row>
    <row r="37" spans="1:11" x14ac:dyDescent="0.25">
      <c r="A37" s="7">
        <v>193</v>
      </c>
      <c r="B37" s="7" t="s">
        <v>92</v>
      </c>
      <c r="C37" s="132">
        <v>38723</v>
      </c>
      <c r="D37" s="9">
        <v>5.07</v>
      </c>
      <c r="E37" s="7">
        <v>33</v>
      </c>
      <c r="F37" s="9">
        <v>10.1</v>
      </c>
      <c r="G37" s="32">
        <v>73</v>
      </c>
      <c r="H37" s="9">
        <v>0.99</v>
      </c>
      <c r="I37" s="9">
        <v>11.19</v>
      </c>
      <c r="J37" s="9">
        <v>9.44</v>
      </c>
      <c r="K37" s="9">
        <f t="shared" si="0"/>
        <v>0.20710059171597636</v>
      </c>
    </row>
    <row r="38" spans="1:11" x14ac:dyDescent="0.25">
      <c r="A38" s="7">
        <v>194</v>
      </c>
      <c r="B38" s="7" t="s">
        <v>91</v>
      </c>
      <c r="C38" s="132">
        <v>38723</v>
      </c>
      <c r="D38" s="9">
        <v>5.08</v>
      </c>
      <c r="E38" s="7">
        <v>410</v>
      </c>
      <c r="F38" s="9">
        <v>9.94</v>
      </c>
      <c r="G38" s="32">
        <v>109</v>
      </c>
      <c r="H38" s="9">
        <v>1.02</v>
      </c>
      <c r="I38" s="9">
        <v>11.12</v>
      </c>
      <c r="J38" s="9">
        <v>9.51</v>
      </c>
      <c r="K38" s="9">
        <f t="shared" si="0"/>
        <v>0.18963486454652526</v>
      </c>
    </row>
    <row r="39" spans="1:11" x14ac:dyDescent="0.25">
      <c r="A39" s="7">
        <v>194</v>
      </c>
      <c r="B39" s="7" t="s">
        <v>92</v>
      </c>
      <c r="C39" s="132">
        <v>38723</v>
      </c>
      <c r="D39" s="9">
        <v>5.01</v>
      </c>
      <c r="E39" s="7">
        <v>417</v>
      </c>
      <c r="F39" s="9">
        <v>9.91</v>
      </c>
      <c r="G39" s="32">
        <v>128</v>
      </c>
      <c r="H39" s="9">
        <v>0.98</v>
      </c>
      <c r="I39" s="9">
        <v>11.88</v>
      </c>
      <c r="J39" s="9">
        <v>9.99</v>
      </c>
      <c r="K39" s="9">
        <f t="shared" si="0"/>
        <v>0.20976692563817986</v>
      </c>
    </row>
    <row r="40" spans="1:11" x14ac:dyDescent="0.25">
      <c r="A40" s="7">
        <v>199</v>
      </c>
      <c r="B40" s="7" t="s">
        <v>91</v>
      </c>
      <c r="C40" s="132">
        <v>38723</v>
      </c>
      <c r="D40" s="9">
        <v>4.9800000000000004</v>
      </c>
      <c r="E40" s="7">
        <v>301</v>
      </c>
      <c r="F40" s="9">
        <v>9.9600000000000009</v>
      </c>
      <c r="G40" s="32">
        <v>38</v>
      </c>
      <c r="H40" s="9">
        <v>1.02</v>
      </c>
      <c r="I40" s="9">
        <v>11.55</v>
      </c>
      <c r="J40" s="9">
        <v>9.76</v>
      </c>
      <c r="K40" s="9">
        <f t="shared" si="0"/>
        <v>0.20480549199084677</v>
      </c>
    </row>
    <row r="41" spans="1:11" x14ac:dyDescent="0.25">
      <c r="A41" s="7">
        <v>199</v>
      </c>
      <c r="B41" s="7" t="s">
        <v>92</v>
      </c>
      <c r="C41" s="132">
        <v>38723</v>
      </c>
      <c r="D41" s="9">
        <v>4.9400000000000004</v>
      </c>
      <c r="E41" s="7">
        <v>408</v>
      </c>
      <c r="F41" s="9">
        <v>10.53</v>
      </c>
      <c r="G41" s="32">
        <v>114</v>
      </c>
      <c r="H41" s="9">
        <v>1.02</v>
      </c>
      <c r="I41" s="9">
        <v>11.48</v>
      </c>
      <c r="J41" s="9">
        <v>9.48</v>
      </c>
      <c r="K41" s="9">
        <f t="shared" si="0"/>
        <v>0.23640661938534277</v>
      </c>
    </row>
    <row r="42" spans="1:11" x14ac:dyDescent="0.25">
      <c r="A42" s="7">
        <v>201</v>
      </c>
      <c r="B42" s="7" t="s">
        <v>91</v>
      </c>
      <c r="C42" s="132">
        <v>38723</v>
      </c>
      <c r="D42" s="9">
        <v>4.8899999999999997</v>
      </c>
      <c r="E42" s="7">
        <v>157</v>
      </c>
      <c r="F42" s="9">
        <v>9.9499999999999993</v>
      </c>
      <c r="G42" s="32">
        <v>27</v>
      </c>
      <c r="H42" s="9">
        <v>0.99</v>
      </c>
      <c r="I42" s="9">
        <v>9.92</v>
      </c>
      <c r="J42" s="9">
        <v>8.5</v>
      </c>
      <c r="K42" s="9">
        <f t="shared" si="0"/>
        <v>0.18908122503328895</v>
      </c>
    </row>
    <row r="43" spans="1:11" x14ac:dyDescent="0.25">
      <c r="A43" s="7">
        <v>201</v>
      </c>
      <c r="B43" s="7" t="s">
        <v>92</v>
      </c>
      <c r="C43" s="132">
        <v>38723</v>
      </c>
      <c r="D43" s="9">
        <v>4.7300000000000004</v>
      </c>
      <c r="E43" s="7">
        <v>30</v>
      </c>
      <c r="F43" s="9">
        <v>9.65</v>
      </c>
      <c r="G43" s="32">
        <v>118</v>
      </c>
      <c r="H43" s="9">
        <v>1.01</v>
      </c>
      <c r="I43" s="9">
        <v>7.21</v>
      </c>
      <c r="J43" s="9">
        <v>6.1</v>
      </c>
      <c r="K43" s="9">
        <f t="shared" si="0"/>
        <v>0.21807465618860516</v>
      </c>
    </row>
    <row r="44" spans="1:11" x14ac:dyDescent="0.25">
      <c r="A44" s="7">
        <v>202</v>
      </c>
      <c r="B44" s="7" t="s">
        <v>91</v>
      </c>
      <c r="C44" s="132">
        <v>38723</v>
      </c>
      <c r="D44" s="9">
        <v>5.03</v>
      </c>
      <c r="E44" s="7">
        <v>202</v>
      </c>
      <c r="F44" s="9">
        <v>10.01</v>
      </c>
      <c r="G44" s="32">
        <v>62</v>
      </c>
      <c r="H44" s="9">
        <v>1</v>
      </c>
      <c r="I44" s="9">
        <v>11.84</v>
      </c>
      <c r="J44" s="9">
        <v>10.09</v>
      </c>
      <c r="K44" s="9">
        <f t="shared" si="0"/>
        <v>0.19251925192519254</v>
      </c>
    </row>
    <row r="45" spans="1:11" x14ac:dyDescent="0.25">
      <c r="A45" s="7">
        <v>202</v>
      </c>
      <c r="B45" s="7" t="s">
        <v>92</v>
      </c>
      <c r="C45" s="132">
        <v>38723</v>
      </c>
      <c r="D45" s="9">
        <v>4.9400000000000004</v>
      </c>
      <c r="E45" s="7">
        <v>162</v>
      </c>
      <c r="F45" s="9">
        <v>9.94</v>
      </c>
      <c r="G45" s="32">
        <v>122</v>
      </c>
      <c r="H45" s="9">
        <v>0.98</v>
      </c>
      <c r="I45" s="9">
        <v>10.15</v>
      </c>
      <c r="J45" s="9">
        <v>8.58</v>
      </c>
      <c r="K45" s="9">
        <f t="shared" si="0"/>
        <v>0.20657894736842111</v>
      </c>
    </row>
    <row r="46" spans="1:11" x14ac:dyDescent="0.25">
      <c r="A46" s="7">
        <v>206</v>
      </c>
      <c r="B46" s="7" t="s">
        <v>91</v>
      </c>
      <c r="C46" s="132">
        <v>38723</v>
      </c>
      <c r="D46" s="9">
        <v>4.92</v>
      </c>
      <c r="E46" s="7">
        <v>20</v>
      </c>
      <c r="F46" s="9">
        <v>9.67</v>
      </c>
      <c r="G46" s="32">
        <v>26</v>
      </c>
      <c r="H46" s="9">
        <v>1.01</v>
      </c>
      <c r="I46" s="9">
        <v>9.86</v>
      </c>
      <c r="J46" s="9">
        <v>8.36</v>
      </c>
      <c r="K46" s="9">
        <f t="shared" si="0"/>
        <v>0.20408163265306123</v>
      </c>
    </row>
    <row r="47" spans="1:11" x14ac:dyDescent="0.25">
      <c r="A47" s="7">
        <v>206</v>
      </c>
      <c r="B47" s="7" t="s">
        <v>68</v>
      </c>
      <c r="C47" s="132">
        <v>38723</v>
      </c>
      <c r="D47" s="9">
        <v>4.97</v>
      </c>
      <c r="E47" s="7">
        <v>28</v>
      </c>
      <c r="F47" s="9">
        <v>10</v>
      </c>
      <c r="G47" s="32">
        <v>201</v>
      </c>
      <c r="H47" s="9">
        <v>1.04</v>
      </c>
      <c r="I47" s="9">
        <v>11.05</v>
      </c>
      <c r="J47" s="9">
        <v>9.35</v>
      </c>
      <c r="K47" s="9">
        <f t="shared" si="0"/>
        <v>0.20457280385078255</v>
      </c>
    </row>
    <row r="48" spans="1:11" x14ac:dyDescent="0.25">
      <c r="A48" s="7">
        <v>208</v>
      </c>
      <c r="B48" s="7" t="s">
        <v>96</v>
      </c>
      <c r="C48" s="132">
        <v>38723</v>
      </c>
      <c r="D48" s="9">
        <v>4.9400000000000004</v>
      </c>
      <c r="E48" s="7">
        <v>412</v>
      </c>
      <c r="F48" s="9">
        <v>9.94</v>
      </c>
      <c r="G48" s="32">
        <v>14</v>
      </c>
      <c r="H48" s="9">
        <v>1</v>
      </c>
      <c r="I48" s="9">
        <v>10.61</v>
      </c>
      <c r="J48" s="9">
        <v>8.84</v>
      </c>
      <c r="K48" s="9">
        <f t="shared" si="0"/>
        <v>0.22576530612244894</v>
      </c>
    </row>
    <row r="49" spans="1:11" x14ac:dyDescent="0.25">
      <c r="A49" s="7">
        <v>208</v>
      </c>
      <c r="B49" s="7" t="s">
        <v>91</v>
      </c>
      <c r="C49" s="132">
        <v>38723</v>
      </c>
      <c r="D49" s="9">
        <v>5.0599999999999996</v>
      </c>
      <c r="E49" s="7">
        <v>13</v>
      </c>
      <c r="F49" s="9">
        <v>10</v>
      </c>
      <c r="G49" s="32">
        <v>110</v>
      </c>
      <c r="H49" s="9">
        <v>1.02</v>
      </c>
      <c r="I49" s="9">
        <v>10.36</v>
      </c>
      <c r="J49" s="9">
        <v>8.9</v>
      </c>
      <c r="K49" s="9">
        <f t="shared" si="0"/>
        <v>0.18527918781725874</v>
      </c>
    </row>
    <row r="50" spans="1:11" x14ac:dyDescent="0.25">
      <c r="A50" s="7">
        <v>209</v>
      </c>
      <c r="B50" s="7" t="s">
        <v>91</v>
      </c>
      <c r="C50" s="132">
        <v>38723</v>
      </c>
      <c r="D50" s="9">
        <v>5.1100000000000003</v>
      </c>
      <c r="E50" s="7">
        <v>47</v>
      </c>
      <c r="F50" s="9">
        <v>10.02</v>
      </c>
      <c r="G50" s="32">
        <v>7</v>
      </c>
      <c r="H50" s="9">
        <v>0.99</v>
      </c>
      <c r="I50" s="9">
        <v>10.14</v>
      </c>
      <c r="J50" s="9">
        <v>8.77</v>
      </c>
      <c r="K50" s="9">
        <f t="shared" si="0"/>
        <v>0.17609254498714666</v>
      </c>
    </row>
    <row r="51" spans="1:11" x14ac:dyDescent="0.25">
      <c r="A51" s="7">
        <v>209</v>
      </c>
      <c r="B51" s="7" t="s">
        <v>68</v>
      </c>
      <c r="C51" s="132">
        <v>38723</v>
      </c>
      <c r="D51" s="9">
        <v>4.91</v>
      </c>
      <c r="E51" s="7">
        <v>34</v>
      </c>
      <c r="F51" s="9">
        <v>9.94</v>
      </c>
      <c r="G51" s="32">
        <v>83</v>
      </c>
      <c r="H51" s="9">
        <v>0.99</v>
      </c>
      <c r="I51" s="9">
        <v>10.39</v>
      </c>
      <c r="J51" s="9">
        <v>8.7100000000000009</v>
      </c>
      <c r="K51" s="9">
        <f t="shared" si="0"/>
        <v>0.21761658031088077</v>
      </c>
    </row>
    <row r="52" spans="1:11" x14ac:dyDescent="0.25">
      <c r="A52" s="7">
        <v>210</v>
      </c>
      <c r="B52" s="7" t="s">
        <v>91</v>
      </c>
      <c r="C52" s="132">
        <v>38723</v>
      </c>
      <c r="D52" s="9">
        <v>5.04</v>
      </c>
      <c r="E52" s="7">
        <v>41</v>
      </c>
      <c r="F52" s="9">
        <v>10.06</v>
      </c>
      <c r="G52" s="32">
        <v>45</v>
      </c>
      <c r="H52" s="9">
        <v>1.04</v>
      </c>
      <c r="I52" s="9">
        <v>12.24</v>
      </c>
      <c r="J52" s="9">
        <v>10.53</v>
      </c>
      <c r="K52" s="9">
        <f t="shared" si="0"/>
        <v>0.1801896733403584</v>
      </c>
    </row>
    <row r="53" spans="1:11" x14ac:dyDescent="0.25">
      <c r="A53" s="7">
        <v>210</v>
      </c>
      <c r="B53" s="7" t="s">
        <v>92</v>
      </c>
      <c r="C53" s="132">
        <v>38723</v>
      </c>
      <c r="D53" s="9">
        <v>5.05</v>
      </c>
      <c r="E53" s="7">
        <v>158</v>
      </c>
      <c r="F53" s="9">
        <v>10.33</v>
      </c>
      <c r="G53" s="32">
        <v>109</v>
      </c>
      <c r="H53" s="9">
        <v>1.01</v>
      </c>
      <c r="I53" s="9">
        <v>5.48</v>
      </c>
      <c r="J53" s="9">
        <v>4.6399999999999997</v>
      </c>
      <c r="K53" s="9">
        <f t="shared" si="0"/>
        <v>0.23140495867768615</v>
      </c>
    </row>
    <row r="54" spans="1:11" x14ac:dyDescent="0.25">
      <c r="A54" s="7">
        <v>246</v>
      </c>
      <c r="B54" s="7" t="s">
        <v>92</v>
      </c>
      <c r="C54" s="132">
        <v>38723</v>
      </c>
      <c r="D54" s="9">
        <v>5.98</v>
      </c>
      <c r="E54" s="7">
        <v>100</v>
      </c>
      <c r="F54" s="9">
        <v>10.06</v>
      </c>
      <c r="G54" s="32">
        <v>6</v>
      </c>
      <c r="H54" s="9">
        <v>0.99</v>
      </c>
      <c r="I54" s="9">
        <v>11.57</v>
      </c>
      <c r="J54" s="9">
        <v>9.61</v>
      </c>
      <c r="K54" s="9">
        <f t="shared" si="0"/>
        <v>0.22737819025522055</v>
      </c>
    </row>
    <row r="55" spans="1:11" x14ac:dyDescent="0.25">
      <c r="A55" s="7">
        <v>246</v>
      </c>
      <c r="B55" s="7" t="s">
        <v>91</v>
      </c>
      <c r="C55" s="132">
        <v>38723</v>
      </c>
      <c r="D55" s="9">
        <v>4.97</v>
      </c>
      <c r="E55" s="7">
        <v>24</v>
      </c>
      <c r="F55" s="9">
        <v>9.9700000000000006</v>
      </c>
      <c r="G55" s="32">
        <v>101</v>
      </c>
      <c r="H55" s="9">
        <v>1.06</v>
      </c>
      <c r="I55" s="9">
        <v>10.62</v>
      </c>
      <c r="J55" s="9">
        <v>9</v>
      </c>
      <c r="K55" s="9">
        <f t="shared" si="0"/>
        <v>0.20403022670025181</v>
      </c>
    </row>
    <row r="56" spans="1:11" x14ac:dyDescent="0.25">
      <c r="A56" s="7">
        <v>249</v>
      </c>
      <c r="B56" s="7" t="s">
        <v>91</v>
      </c>
      <c r="C56" s="132">
        <v>38723</v>
      </c>
      <c r="D56" s="9">
        <v>4.96</v>
      </c>
      <c r="E56" s="7">
        <v>160</v>
      </c>
      <c r="F56" s="9">
        <v>10.029999999999999</v>
      </c>
      <c r="G56" s="32">
        <v>114</v>
      </c>
      <c r="H56" s="9">
        <v>1.02</v>
      </c>
      <c r="I56" s="9">
        <v>10.3</v>
      </c>
      <c r="J56" s="9">
        <v>8.6</v>
      </c>
      <c r="K56" s="9">
        <f t="shared" si="0"/>
        <v>0.22427440633245396</v>
      </c>
    </row>
    <row r="57" spans="1:11" x14ac:dyDescent="0.25">
      <c r="A57" s="7">
        <v>249</v>
      </c>
      <c r="B57" s="7" t="s">
        <v>92</v>
      </c>
      <c r="C57" s="132">
        <v>38723</v>
      </c>
      <c r="D57" s="9">
        <v>5.0199999999999996</v>
      </c>
      <c r="E57" s="7">
        <v>169</v>
      </c>
      <c r="F57" s="9">
        <v>9.99</v>
      </c>
      <c r="G57" s="32">
        <v>120</v>
      </c>
      <c r="H57" s="9">
        <v>1.01</v>
      </c>
      <c r="I57" s="9">
        <v>2.4</v>
      </c>
      <c r="J57" s="9">
        <v>2.15</v>
      </c>
      <c r="K57" s="9">
        <f t="shared" si="0"/>
        <v>0.2192982456140351</v>
      </c>
    </row>
    <row r="58" spans="1:11" x14ac:dyDescent="0.25">
      <c r="A58" s="7">
        <v>251</v>
      </c>
      <c r="B58" s="7" t="s">
        <v>68</v>
      </c>
      <c r="C58" s="132">
        <v>38723</v>
      </c>
      <c r="D58" s="9">
        <v>5.1100000000000003</v>
      </c>
      <c r="E58" s="7">
        <v>26</v>
      </c>
      <c r="F58" s="9">
        <v>10.039999999999999</v>
      </c>
      <c r="G58" s="32">
        <v>77</v>
      </c>
      <c r="H58" s="9">
        <v>1</v>
      </c>
      <c r="I58" s="9">
        <v>11.47</v>
      </c>
      <c r="J58" s="9">
        <v>10.220000000000001</v>
      </c>
      <c r="K58" s="9">
        <f t="shared" si="0"/>
        <v>0.13557483731019521</v>
      </c>
    </row>
    <row r="59" spans="1:11" x14ac:dyDescent="0.25">
      <c r="A59" s="7">
        <v>251</v>
      </c>
      <c r="B59" s="7" t="s">
        <v>91</v>
      </c>
      <c r="C59" s="132">
        <v>38723</v>
      </c>
      <c r="D59" s="9">
        <v>4.95</v>
      </c>
      <c r="E59" s="7">
        <v>10</v>
      </c>
      <c r="F59" s="9">
        <v>9.9700000000000006</v>
      </c>
      <c r="G59" s="32">
        <v>87</v>
      </c>
      <c r="H59" s="9">
        <v>1.01</v>
      </c>
      <c r="I59" s="9">
        <v>10.57</v>
      </c>
      <c r="J59" s="9">
        <v>8.9600000000000009</v>
      </c>
      <c r="K59" s="9">
        <f t="shared" si="0"/>
        <v>0.20251572327044015</v>
      </c>
    </row>
    <row r="60" spans="1:11" x14ac:dyDescent="0.25">
      <c r="A60" s="7">
        <v>253</v>
      </c>
      <c r="B60" s="7" t="s">
        <v>91</v>
      </c>
      <c r="C60" s="132">
        <v>38723</v>
      </c>
      <c r="D60" s="9">
        <v>4.96</v>
      </c>
      <c r="E60" s="7">
        <v>3</v>
      </c>
      <c r="F60" s="9">
        <v>9.99</v>
      </c>
      <c r="G60" s="32">
        <v>69</v>
      </c>
      <c r="H60" s="9">
        <v>1</v>
      </c>
      <c r="I60" s="9">
        <v>10.64</v>
      </c>
      <c r="J60" s="9">
        <v>8.8800000000000008</v>
      </c>
      <c r="K60" s="9">
        <f t="shared" si="0"/>
        <v>0.22335025380710655</v>
      </c>
    </row>
    <row r="61" spans="1:11" x14ac:dyDescent="0.25">
      <c r="A61" s="7">
        <v>253</v>
      </c>
      <c r="B61" s="7" t="s">
        <v>92</v>
      </c>
      <c r="C61" s="132">
        <v>38723</v>
      </c>
      <c r="D61" s="9">
        <v>5.07</v>
      </c>
      <c r="E61" s="7">
        <v>200</v>
      </c>
      <c r="F61" s="9">
        <v>10.029999999999999</v>
      </c>
      <c r="G61" s="32">
        <v>76</v>
      </c>
      <c r="H61" s="9">
        <v>1</v>
      </c>
      <c r="I61" s="9">
        <v>10.85</v>
      </c>
      <c r="J61" s="9">
        <v>8.57</v>
      </c>
      <c r="K61" s="9">
        <f t="shared" si="0"/>
        <v>0.30118890356671063</v>
      </c>
    </row>
    <row r="62" spans="1:11" x14ac:dyDescent="0.25">
      <c r="A62" s="7">
        <v>254</v>
      </c>
      <c r="B62" s="7" t="s">
        <v>92</v>
      </c>
      <c r="C62" s="132">
        <v>38723</v>
      </c>
      <c r="D62" s="9">
        <v>4.99</v>
      </c>
      <c r="E62" s="7">
        <v>152</v>
      </c>
      <c r="F62" s="9">
        <v>10.1</v>
      </c>
      <c r="G62" s="32">
        <v>57</v>
      </c>
      <c r="H62" s="9">
        <v>1.02</v>
      </c>
      <c r="I62" s="9">
        <v>10.55</v>
      </c>
      <c r="J62" s="9">
        <v>9.25</v>
      </c>
      <c r="K62" s="9">
        <f t="shared" si="0"/>
        <v>0.15795868772782512</v>
      </c>
    </row>
    <row r="63" spans="1:11" x14ac:dyDescent="0.25">
      <c r="A63" s="7">
        <v>254</v>
      </c>
      <c r="B63" s="7" t="s">
        <v>91</v>
      </c>
      <c r="C63" s="132">
        <v>38723</v>
      </c>
      <c r="D63" s="9">
        <v>4.95</v>
      </c>
      <c r="E63" s="7">
        <v>103</v>
      </c>
      <c r="F63" s="9">
        <v>10.08</v>
      </c>
      <c r="G63" s="32">
        <v>86</v>
      </c>
      <c r="H63" s="9">
        <v>1.03</v>
      </c>
      <c r="I63" s="9">
        <v>12.17</v>
      </c>
      <c r="J63" s="9">
        <v>10</v>
      </c>
      <c r="K63" s="9">
        <f t="shared" si="0"/>
        <v>0.24191750278706797</v>
      </c>
    </row>
    <row r="64" spans="1:11" x14ac:dyDescent="0.25">
      <c r="A64" s="7">
        <v>256</v>
      </c>
      <c r="B64" s="7" t="s">
        <v>91</v>
      </c>
      <c r="C64" s="132">
        <v>38723</v>
      </c>
      <c r="D64" s="9">
        <v>5.0599999999999996</v>
      </c>
      <c r="E64" s="7">
        <v>48</v>
      </c>
      <c r="F64" s="9">
        <v>10.1</v>
      </c>
      <c r="G64" s="32">
        <v>73</v>
      </c>
      <c r="H64" s="9">
        <v>1.02</v>
      </c>
      <c r="I64" s="9">
        <v>11.07</v>
      </c>
      <c r="J64" s="9">
        <v>9.41</v>
      </c>
      <c r="K64" s="9">
        <f t="shared" si="0"/>
        <v>0.19785458879618595</v>
      </c>
    </row>
    <row r="65" spans="1:11" x14ac:dyDescent="0.25">
      <c r="A65" s="7">
        <v>256</v>
      </c>
      <c r="B65" s="7" t="s">
        <v>92</v>
      </c>
      <c r="C65" s="132">
        <v>38723</v>
      </c>
      <c r="D65" s="9">
        <v>5.0199999999999996</v>
      </c>
      <c r="E65" s="7">
        <v>120</v>
      </c>
      <c r="F65" s="9">
        <v>10.11</v>
      </c>
      <c r="G65" s="32">
        <v>81</v>
      </c>
      <c r="H65" s="9">
        <v>1.02</v>
      </c>
      <c r="I65" s="9">
        <v>11.45</v>
      </c>
      <c r="J65" s="9">
        <v>9.65</v>
      </c>
      <c r="K65" s="9">
        <f t="shared" si="0"/>
        <v>0.20857473928157574</v>
      </c>
    </row>
    <row r="66" spans="1:11" x14ac:dyDescent="0.25">
      <c r="A66" s="7">
        <v>258</v>
      </c>
      <c r="B66" s="7" t="s">
        <v>92</v>
      </c>
      <c r="C66" s="132">
        <v>38723</v>
      </c>
      <c r="D66" s="9">
        <v>5.12</v>
      </c>
      <c r="E66" s="7">
        <v>105</v>
      </c>
      <c r="F66" s="9">
        <v>10.06</v>
      </c>
      <c r="G66" s="32">
        <v>65</v>
      </c>
      <c r="H66" s="9">
        <v>1.01</v>
      </c>
      <c r="I66" s="9">
        <v>9.82</v>
      </c>
      <c r="J66" s="9">
        <v>8.1</v>
      </c>
      <c r="K66" s="9">
        <f t="shared" ref="K66:K129" si="1">(((I66)-(H66))-((J66)-(H66)))/((J66)-(H66))</f>
        <v>0.24259520451339925</v>
      </c>
    </row>
    <row r="67" spans="1:11" x14ac:dyDescent="0.25">
      <c r="A67" s="7">
        <v>258</v>
      </c>
      <c r="B67" s="7" t="s">
        <v>91</v>
      </c>
      <c r="C67" s="132">
        <v>38723</v>
      </c>
      <c r="D67" s="9">
        <v>5.0599999999999996</v>
      </c>
      <c r="E67" s="7">
        <v>15</v>
      </c>
      <c r="F67" s="9">
        <v>10.34</v>
      </c>
      <c r="G67" s="32">
        <v>126</v>
      </c>
      <c r="H67" s="9">
        <v>1.02</v>
      </c>
      <c r="I67" s="9">
        <v>11.14</v>
      </c>
      <c r="J67" s="9">
        <v>9.44</v>
      </c>
      <c r="K67" s="9">
        <f t="shared" si="1"/>
        <v>0.20190023752969133</v>
      </c>
    </row>
    <row r="68" spans="1:11" x14ac:dyDescent="0.25">
      <c r="A68" s="7">
        <v>265</v>
      </c>
      <c r="B68" s="7" t="s">
        <v>92</v>
      </c>
      <c r="C68" s="132">
        <v>38723</v>
      </c>
      <c r="D68" s="9">
        <v>5.07</v>
      </c>
      <c r="E68" s="7">
        <v>18</v>
      </c>
      <c r="F68" s="9">
        <v>10.02</v>
      </c>
      <c r="G68" s="32">
        <v>56</v>
      </c>
      <c r="H68" s="9">
        <v>1.03</v>
      </c>
      <c r="I68" s="9">
        <v>10.68</v>
      </c>
      <c r="J68" s="9">
        <v>8.93</v>
      </c>
      <c r="K68" s="9">
        <f t="shared" si="1"/>
        <v>0.22151898734177228</v>
      </c>
    </row>
    <row r="69" spans="1:11" x14ac:dyDescent="0.25">
      <c r="A69" s="7">
        <v>265</v>
      </c>
      <c r="B69" s="7" t="s">
        <v>95</v>
      </c>
      <c r="C69" s="132">
        <v>38723</v>
      </c>
      <c r="D69" s="9">
        <v>4.9000000000000004</v>
      </c>
      <c r="E69" s="7">
        <v>401</v>
      </c>
      <c r="F69" s="9">
        <v>10.07</v>
      </c>
      <c r="G69" s="32">
        <v>69</v>
      </c>
      <c r="H69" s="9">
        <v>1.01</v>
      </c>
      <c r="I69" s="9">
        <v>10.65</v>
      </c>
      <c r="J69" s="9">
        <v>8.94</v>
      </c>
      <c r="K69" s="9">
        <f t="shared" si="1"/>
        <v>0.21563682219419936</v>
      </c>
    </row>
    <row r="70" spans="1:11" x14ac:dyDescent="0.25">
      <c r="A70" s="7">
        <v>266</v>
      </c>
      <c r="B70" s="7" t="s">
        <v>91</v>
      </c>
      <c r="C70" s="132">
        <v>38723</v>
      </c>
      <c r="D70" s="9">
        <v>4.97</v>
      </c>
      <c r="E70" s="7">
        <v>14</v>
      </c>
      <c r="F70" s="9">
        <v>10.08</v>
      </c>
      <c r="G70" s="32">
        <v>8</v>
      </c>
      <c r="H70" s="9">
        <v>1.01</v>
      </c>
      <c r="I70" s="9">
        <v>11.46</v>
      </c>
      <c r="J70" s="9">
        <v>9.6999999999999993</v>
      </c>
      <c r="K70" s="9">
        <f t="shared" si="1"/>
        <v>0.20253164556962044</v>
      </c>
    </row>
    <row r="71" spans="1:11" x14ac:dyDescent="0.25">
      <c r="A71" s="7">
        <v>266</v>
      </c>
      <c r="B71" s="7" t="s">
        <v>92</v>
      </c>
      <c r="C71" s="132">
        <v>38723</v>
      </c>
      <c r="D71" s="9">
        <v>4.99</v>
      </c>
      <c r="E71" s="7">
        <v>204</v>
      </c>
      <c r="F71" s="9">
        <v>10.01</v>
      </c>
      <c r="G71" s="32">
        <v>12</v>
      </c>
      <c r="H71" s="9">
        <v>1.02</v>
      </c>
      <c r="I71" s="9">
        <v>11.03</v>
      </c>
      <c r="J71" s="9">
        <v>9.25</v>
      </c>
      <c r="K71" s="9">
        <f t="shared" si="1"/>
        <v>0.21628189550425264</v>
      </c>
    </row>
    <row r="72" spans="1:11" x14ac:dyDescent="0.25">
      <c r="A72" s="7">
        <v>269</v>
      </c>
      <c r="B72" s="7" t="s">
        <v>91</v>
      </c>
      <c r="C72" s="132">
        <v>38723</v>
      </c>
      <c r="D72" s="9">
        <v>4.96</v>
      </c>
      <c r="E72" s="7">
        <v>166</v>
      </c>
      <c r="F72" s="9">
        <v>10.029999999999999</v>
      </c>
      <c r="G72" s="32">
        <v>80</v>
      </c>
      <c r="H72" s="9">
        <v>1.02</v>
      </c>
      <c r="I72" s="9">
        <v>11.62</v>
      </c>
      <c r="J72" s="9">
        <v>9.77</v>
      </c>
      <c r="K72" s="9">
        <f t="shared" si="1"/>
        <v>0.21142857142857138</v>
      </c>
    </row>
    <row r="73" spans="1:11" x14ac:dyDescent="0.25">
      <c r="A73" s="7">
        <v>269</v>
      </c>
      <c r="B73" s="7" t="s">
        <v>92</v>
      </c>
      <c r="C73" s="132">
        <v>38723</v>
      </c>
      <c r="D73" s="9">
        <v>5</v>
      </c>
      <c r="E73" s="7">
        <v>8</v>
      </c>
      <c r="F73" s="9">
        <v>9.35</v>
      </c>
      <c r="K73" s="9" t="e">
        <f t="shared" si="1"/>
        <v>#DIV/0!</v>
      </c>
    </row>
    <row r="74" spans="1:11" x14ac:dyDescent="0.25">
      <c r="A74" s="7">
        <v>270</v>
      </c>
      <c r="B74" s="7" t="s">
        <v>92</v>
      </c>
      <c r="C74" s="132">
        <v>38723</v>
      </c>
      <c r="D74" s="9">
        <v>5.04</v>
      </c>
      <c r="E74" s="7">
        <v>405</v>
      </c>
      <c r="F74" s="9">
        <v>10.06</v>
      </c>
      <c r="G74" s="32">
        <v>80</v>
      </c>
      <c r="H74" s="9">
        <v>1.01</v>
      </c>
      <c r="I74" s="9">
        <v>9.11</v>
      </c>
      <c r="J74" s="9">
        <v>7.67</v>
      </c>
      <c r="K74" s="9">
        <f t="shared" si="1"/>
        <v>0.21621621621621614</v>
      </c>
    </row>
    <row r="75" spans="1:11" x14ac:dyDescent="0.25">
      <c r="A75" s="7">
        <v>270</v>
      </c>
      <c r="B75" s="7" t="s">
        <v>91</v>
      </c>
      <c r="C75" s="132">
        <v>38723</v>
      </c>
      <c r="D75" s="9">
        <v>5</v>
      </c>
      <c r="E75" s="7">
        <v>27</v>
      </c>
      <c r="F75" s="9">
        <v>9.99</v>
      </c>
      <c r="G75" s="32">
        <v>107</v>
      </c>
      <c r="H75" s="9">
        <v>1.03</v>
      </c>
      <c r="I75" s="9">
        <v>10.15</v>
      </c>
      <c r="J75" s="9">
        <v>8.66</v>
      </c>
      <c r="K75" s="9">
        <f t="shared" si="1"/>
        <v>0.19528178243774588</v>
      </c>
    </row>
    <row r="76" spans="1:11" x14ac:dyDescent="0.25">
      <c r="A76" s="7">
        <v>275</v>
      </c>
      <c r="B76" s="7" t="s">
        <v>92</v>
      </c>
      <c r="C76" s="132">
        <v>38723</v>
      </c>
      <c r="D76" s="9">
        <v>5.05</v>
      </c>
      <c r="E76" s="7">
        <v>101</v>
      </c>
      <c r="F76" s="9">
        <v>9.9700000000000006</v>
      </c>
      <c r="G76" s="32">
        <v>8</v>
      </c>
      <c r="H76" s="9">
        <v>1.02</v>
      </c>
      <c r="I76" s="9">
        <v>11.32</v>
      </c>
      <c r="J76" s="9">
        <v>9.4600000000000009</v>
      </c>
      <c r="K76" s="9">
        <f t="shared" si="1"/>
        <v>0.22037914691943117</v>
      </c>
    </row>
    <row r="77" spans="1:11" x14ac:dyDescent="0.25">
      <c r="A77" s="7">
        <v>275</v>
      </c>
      <c r="B77" s="7" t="s">
        <v>91</v>
      </c>
      <c r="C77" s="132">
        <v>38723</v>
      </c>
      <c r="D77" s="9">
        <v>5.07</v>
      </c>
      <c r="E77" s="7">
        <v>418</v>
      </c>
      <c r="F77" s="9">
        <v>10.039999999999999</v>
      </c>
      <c r="G77" s="32">
        <v>116</v>
      </c>
      <c r="H77" s="9">
        <v>1.03</v>
      </c>
      <c r="I77" s="9">
        <v>10.51</v>
      </c>
      <c r="J77" s="9">
        <v>8.9</v>
      </c>
      <c r="K77" s="9">
        <f t="shared" si="1"/>
        <v>0.20457433290978402</v>
      </c>
    </row>
    <row r="78" spans="1:11" x14ac:dyDescent="0.25">
      <c r="A78" s="7">
        <v>277</v>
      </c>
      <c r="B78" s="7" t="s">
        <v>92</v>
      </c>
      <c r="C78" s="132">
        <v>38723</v>
      </c>
      <c r="D78" s="9">
        <v>4.92</v>
      </c>
      <c r="E78" s="7">
        <v>203</v>
      </c>
      <c r="F78" s="9">
        <v>10.14</v>
      </c>
      <c r="G78" s="32">
        <v>124</v>
      </c>
      <c r="H78" s="9">
        <v>0.99</v>
      </c>
      <c r="I78" s="9">
        <v>11.11</v>
      </c>
      <c r="J78" s="9">
        <v>9.24</v>
      </c>
      <c r="K78" s="9">
        <f t="shared" si="1"/>
        <v>0.22666666666666657</v>
      </c>
    </row>
    <row r="79" spans="1:11" x14ac:dyDescent="0.25">
      <c r="A79" s="7">
        <v>277</v>
      </c>
      <c r="B79" s="7" t="s">
        <v>91</v>
      </c>
      <c r="C79" s="132">
        <v>38723</v>
      </c>
      <c r="D79" s="9">
        <v>5.07</v>
      </c>
      <c r="E79" s="7">
        <v>2</v>
      </c>
      <c r="F79" s="9">
        <v>10.02</v>
      </c>
      <c r="G79" s="32">
        <v>128</v>
      </c>
      <c r="H79" s="9">
        <v>0.97</v>
      </c>
      <c r="I79" s="9">
        <v>11.81</v>
      </c>
      <c r="J79" s="9">
        <v>9.7799999999999994</v>
      </c>
      <c r="K79" s="9">
        <f t="shared" si="1"/>
        <v>0.23041997729852456</v>
      </c>
    </row>
    <row r="80" spans="1:11" x14ac:dyDescent="0.25">
      <c r="A80" s="7">
        <v>316</v>
      </c>
      <c r="B80" s="7" t="s">
        <v>91</v>
      </c>
      <c r="C80" s="132">
        <v>38723</v>
      </c>
      <c r="D80" s="9">
        <v>5.13</v>
      </c>
      <c r="E80" s="7">
        <v>40</v>
      </c>
      <c r="F80" s="9">
        <v>10.29</v>
      </c>
      <c r="G80" s="32">
        <v>102</v>
      </c>
      <c r="H80" s="9">
        <v>1.05</v>
      </c>
      <c r="I80" s="9">
        <v>10.18</v>
      </c>
      <c r="J80" s="9">
        <v>8.9499999999999993</v>
      </c>
      <c r="K80" s="9">
        <f t="shared" si="1"/>
        <v>0.15569620253164551</v>
      </c>
    </row>
    <row r="81" spans="1:11" x14ac:dyDescent="0.25">
      <c r="A81" s="7">
        <v>316</v>
      </c>
      <c r="B81" s="7" t="s">
        <v>92</v>
      </c>
      <c r="C81" s="132">
        <v>38723</v>
      </c>
      <c r="D81" s="9">
        <v>4.9000000000000004</v>
      </c>
      <c r="E81" s="7">
        <v>416</v>
      </c>
      <c r="F81" s="9">
        <v>9.98</v>
      </c>
      <c r="G81" s="32">
        <v>120</v>
      </c>
      <c r="H81" s="9">
        <v>1.01</v>
      </c>
      <c r="I81" s="9">
        <v>11.22</v>
      </c>
      <c r="J81" s="9">
        <v>9.2899999999999991</v>
      </c>
      <c r="K81" s="9">
        <f t="shared" si="1"/>
        <v>0.23309178743961373</v>
      </c>
    </row>
    <row r="82" spans="1:11" x14ac:dyDescent="0.25">
      <c r="A82" s="7">
        <v>318</v>
      </c>
      <c r="B82" s="7" t="s">
        <v>91</v>
      </c>
      <c r="C82" s="132">
        <v>38723</v>
      </c>
      <c r="D82" s="9">
        <v>5.07</v>
      </c>
      <c r="E82" s="7">
        <v>411</v>
      </c>
      <c r="F82" s="9">
        <v>9.9700000000000006</v>
      </c>
      <c r="G82" s="32">
        <v>6</v>
      </c>
      <c r="H82" s="9">
        <v>1</v>
      </c>
      <c r="I82" s="9">
        <v>11.17</v>
      </c>
      <c r="J82" s="9">
        <v>9.48</v>
      </c>
      <c r="K82" s="9">
        <f t="shared" si="1"/>
        <v>0.19929245283018862</v>
      </c>
    </row>
    <row r="83" spans="1:11" x14ac:dyDescent="0.25">
      <c r="A83" s="7">
        <v>318</v>
      </c>
      <c r="B83" s="7" t="s">
        <v>92</v>
      </c>
      <c r="C83" s="132">
        <v>38723</v>
      </c>
      <c r="D83" s="9">
        <v>5.0199999999999996</v>
      </c>
      <c r="E83" s="7">
        <v>22</v>
      </c>
      <c r="F83" s="9">
        <v>10.050000000000001</v>
      </c>
      <c r="G83" s="32">
        <v>206</v>
      </c>
      <c r="H83" s="9">
        <v>1.02</v>
      </c>
      <c r="I83" s="9">
        <v>10.08</v>
      </c>
      <c r="J83" s="9">
        <v>8.39</v>
      </c>
      <c r="K83" s="9">
        <f t="shared" si="1"/>
        <v>0.22930800542740831</v>
      </c>
    </row>
    <row r="84" spans="1:11" x14ac:dyDescent="0.25">
      <c r="A84" s="7">
        <v>320</v>
      </c>
      <c r="B84" s="7" t="s">
        <v>92</v>
      </c>
      <c r="C84" s="132">
        <v>38723</v>
      </c>
      <c r="D84" s="9">
        <v>5.0199999999999996</v>
      </c>
      <c r="E84" s="7">
        <v>37</v>
      </c>
      <c r="F84" s="9">
        <v>10.01</v>
      </c>
      <c r="G84" s="32">
        <v>41</v>
      </c>
      <c r="H84" s="9">
        <v>1</v>
      </c>
      <c r="I84" s="9">
        <v>13.89</v>
      </c>
      <c r="J84" s="9">
        <v>11.47</v>
      </c>
      <c r="K84" s="9">
        <f t="shared" si="1"/>
        <v>0.23113658070678125</v>
      </c>
    </row>
    <row r="85" spans="1:11" x14ac:dyDescent="0.25">
      <c r="A85" s="7">
        <v>320</v>
      </c>
      <c r="B85" s="7" t="s">
        <v>91</v>
      </c>
      <c r="C85" s="132">
        <v>38723</v>
      </c>
      <c r="D85" s="9">
        <v>5.01</v>
      </c>
      <c r="E85" s="7">
        <v>107</v>
      </c>
      <c r="F85" s="9">
        <v>10.050000000000001</v>
      </c>
      <c r="G85" s="32">
        <v>100</v>
      </c>
      <c r="H85" s="9">
        <v>1.01</v>
      </c>
      <c r="I85" s="9">
        <v>12.39</v>
      </c>
      <c r="J85" s="9">
        <v>10.5</v>
      </c>
      <c r="K85" s="9">
        <f t="shared" si="1"/>
        <v>0.19915700737618552</v>
      </c>
    </row>
    <row r="86" spans="1:11" x14ac:dyDescent="0.25">
      <c r="A86" s="7">
        <v>324</v>
      </c>
      <c r="B86" s="7" t="s">
        <v>91</v>
      </c>
      <c r="C86" s="132">
        <v>38723</v>
      </c>
      <c r="D86" s="9">
        <v>4.9400000000000004</v>
      </c>
      <c r="E86" s="7">
        <v>409</v>
      </c>
      <c r="F86" s="9">
        <v>10.08</v>
      </c>
      <c r="G86" s="32">
        <v>45</v>
      </c>
      <c r="H86" s="9">
        <v>1.04</v>
      </c>
      <c r="I86" s="9">
        <v>12.65</v>
      </c>
      <c r="J86" s="9">
        <v>10.130000000000001</v>
      </c>
      <c r="K86" s="9">
        <f t="shared" si="1"/>
        <v>0.2772277227722772</v>
      </c>
    </row>
    <row r="87" spans="1:11" x14ac:dyDescent="0.25">
      <c r="A87" s="7">
        <v>324</v>
      </c>
      <c r="B87" s="7" t="s">
        <v>68</v>
      </c>
      <c r="C87" s="132">
        <v>38723</v>
      </c>
      <c r="D87" s="9">
        <v>5.0199999999999996</v>
      </c>
      <c r="E87" s="7">
        <v>153</v>
      </c>
      <c r="F87" s="9">
        <v>10.119999999999999</v>
      </c>
      <c r="G87" s="32">
        <v>60</v>
      </c>
      <c r="H87" s="9">
        <v>1</v>
      </c>
      <c r="I87" s="9">
        <v>10.039999999999999</v>
      </c>
      <c r="J87" s="9">
        <v>8.24</v>
      </c>
      <c r="K87" s="9">
        <f t="shared" si="1"/>
        <v>0.24861878453038658</v>
      </c>
    </row>
    <row r="88" spans="1:11" x14ac:dyDescent="0.25">
      <c r="A88" s="7">
        <v>327</v>
      </c>
      <c r="B88" s="7" t="s">
        <v>91</v>
      </c>
      <c r="C88" s="132">
        <v>38723</v>
      </c>
      <c r="D88" s="9">
        <v>5.03</v>
      </c>
      <c r="E88" s="7">
        <v>6</v>
      </c>
      <c r="F88" s="9">
        <v>10.07</v>
      </c>
      <c r="G88" s="32">
        <v>61</v>
      </c>
      <c r="H88" s="9">
        <v>1.01</v>
      </c>
      <c r="I88" s="9">
        <v>10.31</v>
      </c>
      <c r="J88" s="9">
        <v>8.75</v>
      </c>
      <c r="K88" s="9">
        <f t="shared" si="1"/>
        <v>0.20155038759689928</v>
      </c>
    </row>
    <row r="89" spans="1:11" x14ac:dyDescent="0.25">
      <c r="A89" s="7">
        <v>327</v>
      </c>
      <c r="B89" s="7" t="s">
        <v>92</v>
      </c>
      <c r="C89" s="132">
        <v>38723</v>
      </c>
      <c r="D89" s="9">
        <v>5.01</v>
      </c>
      <c r="E89" s="7">
        <v>300</v>
      </c>
      <c r="F89" s="9">
        <v>9.9600000000000009</v>
      </c>
      <c r="G89" s="32">
        <v>79</v>
      </c>
      <c r="H89" s="9">
        <v>1</v>
      </c>
      <c r="I89" s="9">
        <v>11.79</v>
      </c>
      <c r="J89" s="9">
        <v>9.8800000000000008</v>
      </c>
      <c r="K89" s="9">
        <f t="shared" si="1"/>
        <v>0.21509009009008989</v>
      </c>
    </row>
    <row r="90" spans="1:11" x14ac:dyDescent="0.25">
      <c r="A90" s="7">
        <v>328</v>
      </c>
      <c r="B90" s="7" t="s">
        <v>97</v>
      </c>
      <c r="C90" s="132">
        <v>38723</v>
      </c>
      <c r="D90" s="9">
        <v>5.17</v>
      </c>
      <c r="E90" s="7">
        <v>303</v>
      </c>
      <c r="F90" s="9">
        <v>9.94</v>
      </c>
      <c r="G90" s="32">
        <v>32</v>
      </c>
      <c r="H90" s="9">
        <v>1</v>
      </c>
      <c r="I90" s="9">
        <v>10.199999999999999</v>
      </c>
      <c r="J90" s="9">
        <v>8.5299999999999994</v>
      </c>
      <c r="K90" s="9">
        <f t="shared" si="1"/>
        <v>0.22177954847277556</v>
      </c>
    </row>
    <row r="91" spans="1:11" x14ac:dyDescent="0.25">
      <c r="A91" s="7">
        <v>328</v>
      </c>
      <c r="B91" s="7" t="s">
        <v>91</v>
      </c>
      <c r="C91" s="132">
        <v>38723</v>
      </c>
      <c r="D91" s="9">
        <v>5.05</v>
      </c>
      <c r="E91" s="7">
        <v>106</v>
      </c>
      <c r="F91" s="9">
        <v>10</v>
      </c>
      <c r="G91" s="32">
        <v>130</v>
      </c>
      <c r="H91" s="9">
        <v>1.02</v>
      </c>
      <c r="I91" s="9">
        <v>13.31</v>
      </c>
      <c r="J91" s="9">
        <v>11.57</v>
      </c>
      <c r="K91" s="9">
        <f t="shared" si="1"/>
        <v>0.16492890995260664</v>
      </c>
    </row>
    <row r="92" spans="1:11" x14ac:dyDescent="0.25">
      <c r="A92" s="7">
        <v>330</v>
      </c>
      <c r="B92" s="7" t="s">
        <v>92</v>
      </c>
      <c r="C92" s="132">
        <v>38723</v>
      </c>
      <c r="D92" s="9">
        <v>4.9800000000000004</v>
      </c>
      <c r="E92" s="7">
        <v>11</v>
      </c>
      <c r="F92" s="9">
        <v>10.09</v>
      </c>
      <c r="G92" s="32">
        <v>38</v>
      </c>
      <c r="H92" s="9">
        <v>1.02</v>
      </c>
      <c r="I92" s="9">
        <v>10.28</v>
      </c>
      <c r="J92" s="9">
        <v>8.7100000000000009</v>
      </c>
      <c r="K92" s="9">
        <f t="shared" si="1"/>
        <v>0.20416124837451213</v>
      </c>
    </row>
    <row r="93" spans="1:11" x14ac:dyDescent="0.25">
      <c r="A93" s="7">
        <v>330</v>
      </c>
      <c r="B93" s="7" t="s">
        <v>91</v>
      </c>
      <c r="C93" s="132">
        <v>38723</v>
      </c>
      <c r="D93" s="9">
        <v>5.04</v>
      </c>
      <c r="E93" s="7">
        <v>121</v>
      </c>
      <c r="F93" s="9">
        <v>10.01</v>
      </c>
      <c r="G93" s="32">
        <v>59</v>
      </c>
      <c r="H93" s="9">
        <v>1</v>
      </c>
      <c r="I93" s="9">
        <v>10.8</v>
      </c>
      <c r="J93" s="9">
        <v>9.3800000000000008</v>
      </c>
      <c r="K93" s="9">
        <f t="shared" si="1"/>
        <v>0.16945107398568016</v>
      </c>
    </row>
    <row r="94" spans="1:11" x14ac:dyDescent="0.25">
      <c r="A94" s="7">
        <v>339</v>
      </c>
      <c r="B94" s="7" t="s">
        <v>91</v>
      </c>
      <c r="C94" s="132">
        <v>38723</v>
      </c>
      <c r="D94" s="9">
        <v>4.99</v>
      </c>
      <c r="E94" s="7">
        <v>300</v>
      </c>
      <c r="F94" s="9">
        <v>10.06</v>
      </c>
      <c r="G94" s="32">
        <v>14</v>
      </c>
      <c r="H94" s="9">
        <v>0.98</v>
      </c>
      <c r="I94" s="9">
        <v>10.62</v>
      </c>
      <c r="J94" s="9">
        <v>9</v>
      </c>
      <c r="K94" s="9">
        <f t="shared" si="1"/>
        <v>0.20199501246882784</v>
      </c>
    </row>
    <row r="95" spans="1:11" x14ac:dyDescent="0.25">
      <c r="A95" s="7">
        <v>339</v>
      </c>
      <c r="B95" s="7" t="s">
        <v>92</v>
      </c>
      <c r="C95" s="132">
        <v>38723</v>
      </c>
      <c r="D95" s="9">
        <v>4.99</v>
      </c>
      <c r="E95" s="7">
        <v>12</v>
      </c>
      <c r="F95" s="9">
        <v>10.08</v>
      </c>
      <c r="G95" s="32">
        <v>58</v>
      </c>
      <c r="H95" s="9">
        <v>1.01</v>
      </c>
      <c r="I95" s="9">
        <v>10.69</v>
      </c>
      <c r="J95" s="9">
        <v>9.0299999999999994</v>
      </c>
      <c r="K95" s="9">
        <f t="shared" si="1"/>
        <v>0.2069825436408978</v>
      </c>
    </row>
    <row r="96" spans="1:11" x14ac:dyDescent="0.25">
      <c r="A96" s="7">
        <v>340</v>
      </c>
      <c r="B96" s="7" t="s">
        <v>91</v>
      </c>
      <c r="C96" s="132">
        <v>38723</v>
      </c>
      <c r="D96" s="9">
        <v>4.9800000000000004</v>
      </c>
      <c r="E96" s="7">
        <v>154</v>
      </c>
      <c r="F96" s="9">
        <v>9.98</v>
      </c>
      <c r="G96" s="32">
        <v>67</v>
      </c>
      <c r="H96" s="9">
        <v>1.02</v>
      </c>
      <c r="I96" s="9">
        <v>10.69</v>
      </c>
      <c r="J96" s="9">
        <v>9.02</v>
      </c>
      <c r="K96" s="9">
        <f t="shared" si="1"/>
        <v>0.20874999999999999</v>
      </c>
    </row>
    <row r="97" spans="1:11" x14ac:dyDescent="0.25">
      <c r="A97" s="7">
        <v>340</v>
      </c>
      <c r="B97" s="7" t="s">
        <v>92</v>
      </c>
      <c r="C97" s="132">
        <v>38723</v>
      </c>
      <c r="D97" s="9">
        <v>4.99</v>
      </c>
      <c r="E97" s="7">
        <v>43</v>
      </c>
      <c r="F97" s="9">
        <v>10.02</v>
      </c>
      <c r="G97" s="32">
        <v>117</v>
      </c>
      <c r="H97" s="9">
        <v>1.01</v>
      </c>
      <c r="I97" s="9">
        <v>10.45</v>
      </c>
      <c r="J97" s="9">
        <v>8.84</v>
      </c>
      <c r="K97" s="9">
        <f t="shared" si="1"/>
        <v>0.20561941251596416</v>
      </c>
    </row>
    <row r="98" spans="1:11" x14ac:dyDescent="0.25">
      <c r="A98" s="7">
        <v>342</v>
      </c>
      <c r="B98" s="7" t="s">
        <v>91</v>
      </c>
      <c r="C98" s="132">
        <v>38723</v>
      </c>
      <c r="D98" s="9">
        <v>5.07</v>
      </c>
      <c r="E98" s="7">
        <v>45</v>
      </c>
      <c r="F98" s="9">
        <v>9.75</v>
      </c>
      <c r="G98" s="32">
        <v>3</v>
      </c>
      <c r="H98" s="9">
        <v>0.99</v>
      </c>
      <c r="I98" s="9">
        <v>10.09</v>
      </c>
      <c r="J98" s="9">
        <v>8.2899999999999991</v>
      </c>
      <c r="K98" s="9">
        <f t="shared" si="1"/>
        <v>0.24657534246575355</v>
      </c>
    </row>
    <row r="99" spans="1:11" x14ac:dyDescent="0.25">
      <c r="A99" s="7">
        <v>342</v>
      </c>
      <c r="B99" s="7" t="s">
        <v>92</v>
      </c>
      <c r="C99" s="132">
        <v>38723</v>
      </c>
      <c r="D99" s="9">
        <v>5.08</v>
      </c>
      <c r="E99" s="7">
        <v>150</v>
      </c>
      <c r="F99" s="9">
        <v>10.029999999999999</v>
      </c>
      <c r="G99" s="32">
        <v>94</v>
      </c>
      <c r="H99" s="9">
        <v>1.02</v>
      </c>
      <c r="I99" s="9">
        <v>4.7699999999999996</v>
      </c>
      <c r="J99" s="9">
        <v>4.0599999999999996</v>
      </c>
      <c r="K99" s="9">
        <f t="shared" si="1"/>
        <v>0.2335526315789474</v>
      </c>
    </row>
    <row r="100" spans="1:11" x14ac:dyDescent="0.25">
      <c r="A100" s="7">
        <v>344</v>
      </c>
      <c r="B100" s="7" t="s">
        <v>92</v>
      </c>
      <c r="C100" s="132">
        <v>38723</v>
      </c>
      <c r="D100" s="9">
        <v>4.97</v>
      </c>
      <c r="E100" s="7">
        <v>407</v>
      </c>
      <c r="F100" s="9">
        <v>9.99</v>
      </c>
      <c r="G100" s="32">
        <v>61</v>
      </c>
      <c r="H100" s="9">
        <v>1.01</v>
      </c>
      <c r="I100" s="9">
        <v>11.49</v>
      </c>
      <c r="J100" s="9">
        <v>9.4600000000000009</v>
      </c>
      <c r="K100" s="9">
        <f t="shared" si="1"/>
        <v>0.24023668639053244</v>
      </c>
    </row>
    <row r="101" spans="1:11" x14ac:dyDescent="0.25">
      <c r="A101" s="7">
        <v>344</v>
      </c>
      <c r="B101" s="7" t="s">
        <v>91</v>
      </c>
      <c r="C101" s="132">
        <v>38723</v>
      </c>
      <c r="D101" s="9">
        <v>4.96</v>
      </c>
      <c r="E101" s="7">
        <v>39</v>
      </c>
      <c r="F101" s="9">
        <v>9.9600000000000009</v>
      </c>
      <c r="G101" s="32">
        <v>99</v>
      </c>
      <c r="H101" s="9">
        <v>1.03</v>
      </c>
      <c r="I101" s="9">
        <v>10.59</v>
      </c>
      <c r="J101" s="9">
        <v>9.01</v>
      </c>
      <c r="K101" s="9">
        <f t="shared" si="1"/>
        <v>0.19799498746867181</v>
      </c>
    </row>
    <row r="102" spans="1:11" x14ac:dyDescent="0.25">
      <c r="A102" s="7">
        <v>348</v>
      </c>
      <c r="B102" s="7" t="s">
        <v>91</v>
      </c>
      <c r="C102" s="132">
        <v>38723</v>
      </c>
      <c r="D102" s="9">
        <v>5.0199999999999996</v>
      </c>
      <c r="E102" s="7">
        <v>21</v>
      </c>
      <c r="F102" s="9">
        <v>9.9600000000000009</v>
      </c>
      <c r="G102" s="32">
        <v>63</v>
      </c>
      <c r="H102" s="9">
        <v>1</v>
      </c>
      <c r="I102" s="9">
        <v>10.199999999999999</v>
      </c>
      <c r="J102" s="9">
        <v>8.64</v>
      </c>
      <c r="K102" s="9">
        <f t="shared" si="1"/>
        <v>0.2041884816753925</v>
      </c>
    </row>
    <row r="103" spans="1:11" x14ac:dyDescent="0.25">
      <c r="A103" s="7">
        <v>348</v>
      </c>
      <c r="B103" s="7" t="s">
        <v>92</v>
      </c>
      <c r="C103" s="132">
        <v>38723</v>
      </c>
      <c r="D103" s="9">
        <v>5.01</v>
      </c>
      <c r="E103" s="7">
        <v>44</v>
      </c>
      <c r="F103" s="9">
        <v>10.029999999999999</v>
      </c>
      <c r="G103" s="32">
        <v>88</v>
      </c>
      <c r="H103" s="9">
        <v>1</v>
      </c>
      <c r="I103" s="9">
        <v>11.67</v>
      </c>
      <c r="J103" s="9">
        <v>9.69</v>
      </c>
      <c r="K103" s="9">
        <f t="shared" si="1"/>
        <v>0.22784810126582283</v>
      </c>
    </row>
    <row r="104" spans="1:11" x14ac:dyDescent="0.25">
      <c r="A104" s="7">
        <v>491</v>
      </c>
      <c r="B104" s="7" t="s">
        <v>92</v>
      </c>
      <c r="C104" s="132">
        <v>38728</v>
      </c>
      <c r="D104" s="9">
        <v>5.01</v>
      </c>
      <c r="E104" s="7">
        <v>429</v>
      </c>
      <c r="F104" s="9">
        <v>9.93</v>
      </c>
      <c r="G104" s="32">
        <v>25</v>
      </c>
      <c r="H104" s="9">
        <v>1.01</v>
      </c>
      <c r="I104" s="9">
        <v>12.39</v>
      </c>
      <c r="J104" s="9">
        <v>10.01</v>
      </c>
      <c r="K104" s="9">
        <f t="shared" si="1"/>
        <v>0.26444444444444454</v>
      </c>
    </row>
    <row r="105" spans="1:11" x14ac:dyDescent="0.25">
      <c r="A105" s="7">
        <v>491</v>
      </c>
      <c r="B105" s="7" t="s">
        <v>94</v>
      </c>
      <c r="C105" s="132">
        <v>38728</v>
      </c>
      <c r="D105" s="9">
        <v>5.05</v>
      </c>
      <c r="E105" s="7">
        <v>425</v>
      </c>
      <c r="F105" s="9">
        <v>10.08</v>
      </c>
      <c r="G105" s="32">
        <v>115</v>
      </c>
      <c r="H105" s="9">
        <v>0.98</v>
      </c>
      <c r="I105" s="9">
        <v>11.83</v>
      </c>
      <c r="J105" s="9">
        <v>9.92</v>
      </c>
      <c r="K105" s="9">
        <f t="shared" si="1"/>
        <v>0.21364653243847878</v>
      </c>
    </row>
    <row r="106" spans="1:11" x14ac:dyDescent="0.25">
      <c r="A106" s="7">
        <v>494</v>
      </c>
      <c r="B106" s="7" t="s">
        <v>91</v>
      </c>
      <c r="C106" s="132">
        <v>38728</v>
      </c>
      <c r="D106" s="9">
        <v>5.0199999999999996</v>
      </c>
      <c r="E106" s="7">
        <v>461</v>
      </c>
      <c r="F106" s="9">
        <v>9.8699999999999992</v>
      </c>
      <c r="G106" s="32">
        <v>2</v>
      </c>
      <c r="H106" s="9">
        <v>0.99</v>
      </c>
      <c r="I106" s="9">
        <v>8.31</v>
      </c>
      <c r="J106" s="9">
        <v>7.16</v>
      </c>
      <c r="K106" s="9">
        <f t="shared" si="1"/>
        <v>0.1863857374392221</v>
      </c>
    </row>
    <row r="107" spans="1:11" x14ac:dyDescent="0.25">
      <c r="A107" s="7">
        <v>494</v>
      </c>
      <c r="B107" s="7" t="s">
        <v>92</v>
      </c>
      <c r="C107" s="132">
        <v>38728</v>
      </c>
      <c r="D107" s="9">
        <v>5.07</v>
      </c>
      <c r="E107" s="7">
        <v>451</v>
      </c>
      <c r="F107" s="9">
        <v>10.1</v>
      </c>
      <c r="G107" s="32">
        <v>204</v>
      </c>
      <c r="H107" s="9">
        <v>1.02</v>
      </c>
      <c r="I107" s="9">
        <v>5.72</v>
      </c>
      <c r="J107" s="9">
        <v>4.76</v>
      </c>
      <c r="K107" s="9">
        <f t="shared" si="1"/>
        <v>0.25668449197860949</v>
      </c>
    </row>
    <row r="108" spans="1:11" x14ac:dyDescent="0.25">
      <c r="A108" s="7">
        <v>495</v>
      </c>
      <c r="B108" s="7" t="s">
        <v>92</v>
      </c>
      <c r="C108" s="132">
        <v>38728</v>
      </c>
      <c r="D108" s="9">
        <v>5.01</v>
      </c>
      <c r="E108" s="7">
        <v>441</v>
      </c>
      <c r="F108" s="9">
        <v>10.08</v>
      </c>
      <c r="G108" s="32">
        <v>4</v>
      </c>
      <c r="H108" s="9">
        <v>1.01</v>
      </c>
      <c r="I108" s="9">
        <v>10.41</v>
      </c>
      <c r="J108" s="9">
        <v>9.16</v>
      </c>
      <c r="K108" s="9">
        <f t="shared" si="1"/>
        <v>0.15337423312883436</v>
      </c>
    </row>
    <row r="109" spans="1:11" x14ac:dyDescent="0.25">
      <c r="A109" s="7">
        <v>495</v>
      </c>
      <c r="B109" s="7" t="s">
        <v>91</v>
      </c>
      <c r="C109" s="132">
        <v>38728</v>
      </c>
      <c r="D109" s="9">
        <v>5.0999999999999996</v>
      </c>
      <c r="E109" s="7">
        <v>430</v>
      </c>
      <c r="F109" s="9">
        <v>10.09</v>
      </c>
      <c r="G109" s="32">
        <v>10</v>
      </c>
      <c r="H109" s="9">
        <v>0.96</v>
      </c>
      <c r="I109" s="9">
        <v>13.02</v>
      </c>
      <c r="J109" s="9">
        <v>10.65</v>
      </c>
      <c r="K109" s="9">
        <f t="shared" si="1"/>
        <v>0.24458204334365297</v>
      </c>
    </row>
    <row r="110" spans="1:11" x14ac:dyDescent="0.25">
      <c r="A110" s="7">
        <v>501</v>
      </c>
      <c r="B110" s="7" t="s">
        <v>91</v>
      </c>
      <c r="C110" s="132">
        <v>38728</v>
      </c>
      <c r="D110" s="9">
        <v>5.15</v>
      </c>
      <c r="E110" s="7">
        <v>457</v>
      </c>
      <c r="F110" s="9">
        <v>10</v>
      </c>
      <c r="G110" s="32">
        <v>39</v>
      </c>
      <c r="H110" s="9">
        <v>1.01</v>
      </c>
      <c r="I110" s="9">
        <v>9.35</v>
      </c>
      <c r="J110" s="9">
        <v>7.87</v>
      </c>
      <c r="K110" s="9">
        <f t="shared" si="1"/>
        <v>0.21574344023323608</v>
      </c>
    </row>
    <row r="111" spans="1:11" x14ac:dyDescent="0.25">
      <c r="A111" s="7">
        <v>501</v>
      </c>
      <c r="B111" s="7" t="s">
        <v>92</v>
      </c>
      <c r="C111" s="132">
        <v>38728</v>
      </c>
      <c r="D111" s="9">
        <v>4.9400000000000004</v>
      </c>
      <c r="E111" s="7">
        <v>460</v>
      </c>
      <c r="F111" s="9">
        <v>9.94</v>
      </c>
      <c r="G111" s="32">
        <v>97</v>
      </c>
      <c r="H111" s="9">
        <v>1.01</v>
      </c>
      <c r="I111" s="9">
        <v>5.37</v>
      </c>
      <c r="J111" s="9">
        <v>4.4400000000000004</v>
      </c>
      <c r="K111" s="9">
        <f t="shared" si="1"/>
        <v>0.27113702623906694</v>
      </c>
    </row>
    <row r="112" spans="1:11" x14ac:dyDescent="0.25">
      <c r="A112" s="7">
        <v>502</v>
      </c>
      <c r="B112" s="7" t="s">
        <v>96</v>
      </c>
      <c r="C112" s="132">
        <v>38728</v>
      </c>
      <c r="D112" s="9">
        <v>4.9800000000000004</v>
      </c>
      <c r="E112" s="7">
        <v>443</v>
      </c>
      <c r="F112" s="9">
        <v>10.029999999999999</v>
      </c>
      <c r="G112" s="32">
        <v>67</v>
      </c>
      <c r="H112" s="9">
        <v>1.02</v>
      </c>
      <c r="I112" s="9">
        <v>9.49</v>
      </c>
      <c r="J112" s="9">
        <v>7.81</v>
      </c>
      <c r="K112" s="9">
        <f t="shared" si="1"/>
        <v>0.24742268041237139</v>
      </c>
    </row>
    <row r="113" spans="1:11" x14ac:dyDescent="0.25">
      <c r="A113" s="7">
        <v>502</v>
      </c>
      <c r="B113" s="7" t="s">
        <v>91</v>
      </c>
      <c r="C113" s="132">
        <v>38728</v>
      </c>
      <c r="D113" s="9">
        <v>5.07</v>
      </c>
      <c r="E113" s="7">
        <v>419</v>
      </c>
      <c r="F113" s="9">
        <v>10</v>
      </c>
      <c r="G113" s="32">
        <v>105</v>
      </c>
      <c r="H113" s="9">
        <v>1.02</v>
      </c>
      <c r="I113" s="9">
        <v>12.3</v>
      </c>
      <c r="J113" s="9">
        <v>9.93</v>
      </c>
      <c r="K113" s="9">
        <f t="shared" si="1"/>
        <v>0.26599326599326611</v>
      </c>
    </row>
    <row r="114" spans="1:11" x14ac:dyDescent="0.25">
      <c r="A114" s="7">
        <v>506</v>
      </c>
      <c r="B114" s="7" t="s">
        <v>91</v>
      </c>
      <c r="C114" s="132">
        <v>38728</v>
      </c>
      <c r="D114" s="9">
        <v>4.91</v>
      </c>
      <c r="E114" s="7">
        <v>452</v>
      </c>
      <c r="F114" s="9">
        <v>10.18</v>
      </c>
      <c r="G114" s="32">
        <v>89</v>
      </c>
      <c r="H114" s="9">
        <v>1.02</v>
      </c>
      <c r="I114" s="9">
        <v>9.49</v>
      </c>
      <c r="J114" s="9">
        <v>7.74</v>
      </c>
      <c r="K114" s="9">
        <f t="shared" si="1"/>
        <v>0.26041666666666663</v>
      </c>
    </row>
    <row r="115" spans="1:11" x14ac:dyDescent="0.25">
      <c r="A115" s="7">
        <v>506</v>
      </c>
      <c r="B115" s="7" t="s">
        <v>92</v>
      </c>
      <c r="C115" s="132">
        <v>38728</v>
      </c>
      <c r="D115" s="9">
        <v>5.03</v>
      </c>
      <c r="E115" s="7">
        <v>447</v>
      </c>
      <c r="F115" s="9">
        <v>10</v>
      </c>
      <c r="G115" s="32">
        <v>130</v>
      </c>
      <c r="H115" s="9">
        <v>1.02</v>
      </c>
      <c r="I115" s="9">
        <v>7.1</v>
      </c>
      <c r="J115" s="9">
        <v>5.81</v>
      </c>
      <c r="K115" s="9">
        <f t="shared" si="1"/>
        <v>0.26931106471816307</v>
      </c>
    </row>
    <row r="116" spans="1:11" x14ac:dyDescent="0.25">
      <c r="A116" s="7">
        <v>509</v>
      </c>
      <c r="B116" s="7" t="s">
        <v>68</v>
      </c>
      <c r="C116" s="132">
        <v>38728</v>
      </c>
      <c r="D116" s="9">
        <v>5.01</v>
      </c>
      <c r="E116" s="7">
        <v>432</v>
      </c>
      <c r="F116" s="9">
        <v>9.92</v>
      </c>
      <c r="G116" s="32">
        <v>90</v>
      </c>
      <c r="H116" s="9">
        <v>1</v>
      </c>
      <c r="I116" s="9">
        <v>9.44</v>
      </c>
      <c r="J116" s="9">
        <v>8.02</v>
      </c>
      <c r="K116" s="9">
        <f t="shared" si="1"/>
        <v>0.20227920227920229</v>
      </c>
    </row>
    <row r="117" spans="1:11" x14ac:dyDescent="0.25">
      <c r="A117" s="7">
        <v>509</v>
      </c>
      <c r="B117" s="7" t="s">
        <v>91</v>
      </c>
      <c r="C117" s="132">
        <v>38728</v>
      </c>
      <c r="D117" s="9">
        <v>5.13</v>
      </c>
      <c r="E117" s="7">
        <v>439</v>
      </c>
      <c r="F117" s="9">
        <v>9.92</v>
      </c>
      <c r="G117" s="32">
        <v>129</v>
      </c>
      <c r="H117" s="9">
        <v>1.01</v>
      </c>
      <c r="I117" s="9">
        <v>10.51</v>
      </c>
      <c r="J117" s="9">
        <v>8.9600000000000009</v>
      </c>
      <c r="K117" s="9">
        <f t="shared" si="1"/>
        <v>0.19496855345911934</v>
      </c>
    </row>
    <row r="118" spans="1:11" x14ac:dyDescent="0.25">
      <c r="A118" s="7">
        <v>510</v>
      </c>
      <c r="B118" s="7" t="s">
        <v>91</v>
      </c>
      <c r="C118" s="132">
        <v>38728</v>
      </c>
      <c r="D118" s="9">
        <v>5.05</v>
      </c>
      <c r="E118" s="7">
        <v>462</v>
      </c>
      <c r="F118" s="9">
        <v>9.86</v>
      </c>
      <c r="G118" s="32">
        <v>24</v>
      </c>
      <c r="H118" s="9">
        <v>1.02</v>
      </c>
      <c r="I118" s="9">
        <v>10.39</v>
      </c>
      <c r="J118" s="9">
        <v>8.6</v>
      </c>
      <c r="K118" s="9">
        <f t="shared" si="1"/>
        <v>0.23614775725593679</v>
      </c>
    </row>
    <row r="119" spans="1:11" x14ac:dyDescent="0.25">
      <c r="A119" s="7">
        <v>510</v>
      </c>
      <c r="B119" s="7" t="s">
        <v>92</v>
      </c>
      <c r="C119" s="132">
        <v>38728</v>
      </c>
      <c r="D119" s="9">
        <v>5.09</v>
      </c>
      <c r="E119" s="7">
        <v>420</v>
      </c>
      <c r="F119" s="9">
        <v>10.02</v>
      </c>
      <c r="G119" s="32">
        <v>123</v>
      </c>
      <c r="H119" s="9">
        <v>0.99</v>
      </c>
      <c r="I119" s="9">
        <v>11.9</v>
      </c>
      <c r="J119" s="9">
        <v>9.65</v>
      </c>
      <c r="K119" s="9">
        <f t="shared" si="1"/>
        <v>0.25981524249422633</v>
      </c>
    </row>
    <row r="120" spans="1:11" x14ac:dyDescent="0.25">
      <c r="A120" s="7">
        <v>515</v>
      </c>
      <c r="B120" s="7" t="s">
        <v>91</v>
      </c>
      <c r="C120" s="132">
        <v>38728</v>
      </c>
      <c r="D120" s="9">
        <v>5.08</v>
      </c>
      <c r="E120" s="7">
        <v>426</v>
      </c>
      <c r="F120" s="9">
        <v>10.06</v>
      </c>
      <c r="G120" s="32">
        <v>15</v>
      </c>
      <c r="H120" s="9">
        <v>1.03</v>
      </c>
      <c r="I120" s="9">
        <v>11.03</v>
      </c>
      <c r="J120" s="9">
        <v>8.86</v>
      </c>
      <c r="K120" s="9">
        <f t="shared" si="1"/>
        <v>0.27713920817369109</v>
      </c>
    </row>
    <row r="121" spans="1:11" x14ac:dyDescent="0.25">
      <c r="A121" s="7">
        <v>515</v>
      </c>
      <c r="B121" s="7" t="s">
        <v>92</v>
      </c>
      <c r="C121" s="132">
        <v>38728</v>
      </c>
      <c r="D121" s="9">
        <v>5.15</v>
      </c>
      <c r="E121" s="7">
        <v>430</v>
      </c>
      <c r="F121" s="9">
        <v>10.19</v>
      </c>
      <c r="G121" s="32">
        <v>108</v>
      </c>
      <c r="H121" s="9">
        <v>1</v>
      </c>
      <c r="I121" s="9">
        <v>10.75</v>
      </c>
      <c r="J121" s="9">
        <v>8.61</v>
      </c>
      <c r="K121" s="9">
        <f t="shared" si="1"/>
        <v>0.28120893561103821</v>
      </c>
    </row>
    <row r="122" spans="1:11" x14ac:dyDescent="0.25">
      <c r="A122" s="7">
        <v>519</v>
      </c>
      <c r="B122" s="7" t="s">
        <v>91</v>
      </c>
      <c r="C122" s="132">
        <v>38728</v>
      </c>
      <c r="D122" s="9">
        <v>4.9400000000000004</v>
      </c>
      <c r="E122" s="7">
        <v>448</v>
      </c>
      <c r="F122" s="9">
        <v>10.09</v>
      </c>
      <c r="G122" s="32">
        <v>104</v>
      </c>
      <c r="H122" s="9">
        <v>1.01</v>
      </c>
      <c r="I122" s="9">
        <v>10.51</v>
      </c>
      <c r="J122" s="9">
        <v>8.7200000000000006</v>
      </c>
      <c r="K122" s="9">
        <f t="shared" si="1"/>
        <v>0.23216601815823593</v>
      </c>
    </row>
    <row r="123" spans="1:11" x14ac:dyDescent="0.25">
      <c r="A123" s="7">
        <v>519</v>
      </c>
      <c r="B123" s="7" t="s">
        <v>92</v>
      </c>
      <c r="C123" s="132">
        <v>38728</v>
      </c>
      <c r="D123" s="9">
        <v>5.04</v>
      </c>
      <c r="E123" s="7">
        <v>438</v>
      </c>
      <c r="F123" s="9">
        <v>10.130000000000001</v>
      </c>
      <c r="G123" s="32">
        <v>208</v>
      </c>
      <c r="H123" s="9">
        <v>1.03</v>
      </c>
      <c r="I123" s="9">
        <v>10.67</v>
      </c>
      <c r="J123" s="9">
        <v>8.57</v>
      </c>
      <c r="K123" s="9">
        <f t="shared" si="1"/>
        <v>0.27851458885941649</v>
      </c>
    </row>
    <row r="124" spans="1:11" x14ac:dyDescent="0.25">
      <c r="A124" s="7">
        <v>520</v>
      </c>
      <c r="B124" s="7" t="s">
        <v>91</v>
      </c>
      <c r="C124" s="132">
        <v>38728</v>
      </c>
      <c r="D124" s="9">
        <v>5.12</v>
      </c>
      <c r="E124" s="7">
        <v>459</v>
      </c>
      <c r="F124" s="9">
        <v>4.45</v>
      </c>
      <c r="G124" s="32">
        <v>33</v>
      </c>
      <c r="H124" s="9">
        <v>1.06</v>
      </c>
      <c r="I124" s="9">
        <v>2.66</v>
      </c>
      <c r="J124" s="9">
        <v>2.2999999999999998</v>
      </c>
      <c r="K124" s="9">
        <f t="shared" si="1"/>
        <v>0.29032258064516159</v>
      </c>
    </row>
    <row r="125" spans="1:11" x14ac:dyDescent="0.25">
      <c r="A125" s="7">
        <v>520</v>
      </c>
      <c r="B125" s="7" t="s">
        <v>92</v>
      </c>
      <c r="C125" s="132">
        <v>38728</v>
      </c>
      <c r="D125" s="9">
        <v>5.0199999999999996</v>
      </c>
      <c r="E125" s="7">
        <v>435</v>
      </c>
      <c r="F125" s="9">
        <v>8.08</v>
      </c>
      <c r="G125" s="32">
        <v>106</v>
      </c>
      <c r="H125" s="9">
        <v>1.01</v>
      </c>
      <c r="I125" s="9">
        <v>3.89</v>
      </c>
      <c r="J125" s="9">
        <v>3.27</v>
      </c>
      <c r="K125" s="9">
        <f t="shared" si="1"/>
        <v>0.2743362831858408</v>
      </c>
    </row>
    <row r="126" spans="1:11" x14ac:dyDescent="0.25">
      <c r="A126" s="7">
        <v>563</v>
      </c>
      <c r="B126" s="7" t="s">
        <v>92</v>
      </c>
      <c r="C126" s="132">
        <v>38728</v>
      </c>
      <c r="D126" s="9">
        <v>5.03</v>
      </c>
      <c r="E126" s="7">
        <v>464</v>
      </c>
      <c r="F126" s="9">
        <v>10.02</v>
      </c>
      <c r="G126" s="32">
        <v>91</v>
      </c>
      <c r="H126" s="9">
        <v>1.05</v>
      </c>
      <c r="I126" s="9">
        <v>9.9</v>
      </c>
      <c r="J126" s="9">
        <v>8.0299999999999994</v>
      </c>
      <c r="K126" s="9">
        <f t="shared" si="1"/>
        <v>0.26790830945558741</v>
      </c>
    </row>
    <row r="127" spans="1:11" x14ac:dyDescent="0.25">
      <c r="A127" s="7">
        <v>563</v>
      </c>
      <c r="B127" s="7" t="s">
        <v>91</v>
      </c>
      <c r="C127" s="132">
        <v>38728</v>
      </c>
      <c r="D127" s="9">
        <v>4.95</v>
      </c>
      <c r="E127" s="7">
        <v>422</v>
      </c>
      <c r="F127" s="9">
        <v>10.039999999999999</v>
      </c>
      <c r="G127" s="32">
        <v>113</v>
      </c>
      <c r="H127" s="9">
        <v>1</v>
      </c>
      <c r="I127" s="9">
        <v>11.57</v>
      </c>
      <c r="J127" s="9">
        <v>9.6999999999999993</v>
      </c>
      <c r="K127" s="9">
        <f t="shared" si="1"/>
        <v>0.21494252873563233</v>
      </c>
    </row>
    <row r="128" spans="1:11" x14ac:dyDescent="0.25">
      <c r="A128" s="120">
        <v>567</v>
      </c>
      <c r="B128" s="120" t="s">
        <v>96</v>
      </c>
      <c r="C128" s="137">
        <v>38728</v>
      </c>
      <c r="D128" s="122">
        <v>5.0599999999999996</v>
      </c>
      <c r="E128" s="120">
        <v>455</v>
      </c>
      <c r="F128" s="122">
        <v>9.61</v>
      </c>
      <c r="G128" s="126">
        <v>98</v>
      </c>
      <c r="H128" s="122">
        <v>1.04</v>
      </c>
      <c r="I128" s="122">
        <v>3.94</v>
      </c>
      <c r="J128" s="122">
        <v>3.35</v>
      </c>
      <c r="K128" s="122">
        <f t="shared" si="1"/>
        <v>0.25541125541125537</v>
      </c>
    </row>
    <row r="129" spans="1:11" x14ac:dyDescent="0.25">
      <c r="A129" s="7">
        <v>569</v>
      </c>
      <c r="B129" s="7" t="s">
        <v>92</v>
      </c>
      <c r="C129" s="132">
        <v>38728</v>
      </c>
      <c r="D129" s="9">
        <v>5.14</v>
      </c>
      <c r="E129" s="7">
        <v>433</v>
      </c>
      <c r="F129" s="9">
        <v>10.039999999999999</v>
      </c>
      <c r="G129" s="32">
        <v>55</v>
      </c>
      <c r="H129" s="9">
        <v>1.04</v>
      </c>
      <c r="I129" s="9">
        <v>10.1</v>
      </c>
      <c r="J129" s="9">
        <v>8.16</v>
      </c>
      <c r="K129" s="9">
        <f t="shared" si="1"/>
        <v>0.27247191011235933</v>
      </c>
    </row>
    <row r="130" spans="1:11" x14ac:dyDescent="0.25">
      <c r="A130" s="7">
        <v>569</v>
      </c>
      <c r="B130" s="7" t="s">
        <v>91</v>
      </c>
      <c r="C130" s="132">
        <v>38728</v>
      </c>
      <c r="D130" s="9">
        <v>5</v>
      </c>
      <c r="E130" s="7">
        <v>450</v>
      </c>
      <c r="F130" s="9">
        <v>9.93</v>
      </c>
      <c r="G130" s="32">
        <v>100</v>
      </c>
      <c r="H130" s="9">
        <v>1.01</v>
      </c>
      <c r="I130" s="9">
        <v>11.07</v>
      </c>
      <c r="J130" s="9">
        <v>8.9700000000000006</v>
      </c>
      <c r="K130" s="9">
        <f t="shared" ref="K130:K193" si="2">(((I130)-(H130))-((J130)-(H130)))/((J130)-(H130))</f>
        <v>0.26381909547738686</v>
      </c>
    </row>
    <row r="131" spans="1:11" x14ac:dyDescent="0.25">
      <c r="A131" s="7">
        <v>573</v>
      </c>
      <c r="B131" s="7" t="s">
        <v>91</v>
      </c>
      <c r="C131" s="132">
        <v>38728</v>
      </c>
      <c r="D131" s="9">
        <v>4.99</v>
      </c>
      <c r="E131" s="7">
        <v>463</v>
      </c>
      <c r="F131" s="9">
        <v>9.8800000000000008</v>
      </c>
      <c r="G131" s="32">
        <v>17</v>
      </c>
      <c r="H131" s="9">
        <v>1.01</v>
      </c>
      <c r="I131" s="9">
        <v>9.8000000000000007</v>
      </c>
      <c r="J131" s="9">
        <v>8.2100000000000009</v>
      </c>
      <c r="K131" s="9">
        <f t="shared" si="2"/>
        <v>0.22083333333333327</v>
      </c>
    </row>
    <row r="132" spans="1:11" x14ac:dyDescent="0.25">
      <c r="A132" s="7">
        <v>573</v>
      </c>
      <c r="B132" s="7" t="s">
        <v>68</v>
      </c>
      <c r="C132" s="132">
        <v>38728</v>
      </c>
      <c r="D132" s="9">
        <v>5.0599999999999996</v>
      </c>
      <c r="E132" s="7">
        <v>454</v>
      </c>
      <c r="F132" s="9">
        <v>10.28</v>
      </c>
      <c r="G132" s="32">
        <v>205</v>
      </c>
      <c r="H132" s="9">
        <v>1.01</v>
      </c>
      <c r="I132" s="9">
        <v>11.03</v>
      </c>
      <c r="J132" s="9">
        <v>8.94</v>
      </c>
      <c r="K132" s="9">
        <f t="shared" si="2"/>
        <v>0.2635561160151324</v>
      </c>
    </row>
    <row r="133" spans="1:11" x14ac:dyDescent="0.25">
      <c r="A133" s="7">
        <v>575</v>
      </c>
      <c r="B133" s="7" t="s">
        <v>92</v>
      </c>
      <c r="C133" s="132">
        <v>38728</v>
      </c>
      <c r="D133" s="9">
        <v>4.8899999999999997</v>
      </c>
      <c r="E133" s="7">
        <v>437</v>
      </c>
      <c r="F133" s="9">
        <v>9.9600000000000009</v>
      </c>
      <c r="G133" s="32">
        <v>71</v>
      </c>
      <c r="H133" s="9">
        <v>1.04</v>
      </c>
      <c r="I133" s="9">
        <v>9.9700000000000006</v>
      </c>
      <c r="J133" s="9">
        <v>8.0399999999999991</v>
      </c>
      <c r="K133" s="9">
        <f t="shared" si="2"/>
        <v>0.27571428571428586</v>
      </c>
    </row>
    <row r="134" spans="1:11" x14ac:dyDescent="0.25">
      <c r="A134" s="7">
        <v>575</v>
      </c>
      <c r="B134" s="7" t="s">
        <v>91</v>
      </c>
      <c r="C134" s="132">
        <v>38728</v>
      </c>
      <c r="D134" s="9">
        <v>5.01</v>
      </c>
      <c r="E134" s="7">
        <v>442</v>
      </c>
      <c r="F134" s="9">
        <v>10.1</v>
      </c>
      <c r="G134" s="32">
        <v>92</v>
      </c>
      <c r="H134" s="9">
        <v>1.01</v>
      </c>
      <c r="I134" s="9">
        <v>10.42</v>
      </c>
      <c r="J134" s="9">
        <v>8.2899999999999991</v>
      </c>
      <c r="K134" s="9">
        <f t="shared" si="2"/>
        <v>0.29258241758241771</v>
      </c>
    </row>
    <row r="135" spans="1:11" x14ac:dyDescent="0.25">
      <c r="A135" s="7">
        <v>580</v>
      </c>
      <c r="B135" s="7" t="s">
        <v>92</v>
      </c>
      <c r="C135" s="132">
        <v>38728</v>
      </c>
      <c r="D135" s="9">
        <v>5.0199999999999996</v>
      </c>
      <c r="E135" s="7">
        <v>434</v>
      </c>
      <c r="F135" s="9">
        <v>10.199999999999999</v>
      </c>
      <c r="G135" s="32">
        <v>75</v>
      </c>
      <c r="H135" s="9">
        <v>1.01</v>
      </c>
      <c r="I135" s="9">
        <v>8.9700000000000006</v>
      </c>
      <c r="J135" s="9">
        <v>7.68</v>
      </c>
      <c r="K135" s="9">
        <f t="shared" si="2"/>
        <v>0.19340329835082473</v>
      </c>
    </row>
    <row r="136" spans="1:11" x14ac:dyDescent="0.25">
      <c r="A136" s="7">
        <v>580</v>
      </c>
      <c r="B136" s="7" t="s">
        <v>91</v>
      </c>
      <c r="C136" s="132">
        <v>38728</v>
      </c>
      <c r="D136" s="9">
        <v>5.1100000000000003</v>
      </c>
      <c r="E136" s="7">
        <v>449</v>
      </c>
      <c r="F136" s="9">
        <v>10</v>
      </c>
      <c r="G136" s="32">
        <v>103</v>
      </c>
      <c r="H136" s="9">
        <v>1.01</v>
      </c>
      <c r="I136" s="9">
        <v>7.81</v>
      </c>
      <c r="J136" s="9">
        <v>6.52</v>
      </c>
      <c r="K136" s="9">
        <f t="shared" si="2"/>
        <v>0.23411978221415611</v>
      </c>
    </row>
    <row r="137" spans="1:11" x14ac:dyDescent="0.25">
      <c r="A137" s="7">
        <v>581</v>
      </c>
      <c r="B137" s="7" t="s">
        <v>91</v>
      </c>
      <c r="C137" s="132">
        <v>38728</v>
      </c>
      <c r="D137" s="9">
        <v>4.9800000000000004</v>
      </c>
      <c r="E137" s="7">
        <v>458</v>
      </c>
      <c r="F137" s="9">
        <v>10.029999999999999</v>
      </c>
      <c r="G137" s="32">
        <v>19</v>
      </c>
      <c r="H137" s="9">
        <v>1.02</v>
      </c>
      <c r="I137" s="9">
        <v>10.27</v>
      </c>
      <c r="J137" s="9">
        <v>8.52</v>
      </c>
      <c r="K137" s="9">
        <f t="shared" si="2"/>
        <v>0.23333333333333334</v>
      </c>
    </row>
    <row r="138" spans="1:11" x14ac:dyDescent="0.25">
      <c r="A138" s="7">
        <v>581</v>
      </c>
      <c r="B138" s="7" t="s">
        <v>92</v>
      </c>
      <c r="C138" s="132">
        <v>38728</v>
      </c>
      <c r="D138" s="9">
        <v>4.83</v>
      </c>
      <c r="E138" s="7">
        <v>445</v>
      </c>
      <c r="F138" s="9">
        <v>10.15</v>
      </c>
      <c r="G138" s="32">
        <v>64</v>
      </c>
      <c r="H138" s="9">
        <v>1.02</v>
      </c>
      <c r="I138" s="9">
        <v>10.93</v>
      </c>
      <c r="J138" s="9">
        <v>8.83</v>
      </c>
      <c r="K138" s="9">
        <f t="shared" si="2"/>
        <v>0.26888604353393081</v>
      </c>
    </row>
    <row r="139" spans="1:11" x14ac:dyDescent="0.25">
      <c r="A139" s="7">
        <v>582</v>
      </c>
      <c r="B139" s="7" t="s">
        <v>92</v>
      </c>
      <c r="C139" s="132">
        <v>38728</v>
      </c>
      <c r="D139" s="9">
        <v>4.97</v>
      </c>
      <c r="E139" s="7">
        <v>436</v>
      </c>
      <c r="F139" s="9">
        <v>9.93</v>
      </c>
      <c r="G139" s="32">
        <v>93</v>
      </c>
      <c r="H139" s="9">
        <v>1.01</v>
      </c>
      <c r="I139" s="9">
        <v>6.38</v>
      </c>
      <c r="J139" s="9">
        <v>5.25</v>
      </c>
      <c r="K139" s="9">
        <f t="shared" si="2"/>
        <v>0.26650943396226412</v>
      </c>
    </row>
    <row r="140" spans="1:11" x14ac:dyDescent="0.25">
      <c r="A140" s="7">
        <v>582</v>
      </c>
      <c r="B140" s="7" t="s">
        <v>91</v>
      </c>
      <c r="C140" s="132">
        <v>38728</v>
      </c>
      <c r="D140" s="9">
        <v>4.96</v>
      </c>
      <c r="E140" s="7">
        <v>424</v>
      </c>
      <c r="F140" s="9">
        <v>10</v>
      </c>
      <c r="G140" s="32">
        <v>209</v>
      </c>
      <c r="H140" s="9">
        <v>0.99</v>
      </c>
      <c r="I140" s="9">
        <v>12.86</v>
      </c>
      <c r="J140" s="9">
        <v>10.41</v>
      </c>
      <c r="K140" s="9">
        <f t="shared" si="2"/>
        <v>0.26008492569002117</v>
      </c>
    </row>
    <row r="141" spans="1:11" x14ac:dyDescent="0.25">
      <c r="A141" s="7">
        <v>584</v>
      </c>
      <c r="B141" s="7" t="s">
        <v>91</v>
      </c>
      <c r="C141" s="132">
        <v>38728</v>
      </c>
      <c r="D141" s="9">
        <v>5</v>
      </c>
      <c r="E141" s="7">
        <v>431</v>
      </c>
      <c r="F141" s="9">
        <v>9.92</v>
      </c>
      <c r="G141" s="32">
        <v>5</v>
      </c>
      <c r="H141" s="9">
        <v>0.99</v>
      </c>
      <c r="I141" s="9">
        <v>10.58</v>
      </c>
      <c r="J141" s="9">
        <v>8.56</v>
      </c>
      <c r="K141" s="9">
        <f t="shared" si="2"/>
        <v>0.26684280052840154</v>
      </c>
    </row>
    <row r="142" spans="1:11" x14ac:dyDescent="0.25">
      <c r="A142" s="7">
        <v>584</v>
      </c>
      <c r="B142" s="7" t="s">
        <v>92</v>
      </c>
      <c r="C142" s="132">
        <v>38728</v>
      </c>
      <c r="D142" s="9">
        <v>5.0599999999999996</v>
      </c>
      <c r="E142" s="7">
        <v>465</v>
      </c>
      <c r="F142" s="9">
        <v>9.98</v>
      </c>
      <c r="G142" s="32">
        <v>47</v>
      </c>
      <c r="H142" s="9">
        <v>1.03</v>
      </c>
      <c r="I142" s="9">
        <v>10.41</v>
      </c>
      <c r="J142" s="9">
        <v>8.34</v>
      </c>
      <c r="K142" s="9">
        <f t="shared" si="2"/>
        <v>0.2831737346101233</v>
      </c>
    </row>
    <row r="143" spans="1:11" x14ac:dyDescent="0.25">
      <c r="A143" s="7">
        <v>589</v>
      </c>
      <c r="B143" s="7" t="s">
        <v>68</v>
      </c>
      <c r="C143" s="132">
        <v>38728</v>
      </c>
      <c r="D143" s="9">
        <v>4.97</v>
      </c>
      <c r="E143" s="7">
        <v>456</v>
      </c>
      <c r="F143" s="9">
        <v>9.75</v>
      </c>
      <c r="G143" s="32">
        <v>11</v>
      </c>
      <c r="H143" s="9">
        <v>1.01</v>
      </c>
      <c r="I143" s="9">
        <v>11.77</v>
      </c>
      <c r="J143" s="9">
        <v>9.51</v>
      </c>
      <c r="K143" s="9">
        <f t="shared" si="2"/>
        <v>0.26588235294117646</v>
      </c>
    </row>
    <row r="144" spans="1:11" x14ac:dyDescent="0.25">
      <c r="A144" s="7">
        <v>589</v>
      </c>
      <c r="B144" s="7" t="s">
        <v>91</v>
      </c>
      <c r="C144" s="132">
        <v>38728</v>
      </c>
      <c r="D144" s="9">
        <v>4.99</v>
      </c>
      <c r="E144" s="7">
        <v>444</v>
      </c>
      <c r="F144" s="9">
        <v>10.02</v>
      </c>
      <c r="G144" s="32">
        <v>94</v>
      </c>
      <c r="H144" s="9">
        <v>1.02</v>
      </c>
      <c r="I144" s="9">
        <v>10.94</v>
      </c>
      <c r="J144" s="9">
        <v>9.07</v>
      </c>
      <c r="K144" s="9">
        <f t="shared" si="2"/>
        <v>0.23229813664596261</v>
      </c>
    </row>
    <row r="145" spans="1:11" x14ac:dyDescent="0.25">
      <c r="A145" s="7">
        <v>591</v>
      </c>
      <c r="B145" s="7" t="s">
        <v>92</v>
      </c>
      <c r="C145" s="132">
        <v>38728</v>
      </c>
      <c r="D145" s="9">
        <v>5.0199999999999996</v>
      </c>
      <c r="E145" s="7">
        <v>453</v>
      </c>
      <c r="F145" s="9">
        <v>10.26</v>
      </c>
      <c r="G145" s="32">
        <v>127</v>
      </c>
      <c r="H145" s="9">
        <v>1.01</v>
      </c>
      <c r="I145" s="9">
        <v>10.23</v>
      </c>
      <c r="J145" s="9">
        <v>8.27</v>
      </c>
      <c r="K145" s="9">
        <f t="shared" si="2"/>
        <v>0.26997245179063373</v>
      </c>
    </row>
    <row r="146" spans="1:11" x14ac:dyDescent="0.25">
      <c r="A146" s="7">
        <v>591</v>
      </c>
      <c r="B146" s="7" t="s">
        <v>91</v>
      </c>
      <c r="C146" s="132">
        <v>38728</v>
      </c>
      <c r="D146" s="9">
        <v>5.04</v>
      </c>
      <c r="E146" s="7">
        <v>421</v>
      </c>
      <c r="F146" s="9">
        <v>10.09</v>
      </c>
      <c r="G146" s="32">
        <v>200</v>
      </c>
      <c r="H146" s="9">
        <v>1.03</v>
      </c>
      <c r="I146" s="9">
        <v>11.22</v>
      </c>
      <c r="J146" s="9">
        <v>9.35</v>
      </c>
      <c r="K146" s="9">
        <f t="shared" si="2"/>
        <v>0.2247596153846155</v>
      </c>
    </row>
    <row r="147" spans="1:11" x14ac:dyDescent="0.25">
      <c r="A147" s="7">
        <v>595</v>
      </c>
      <c r="B147" s="7" t="s">
        <v>92</v>
      </c>
      <c r="C147" s="132">
        <v>38728</v>
      </c>
      <c r="D147" s="9">
        <v>4.91</v>
      </c>
      <c r="E147" s="7">
        <v>423</v>
      </c>
      <c r="F147" s="9">
        <v>5.15</v>
      </c>
      <c r="G147" s="32">
        <v>29</v>
      </c>
      <c r="H147" s="9">
        <v>1.02</v>
      </c>
      <c r="I147" s="9">
        <v>6.23</v>
      </c>
      <c r="J147" s="9">
        <v>5.1100000000000003</v>
      </c>
      <c r="K147" s="9">
        <f t="shared" si="2"/>
        <v>0.27383863080684623</v>
      </c>
    </row>
    <row r="148" spans="1:11" x14ac:dyDescent="0.25">
      <c r="A148" s="7">
        <v>595</v>
      </c>
      <c r="B148" s="7" t="s">
        <v>91</v>
      </c>
      <c r="C148" s="132">
        <v>38728</v>
      </c>
      <c r="D148" s="9">
        <v>5.1100000000000003</v>
      </c>
      <c r="E148" s="7">
        <v>440</v>
      </c>
      <c r="F148" s="9">
        <v>9.8000000000000007</v>
      </c>
      <c r="G148" s="32">
        <v>125</v>
      </c>
      <c r="H148" s="9">
        <v>1</v>
      </c>
      <c r="I148" s="9">
        <v>10.039999999999999</v>
      </c>
      <c r="J148" s="9">
        <v>8.2899999999999991</v>
      </c>
      <c r="K148" s="9">
        <f t="shared" si="2"/>
        <v>0.24005486968449935</v>
      </c>
    </row>
    <row r="149" spans="1:11" x14ac:dyDescent="0.25">
      <c r="A149" s="120">
        <v>633</v>
      </c>
      <c r="B149" s="120" t="s">
        <v>92</v>
      </c>
      <c r="C149" s="137">
        <v>38728</v>
      </c>
      <c r="D149" s="122">
        <v>5.19</v>
      </c>
      <c r="E149" s="120">
        <v>169</v>
      </c>
      <c r="F149" s="122">
        <v>10.38</v>
      </c>
      <c r="G149" s="126">
        <v>53</v>
      </c>
      <c r="H149" s="122">
        <v>0.99</v>
      </c>
      <c r="I149" s="122">
        <v>7.79</v>
      </c>
      <c r="J149" s="122">
        <v>6.35</v>
      </c>
      <c r="K149" s="122">
        <f t="shared" si="2"/>
        <v>0.26865671641791056</v>
      </c>
    </row>
    <row r="150" spans="1:11" x14ac:dyDescent="0.25">
      <c r="A150" s="7">
        <v>635</v>
      </c>
      <c r="B150" s="7" t="s">
        <v>69</v>
      </c>
      <c r="C150" s="132">
        <v>38728</v>
      </c>
      <c r="D150" s="9">
        <v>4.96</v>
      </c>
      <c r="E150" s="7">
        <v>157</v>
      </c>
      <c r="F150" s="9">
        <v>9.92</v>
      </c>
      <c r="G150" s="32">
        <v>8</v>
      </c>
      <c r="H150" s="9">
        <v>1.01</v>
      </c>
      <c r="I150" s="9">
        <v>11.58</v>
      </c>
      <c r="J150" s="9">
        <v>9.5500000000000007</v>
      </c>
      <c r="K150" s="9">
        <f t="shared" si="2"/>
        <v>0.23770491803278679</v>
      </c>
    </row>
    <row r="151" spans="1:11" x14ac:dyDescent="0.25">
      <c r="A151" s="7">
        <v>635</v>
      </c>
      <c r="B151" s="7" t="s">
        <v>68</v>
      </c>
      <c r="C151" s="132">
        <v>38728</v>
      </c>
      <c r="D151" s="9">
        <v>5.03</v>
      </c>
      <c r="E151" s="7">
        <v>22</v>
      </c>
      <c r="F151" s="9">
        <v>9.9499999999999993</v>
      </c>
      <c r="G151" s="32">
        <v>202</v>
      </c>
      <c r="H151" s="9">
        <v>1.03</v>
      </c>
      <c r="I151" s="9">
        <v>12.11</v>
      </c>
      <c r="J151" s="9">
        <v>9.77</v>
      </c>
      <c r="K151" s="9">
        <f t="shared" si="2"/>
        <v>0.26773455377574368</v>
      </c>
    </row>
    <row r="152" spans="1:11" x14ac:dyDescent="0.25">
      <c r="A152" s="7">
        <v>636</v>
      </c>
      <c r="B152" s="7" t="s">
        <v>69</v>
      </c>
      <c r="C152" s="132">
        <v>38728</v>
      </c>
      <c r="D152" s="9">
        <v>5.03</v>
      </c>
      <c r="E152" s="7">
        <v>167</v>
      </c>
      <c r="F152" s="9">
        <v>9.9700000000000006</v>
      </c>
      <c r="G152" s="32">
        <v>79</v>
      </c>
      <c r="H152" s="9">
        <v>1</v>
      </c>
      <c r="I152" s="9">
        <v>11.3</v>
      </c>
      <c r="J152" s="9">
        <v>9.34</v>
      </c>
      <c r="K152" s="9">
        <f t="shared" si="2"/>
        <v>0.23501199040767395</v>
      </c>
    </row>
    <row r="153" spans="1:11" x14ac:dyDescent="0.25">
      <c r="A153" s="7">
        <v>636</v>
      </c>
      <c r="B153" s="7" t="s">
        <v>68</v>
      </c>
      <c r="C153" s="132">
        <v>38728</v>
      </c>
      <c r="D153" s="9">
        <v>5.0199999999999996</v>
      </c>
      <c r="E153" s="7">
        <v>1</v>
      </c>
      <c r="F153" s="9">
        <v>10.08</v>
      </c>
      <c r="G153" s="32">
        <v>203</v>
      </c>
      <c r="H153" s="9">
        <v>1.01</v>
      </c>
      <c r="I153" s="9">
        <v>10.18</v>
      </c>
      <c r="J153" s="9">
        <v>8.2799999999999994</v>
      </c>
      <c r="K153" s="9">
        <f t="shared" si="2"/>
        <v>0.26134800550206333</v>
      </c>
    </row>
    <row r="154" spans="1:11" x14ac:dyDescent="0.25">
      <c r="A154" s="7">
        <v>637</v>
      </c>
      <c r="B154" s="7" t="s">
        <v>91</v>
      </c>
      <c r="C154" s="132">
        <v>38728</v>
      </c>
      <c r="D154" s="9">
        <v>5.05</v>
      </c>
      <c r="E154" s="7">
        <v>45</v>
      </c>
      <c r="F154" s="9">
        <v>9.93</v>
      </c>
      <c r="G154" s="32">
        <v>27</v>
      </c>
      <c r="H154" s="9">
        <v>1</v>
      </c>
      <c r="I154" s="9">
        <v>10.57</v>
      </c>
      <c r="J154" s="9">
        <v>8.76</v>
      </c>
      <c r="K154" s="9">
        <f t="shared" si="2"/>
        <v>0.23324742268041243</v>
      </c>
    </row>
    <row r="155" spans="1:11" x14ac:dyDescent="0.25">
      <c r="A155" s="7">
        <v>637</v>
      </c>
      <c r="B155" s="7" t="s">
        <v>68</v>
      </c>
      <c r="C155" s="132">
        <v>38728</v>
      </c>
      <c r="D155" s="9">
        <v>5.0999999999999996</v>
      </c>
      <c r="E155" s="7">
        <v>104</v>
      </c>
      <c r="F155" s="9">
        <v>10.06</v>
      </c>
      <c r="G155" s="32">
        <v>70</v>
      </c>
      <c r="H155" s="9">
        <v>1</v>
      </c>
      <c r="I155" s="9">
        <v>10.210000000000001</v>
      </c>
      <c r="J155" s="9">
        <v>8.23</v>
      </c>
      <c r="K155" s="9">
        <f t="shared" si="2"/>
        <v>0.27385892116182575</v>
      </c>
    </row>
    <row r="156" spans="1:11" x14ac:dyDescent="0.25">
      <c r="A156" s="7">
        <v>639</v>
      </c>
      <c r="B156" s="7" t="s">
        <v>69</v>
      </c>
      <c r="C156" s="132">
        <v>38728</v>
      </c>
      <c r="D156" s="9">
        <v>5.0199999999999996</v>
      </c>
      <c r="E156" s="7">
        <v>35</v>
      </c>
      <c r="F156" s="9">
        <v>10.029999999999999</v>
      </c>
      <c r="G156" s="32">
        <v>122</v>
      </c>
      <c r="H156" s="9">
        <v>0.99</v>
      </c>
      <c r="I156" s="9">
        <v>9.9600000000000009</v>
      </c>
      <c r="J156" s="9">
        <v>8.3699999999999992</v>
      </c>
      <c r="K156" s="9">
        <f t="shared" si="2"/>
        <v>0.21544715447154497</v>
      </c>
    </row>
    <row r="157" spans="1:11" x14ac:dyDescent="0.25">
      <c r="A157" s="7">
        <v>639</v>
      </c>
      <c r="B157" s="7" t="s">
        <v>68</v>
      </c>
      <c r="C157" s="132">
        <v>38728</v>
      </c>
      <c r="D157" s="9">
        <v>4.9400000000000004</v>
      </c>
      <c r="E157" s="7">
        <v>406</v>
      </c>
      <c r="F157" s="9">
        <v>9.9600000000000009</v>
      </c>
      <c r="G157" s="32">
        <v>124</v>
      </c>
      <c r="H157" s="9">
        <v>1</v>
      </c>
      <c r="I157" s="9">
        <v>11.81</v>
      </c>
      <c r="J157" s="9">
        <v>9.6999999999999993</v>
      </c>
      <c r="K157" s="9">
        <f t="shared" si="2"/>
        <v>0.24252873563218408</v>
      </c>
    </row>
    <row r="158" spans="1:11" x14ac:dyDescent="0.25">
      <c r="A158" s="7">
        <v>642</v>
      </c>
      <c r="B158" s="7" t="s">
        <v>68</v>
      </c>
      <c r="C158" s="132">
        <v>38728</v>
      </c>
      <c r="D158" s="9">
        <v>4.96</v>
      </c>
      <c r="E158" s="7">
        <v>108</v>
      </c>
      <c r="F158" s="9">
        <v>10.039999999999999</v>
      </c>
      <c r="G158" s="32">
        <v>21</v>
      </c>
      <c r="H158" s="9">
        <v>1.02</v>
      </c>
      <c r="I158" s="9">
        <v>10.25</v>
      </c>
      <c r="J158" s="9">
        <v>8.51</v>
      </c>
      <c r="K158" s="9">
        <f t="shared" si="2"/>
        <v>0.23230974632843793</v>
      </c>
    </row>
    <row r="159" spans="1:11" x14ac:dyDescent="0.25">
      <c r="A159" s="7">
        <v>642</v>
      </c>
      <c r="B159" s="7" t="s">
        <v>69</v>
      </c>
      <c r="C159" s="132">
        <v>38728</v>
      </c>
      <c r="D159" s="9">
        <v>5.0599999999999996</v>
      </c>
      <c r="E159" s="7">
        <v>201</v>
      </c>
      <c r="F159" s="9">
        <v>9.99</v>
      </c>
      <c r="G159" s="32">
        <v>118</v>
      </c>
      <c r="H159" s="9">
        <v>1.01</v>
      </c>
      <c r="I159" s="9">
        <v>13.14</v>
      </c>
      <c r="J159" s="9">
        <v>10.93</v>
      </c>
      <c r="K159" s="9">
        <f t="shared" si="2"/>
        <v>0.22278225806451621</v>
      </c>
    </row>
    <row r="160" spans="1:11" x14ac:dyDescent="0.25">
      <c r="A160" s="7">
        <v>643</v>
      </c>
      <c r="B160" s="7" t="s">
        <v>98</v>
      </c>
      <c r="C160" s="132">
        <v>38728</v>
      </c>
      <c r="D160" s="9">
        <v>5.18</v>
      </c>
      <c r="E160" s="7">
        <v>23</v>
      </c>
      <c r="F160" s="9">
        <v>9.84</v>
      </c>
      <c r="G160" s="32">
        <v>6</v>
      </c>
      <c r="H160" s="9">
        <v>0.99</v>
      </c>
      <c r="I160" s="9">
        <v>10.7</v>
      </c>
      <c r="J160" s="9">
        <v>8.6999999999999993</v>
      </c>
      <c r="K160" s="9">
        <f t="shared" si="2"/>
        <v>0.25940337224383919</v>
      </c>
    </row>
    <row r="161" spans="1:11" x14ac:dyDescent="0.25">
      <c r="A161" s="7">
        <v>643</v>
      </c>
      <c r="B161" s="7" t="s">
        <v>69</v>
      </c>
      <c r="C161" s="132">
        <v>38728</v>
      </c>
      <c r="D161" s="9">
        <v>5.0999999999999996</v>
      </c>
      <c r="E161" s="7">
        <v>303</v>
      </c>
      <c r="F161" s="9">
        <v>10.02</v>
      </c>
      <c r="G161" s="32">
        <v>45</v>
      </c>
      <c r="H161" s="9">
        <v>1.04</v>
      </c>
      <c r="I161" s="9">
        <v>10.119999999999999</v>
      </c>
      <c r="J161" s="9">
        <v>8.3699999999999992</v>
      </c>
      <c r="K161" s="9">
        <f t="shared" si="2"/>
        <v>0.23874488403819907</v>
      </c>
    </row>
    <row r="162" spans="1:11" x14ac:dyDescent="0.25">
      <c r="A162" s="7">
        <v>646</v>
      </c>
      <c r="B162" s="26" t="s">
        <v>68</v>
      </c>
      <c r="C162" s="132">
        <v>38728</v>
      </c>
      <c r="D162" s="9">
        <v>4.9800000000000004</v>
      </c>
      <c r="E162" s="7">
        <v>156</v>
      </c>
      <c r="F162" s="9">
        <v>9.99</v>
      </c>
      <c r="G162" s="32">
        <v>66</v>
      </c>
      <c r="H162" s="9">
        <v>1</v>
      </c>
      <c r="I162" s="9">
        <v>10.25</v>
      </c>
      <c r="J162" s="9">
        <v>8.3529999999999998</v>
      </c>
      <c r="K162" s="9">
        <f t="shared" si="2"/>
        <v>0.25798993608051141</v>
      </c>
    </row>
    <row r="163" spans="1:11" x14ac:dyDescent="0.25">
      <c r="A163" s="7">
        <v>646</v>
      </c>
      <c r="B163" s="7" t="s">
        <v>69</v>
      </c>
      <c r="C163" s="132">
        <v>38728</v>
      </c>
      <c r="D163" s="9">
        <v>5.04</v>
      </c>
      <c r="E163" s="7">
        <v>107</v>
      </c>
      <c r="F163" s="9">
        <v>10.01</v>
      </c>
      <c r="G163" s="32">
        <v>126</v>
      </c>
      <c r="H163" s="9">
        <v>1.01</v>
      </c>
      <c r="I163" s="9">
        <v>10.15</v>
      </c>
      <c r="J163" s="9">
        <v>8.32</v>
      </c>
      <c r="K163" s="9">
        <f t="shared" si="2"/>
        <v>0.2503419972640219</v>
      </c>
    </row>
    <row r="164" spans="1:11" x14ac:dyDescent="0.25">
      <c r="A164" s="7">
        <v>656</v>
      </c>
      <c r="B164" s="7" t="s">
        <v>68</v>
      </c>
      <c r="C164" s="132">
        <v>38728</v>
      </c>
      <c r="D164" s="9">
        <v>5.08</v>
      </c>
      <c r="E164" s="7">
        <v>402</v>
      </c>
      <c r="F164" s="9">
        <v>9.99</v>
      </c>
      <c r="G164" s="32">
        <v>69</v>
      </c>
      <c r="H164" s="9">
        <v>1.01</v>
      </c>
      <c r="I164" s="9">
        <v>10.72</v>
      </c>
      <c r="J164" s="9">
        <v>8.74</v>
      </c>
      <c r="K164" s="9">
        <f t="shared" si="2"/>
        <v>0.25614489003880986</v>
      </c>
    </row>
    <row r="165" spans="1:11" x14ac:dyDescent="0.25">
      <c r="A165" s="7">
        <v>656</v>
      </c>
      <c r="B165" s="7" t="s">
        <v>91</v>
      </c>
      <c r="C165" s="132">
        <v>38728</v>
      </c>
      <c r="D165" s="9">
        <v>5.08</v>
      </c>
      <c r="E165" s="7">
        <v>13</v>
      </c>
      <c r="F165" s="9">
        <v>9.98</v>
      </c>
      <c r="G165" s="32">
        <v>81</v>
      </c>
      <c r="H165" s="9">
        <v>1.03</v>
      </c>
      <c r="I165" s="9">
        <v>9.93</v>
      </c>
      <c r="J165" s="9">
        <v>8.27</v>
      </c>
      <c r="K165" s="9">
        <f t="shared" si="2"/>
        <v>0.22928176795580127</v>
      </c>
    </row>
    <row r="166" spans="1:11" x14ac:dyDescent="0.25">
      <c r="A166" s="120">
        <v>657</v>
      </c>
      <c r="B166" s="120" t="s">
        <v>91</v>
      </c>
      <c r="C166" s="137">
        <v>38728</v>
      </c>
      <c r="D166" s="122">
        <v>5.1100000000000003</v>
      </c>
      <c r="E166" s="120">
        <v>446</v>
      </c>
      <c r="F166" s="122">
        <v>10.16</v>
      </c>
      <c r="G166" s="126">
        <v>74</v>
      </c>
      <c r="H166" s="122">
        <v>1</v>
      </c>
      <c r="I166" s="122">
        <v>11.93</v>
      </c>
      <c r="J166" s="122">
        <v>9.76</v>
      </c>
      <c r="K166" s="122">
        <f t="shared" si="2"/>
        <v>0.24771689497716895</v>
      </c>
    </row>
    <row r="167" spans="1:11" x14ac:dyDescent="0.25">
      <c r="A167" s="7">
        <v>658</v>
      </c>
      <c r="B167" s="7" t="s">
        <v>69</v>
      </c>
      <c r="C167" s="132">
        <v>38728</v>
      </c>
      <c r="D167" s="9">
        <v>4.96</v>
      </c>
      <c r="E167" s="7">
        <v>413</v>
      </c>
      <c r="F167" s="9">
        <v>10.01</v>
      </c>
      <c r="G167" s="32">
        <v>9</v>
      </c>
      <c r="H167" s="9">
        <v>1</v>
      </c>
      <c r="I167" s="9">
        <v>11.46</v>
      </c>
      <c r="J167" s="9">
        <v>9.4700000000000006</v>
      </c>
      <c r="K167" s="9">
        <f t="shared" si="2"/>
        <v>0.23494687131050768</v>
      </c>
    </row>
    <row r="168" spans="1:11" x14ac:dyDescent="0.25">
      <c r="A168" s="7">
        <v>658</v>
      </c>
      <c r="B168" s="7" t="s">
        <v>68</v>
      </c>
      <c r="C168" s="132">
        <v>38728</v>
      </c>
      <c r="D168" s="9">
        <v>5.04</v>
      </c>
      <c r="E168" s="7">
        <v>401</v>
      </c>
      <c r="F168" s="9">
        <v>10.01</v>
      </c>
      <c r="G168" s="32">
        <v>80</v>
      </c>
      <c r="H168" s="9">
        <v>1.03</v>
      </c>
      <c r="I168" s="9">
        <v>9.91</v>
      </c>
      <c r="J168" s="9">
        <v>8.08</v>
      </c>
      <c r="K168" s="9">
        <f t="shared" si="2"/>
        <v>0.25957446808510654</v>
      </c>
    </row>
    <row r="169" spans="1:11" x14ac:dyDescent="0.25">
      <c r="A169" s="7">
        <v>659</v>
      </c>
      <c r="B169" s="7" t="s">
        <v>69</v>
      </c>
      <c r="C169" s="132">
        <v>38728</v>
      </c>
      <c r="D169" s="9">
        <v>4.95</v>
      </c>
      <c r="E169" s="7">
        <v>28</v>
      </c>
      <c r="F169" s="9">
        <v>9.9700000000000006</v>
      </c>
      <c r="G169" s="32">
        <v>99</v>
      </c>
      <c r="H169" s="9">
        <v>1.04</v>
      </c>
      <c r="I169" s="9">
        <v>9.8800000000000008</v>
      </c>
      <c r="J169" s="9">
        <v>8.1999999999999993</v>
      </c>
      <c r="K169" s="9">
        <f t="shared" si="2"/>
        <v>0.23463687150838</v>
      </c>
    </row>
    <row r="170" spans="1:11" x14ac:dyDescent="0.25">
      <c r="A170" s="7">
        <v>659</v>
      </c>
      <c r="B170" s="7" t="s">
        <v>68</v>
      </c>
      <c r="C170" s="132">
        <v>38728</v>
      </c>
      <c r="D170" s="9">
        <v>5.03</v>
      </c>
      <c r="E170" s="7">
        <v>105</v>
      </c>
      <c r="F170" s="9">
        <v>9.9600000000000009</v>
      </c>
      <c r="G170" s="32">
        <v>116</v>
      </c>
      <c r="H170" s="9">
        <v>1.03</v>
      </c>
      <c r="I170" s="9">
        <v>11.28</v>
      </c>
      <c r="J170" s="9">
        <v>9.16</v>
      </c>
      <c r="K170" s="9">
        <f t="shared" si="2"/>
        <v>0.26076260762607611</v>
      </c>
    </row>
    <row r="171" spans="1:11" x14ac:dyDescent="0.25">
      <c r="A171" s="7">
        <v>660</v>
      </c>
      <c r="B171" s="7" t="s">
        <v>69</v>
      </c>
      <c r="C171" s="132">
        <v>38728</v>
      </c>
      <c r="D171" s="9">
        <v>5.04</v>
      </c>
      <c r="E171" s="7">
        <v>8</v>
      </c>
      <c r="F171" s="9">
        <v>7.75</v>
      </c>
      <c r="G171" s="32">
        <v>76</v>
      </c>
      <c r="H171" s="9">
        <v>0.99</v>
      </c>
      <c r="I171" s="9">
        <v>2.72</v>
      </c>
      <c r="J171" s="9">
        <v>2.3199999999999998</v>
      </c>
      <c r="K171" s="9">
        <f t="shared" si="2"/>
        <v>0.30075187969924844</v>
      </c>
    </row>
    <row r="172" spans="1:11" x14ac:dyDescent="0.25">
      <c r="A172" s="7">
        <v>660</v>
      </c>
      <c r="B172" s="7" t="s">
        <v>68</v>
      </c>
      <c r="C172" s="132">
        <v>38728</v>
      </c>
      <c r="D172" s="9">
        <v>4.92</v>
      </c>
      <c r="E172" s="7">
        <v>26</v>
      </c>
      <c r="F172" s="9">
        <v>10.01</v>
      </c>
      <c r="G172" s="32">
        <v>78</v>
      </c>
      <c r="H172" s="9">
        <v>1.03</v>
      </c>
      <c r="I172" s="9">
        <v>9.66</v>
      </c>
      <c r="J172" s="9">
        <v>7.83</v>
      </c>
      <c r="K172" s="9">
        <f t="shared" si="2"/>
        <v>0.26911764705882368</v>
      </c>
    </row>
    <row r="173" spans="1:11" x14ac:dyDescent="0.25">
      <c r="A173" s="120">
        <v>663</v>
      </c>
      <c r="B173" s="120" t="s">
        <v>91</v>
      </c>
      <c r="C173" s="137">
        <v>38728</v>
      </c>
      <c r="D173" s="122">
        <v>5.01</v>
      </c>
      <c r="E173" s="120">
        <v>159</v>
      </c>
      <c r="F173" s="122">
        <v>9.9</v>
      </c>
      <c r="G173" s="126">
        <v>72</v>
      </c>
      <c r="H173" s="122">
        <v>1.01</v>
      </c>
      <c r="I173" s="122">
        <v>9.0399999999999991</v>
      </c>
      <c r="J173" s="122">
        <v>7.43</v>
      </c>
      <c r="K173" s="122">
        <f t="shared" si="2"/>
        <v>0.25077881619937686</v>
      </c>
    </row>
    <row r="174" spans="1:11" x14ac:dyDescent="0.25">
      <c r="A174" s="7">
        <v>738</v>
      </c>
      <c r="B174" s="7" t="s">
        <v>69</v>
      </c>
      <c r="C174" s="132">
        <v>38728</v>
      </c>
      <c r="D174" s="9">
        <v>5.13</v>
      </c>
      <c r="E174" s="7">
        <v>158</v>
      </c>
      <c r="F174" s="9">
        <v>10.09</v>
      </c>
      <c r="G174" s="32">
        <v>61</v>
      </c>
      <c r="H174" s="9">
        <v>1.01</v>
      </c>
      <c r="I174" s="9">
        <v>10.08</v>
      </c>
      <c r="J174" s="9">
        <v>8.32</v>
      </c>
      <c r="K174" s="9">
        <f t="shared" si="2"/>
        <v>0.24076607387140897</v>
      </c>
    </row>
    <row r="175" spans="1:11" x14ac:dyDescent="0.25">
      <c r="A175" s="7">
        <v>738</v>
      </c>
      <c r="B175" s="7" t="s">
        <v>68</v>
      </c>
      <c r="C175" s="132">
        <v>38728</v>
      </c>
      <c r="D175" s="9">
        <v>5.12</v>
      </c>
      <c r="E175" s="7">
        <v>300</v>
      </c>
      <c r="F175" s="9">
        <v>9.9700000000000006</v>
      </c>
      <c r="G175" s="32">
        <v>207</v>
      </c>
      <c r="H175" s="9">
        <v>1.01</v>
      </c>
      <c r="I175" s="9">
        <v>10.93</v>
      </c>
      <c r="J175" s="9">
        <v>8.92</v>
      </c>
      <c r="K175" s="9">
        <f t="shared" si="2"/>
        <v>0.25410872313527177</v>
      </c>
    </row>
    <row r="176" spans="1:11" x14ac:dyDescent="0.25">
      <c r="A176" s="7">
        <v>739</v>
      </c>
      <c r="B176" s="7" t="s">
        <v>69</v>
      </c>
      <c r="C176" s="132">
        <v>38728</v>
      </c>
      <c r="D176" s="9">
        <v>5.0599999999999996</v>
      </c>
      <c r="E176" s="7">
        <v>161</v>
      </c>
      <c r="F176" s="9">
        <v>10</v>
      </c>
      <c r="G176" s="32">
        <v>7</v>
      </c>
      <c r="H176" s="9">
        <v>0.99</v>
      </c>
      <c r="I176" s="9">
        <v>10.25</v>
      </c>
      <c r="J176" s="9">
        <v>8.6999999999999993</v>
      </c>
      <c r="K176" s="9">
        <f t="shared" si="2"/>
        <v>0.20103761348897548</v>
      </c>
    </row>
    <row r="177" spans="1:11" x14ac:dyDescent="0.25">
      <c r="A177" s="7">
        <v>739</v>
      </c>
      <c r="B177" s="7" t="s">
        <v>68</v>
      </c>
      <c r="C177" s="132">
        <v>38728</v>
      </c>
      <c r="D177" s="9">
        <v>4.97</v>
      </c>
      <c r="E177" s="7">
        <v>414</v>
      </c>
      <c r="F177" s="9">
        <v>9.9700000000000006</v>
      </c>
      <c r="G177" s="32">
        <v>57</v>
      </c>
      <c r="H177" s="9">
        <v>1.03</v>
      </c>
      <c r="I177" s="9">
        <v>8</v>
      </c>
      <c r="J177" s="9">
        <v>6.62</v>
      </c>
      <c r="K177" s="9">
        <f t="shared" si="2"/>
        <v>0.24686940966010731</v>
      </c>
    </row>
    <row r="178" spans="1:11" x14ac:dyDescent="0.25">
      <c r="A178" s="7">
        <v>741</v>
      </c>
      <c r="B178" s="7" t="s">
        <v>68</v>
      </c>
      <c r="C178" s="132">
        <v>38728</v>
      </c>
      <c r="D178" s="9">
        <v>5.04</v>
      </c>
      <c r="E178" s="7">
        <v>5</v>
      </c>
      <c r="F178" s="9">
        <v>10.11</v>
      </c>
      <c r="G178" s="32">
        <v>41</v>
      </c>
      <c r="H178" s="9">
        <v>1</v>
      </c>
      <c r="I178" s="9">
        <v>5.58</v>
      </c>
      <c r="J178" s="9">
        <v>4.5999999999999996</v>
      </c>
      <c r="K178" s="9">
        <f t="shared" si="2"/>
        <v>0.27222222222222237</v>
      </c>
    </row>
    <row r="179" spans="1:11" x14ac:dyDescent="0.25">
      <c r="A179" s="7">
        <v>741</v>
      </c>
      <c r="B179" s="7" t="s">
        <v>69</v>
      </c>
      <c r="C179" s="132">
        <v>38728</v>
      </c>
      <c r="D179" s="9">
        <v>5.04</v>
      </c>
      <c r="E179" s="7">
        <v>41</v>
      </c>
      <c r="F179" s="9">
        <v>5.0599999999999996</v>
      </c>
      <c r="K179" s="9" t="e">
        <f t="shared" si="2"/>
        <v>#DIV/0!</v>
      </c>
    </row>
    <row r="180" spans="1:11" x14ac:dyDescent="0.25">
      <c r="A180" s="7">
        <v>742</v>
      </c>
      <c r="B180" s="7" t="s">
        <v>91</v>
      </c>
      <c r="C180" s="132">
        <v>38728</v>
      </c>
      <c r="D180" s="9">
        <v>5.01</v>
      </c>
      <c r="E180" s="7">
        <v>404</v>
      </c>
      <c r="F180" s="9">
        <v>9.8699999999999992</v>
      </c>
      <c r="G180" s="32">
        <v>37</v>
      </c>
      <c r="H180" s="9">
        <v>1.04</v>
      </c>
      <c r="I180" s="9">
        <v>10.33</v>
      </c>
      <c r="J180" s="9">
        <v>8.57</v>
      </c>
      <c r="K180" s="9">
        <f t="shared" si="2"/>
        <v>0.23373173970783517</v>
      </c>
    </row>
    <row r="181" spans="1:11" x14ac:dyDescent="0.25">
      <c r="A181" s="7">
        <v>742</v>
      </c>
      <c r="B181" s="7" t="s">
        <v>68</v>
      </c>
      <c r="C181" s="132">
        <v>38728</v>
      </c>
      <c r="D181" s="9">
        <v>4.9800000000000004</v>
      </c>
      <c r="E181" s="7">
        <v>101</v>
      </c>
      <c r="F181" s="9">
        <v>9.9700000000000006</v>
      </c>
      <c r="G181" s="32">
        <v>96</v>
      </c>
      <c r="H181" s="9">
        <v>1.01</v>
      </c>
      <c r="I181" s="9">
        <v>10.56</v>
      </c>
      <c r="J181" s="9">
        <v>8.6</v>
      </c>
      <c r="K181" s="9">
        <f t="shared" si="2"/>
        <v>0.25823451910408446</v>
      </c>
    </row>
    <row r="182" spans="1:11" x14ac:dyDescent="0.25">
      <c r="A182" s="7">
        <v>747</v>
      </c>
      <c r="B182" s="7" t="s">
        <v>92</v>
      </c>
      <c r="C182" s="132">
        <v>38728</v>
      </c>
      <c r="D182" s="9">
        <v>5.25</v>
      </c>
      <c r="E182" s="7">
        <v>10</v>
      </c>
      <c r="F182" s="9">
        <v>9.56</v>
      </c>
      <c r="G182" s="32">
        <v>82</v>
      </c>
      <c r="H182" s="9">
        <v>0.99</v>
      </c>
      <c r="I182" s="9">
        <v>2.8</v>
      </c>
      <c r="J182" s="9">
        <v>2.42</v>
      </c>
      <c r="K182" s="9">
        <f t="shared" si="2"/>
        <v>0.26573426573426567</v>
      </c>
    </row>
    <row r="183" spans="1:11" x14ac:dyDescent="0.25">
      <c r="A183" s="7">
        <v>747</v>
      </c>
      <c r="B183" s="7" t="s">
        <v>91</v>
      </c>
      <c r="C183" s="132">
        <v>38728</v>
      </c>
      <c r="D183" s="9">
        <v>5.08</v>
      </c>
      <c r="E183" s="7">
        <v>160</v>
      </c>
      <c r="F183" s="9">
        <v>10.029999999999999</v>
      </c>
      <c r="G183" s="32">
        <v>128</v>
      </c>
      <c r="H183" s="9">
        <v>0.98</v>
      </c>
      <c r="I183" s="9">
        <v>9.9</v>
      </c>
      <c r="J183" s="9">
        <v>7.82</v>
      </c>
      <c r="K183" s="9">
        <f t="shared" si="2"/>
        <v>0.30409356725146203</v>
      </c>
    </row>
    <row r="184" spans="1:11" x14ac:dyDescent="0.25">
      <c r="A184" s="7">
        <v>757</v>
      </c>
      <c r="B184" s="7" t="s">
        <v>91</v>
      </c>
      <c r="C184" s="132">
        <v>38728</v>
      </c>
      <c r="D184" s="9">
        <v>5.3</v>
      </c>
      <c r="E184" s="7">
        <v>34</v>
      </c>
      <c r="F184" s="9">
        <v>10.26</v>
      </c>
      <c r="G184" s="32">
        <v>3</v>
      </c>
      <c r="H184" s="9">
        <v>1</v>
      </c>
      <c r="I184" s="9">
        <v>10.76</v>
      </c>
      <c r="J184" s="9">
        <v>8.57</v>
      </c>
      <c r="K184" s="9">
        <f t="shared" si="2"/>
        <v>0.2892998678996036</v>
      </c>
    </row>
    <row r="185" spans="1:11" x14ac:dyDescent="0.25">
      <c r="A185" s="7">
        <v>757</v>
      </c>
      <c r="B185" s="7" t="s">
        <v>68</v>
      </c>
      <c r="C185" s="132">
        <v>38728</v>
      </c>
      <c r="D185" s="9">
        <v>4.99</v>
      </c>
      <c r="E185" s="7">
        <v>43</v>
      </c>
      <c r="F185" s="9">
        <v>10.06</v>
      </c>
      <c r="G185" s="32">
        <v>73</v>
      </c>
      <c r="H185" s="9">
        <v>1.02</v>
      </c>
      <c r="I185" s="9">
        <v>11.05</v>
      </c>
      <c r="J185" s="9">
        <v>8.8000000000000007</v>
      </c>
      <c r="K185" s="9">
        <f t="shared" si="2"/>
        <v>0.28920308483290486</v>
      </c>
    </row>
    <row r="186" spans="1:11" x14ac:dyDescent="0.25">
      <c r="A186" s="7">
        <v>759</v>
      </c>
      <c r="B186" s="7" t="s">
        <v>91</v>
      </c>
      <c r="C186" s="132">
        <v>38728</v>
      </c>
      <c r="D186" s="9">
        <v>5.09</v>
      </c>
      <c r="E186" s="7">
        <v>106</v>
      </c>
      <c r="F186" s="9">
        <v>9.84</v>
      </c>
      <c r="G186" s="32">
        <v>32</v>
      </c>
      <c r="H186" s="9">
        <v>1</v>
      </c>
      <c r="I186" s="9">
        <v>11.38</v>
      </c>
      <c r="J186" s="9">
        <v>9.24</v>
      </c>
      <c r="K186" s="9">
        <f t="shared" si="2"/>
        <v>0.25970873786407772</v>
      </c>
    </row>
    <row r="187" spans="1:11" x14ac:dyDescent="0.25">
      <c r="A187" s="7">
        <v>759</v>
      </c>
      <c r="B187" s="7" t="s">
        <v>68</v>
      </c>
      <c r="C187" s="132">
        <v>38728</v>
      </c>
      <c r="D187" s="9">
        <v>5.01</v>
      </c>
      <c r="E187" s="7">
        <v>408</v>
      </c>
      <c r="F187" s="9">
        <v>9.9499999999999993</v>
      </c>
      <c r="G187" s="32">
        <v>56</v>
      </c>
      <c r="H187" s="9">
        <v>1.02</v>
      </c>
      <c r="I187" s="9">
        <v>11.66</v>
      </c>
      <c r="J187" s="9">
        <v>9.3800000000000008</v>
      </c>
      <c r="K187" s="9">
        <f t="shared" si="2"/>
        <v>0.2727272727272726</v>
      </c>
    </row>
    <row r="188" spans="1:11" x14ac:dyDescent="0.25">
      <c r="A188" s="7">
        <v>761</v>
      </c>
      <c r="B188" s="7" t="s">
        <v>91</v>
      </c>
      <c r="C188" s="132">
        <v>38728</v>
      </c>
      <c r="D188" s="9">
        <v>5.0999999999999996</v>
      </c>
      <c r="E188" s="7">
        <v>27</v>
      </c>
      <c r="F188" s="9">
        <v>9.9600000000000009</v>
      </c>
      <c r="G188" s="32">
        <v>38</v>
      </c>
      <c r="H188" s="9">
        <v>1.03</v>
      </c>
      <c r="I188" s="9">
        <v>10.83</v>
      </c>
      <c r="J188" s="9">
        <v>8.89</v>
      </c>
      <c r="K188" s="9">
        <f t="shared" si="2"/>
        <v>0.2468193384223919</v>
      </c>
    </row>
    <row r="189" spans="1:11" x14ac:dyDescent="0.25">
      <c r="A189" s="7">
        <v>761</v>
      </c>
      <c r="B189" s="7" t="s">
        <v>68</v>
      </c>
      <c r="C189" s="132">
        <v>38728</v>
      </c>
      <c r="D189" s="9">
        <v>4.92</v>
      </c>
      <c r="E189" s="7">
        <v>423</v>
      </c>
      <c r="F189" s="9">
        <v>10.119999999999999</v>
      </c>
      <c r="G189" s="32">
        <v>52</v>
      </c>
      <c r="H189" s="9">
        <v>0.99</v>
      </c>
      <c r="I189" s="9">
        <v>12.93</v>
      </c>
      <c r="J189" s="9">
        <v>10.45</v>
      </c>
      <c r="K189" s="9">
        <f t="shared" si="2"/>
        <v>0.26215644820295991</v>
      </c>
    </row>
    <row r="190" spans="1:11" x14ac:dyDescent="0.25">
      <c r="A190" s="7">
        <v>763</v>
      </c>
      <c r="B190" s="7" t="s">
        <v>69</v>
      </c>
      <c r="C190" s="132">
        <v>38728</v>
      </c>
      <c r="D190" s="9">
        <v>5.0999999999999996</v>
      </c>
      <c r="E190" s="7">
        <v>104</v>
      </c>
      <c r="F190" s="9">
        <v>10.07</v>
      </c>
      <c r="G190" s="32">
        <v>101</v>
      </c>
      <c r="H190" s="9">
        <v>1.06</v>
      </c>
      <c r="I190" s="9">
        <v>9.0500000000000007</v>
      </c>
      <c r="J190" s="9">
        <v>7.2</v>
      </c>
      <c r="K190" s="9">
        <f t="shared" si="2"/>
        <v>0.30130293159609112</v>
      </c>
    </row>
    <row r="191" spans="1:11" x14ac:dyDescent="0.25">
      <c r="A191" s="7">
        <v>763</v>
      </c>
      <c r="B191" s="7" t="s">
        <v>68</v>
      </c>
      <c r="C191" s="132">
        <v>38728</v>
      </c>
      <c r="D191" s="9">
        <v>5.01</v>
      </c>
      <c r="E191" s="7" t="s">
        <v>90</v>
      </c>
      <c r="F191" s="9">
        <v>9.98</v>
      </c>
      <c r="G191" s="32">
        <v>109</v>
      </c>
      <c r="H191" s="9">
        <v>0.97</v>
      </c>
      <c r="I191" s="9">
        <v>7.34</v>
      </c>
      <c r="J191" s="9">
        <v>5.99</v>
      </c>
      <c r="K191" s="9">
        <f t="shared" si="2"/>
        <v>0.26892430278884455</v>
      </c>
    </row>
    <row r="192" spans="1:11" x14ac:dyDescent="0.25">
      <c r="A192" s="7">
        <v>764</v>
      </c>
      <c r="B192" s="7" t="s">
        <v>69</v>
      </c>
      <c r="C192" s="132">
        <v>38728</v>
      </c>
      <c r="D192" s="9">
        <v>4.93</v>
      </c>
      <c r="E192" s="7">
        <v>150</v>
      </c>
      <c r="F192" s="9">
        <v>9.99</v>
      </c>
      <c r="G192" s="32">
        <v>65</v>
      </c>
      <c r="H192" s="9">
        <v>1.01</v>
      </c>
      <c r="I192" s="9">
        <v>11.37</v>
      </c>
      <c r="J192" s="9">
        <v>9.32</v>
      </c>
      <c r="K192" s="9">
        <f t="shared" si="2"/>
        <v>0.24669073405535485</v>
      </c>
    </row>
    <row r="193" spans="1:11" x14ac:dyDescent="0.25">
      <c r="A193" s="7">
        <v>764</v>
      </c>
      <c r="B193" s="7" t="s">
        <v>68</v>
      </c>
      <c r="C193" s="132">
        <v>38728</v>
      </c>
      <c r="D193" s="9">
        <v>5</v>
      </c>
      <c r="E193" s="7">
        <v>100</v>
      </c>
      <c r="F193" s="9">
        <v>9.99</v>
      </c>
      <c r="G193" s="32">
        <v>119</v>
      </c>
      <c r="H193" s="9">
        <v>0.99</v>
      </c>
      <c r="I193" s="9">
        <v>12.94</v>
      </c>
      <c r="J193" s="9">
        <v>10.31</v>
      </c>
      <c r="K193" s="9">
        <f t="shared" si="2"/>
        <v>0.28218884120171661</v>
      </c>
    </row>
    <row r="194" spans="1:11" x14ac:dyDescent="0.25">
      <c r="A194" s="7">
        <v>766</v>
      </c>
      <c r="B194" s="7" t="s">
        <v>68</v>
      </c>
      <c r="C194" s="132">
        <v>38728</v>
      </c>
      <c r="D194" s="9">
        <v>5</v>
      </c>
      <c r="E194" s="7">
        <v>6</v>
      </c>
      <c r="F194" s="9">
        <v>10.050000000000001</v>
      </c>
      <c r="G194" s="32">
        <v>12</v>
      </c>
      <c r="H194" s="9">
        <v>1.02</v>
      </c>
      <c r="I194" s="9">
        <v>10</v>
      </c>
      <c r="J194" s="9">
        <v>8.18</v>
      </c>
      <c r="K194" s="9">
        <f>(((I194)-(H194))-((J194)-(H194)))/((J194)-(H194))</f>
        <v>0.25418994413407825</v>
      </c>
    </row>
    <row r="195" spans="1:11" x14ac:dyDescent="0.25">
      <c r="A195" s="7">
        <v>766</v>
      </c>
      <c r="B195" s="7" t="s">
        <v>69</v>
      </c>
      <c r="C195" s="132">
        <v>38728</v>
      </c>
      <c r="D195" s="9">
        <v>5.03</v>
      </c>
      <c r="E195" s="7">
        <v>25</v>
      </c>
      <c r="F195" s="9">
        <v>10.029999999999999</v>
      </c>
      <c r="G195" s="32">
        <v>86</v>
      </c>
      <c r="H195" s="9">
        <v>1.03</v>
      </c>
      <c r="I195" s="9">
        <v>10.02</v>
      </c>
      <c r="J195" s="9">
        <v>8.23</v>
      </c>
      <c r="K195" s="9">
        <f>(((I195)-(H195))-((J195)-(H195)))/((J195)-(H195))</f>
        <v>0.24861111111111112</v>
      </c>
    </row>
    <row r="196" spans="1:11" x14ac:dyDescent="0.25">
      <c r="A196" s="7">
        <v>768</v>
      </c>
      <c r="B196" s="7" t="s">
        <v>68</v>
      </c>
      <c r="C196" s="132">
        <v>38728</v>
      </c>
      <c r="D196" s="9">
        <v>5.0999999999999996</v>
      </c>
      <c r="E196" s="7">
        <v>417</v>
      </c>
      <c r="F196" s="9">
        <v>10</v>
      </c>
      <c r="G196" s="32">
        <v>62</v>
      </c>
      <c r="H196" s="9">
        <v>1.01</v>
      </c>
      <c r="I196" s="9">
        <v>9.59</v>
      </c>
      <c r="J196" s="9">
        <v>7.82</v>
      </c>
      <c r="K196" s="9">
        <f>(((I196)-(H196))-((J196)-(H196)))/((J196)-(H196))</f>
        <v>0.25991189427312766</v>
      </c>
    </row>
    <row r="197" spans="1:11" x14ac:dyDescent="0.25">
      <c r="A197" s="7">
        <v>768</v>
      </c>
      <c r="B197" s="7" t="s">
        <v>91</v>
      </c>
      <c r="C197" s="132">
        <v>38728</v>
      </c>
      <c r="D197" s="9">
        <v>4.92</v>
      </c>
      <c r="E197" s="7">
        <v>409</v>
      </c>
      <c r="F197" s="9">
        <v>9.7200000000000006</v>
      </c>
      <c r="G197" s="32">
        <v>117</v>
      </c>
      <c r="H197" s="9">
        <v>1</v>
      </c>
      <c r="I197" s="9">
        <v>10.72</v>
      </c>
      <c r="J197" s="9">
        <v>8.7799999999999994</v>
      </c>
      <c r="K197" s="9">
        <f>(((I197)-(H197))-((J197)-(H197)))/((J197)-(H197))</f>
        <v>0.24935732647814929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workbookViewId="0">
      <pane ySplit="1" topLeftCell="A26" activePane="bottomLeft" state="frozen"/>
      <selection pane="bottomLeft" activeCell="F50" sqref="F50"/>
    </sheetView>
  </sheetViews>
  <sheetFormatPr defaultColWidth="12.5703125" defaultRowHeight="15" x14ac:dyDescent="0.25"/>
  <cols>
    <col min="1" max="1" width="5.28515625" style="7" bestFit="1" customWidth="1"/>
    <col min="2" max="2" width="7.42578125" style="7" bestFit="1" customWidth="1"/>
    <col min="3" max="3" width="11" style="140" bestFit="1" customWidth="1"/>
    <col min="4" max="4" width="11.28515625" style="9" bestFit="1" customWidth="1"/>
    <col min="5" max="5" width="10.7109375" style="7" bestFit="1" customWidth="1"/>
    <col min="6" max="6" width="13" style="9" bestFit="1" customWidth="1"/>
    <col min="7" max="7" width="6.140625" style="7" bestFit="1" customWidth="1"/>
    <col min="8" max="8" width="11.7109375" style="9" bestFit="1" customWidth="1"/>
    <col min="9" max="9" width="18.140625" style="9" bestFit="1" customWidth="1"/>
    <col min="10" max="10" width="23.42578125" style="9" bestFit="1" customWidth="1"/>
    <col min="11" max="11" width="14.7109375" style="9" bestFit="1" customWidth="1"/>
    <col min="12" max="16384" width="12.5703125" style="7"/>
  </cols>
  <sheetData>
    <row r="1" spans="1:14" s="112" customFormat="1" ht="12.75" x14ac:dyDescent="0.2">
      <c r="A1" s="112" t="s">
        <v>79</v>
      </c>
      <c r="B1" s="112" t="s">
        <v>80</v>
      </c>
      <c r="C1" s="139" t="s">
        <v>81</v>
      </c>
      <c r="D1" s="113" t="s">
        <v>82</v>
      </c>
      <c r="E1" s="112" t="s">
        <v>83</v>
      </c>
      <c r="F1" s="113" t="s">
        <v>84</v>
      </c>
      <c r="G1" s="112" t="s">
        <v>85</v>
      </c>
      <c r="H1" s="113" t="s">
        <v>86</v>
      </c>
      <c r="I1" s="113" t="s">
        <v>87</v>
      </c>
      <c r="J1" s="113" t="s">
        <v>88</v>
      </c>
      <c r="K1" s="113" t="s">
        <v>89</v>
      </c>
    </row>
    <row r="2" spans="1:14" x14ac:dyDescent="0.25">
      <c r="A2" s="7">
        <v>71</v>
      </c>
      <c r="B2" s="114" t="s">
        <v>68</v>
      </c>
      <c r="C2" s="140">
        <v>40210</v>
      </c>
      <c r="D2" s="9">
        <f>4.96-0.015</f>
        <v>4.9450000000000003</v>
      </c>
      <c r="E2" s="7">
        <v>435</v>
      </c>
      <c r="F2" s="9">
        <v>10.06</v>
      </c>
      <c r="G2" s="7">
        <v>21</v>
      </c>
      <c r="H2" s="9">
        <v>1.02</v>
      </c>
      <c r="I2" s="9">
        <v>13.59</v>
      </c>
      <c r="J2" s="9">
        <v>11.63</v>
      </c>
    </row>
    <row r="3" spans="1:14" x14ac:dyDescent="0.25">
      <c r="A3" s="7">
        <v>71</v>
      </c>
      <c r="B3" s="114" t="s">
        <v>69</v>
      </c>
      <c r="C3" s="140">
        <v>40225</v>
      </c>
      <c r="D3" s="9">
        <v>5.0199999999999996</v>
      </c>
      <c r="E3" s="114">
        <v>449</v>
      </c>
      <c r="F3" s="9">
        <v>10.01</v>
      </c>
      <c r="G3" s="7">
        <v>61</v>
      </c>
      <c r="H3" s="9">
        <v>1.03</v>
      </c>
      <c r="I3" s="9">
        <v>9.58</v>
      </c>
      <c r="J3" s="9">
        <v>8.07</v>
      </c>
      <c r="K3" s="7"/>
    </row>
    <row r="4" spans="1:14" x14ac:dyDescent="0.25">
      <c r="A4" s="7">
        <v>72</v>
      </c>
      <c r="B4" s="114" t="s">
        <v>68</v>
      </c>
      <c r="C4" s="140">
        <v>40225</v>
      </c>
      <c r="D4" s="9">
        <f>5.01-0.036</f>
        <v>4.9740000000000002</v>
      </c>
      <c r="E4" s="114">
        <v>31</v>
      </c>
      <c r="F4" s="9">
        <v>10.039999999999999</v>
      </c>
      <c r="G4" s="7">
        <v>78</v>
      </c>
      <c r="H4" s="9">
        <v>1.02</v>
      </c>
      <c r="I4" s="9">
        <v>13.69</v>
      </c>
      <c r="J4" s="9">
        <v>11.31</v>
      </c>
    </row>
    <row r="5" spans="1:14" x14ac:dyDescent="0.25">
      <c r="A5" s="7">
        <v>72</v>
      </c>
      <c r="B5" s="114" t="s">
        <v>69</v>
      </c>
      <c r="C5" s="140">
        <v>40225</v>
      </c>
      <c r="D5" s="9">
        <f>4.99-0.142</f>
        <v>4.8479999999999999</v>
      </c>
      <c r="E5" s="7">
        <v>455</v>
      </c>
      <c r="F5" s="9">
        <v>10.119999999999999</v>
      </c>
      <c r="G5" s="7">
        <v>83</v>
      </c>
      <c r="H5" s="9">
        <v>0.99</v>
      </c>
      <c r="I5" s="9">
        <v>11.21</v>
      </c>
      <c r="J5" s="9">
        <v>9.41</v>
      </c>
    </row>
    <row r="6" spans="1:14" x14ac:dyDescent="0.25">
      <c r="A6" s="7">
        <v>76</v>
      </c>
      <c r="B6" s="114" t="s">
        <v>68</v>
      </c>
      <c r="C6" s="140">
        <v>40225</v>
      </c>
      <c r="D6" s="9">
        <f>5.02-0.017</f>
        <v>5.0029999999999992</v>
      </c>
      <c r="E6" s="7">
        <v>15</v>
      </c>
      <c r="F6" s="9">
        <v>10.029999999999999</v>
      </c>
      <c r="G6" s="7">
        <v>117</v>
      </c>
      <c r="H6" s="9">
        <v>1.01</v>
      </c>
      <c r="I6" s="9">
        <v>13.88</v>
      </c>
      <c r="J6" s="9">
        <v>11.41</v>
      </c>
    </row>
    <row r="7" spans="1:14" x14ac:dyDescent="0.25">
      <c r="A7" s="7">
        <v>76</v>
      </c>
      <c r="B7" s="114" t="s">
        <v>69</v>
      </c>
      <c r="C7" s="140">
        <v>40225</v>
      </c>
      <c r="D7" s="9">
        <v>5.04</v>
      </c>
      <c r="E7" s="7">
        <v>24</v>
      </c>
      <c r="F7" s="9">
        <v>10.029999999999999</v>
      </c>
      <c r="G7" s="7">
        <v>102</v>
      </c>
      <c r="H7" s="9">
        <v>1.05</v>
      </c>
      <c r="I7" s="9">
        <v>11.57</v>
      </c>
      <c r="J7" s="9">
        <v>9.76</v>
      </c>
    </row>
    <row r="8" spans="1:14" x14ac:dyDescent="0.25">
      <c r="A8" s="7">
        <v>77</v>
      </c>
      <c r="B8" s="114" t="s">
        <v>69</v>
      </c>
      <c r="C8" s="140">
        <v>40225</v>
      </c>
      <c r="D8" s="9">
        <v>4.99</v>
      </c>
      <c r="E8" s="114">
        <v>106</v>
      </c>
      <c r="F8" s="9">
        <v>10.07</v>
      </c>
      <c r="G8" s="7">
        <v>89</v>
      </c>
      <c r="H8" s="9">
        <v>1.02</v>
      </c>
      <c r="I8" s="9">
        <v>15.77</v>
      </c>
      <c r="J8" s="9">
        <v>13.15</v>
      </c>
      <c r="K8" s="7"/>
    </row>
    <row r="9" spans="1:14" x14ac:dyDescent="0.25">
      <c r="A9" s="7">
        <v>77</v>
      </c>
      <c r="B9" s="114" t="s">
        <v>68</v>
      </c>
      <c r="C9" s="140">
        <v>40225</v>
      </c>
      <c r="D9" s="9">
        <f>5.06-0.011</f>
        <v>5.0489999999999995</v>
      </c>
      <c r="E9" s="7">
        <v>436</v>
      </c>
      <c r="F9" s="119">
        <v>10.1</v>
      </c>
      <c r="G9" s="7">
        <v>12</v>
      </c>
      <c r="H9" s="9">
        <v>1.02</v>
      </c>
      <c r="I9" s="9">
        <v>12.51</v>
      </c>
      <c r="J9" s="9">
        <v>10.4</v>
      </c>
      <c r="K9" s="7"/>
      <c r="L9" s="118"/>
      <c r="M9" s="118"/>
      <c r="N9" s="118"/>
    </row>
    <row r="10" spans="1:14" x14ac:dyDescent="0.25">
      <c r="A10" s="7">
        <v>80</v>
      </c>
      <c r="B10" s="114" t="s">
        <v>69</v>
      </c>
      <c r="C10" s="140">
        <v>40225</v>
      </c>
      <c r="D10" s="9">
        <v>5.26</v>
      </c>
      <c r="E10" s="7">
        <v>121</v>
      </c>
      <c r="F10" s="9">
        <v>10.029999999999999</v>
      </c>
      <c r="G10" s="7">
        <v>208</v>
      </c>
      <c r="H10" s="9">
        <v>1.04</v>
      </c>
      <c r="I10" s="9">
        <v>10.220000000000001</v>
      </c>
      <c r="J10" s="9">
        <v>8.57</v>
      </c>
      <c r="K10" s="7"/>
    </row>
    <row r="11" spans="1:14" x14ac:dyDescent="0.25">
      <c r="A11" s="7">
        <v>80</v>
      </c>
      <c r="B11" s="114" t="s">
        <v>68</v>
      </c>
      <c r="C11" s="140">
        <v>40225</v>
      </c>
      <c r="D11" s="9">
        <v>5.0199999999999996</v>
      </c>
      <c r="E11" s="7">
        <v>453</v>
      </c>
      <c r="F11" s="9">
        <v>9.93</v>
      </c>
      <c r="G11" s="7">
        <v>93</v>
      </c>
      <c r="H11" s="9">
        <v>1.01</v>
      </c>
      <c r="I11" s="9">
        <v>10.65</v>
      </c>
      <c r="J11" s="9">
        <v>8.81</v>
      </c>
    </row>
    <row r="12" spans="1:14" x14ac:dyDescent="0.25">
      <c r="A12" s="7">
        <v>82</v>
      </c>
      <c r="B12" s="114" t="s">
        <v>69</v>
      </c>
      <c r="C12" s="140">
        <v>40225</v>
      </c>
      <c r="D12" s="9">
        <f>5.16-0.051</f>
        <v>5.109</v>
      </c>
      <c r="E12" s="7">
        <v>166</v>
      </c>
      <c r="F12" s="9">
        <v>9.9</v>
      </c>
      <c r="G12" s="7">
        <v>103</v>
      </c>
      <c r="H12" s="9">
        <v>1</v>
      </c>
      <c r="I12" s="9">
        <v>11.32</v>
      </c>
      <c r="J12" s="9">
        <v>9.5399999999999991</v>
      </c>
      <c r="K12" s="7"/>
    </row>
    <row r="13" spans="1:14" x14ac:dyDescent="0.25">
      <c r="A13" s="7">
        <v>82</v>
      </c>
      <c r="B13" s="114" t="s">
        <v>68</v>
      </c>
      <c r="C13" s="140">
        <v>40225</v>
      </c>
      <c r="D13" s="9">
        <v>4.9800000000000004</v>
      </c>
      <c r="E13" s="114">
        <v>461</v>
      </c>
      <c r="F13" s="9">
        <v>10.01</v>
      </c>
      <c r="G13" s="7">
        <v>130</v>
      </c>
      <c r="H13" s="9">
        <v>1.02</v>
      </c>
      <c r="I13" s="9">
        <v>12.69</v>
      </c>
      <c r="J13" s="9">
        <v>10.38</v>
      </c>
    </row>
    <row r="14" spans="1:14" x14ac:dyDescent="0.25">
      <c r="A14" s="7">
        <v>88</v>
      </c>
      <c r="B14" s="114" t="s">
        <v>68</v>
      </c>
      <c r="C14" s="140">
        <v>40225</v>
      </c>
      <c r="D14" s="9">
        <v>4.95</v>
      </c>
      <c r="E14" s="7">
        <v>5</v>
      </c>
      <c r="F14" s="9">
        <v>10.08</v>
      </c>
      <c r="G14" s="7">
        <v>73</v>
      </c>
      <c r="H14" s="9">
        <v>1.01</v>
      </c>
      <c r="I14" s="9">
        <v>11.19</v>
      </c>
      <c r="J14" s="9">
        <v>9.2799999999999994</v>
      </c>
    </row>
    <row r="15" spans="1:14" x14ac:dyDescent="0.25">
      <c r="A15" s="7">
        <v>88</v>
      </c>
      <c r="B15" s="114" t="s">
        <v>69</v>
      </c>
      <c r="C15" s="140">
        <v>40225</v>
      </c>
      <c r="D15" s="9">
        <f>5.04-0.039</f>
        <v>5.0010000000000003</v>
      </c>
      <c r="E15" s="7">
        <v>407</v>
      </c>
      <c r="F15" s="9">
        <v>9.9700000000000006</v>
      </c>
      <c r="G15" s="7">
        <v>108</v>
      </c>
      <c r="H15" s="9">
        <v>1.01</v>
      </c>
      <c r="I15" s="9">
        <v>10.67</v>
      </c>
      <c r="J15" s="9">
        <v>8.92</v>
      </c>
    </row>
    <row r="16" spans="1:14" x14ac:dyDescent="0.25">
      <c r="A16" s="7">
        <v>89</v>
      </c>
      <c r="B16" s="114" t="s">
        <v>69</v>
      </c>
      <c r="C16" s="140">
        <v>40225</v>
      </c>
      <c r="D16" s="9">
        <v>5.05</v>
      </c>
      <c r="E16" s="7">
        <v>165</v>
      </c>
      <c r="F16" s="9">
        <v>10</v>
      </c>
      <c r="G16" s="7">
        <v>55</v>
      </c>
      <c r="H16" s="9">
        <v>1.05</v>
      </c>
      <c r="I16" s="9">
        <v>11.04</v>
      </c>
      <c r="J16" s="9">
        <v>9.15</v>
      </c>
      <c r="K16" s="7"/>
    </row>
    <row r="17" spans="1:14" x14ac:dyDescent="0.25">
      <c r="A17" s="7">
        <v>89</v>
      </c>
      <c r="B17" s="114" t="s">
        <v>68</v>
      </c>
      <c r="C17" s="140">
        <v>40225</v>
      </c>
      <c r="D17" s="9">
        <v>5.01</v>
      </c>
      <c r="E17" s="7">
        <v>302</v>
      </c>
      <c r="F17" s="9">
        <v>10</v>
      </c>
      <c r="G17" s="7">
        <v>205</v>
      </c>
      <c r="H17" s="9">
        <v>1.02</v>
      </c>
      <c r="I17" s="9">
        <v>11.35</v>
      </c>
      <c r="J17" s="9">
        <v>9.35</v>
      </c>
      <c r="L17" s="118"/>
      <c r="M17" s="118"/>
      <c r="N17" s="118"/>
    </row>
    <row r="18" spans="1:14" x14ac:dyDescent="0.25">
      <c r="A18" s="7">
        <v>94</v>
      </c>
      <c r="B18" s="114" t="s">
        <v>69</v>
      </c>
      <c r="C18" s="140">
        <v>40225</v>
      </c>
      <c r="D18" s="9">
        <v>5.03</v>
      </c>
      <c r="E18" s="114">
        <v>300</v>
      </c>
      <c r="F18" s="9">
        <v>10.029999999999999</v>
      </c>
      <c r="G18" s="7">
        <v>126</v>
      </c>
      <c r="H18" s="9">
        <v>1.01</v>
      </c>
      <c r="I18" s="9">
        <v>13.05</v>
      </c>
      <c r="J18" s="9">
        <v>10.59</v>
      </c>
    </row>
    <row r="19" spans="1:14" x14ac:dyDescent="0.25">
      <c r="A19" s="7">
        <v>94</v>
      </c>
      <c r="B19" s="114" t="s">
        <v>68</v>
      </c>
      <c r="C19" s="140">
        <v>40225</v>
      </c>
      <c r="D19" s="9">
        <f>5.05-0.081</f>
        <v>4.9689999999999994</v>
      </c>
      <c r="E19" s="114">
        <v>429</v>
      </c>
      <c r="F19" s="9">
        <v>10.02</v>
      </c>
      <c r="G19" s="7">
        <v>82</v>
      </c>
      <c r="H19" s="119">
        <v>0.99</v>
      </c>
      <c r="I19" s="9">
        <v>13.57</v>
      </c>
      <c r="J19" s="9">
        <v>10.97</v>
      </c>
    </row>
    <row r="20" spans="1:14" x14ac:dyDescent="0.25">
      <c r="A20" s="7">
        <v>100</v>
      </c>
      <c r="B20" s="114" t="s">
        <v>68</v>
      </c>
      <c r="C20" s="140">
        <v>40225</v>
      </c>
      <c r="D20" s="9">
        <v>5.0199999999999996</v>
      </c>
      <c r="E20" s="7">
        <v>202</v>
      </c>
      <c r="F20" s="9">
        <v>10.039999999999999</v>
      </c>
      <c r="G20" s="7">
        <v>45</v>
      </c>
      <c r="H20" s="9">
        <v>1.04</v>
      </c>
      <c r="I20" s="9">
        <v>14.59</v>
      </c>
      <c r="J20" s="9">
        <v>11.96</v>
      </c>
    </row>
    <row r="21" spans="1:14" x14ac:dyDescent="0.25">
      <c r="A21" s="7">
        <v>100</v>
      </c>
      <c r="B21" s="114" t="s">
        <v>69</v>
      </c>
      <c r="C21" s="140">
        <v>40225</v>
      </c>
      <c r="D21" s="9">
        <f>5.06-0.015</f>
        <v>5.0449999999999999</v>
      </c>
      <c r="E21" s="114" t="s">
        <v>90</v>
      </c>
      <c r="F21" s="9">
        <v>10.02</v>
      </c>
      <c r="G21" s="7">
        <v>5</v>
      </c>
      <c r="H21" s="9">
        <v>0.99</v>
      </c>
      <c r="I21" s="119">
        <v>15.36</v>
      </c>
      <c r="J21" s="9">
        <v>12.92</v>
      </c>
    </row>
    <row r="22" spans="1:14" x14ac:dyDescent="0.25">
      <c r="A22" s="7">
        <v>101</v>
      </c>
      <c r="B22" s="114" t="s">
        <v>68</v>
      </c>
      <c r="C22" s="140">
        <v>40225</v>
      </c>
      <c r="D22" s="9">
        <v>4.97</v>
      </c>
      <c r="E22" s="7">
        <v>102</v>
      </c>
      <c r="F22" s="9">
        <v>10.1</v>
      </c>
      <c r="G22" s="7">
        <v>7</v>
      </c>
      <c r="H22" s="9">
        <v>0.99</v>
      </c>
      <c r="I22" s="9">
        <v>12.13</v>
      </c>
      <c r="J22" s="9">
        <v>9.9600000000000009</v>
      </c>
      <c r="K22" s="7"/>
    </row>
    <row r="23" spans="1:14" x14ac:dyDescent="0.25">
      <c r="A23" s="7">
        <v>101</v>
      </c>
      <c r="B23" s="114" t="s">
        <v>69</v>
      </c>
      <c r="C23" s="140">
        <v>40225</v>
      </c>
      <c r="D23" s="9">
        <f>5.03-0.052</f>
        <v>4.9780000000000006</v>
      </c>
      <c r="E23" s="7">
        <v>152</v>
      </c>
      <c r="F23" s="9">
        <v>10.029999999999999</v>
      </c>
      <c r="G23" s="7">
        <v>129</v>
      </c>
      <c r="H23" s="9">
        <v>1.02</v>
      </c>
      <c r="I23" s="9">
        <v>11.12</v>
      </c>
      <c r="J23" s="9">
        <v>9.27</v>
      </c>
      <c r="K23" s="7"/>
    </row>
    <row r="24" spans="1:14" x14ac:dyDescent="0.25">
      <c r="A24" s="7">
        <v>102</v>
      </c>
      <c r="B24" s="114" t="s">
        <v>69</v>
      </c>
      <c r="C24" s="140">
        <v>40225</v>
      </c>
      <c r="D24" s="9">
        <v>5.0599999999999996</v>
      </c>
      <c r="E24" s="7">
        <v>433</v>
      </c>
      <c r="F24" s="9">
        <v>10.02</v>
      </c>
      <c r="G24" s="7">
        <v>62</v>
      </c>
      <c r="H24" s="9">
        <v>1</v>
      </c>
      <c r="I24" s="119">
        <v>12.57</v>
      </c>
      <c r="J24" s="9">
        <v>10.46</v>
      </c>
    </row>
    <row r="25" spans="1:14" x14ac:dyDescent="0.25">
      <c r="A25" s="7">
        <v>102</v>
      </c>
      <c r="B25" s="114" t="s">
        <v>68</v>
      </c>
      <c r="C25" s="140">
        <v>40225</v>
      </c>
      <c r="D25" s="9">
        <v>5</v>
      </c>
      <c r="E25" s="7">
        <v>457</v>
      </c>
      <c r="F25" s="9">
        <v>10.08</v>
      </c>
      <c r="G25" s="7">
        <v>97</v>
      </c>
      <c r="H25" s="9">
        <v>1.01</v>
      </c>
      <c r="I25" s="9">
        <v>12.06</v>
      </c>
      <c r="J25" s="9">
        <v>9.94</v>
      </c>
    </row>
    <row r="26" spans="1:14" x14ac:dyDescent="0.25">
      <c r="A26" s="7">
        <v>177</v>
      </c>
      <c r="B26" s="114" t="s">
        <v>69</v>
      </c>
      <c r="C26" s="140">
        <v>40225</v>
      </c>
      <c r="D26" s="9">
        <v>5.08</v>
      </c>
      <c r="E26" s="7">
        <v>28</v>
      </c>
      <c r="F26" s="9">
        <v>10.029999999999999</v>
      </c>
      <c r="G26" s="7">
        <v>35</v>
      </c>
      <c r="H26" s="9">
        <v>1.02</v>
      </c>
      <c r="I26" s="9">
        <v>12.38</v>
      </c>
      <c r="J26" s="9">
        <v>10.07</v>
      </c>
    </row>
    <row r="27" spans="1:14" x14ac:dyDescent="0.25">
      <c r="A27" s="7">
        <v>177</v>
      </c>
      <c r="B27" s="114" t="s">
        <v>68</v>
      </c>
      <c r="C27" s="140">
        <v>40225</v>
      </c>
      <c r="D27" s="9">
        <f>5.03-0.04</f>
        <v>4.99</v>
      </c>
      <c r="E27" s="7">
        <v>161</v>
      </c>
      <c r="F27" s="9">
        <v>10.029999999999999</v>
      </c>
      <c r="G27" s="7">
        <v>17</v>
      </c>
      <c r="H27" s="9">
        <v>1.02</v>
      </c>
      <c r="I27" s="9">
        <v>15.66</v>
      </c>
      <c r="J27" s="9">
        <v>12.82</v>
      </c>
      <c r="K27" s="7"/>
    </row>
    <row r="28" spans="1:14" x14ac:dyDescent="0.25">
      <c r="A28" s="7">
        <v>178</v>
      </c>
      <c r="B28" s="7" t="s">
        <v>68</v>
      </c>
      <c r="C28" s="140">
        <v>40225</v>
      </c>
      <c r="D28" s="9">
        <v>5.04</v>
      </c>
      <c r="E28" s="114">
        <v>404</v>
      </c>
      <c r="F28" s="9">
        <v>10.06</v>
      </c>
      <c r="G28" s="7">
        <v>203</v>
      </c>
      <c r="H28" s="9">
        <v>1</v>
      </c>
      <c r="I28" s="9">
        <v>13.2</v>
      </c>
      <c r="J28" s="9">
        <v>10.85</v>
      </c>
    </row>
    <row r="29" spans="1:14" x14ac:dyDescent="0.25">
      <c r="A29" s="7">
        <v>178</v>
      </c>
      <c r="B29" s="114" t="s">
        <v>69</v>
      </c>
      <c r="C29" s="140">
        <v>40225</v>
      </c>
      <c r="D29" s="9">
        <f>4.96-0.085</f>
        <v>4.875</v>
      </c>
      <c r="E29" s="7">
        <v>434</v>
      </c>
      <c r="F29" s="9">
        <v>9.99</v>
      </c>
      <c r="G29" s="7">
        <v>6</v>
      </c>
      <c r="H29" s="9">
        <v>0.99</v>
      </c>
      <c r="I29" s="9">
        <v>12.16</v>
      </c>
      <c r="J29" s="9">
        <v>10.119999999999999</v>
      </c>
    </row>
    <row r="30" spans="1:14" x14ac:dyDescent="0.25">
      <c r="A30" s="7">
        <v>182</v>
      </c>
      <c r="B30" s="114" t="s">
        <v>69</v>
      </c>
      <c r="C30" s="140">
        <v>40225</v>
      </c>
      <c r="D30" s="9">
        <v>5.01</v>
      </c>
      <c r="E30" s="7">
        <v>7</v>
      </c>
      <c r="F30" s="9">
        <v>9.9700000000000006</v>
      </c>
      <c r="G30" s="7">
        <v>204</v>
      </c>
      <c r="H30" s="9">
        <v>1.03</v>
      </c>
      <c r="I30" s="9">
        <v>12.91</v>
      </c>
      <c r="J30" s="9">
        <v>10.74</v>
      </c>
    </row>
    <row r="31" spans="1:14" x14ac:dyDescent="0.25">
      <c r="A31" s="7">
        <v>182</v>
      </c>
      <c r="B31" s="114" t="s">
        <v>68</v>
      </c>
      <c r="C31" s="140">
        <v>40225</v>
      </c>
      <c r="D31" s="9">
        <f>4.94-0.016</f>
        <v>4.9240000000000004</v>
      </c>
      <c r="E31" s="7">
        <v>162</v>
      </c>
      <c r="F31" s="9">
        <v>9.9600000000000009</v>
      </c>
      <c r="G31" s="7">
        <v>81</v>
      </c>
      <c r="H31" s="9">
        <v>1.04</v>
      </c>
      <c r="I31" s="9">
        <v>13.58</v>
      </c>
      <c r="J31" s="9">
        <v>11.12</v>
      </c>
      <c r="K31" s="7"/>
    </row>
    <row r="32" spans="1:14" x14ac:dyDescent="0.25">
      <c r="A32" s="7">
        <v>184</v>
      </c>
      <c r="B32" s="114" t="s">
        <v>68</v>
      </c>
      <c r="C32" s="140">
        <v>40225</v>
      </c>
      <c r="D32" s="9">
        <v>5.16</v>
      </c>
      <c r="E32" s="7">
        <v>415</v>
      </c>
      <c r="F32" s="9">
        <v>9.92</v>
      </c>
      <c r="G32" s="7">
        <v>33</v>
      </c>
      <c r="H32" s="9">
        <v>1.03</v>
      </c>
      <c r="I32" s="9">
        <v>11.51</v>
      </c>
      <c r="J32" s="9">
        <v>9.39</v>
      </c>
    </row>
    <row r="33" spans="1:14" x14ac:dyDescent="0.25">
      <c r="A33" s="7">
        <v>184</v>
      </c>
      <c r="B33" s="114" t="s">
        <v>69</v>
      </c>
      <c r="C33" s="140">
        <v>40225</v>
      </c>
      <c r="D33" s="9">
        <v>5.0999999999999996</v>
      </c>
      <c r="E33" s="7">
        <v>448</v>
      </c>
      <c r="F33" s="9">
        <v>9.9</v>
      </c>
      <c r="G33" s="7">
        <v>38</v>
      </c>
      <c r="H33" s="9">
        <v>1.03</v>
      </c>
      <c r="I33" s="9">
        <v>13.47</v>
      </c>
      <c r="J33" s="9">
        <v>10.97</v>
      </c>
      <c r="K33" s="7"/>
      <c r="L33" s="138"/>
      <c r="M33" s="118"/>
      <c r="N33" s="118"/>
    </row>
    <row r="34" spans="1:14" x14ac:dyDescent="0.25">
      <c r="A34" s="7">
        <v>186</v>
      </c>
      <c r="B34" s="114" t="s">
        <v>69</v>
      </c>
      <c r="C34" s="140">
        <v>40225</v>
      </c>
      <c r="D34" s="9">
        <v>5.0599999999999996</v>
      </c>
      <c r="E34" s="114">
        <v>157</v>
      </c>
      <c r="F34" s="9">
        <v>9.99</v>
      </c>
      <c r="G34" s="7">
        <v>86</v>
      </c>
      <c r="H34" s="9">
        <v>1.02</v>
      </c>
      <c r="I34" s="9">
        <v>16.39</v>
      </c>
      <c r="J34" s="9">
        <v>13.76</v>
      </c>
      <c r="K34" s="7"/>
    </row>
    <row r="35" spans="1:14" x14ac:dyDescent="0.25">
      <c r="A35" s="7">
        <v>186</v>
      </c>
      <c r="B35" s="114" t="s">
        <v>68</v>
      </c>
      <c r="C35" s="140">
        <v>40225</v>
      </c>
      <c r="D35" s="9">
        <v>5.1100000000000003</v>
      </c>
      <c r="E35" s="7">
        <v>164</v>
      </c>
      <c r="F35" s="9">
        <v>10.029999999999999</v>
      </c>
      <c r="G35" s="7">
        <v>92</v>
      </c>
      <c r="H35" s="9">
        <v>1.02</v>
      </c>
      <c r="I35" s="9">
        <v>10.9</v>
      </c>
      <c r="J35" s="9">
        <v>8.8699999999999992</v>
      </c>
      <c r="K35" s="7"/>
    </row>
    <row r="36" spans="1:14" x14ac:dyDescent="0.25">
      <c r="A36" s="7">
        <v>189</v>
      </c>
      <c r="B36" s="114" t="s">
        <v>68</v>
      </c>
      <c r="C36" s="140">
        <v>40225</v>
      </c>
      <c r="D36" s="9">
        <v>5.09</v>
      </c>
      <c r="E36" s="7">
        <v>33</v>
      </c>
      <c r="F36" s="9">
        <v>10.029999999999999</v>
      </c>
      <c r="G36" s="7">
        <v>127</v>
      </c>
      <c r="H36" s="9">
        <v>1</v>
      </c>
      <c r="I36" s="9">
        <v>12.45</v>
      </c>
      <c r="J36" s="9">
        <v>10.23</v>
      </c>
    </row>
    <row r="37" spans="1:14" x14ac:dyDescent="0.25">
      <c r="A37" s="7">
        <v>189</v>
      </c>
      <c r="B37" s="114" t="s">
        <v>69</v>
      </c>
      <c r="C37" s="140">
        <v>40225</v>
      </c>
      <c r="D37" s="9">
        <v>5.08</v>
      </c>
      <c r="E37" s="7">
        <v>420</v>
      </c>
      <c r="F37" s="9">
        <v>10.050000000000001</v>
      </c>
      <c r="G37" s="7">
        <v>105</v>
      </c>
      <c r="H37" s="9">
        <v>1.02</v>
      </c>
      <c r="I37" s="9">
        <v>12.03</v>
      </c>
      <c r="J37" s="9">
        <v>9.91</v>
      </c>
    </row>
    <row r="38" spans="1:14" x14ac:dyDescent="0.25">
      <c r="A38" s="7">
        <v>190</v>
      </c>
      <c r="B38" s="114" t="s">
        <v>68</v>
      </c>
      <c r="C38" s="140">
        <v>40225</v>
      </c>
      <c r="D38" s="9">
        <v>5.1100000000000003</v>
      </c>
      <c r="E38" s="7">
        <v>30</v>
      </c>
      <c r="F38" s="9">
        <v>10.050000000000001</v>
      </c>
      <c r="G38" s="7">
        <v>111</v>
      </c>
      <c r="H38" s="9">
        <v>1</v>
      </c>
      <c r="I38" s="9">
        <v>12.08</v>
      </c>
      <c r="J38" s="9">
        <v>9.73</v>
      </c>
    </row>
    <row r="39" spans="1:14" x14ac:dyDescent="0.25">
      <c r="A39" s="7">
        <v>190</v>
      </c>
      <c r="B39" s="114" t="s">
        <v>69</v>
      </c>
      <c r="C39" s="140">
        <v>40225</v>
      </c>
      <c r="D39" s="9">
        <v>4.99</v>
      </c>
      <c r="E39" s="7">
        <v>103</v>
      </c>
      <c r="F39" s="9">
        <v>10.11</v>
      </c>
      <c r="G39" s="7">
        <v>39</v>
      </c>
      <c r="H39" s="9">
        <v>1</v>
      </c>
      <c r="I39" s="9">
        <v>10.47</v>
      </c>
      <c r="J39" s="9">
        <v>8.66</v>
      </c>
      <c r="K39" s="7"/>
    </row>
    <row r="40" spans="1:14" x14ac:dyDescent="0.25">
      <c r="A40" s="7">
        <v>195</v>
      </c>
      <c r="B40" s="114" t="s">
        <v>68</v>
      </c>
      <c r="C40" s="140">
        <v>40225</v>
      </c>
      <c r="D40" s="9">
        <v>4.96</v>
      </c>
      <c r="E40" s="7">
        <v>11</v>
      </c>
      <c r="F40" s="9">
        <v>9.98</v>
      </c>
      <c r="G40" s="7">
        <v>4</v>
      </c>
      <c r="H40" s="9">
        <v>1.03</v>
      </c>
      <c r="I40" s="9">
        <v>12.15</v>
      </c>
      <c r="J40" s="9">
        <v>10.09</v>
      </c>
    </row>
    <row r="41" spans="1:14" x14ac:dyDescent="0.25">
      <c r="A41" s="7">
        <v>195</v>
      </c>
      <c r="B41" s="114" t="s">
        <v>69</v>
      </c>
      <c r="C41" s="140">
        <v>40225</v>
      </c>
      <c r="D41" s="9">
        <v>5.05</v>
      </c>
      <c r="E41" s="114">
        <v>459</v>
      </c>
      <c r="F41" s="9">
        <v>10.01</v>
      </c>
      <c r="G41" s="7">
        <v>29</v>
      </c>
      <c r="H41" s="9">
        <v>1.01</v>
      </c>
      <c r="I41" s="119">
        <v>12.05</v>
      </c>
      <c r="J41" s="9">
        <v>10.15</v>
      </c>
    </row>
    <row r="42" spans="1:14" x14ac:dyDescent="0.25">
      <c r="A42" s="7">
        <v>196</v>
      </c>
      <c r="B42" s="114" t="s">
        <v>68</v>
      </c>
      <c r="C42" s="140">
        <v>40225</v>
      </c>
      <c r="D42" s="9">
        <f>5.03-0.031</f>
        <v>4.9990000000000006</v>
      </c>
      <c r="E42" s="114">
        <v>25</v>
      </c>
      <c r="F42" s="9">
        <v>10.050000000000001</v>
      </c>
      <c r="G42" s="7">
        <v>16</v>
      </c>
      <c r="H42" s="9">
        <v>0.99</v>
      </c>
      <c r="I42" s="9">
        <v>12.64</v>
      </c>
      <c r="J42" s="9">
        <v>10.51</v>
      </c>
    </row>
    <row r="43" spans="1:14" x14ac:dyDescent="0.25">
      <c r="A43" s="7">
        <v>196</v>
      </c>
      <c r="B43" s="114" t="s">
        <v>69</v>
      </c>
      <c r="C43" s="140">
        <v>40225</v>
      </c>
      <c r="D43" s="9">
        <f>4.96-0.083</f>
        <v>4.8769999999999998</v>
      </c>
      <c r="E43" s="7">
        <v>155</v>
      </c>
      <c r="F43" s="9">
        <v>9.7799999999999994</v>
      </c>
      <c r="G43" s="7">
        <v>74</v>
      </c>
      <c r="H43" s="9">
        <v>0.99</v>
      </c>
      <c r="I43" s="9">
        <v>12.85</v>
      </c>
      <c r="J43" s="9">
        <v>10.71</v>
      </c>
      <c r="K43" s="7"/>
    </row>
    <row r="44" spans="1:14" x14ac:dyDescent="0.25">
      <c r="A44" s="7">
        <v>198</v>
      </c>
      <c r="B44" s="114" t="s">
        <v>68</v>
      </c>
      <c r="C44" s="140">
        <v>40225</v>
      </c>
      <c r="D44" s="9">
        <v>4.97</v>
      </c>
      <c r="E44" s="7">
        <v>39</v>
      </c>
      <c r="F44" s="9">
        <v>9.99</v>
      </c>
      <c r="G44" s="7">
        <v>66</v>
      </c>
      <c r="H44" s="9">
        <v>1.01</v>
      </c>
      <c r="I44" s="9">
        <v>12.42</v>
      </c>
      <c r="J44" s="9">
        <v>10.26</v>
      </c>
    </row>
    <row r="45" spans="1:14" x14ac:dyDescent="0.25">
      <c r="A45" s="7">
        <v>198</v>
      </c>
      <c r="B45" s="114" t="s">
        <v>69</v>
      </c>
      <c r="C45" s="140">
        <v>40225</v>
      </c>
      <c r="D45" s="9">
        <v>5.1100000000000003</v>
      </c>
      <c r="E45" s="7">
        <v>451</v>
      </c>
      <c r="F45" s="9">
        <v>9.75</v>
      </c>
      <c r="G45" s="7">
        <v>125</v>
      </c>
      <c r="H45" s="9">
        <v>1</v>
      </c>
      <c r="I45" s="9">
        <v>11.84</v>
      </c>
      <c r="J45" s="9">
        <v>10.039999999999999</v>
      </c>
      <c r="K45" s="7"/>
    </row>
    <row r="46" spans="1:14" x14ac:dyDescent="0.25">
      <c r="A46" s="7">
        <v>204</v>
      </c>
      <c r="B46" s="114" t="s">
        <v>68</v>
      </c>
      <c r="C46" s="140">
        <v>40225</v>
      </c>
      <c r="D46" s="9">
        <v>4.91</v>
      </c>
      <c r="E46" s="7">
        <v>156</v>
      </c>
      <c r="F46" s="9">
        <v>9.8800000000000008</v>
      </c>
      <c r="G46" s="7">
        <v>64</v>
      </c>
      <c r="H46" s="9">
        <v>1.01</v>
      </c>
      <c r="I46" s="9">
        <v>11.1</v>
      </c>
      <c r="J46" s="9">
        <v>9.07</v>
      </c>
      <c r="K46" s="7"/>
    </row>
    <row r="47" spans="1:14" x14ac:dyDescent="0.25">
      <c r="A47" s="7">
        <v>204</v>
      </c>
      <c r="B47" s="114" t="s">
        <v>69</v>
      </c>
      <c r="C47" s="140">
        <v>40225</v>
      </c>
      <c r="D47" s="9">
        <v>5.1100000000000003</v>
      </c>
      <c r="E47" s="7">
        <v>300</v>
      </c>
      <c r="F47" s="9">
        <v>9.9</v>
      </c>
      <c r="G47" s="7">
        <v>104</v>
      </c>
      <c r="H47" s="9">
        <v>1.01</v>
      </c>
      <c r="I47" s="9">
        <v>10.86</v>
      </c>
      <c r="J47" s="9">
        <v>9.1</v>
      </c>
    </row>
    <row r="48" spans="1:14" x14ac:dyDescent="0.25">
      <c r="A48" s="7">
        <v>207</v>
      </c>
      <c r="B48" s="114" t="s">
        <v>69</v>
      </c>
      <c r="C48" s="140">
        <v>40225</v>
      </c>
      <c r="D48" s="9">
        <v>5.01</v>
      </c>
      <c r="E48" s="114">
        <v>301</v>
      </c>
      <c r="F48" s="9">
        <v>10.01</v>
      </c>
      <c r="G48" s="7">
        <v>32</v>
      </c>
      <c r="H48" s="9">
        <v>0.99</v>
      </c>
      <c r="I48" s="9">
        <v>14.37</v>
      </c>
      <c r="J48" s="9">
        <v>11.76</v>
      </c>
    </row>
    <row r="49" spans="1:11" x14ac:dyDescent="0.25">
      <c r="A49" s="7">
        <v>207</v>
      </c>
      <c r="B49" s="114" t="s">
        <v>68</v>
      </c>
      <c r="C49" s="140">
        <v>40225</v>
      </c>
      <c r="D49" s="9">
        <v>4.91</v>
      </c>
      <c r="E49" s="7">
        <v>403</v>
      </c>
      <c r="F49" s="9">
        <v>10.02</v>
      </c>
      <c r="G49" s="7">
        <v>71</v>
      </c>
      <c r="H49" s="9">
        <v>1.04</v>
      </c>
      <c r="I49" s="9">
        <v>10.3</v>
      </c>
      <c r="J49" s="9">
        <v>8.42</v>
      </c>
    </row>
    <row r="50" spans="1:11" x14ac:dyDescent="0.25">
      <c r="A50" s="7">
        <v>248</v>
      </c>
      <c r="B50" s="114" t="s">
        <v>68</v>
      </c>
      <c r="C50" s="140">
        <v>40225</v>
      </c>
      <c r="D50" s="9">
        <f>5.06-0.009</f>
        <v>5.0509999999999993</v>
      </c>
      <c r="E50" s="7">
        <v>26</v>
      </c>
      <c r="F50" s="9">
        <v>10.08</v>
      </c>
      <c r="G50" s="7">
        <v>100</v>
      </c>
      <c r="H50" s="9">
        <v>1.01</v>
      </c>
      <c r="I50" s="9">
        <v>11.63</v>
      </c>
      <c r="J50" s="9">
        <v>9.58</v>
      </c>
    </row>
    <row r="51" spans="1:11" x14ac:dyDescent="0.25">
      <c r="A51" s="7">
        <v>248</v>
      </c>
      <c r="B51" s="114" t="s">
        <v>69</v>
      </c>
      <c r="C51" s="140">
        <v>40225</v>
      </c>
      <c r="D51" s="9">
        <f>5.07-0.018</f>
        <v>5.0520000000000005</v>
      </c>
      <c r="E51" s="7">
        <v>462</v>
      </c>
      <c r="F51" s="9">
        <v>10.01</v>
      </c>
      <c r="G51" s="7">
        <v>3</v>
      </c>
      <c r="H51" s="9">
        <v>0.99</v>
      </c>
      <c r="I51" s="9">
        <v>13.49</v>
      </c>
      <c r="J51" s="9">
        <v>11.33</v>
      </c>
    </row>
    <row r="52" spans="1:11" x14ac:dyDescent="0.25">
      <c r="A52" s="7">
        <v>250</v>
      </c>
      <c r="B52" s="114" t="s">
        <v>69</v>
      </c>
      <c r="C52" s="140">
        <v>40225</v>
      </c>
      <c r="D52" s="9">
        <f>5.07-0.018</f>
        <v>5.0520000000000005</v>
      </c>
      <c r="E52" s="7">
        <v>17</v>
      </c>
      <c r="F52" s="9">
        <v>10.23</v>
      </c>
      <c r="G52" s="7">
        <v>75</v>
      </c>
      <c r="H52" s="9">
        <v>1.02</v>
      </c>
      <c r="I52" s="9">
        <v>9.7899999999999991</v>
      </c>
      <c r="J52" s="9">
        <v>8.14</v>
      </c>
    </row>
    <row r="53" spans="1:11" x14ac:dyDescent="0.25">
      <c r="A53" s="7">
        <v>250</v>
      </c>
      <c r="B53" s="114" t="s">
        <v>68</v>
      </c>
      <c r="C53" s="140">
        <v>40225</v>
      </c>
      <c r="D53" s="9">
        <v>4.9400000000000004</v>
      </c>
      <c r="E53" s="7">
        <v>22</v>
      </c>
      <c r="F53" s="9">
        <v>10.09</v>
      </c>
      <c r="G53" s="7">
        <v>53</v>
      </c>
      <c r="H53" s="9">
        <v>0.99</v>
      </c>
      <c r="I53" s="9">
        <v>11.13</v>
      </c>
      <c r="J53" s="9">
        <v>9.2100000000000009</v>
      </c>
    </row>
    <row r="54" spans="1:11" x14ac:dyDescent="0.25">
      <c r="A54" s="7">
        <v>252</v>
      </c>
      <c r="B54" s="114" t="s">
        <v>69</v>
      </c>
      <c r="C54" s="140">
        <v>40225</v>
      </c>
      <c r="D54" s="9">
        <v>5.13</v>
      </c>
      <c r="E54" s="7">
        <v>107</v>
      </c>
      <c r="F54" s="9">
        <v>10.039999999999999</v>
      </c>
      <c r="G54" s="7">
        <v>70</v>
      </c>
      <c r="H54" s="9">
        <v>1</v>
      </c>
      <c r="I54" s="9">
        <v>12.64</v>
      </c>
      <c r="J54" s="9">
        <v>10.52</v>
      </c>
      <c r="K54" s="7"/>
    </row>
    <row r="55" spans="1:11" x14ac:dyDescent="0.25">
      <c r="A55" s="7">
        <v>252</v>
      </c>
      <c r="B55" s="114" t="s">
        <v>68</v>
      </c>
      <c r="C55" s="140">
        <v>40225</v>
      </c>
      <c r="D55" s="9">
        <v>5.08</v>
      </c>
      <c r="E55" s="7">
        <v>109</v>
      </c>
      <c r="F55" s="9">
        <v>10.039999999999999</v>
      </c>
      <c r="G55" s="7">
        <v>41</v>
      </c>
      <c r="H55" s="9">
        <v>1</v>
      </c>
      <c r="I55" s="9">
        <v>13.29</v>
      </c>
      <c r="J55" s="9">
        <v>10.88</v>
      </c>
      <c r="K55" s="7"/>
    </row>
    <row r="56" spans="1:11" x14ac:dyDescent="0.25">
      <c r="A56" s="7">
        <v>255</v>
      </c>
      <c r="B56" s="114" t="s">
        <v>69</v>
      </c>
      <c r="C56" s="140">
        <v>40225</v>
      </c>
      <c r="D56" s="9">
        <v>5.04</v>
      </c>
      <c r="E56" s="7">
        <v>27</v>
      </c>
      <c r="F56" s="9">
        <v>10.07</v>
      </c>
      <c r="G56" s="7">
        <v>90</v>
      </c>
      <c r="H56" s="9">
        <v>1</v>
      </c>
      <c r="I56" s="9">
        <v>12.37</v>
      </c>
      <c r="J56" s="9">
        <v>10.29</v>
      </c>
    </row>
    <row r="57" spans="1:11" x14ac:dyDescent="0.25">
      <c r="A57" s="7">
        <v>255</v>
      </c>
      <c r="B57" s="114" t="s">
        <v>68</v>
      </c>
      <c r="C57" s="140">
        <v>40225</v>
      </c>
      <c r="D57" s="9">
        <v>5.0199999999999996</v>
      </c>
      <c r="E57" s="7">
        <v>34</v>
      </c>
      <c r="F57" s="9">
        <v>10</v>
      </c>
      <c r="G57" s="7">
        <v>128</v>
      </c>
      <c r="H57" s="9">
        <v>0.98</v>
      </c>
      <c r="I57" s="9">
        <v>12.86</v>
      </c>
      <c r="J57" s="9">
        <v>10.56</v>
      </c>
    </row>
    <row r="58" spans="1:11" x14ac:dyDescent="0.25">
      <c r="A58" s="7">
        <v>260</v>
      </c>
      <c r="B58" s="114" t="s">
        <v>68</v>
      </c>
      <c r="C58" s="140">
        <v>40225</v>
      </c>
      <c r="D58" s="9">
        <f>4.93-0.021</f>
        <v>4.9089999999999998</v>
      </c>
      <c r="E58" s="7">
        <v>10</v>
      </c>
      <c r="F58" s="9">
        <v>10.14</v>
      </c>
      <c r="G58" s="7">
        <v>2</v>
      </c>
      <c r="H58" s="119">
        <v>0.99</v>
      </c>
      <c r="I58" s="9">
        <v>11.3</v>
      </c>
      <c r="J58" s="9">
        <v>9.2899999999999991</v>
      </c>
    </row>
    <row r="59" spans="1:11" x14ac:dyDescent="0.25">
      <c r="A59" s="7">
        <v>260</v>
      </c>
      <c r="B59" s="114" t="s">
        <v>69</v>
      </c>
      <c r="C59" s="140">
        <v>40225</v>
      </c>
      <c r="D59" s="9">
        <f>5.03-0.022</f>
        <v>5.008</v>
      </c>
      <c r="E59" s="7">
        <v>46</v>
      </c>
      <c r="F59" s="9">
        <v>10.08</v>
      </c>
      <c r="G59" s="7">
        <v>24</v>
      </c>
      <c r="H59" s="9">
        <v>1.02</v>
      </c>
      <c r="I59" s="9">
        <v>12.84</v>
      </c>
      <c r="J59" s="9">
        <v>10.64</v>
      </c>
      <c r="K59" s="7"/>
    </row>
    <row r="60" spans="1:11" x14ac:dyDescent="0.25">
      <c r="A60" s="7">
        <v>262</v>
      </c>
      <c r="B60" s="114" t="s">
        <v>69</v>
      </c>
      <c r="C60" s="140">
        <v>40225</v>
      </c>
      <c r="D60" s="9">
        <v>5.0599999999999996</v>
      </c>
      <c r="E60" s="7">
        <v>437</v>
      </c>
      <c r="F60" s="9">
        <v>11.54</v>
      </c>
      <c r="G60" s="7">
        <v>201</v>
      </c>
      <c r="H60" s="9">
        <v>1.05</v>
      </c>
      <c r="I60" s="9">
        <v>11.73</v>
      </c>
      <c r="J60" s="9">
        <v>9.7100000000000009</v>
      </c>
      <c r="K60" s="7"/>
    </row>
    <row r="61" spans="1:11" x14ac:dyDescent="0.25">
      <c r="A61" s="7">
        <v>262</v>
      </c>
      <c r="B61" s="114" t="s">
        <v>68</v>
      </c>
      <c r="C61" s="140">
        <v>40225</v>
      </c>
      <c r="D61" s="9">
        <f>5.06-0.019</f>
        <v>5.0409999999999995</v>
      </c>
      <c r="E61" s="7">
        <v>447</v>
      </c>
      <c r="F61" s="9">
        <v>10.050000000000001</v>
      </c>
      <c r="G61" s="7">
        <v>94</v>
      </c>
      <c r="H61" s="9">
        <v>1.02</v>
      </c>
      <c r="I61" s="9">
        <v>13.69</v>
      </c>
      <c r="J61" s="9">
        <v>11.27</v>
      </c>
      <c r="K61" s="7"/>
    </row>
    <row r="62" spans="1:11" x14ac:dyDescent="0.25">
      <c r="A62" s="7">
        <v>264</v>
      </c>
      <c r="B62" s="114" t="s">
        <v>69</v>
      </c>
      <c r="C62" s="140">
        <v>40225</v>
      </c>
      <c r="D62" s="9">
        <v>5.0199999999999996</v>
      </c>
      <c r="E62" s="7">
        <v>2</v>
      </c>
      <c r="F62" s="9">
        <v>10</v>
      </c>
      <c r="G62" s="7">
        <v>19</v>
      </c>
      <c r="H62" s="9">
        <v>1.02</v>
      </c>
      <c r="I62" s="9">
        <v>12.49</v>
      </c>
      <c r="J62" s="9">
        <v>10.17</v>
      </c>
    </row>
    <row r="63" spans="1:11" x14ac:dyDescent="0.25">
      <c r="A63" s="7">
        <v>264</v>
      </c>
      <c r="B63" s="114" t="s">
        <v>68</v>
      </c>
      <c r="C63" s="140">
        <v>40225</v>
      </c>
      <c r="D63" s="9">
        <v>5.0199999999999996</v>
      </c>
      <c r="E63" s="7">
        <v>419</v>
      </c>
      <c r="F63" s="9">
        <v>9.9600000000000009</v>
      </c>
      <c r="G63" s="7">
        <v>58</v>
      </c>
      <c r="H63" s="9">
        <v>1.03</v>
      </c>
      <c r="I63" s="9">
        <v>12.35</v>
      </c>
      <c r="J63" s="9">
        <v>9.9700000000000006</v>
      </c>
    </row>
    <row r="64" spans="1:11" x14ac:dyDescent="0.25">
      <c r="A64" s="7">
        <v>271</v>
      </c>
      <c r="B64" s="114" t="s">
        <v>68</v>
      </c>
      <c r="C64" s="140">
        <v>40225</v>
      </c>
      <c r="D64" s="9">
        <f>5-0.009</f>
        <v>4.9909999999999997</v>
      </c>
      <c r="E64" s="7">
        <v>104</v>
      </c>
      <c r="F64" s="9">
        <v>10.06</v>
      </c>
      <c r="G64" s="7">
        <v>96</v>
      </c>
      <c r="H64" s="9">
        <v>1.01</v>
      </c>
      <c r="I64" s="9">
        <v>12.2</v>
      </c>
      <c r="J64" s="9">
        <v>9.9</v>
      </c>
      <c r="K64" s="7"/>
    </row>
    <row r="65" spans="1:11" x14ac:dyDescent="0.25">
      <c r="A65" s="7">
        <v>271</v>
      </c>
      <c r="B65" s="114" t="s">
        <v>69</v>
      </c>
      <c r="C65" s="140">
        <v>40225</v>
      </c>
      <c r="D65" s="9">
        <f>5.01-0.076</f>
        <v>4.9340000000000002</v>
      </c>
      <c r="E65" s="7">
        <v>167</v>
      </c>
      <c r="F65" s="9">
        <v>10.07</v>
      </c>
      <c r="G65" s="7">
        <v>79</v>
      </c>
      <c r="H65" s="9">
        <v>1.01</v>
      </c>
      <c r="I65" s="9">
        <v>13.87</v>
      </c>
      <c r="J65" s="9">
        <v>11.19</v>
      </c>
      <c r="K65" s="7"/>
    </row>
    <row r="66" spans="1:11" x14ac:dyDescent="0.25">
      <c r="A66" s="7">
        <v>272</v>
      </c>
      <c r="B66" s="114" t="s">
        <v>69</v>
      </c>
      <c r="C66" s="140">
        <v>40225</v>
      </c>
      <c r="D66" s="9">
        <v>4.97</v>
      </c>
      <c r="E66" s="7">
        <v>101</v>
      </c>
      <c r="F66" s="9">
        <v>10</v>
      </c>
      <c r="G66" s="7">
        <v>95</v>
      </c>
      <c r="H66" s="9">
        <v>1.02</v>
      </c>
      <c r="I66" s="9">
        <v>10.91</v>
      </c>
      <c r="J66" s="9">
        <v>8.9499999999999993</v>
      </c>
      <c r="K66" s="7"/>
    </row>
    <row r="67" spans="1:11" x14ac:dyDescent="0.25">
      <c r="A67" s="7">
        <v>272</v>
      </c>
      <c r="B67" s="114" t="s">
        <v>68</v>
      </c>
      <c r="C67" s="140">
        <v>40225</v>
      </c>
      <c r="D67" s="9">
        <v>5.0199999999999996</v>
      </c>
      <c r="E67" s="7">
        <v>465</v>
      </c>
      <c r="F67" s="9">
        <v>10.119999999999999</v>
      </c>
      <c r="G67" s="7">
        <v>67</v>
      </c>
      <c r="H67" s="9">
        <v>1.02</v>
      </c>
      <c r="I67" s="9">
        <v>12.05</v>
      </c>
      <c r="J67" s="9">
        <v>9.9</v>
      </c>
    </row>
    <row r="68" spans="1:11" x14ac:dyDescent="0.25">
      <c r="A68" s="7">
        <v>276</v>
      </c>
      <c r="B68" s="114" t="s">
        <v>68</v>
      </c>
      <c r="C68" s="140">
        <v>40225</v>
      </c>
      <c r="D68" s="9">
        <f>5.15-0.322</f>
        <v>4.8280000000000003</v>
      </c>
      <c r="E68" s="7">
        <v>36</v>
      </c>
      <c r="F68" s="9">
        <v>9.86</v>
      </c>
      <c r="G68" s="7">
        <v>37</v>
      </c>
      <c r="H68" s="9">
        <v>1.02</v>
      </c>
      <c r="I68" s="9">
        <v>11.29</v>
      </c>
      <c r="J68" s="9">
        <v>9.19</v>
      </c>
    </row>
    <row r="69" spans="1:11" x14ac:dyDescent="0.25">
      <c r="A69" s="7">
        <v>276</v>
      </c>
      <c r="B69" s="114" t="s">
        <v>69</v>
      </c>
      <c r="C69" s="140">
        <v>40225</v>
      </c>
      <c r="D69" s="9">
        <v>5.03</v>
      </c>
      <c r="E69" s="7">
        <v>102</v>
      </c>
      <c r="F69" s="9">
        <v>10.01</v>
      </c>
      <c r="G69" s="7">
        <v>98</v>
      </c>
      <c r="H69" s="9">
        <v>1.04</v>
      </c>
      <c r="I69" s="9">
        <v>13.05</v>
      </c>
      <c r="J69" s="9">
        <v>10.89</v>
      </c>
      <c r="K69" s="7"/>
    </row>
    <row r="70" spans="1:11" x14ac:dyDescent="0.25">
      <c r="A70" s="7">
        <v>279</v>
      </c>
      <c r="B70" s="114" t="s">
        <v>68</v>
      </c>
      <c r="C70" s="140">
        <v>40225</v>
      </c>
      <c r="D70" s="9">
        <f>5.03-0.015</f>
        <v>5.0150000000000006</v>
      </c>
      <c r="E70" s="7">
        <v>108</v>
      </c>
      <c r="F70" s="9">
        <v>10.050000000000001</v>
      </c>
      <c r="G70" s="7">
        <v>37</v>
      </c>
      <c r="H70" s="119">
        <v>1.04</v>
      </c>
      <c r="I70" s="9">
        <v>12.74</v>
      </c>
      <c r="J70" s="9">
        <v>10.51</v>
      </c>
      <c r="K70" s="7"/>
    </row>
    <row r="71" spans="1:11" x14ac:dyDescent="0.25">
      <c r="A71" s="7">
        <v>279</v>
      </c>
      <c r="B71" s="114" t="s">
        <v>69</v>
      </c>
      <c r="C71" s="140">
        <v>40225</v>
      </c>
      <c r="D71" s="9">
        <f>5.1-0.011</f>
        <v>5.0889999999999995</v>
      </c>
      <c r="E71" s="7">
        <v>153</v>
      </c>
      <c r="F71" s="9">
        <v>10.24</v>
      </c>
      <c r="G71" s="7">
        <v>106</v>
      </c>
      <c r="H71" s="9">
        <v>0.99</v>
      </c>
      <c r="I71" s="9">
        <v>11.21</v>
      </c>
      <c r="J71" s="9">
        <v>9.34</v>
      </c>
      <c r="K71" s="7"/>
    </row>
    <row r="72" spans="1:11" x14ac:dyDescent="0.25">
      <c r="A72" s="7">
        <v>280</v>
      </c>
      <c r="B72" s="114" t="s">
        <v>69</v>
      </c>
      <c r="C72" s="140">
        <v>40225</v>
      </c>
      <c r="D72" s="9">
        <v>5.0199999999999996</v>
      </c>
      <c r="E72" s="7">
        <v>100</v>
      </c>
      <c r="F72" s="9">
        <v>10</v>
      </c>
      <c r="G72" s="7">
        <v>207</v>
      </c>
      <c r="H72" s="9">
        <v>1.02</v>
      </c>
      <c r="I72" s="9">
        <v>12.01</v>
      </c>
      <c r="J72" s="9">
        <v>10.09</v>
      </c>
      <c r="K72" s="7"/>
    </row>
    <row r="73" spans="1:11" x14ac:dyDescent="0.25">
      <c r="A73" s="7">
        <v>280</v>
      </c>
      <c r="B73" s="114" t="s">
        <v>68</v>
      </c>
      <c r="C73" s="140">
        <v>40225</v>
      </c>
      <c r="D73" s="9">
        <v>4.9400000000000004</v>
      </c>
      <c r="E73" s="7">
        <v>460</v>
      </c>
      <c r="F73" s="9">
        <v>9.98</v>
      </c>
      <c r="G73" s="7">
        <v>57</v>
      </c>
      <c r="H73" s="9">
        <v>1.02</v>
      </c>
      <c r="I73" s="9">
        <v>11.44</v>
      </c>
      <c r="J73" s="9">
        <v>9.35</v>
      </c>
    </row>
    <row r="74" spans="1:11" x14ac:dyDescent="0.25">
      <c r="A74" s="7">
        <v>317</v>
      </c>
      <c r="B74" s="114" t="s">
        <v>68</v>
      </c>
      <c r="C74" s="140">
        <v>40226</v>
      </c>
      <c r="D74" s="9">
        <v>5.09</v>
      </c>
      <c r="E74" s="7">
        <v>8</v>
      </c>
      <c r="F74" s="9">
        <v>9.84</v>
      </c>
      <c r="G74" s="7">
        <v>123</v>
      </c>
      <c r="H74" s="9">
        <v>0.99</v>
      </c>
      <c r="I74" s="9">
        <v>11.7</v>
      </c>
      <c r="J74" s="9">
        <v>9.73</v>
      </c>
    </row>
    <row r="75" spans="1:11" x14ac:dyDescent="0.25">
      <c r="A75" s="7">
        <v>317</v>
      </c>
      <c r="B75" s="114" t="s">
        <v>69</v>
      </c>
      <c r="C75" s="140">
        <v>40226</v>
      </c>
      <c r="D75" s="9">
        <f>5.02-0.012</f>
        <v>5.008</v>
      </c>
      <c r="E75" s="7">
        <v>426</v>
      </c>
      <c r="F75" s="9">
        <v>10.11</v>
      </c>
      <c r="G75" s="7">
        <v>209</v>
      </c>
      <c r="H75" s="9">
        <v>0.95</v>
      </c>
      <c r="I75" s="9">
        <v>12.32</v>
      </c>
      <c r="J75" s="9">
        <v>10.29</v>
      </c>
    </row>
    <row r="76" spans="1:11" x14ac:dyDescent="0.25">
      <c r="A76" s="7">
        <v>321</v>
      </c>
      <c r="B76" s="114" t="s">
        <v>69</v>
      </c>
      <c r="C76" s="140">
        <v>40226</v>
      </c>
      <c r="D76" s="9">
        <f>4.94-0.158</f>
        <v>4.782</v>
      </c>
      <c r="E76" s="7">
        <v>9</v>
      </c>
      <c r="F76" s="9">
        <v>9.9499999999999993</v>
      </c>
      <c r="G76" s="7">
        <v>26</v>
      </c>
      <c r="H76" s="9">
        <v>1.02</v>
      </c>
      <c r="I76" s="9">
        <v>12.7</v>
      </c>
      <c r="J76" s="9">
        <v>10.41</v>
      </c>
    </row>
    <row r="77" spans="1:11" x14ac:dyDescent="0.25">
      <c r="A77" s="7">
        <v>321</v>
      </c>
      <c r="B77" s="114" t="s">
        <v>68</v>
      </c>
      <c r="C77" s="140">
        <v>40226</v>
      </c>
      <c r="D77" s="9">
        <f>5.04-0.015</f>
        <v>5.0250000000000004</v>
      </c>
      <c r="E77" s="7">
        <v>414</v>
      </c>
      <c r="F77" s="9">
        <v>9.8800000000000008</v>
      </c>
      <c r="G77" s="7">
        <v>15</v>
      </c>
      <c r="H77" s="9">
        <v>1.03</v>
      </c>
      <c r="I77" s="9">
        <v>12.48</v>
      </c>
      <c r="J77" s="9">
        <v>10.29</v>
      </c>
    </row>
    <row r="78" spans="1:11" x14ac:dyDescent="0.25">
      <c r="A78" s="7">
        <v>322</v>
      </c>
      <c r="B78" s="114" t="s">
        <v>69</v>
      </c>
      <c r="C78" s="140">
        <v>40226</v>
      </c>
      <c r="D78" s="9">
        <f>5-0.4</f>
        <v>4.5999999999999996</v>
      </c>
      <c r="E78" s="7">
        <v>408</v>
      </c>
      <c r="F78" s="9">
        <v>9.81</v>
      </c>
      <c r="G78" s="7">
        <v>120</v>
      </c>
      <c r="H78" s="9">
        <v>1.01</v>
      </c>
      <c r="I78" s="9">
        <v>11.35</v>
      </c>
      <c r="J78" s="9">
        <v>9.5</v>
      </c>
    </row>
    <row r="79" spans="1:11" x14ac:dyDescent="0.25">
      <c r="A79" s="7">
        <v>322</v>
      </c>
      <c r="B79" s="114" t="s">
        <v>68</v>
      </c>
      <c r="C79" s="140">
        <v>40226</v>
      </c>
      <c r="D79" s="9">
        <v>5.08</v>
      </c>
      <c r="E79" s="7">
        <v>439</v>
      </c>
      <c r="F79" s="9">
        <v>10.02</v>
      </c>
      <c r="G79" s="7">
        <v>80</v>
      </c>
      <c r="H79" s="9">
        <v>1.02</v>
      </c>
      <c r="I79" s="9">
        <v>11.37</v>
      </c>
      <c r="J79" s="9">
        <v>9.31</v>
      </c>
      <c r="K79" s="7"/>
    </row>
    <row r="80" spans="1:11" x14ac:dyDescent="0.25">
      <c r="A80" s="7">
        <v>325</v>
      </c>
      <c r="B80" s="114" t="s">
        <v>68</v>
      </c>
      <c r="C80" s="140">
        <v>40226</v>
      </c>
      <c r="D80" s="9">
        <f>5.08-0.009</f>
        <v>5.0709999999999997</v>
      </c>
      <c r="E80" s="7">
        <v>40</v>
      </c>
      <c r="F80" s="9">
        <v>9.9600000000000009</v>
      </c>
      <c r="G80" s="7">
        <v>114</v>
      </c>
      <c r="H80" s="9">
        <v>0.99</v>
      </c>
      <c r="I80" s="9">
        <v>11.66</v>
      </c>
      <c r="J80" s="9">
        <v>9.74</v>
      </c>
    </row>
    <row r="81" spans="1:11" x14ac:dyDescent="0.25">
      <c r="A81" s="7">
        <v>325</v>
      </c>
      <c r="B81" s="114" t="s">
        <v>69</v>
      </c>
      <c r="C81" s="140">
        <v>40226</v>
      </c>
      <c r="D81" s="9">
        <f>5.1-0.013</f>
        <v>5.0869999999999997</v>
      </c>
      <c r="E81" s="7">
        <v>47</v>
      </c>
      <c r="F81" s="9">
        <v>9.98</v>
      </c>
      <c r="G81" s="7">
        <v>1</v>
      </c>
      <c r="H81" s="9">
        <v>1.03</v>
      </c>
      <c r="I81" s="9">
        <v>11.77</v>
      </c>
      <c r="J81" s="9">
        <v>9.8699999999999992</v>
      </c>
      <c r="K81" s="7"/>
    </row>
    <row r="82" spans="1:11" x14ac:dyDescent="0.25">
      <c r="A82" s="7">
        <v>329</v>
      </c>
      <c r="B82" s="114" t="s">
        <v>68</v>
      </c>
      <c r="C82" s="140">
        <v>40226</v>
      </c>
      <c r="D82" s="9">
        <f>5.08-0.02</f>
        <v>5.0600000000000005</v>
      </c>
      <c r="E82" s="7">
        <v>163</v>
      </c>
      <c r="F82" s="9">
        <v>10</v>
      </c>
      <c r="G82" s="7">
        <v>101</v>
      </c>
      <c r="H82" s="9">
        <v>1.05</v>
      </c>
      <c r="I82" s="9">
        <v>13.12</v>
      </c>
      <c r="J82" s="9">
        <v>10.72</v>
      </c>
      <c r="K82" s="7"/>
    </row>
    <row r="83" spans="1:11" x14ac:dyDescent="0.25">
      <c r="A83" s="7">
        <v>329</v>
      </c>
      <c r="B83" s="114" t="s">
        <v>69</v>
      </c>
      <c r="C83" s="140">
        <v>40226</v>
      </c>
      <c r="D83" s="9">
        <f>5.08-0.036</f>
        <v>5.0440000000000005</v>
      </c>
      <c r="E83" s="7">
        <v>401</v>
      </c>
      <c r="F83" s="9">
        <v>10.14</v>
      </c>
      <c r="G83" s="7">
        <v>118</v>
      </c>
      <c r="H83" s="9">
        <v>1.01</v>
      </c>
      <c r="I83" s="9">
        <v>14.7</v>
      </c>
      <c r="J83" s="9">
        <v>12.04</v>
      </c>
    </row>
    <row r="84" spans="1:11" x14ac:dyDescent="0.25">
      <c r="A84" s="7">
        <v>331</v>
      </c>
      <c r="B84" s="114" t="s">
        <v>68</v>
      </c>
      <c r="C84" s="140">
        <v>40226</v>
      </c>
      <c r="D84" s="9">
        <v>5</v>
      </c>
      <c r="E84" s="7">
        <v>3</v>
      </c>
      <c r="F84" s="9">
        <v>9.84</v>
      </c>
      <c r="G84" s="7">
        <v>113</v>
      </c>
      <c r="H84" s="9">
        <v>1</v>
      </c>
      <c r="I84" s="9">
        <v>12.12</v>
      </c>
      <c r="J84" s="9">
        <v>10</v>
      </c>
    </row>
    <row r="85" spans="1:11" x14ac:dyDescent="0.25">
      <c r="A85" s="7">
        <v>331</v>
      </c>
      <c r="B85" s="114" t="s">
        <v>69</v>
      </c>
      <c r="C85" s="140">
        <v>40226</v>
      </c>
      <c r="D85" s="9">
        <f>5.04-0.097</f>
        <v>4.9429999999999996</v>
      </c>
      <c r="E85" s="7">
        <v>150</v>
      </c>
      <c r="F85" s="9">
        <v>10.14</v>
      </c>
      <c r="G85" s="7">
        <v>65</v>
      </c>
      <c r="H85" s="9">
        <v>0.99</v>
      </c>
      <c r="I85" s="9">
        <v>11.37</v>
      </c>
      <c r="J85" s="9">
        <v>9.68</v>
      </c>
      <c r="K85" s="7"/>
    </row>
    <row r="86" spans="1:11" x14ac:dyDescent="0.25">
      <c r="A86" s="7">
        <v>336</v>
      </c>
      <c r="B86" s="114" t="s">
        <v>69</v>
      </c>
      <c r="C86" s="140">
        <v>40226</v>
      </c>
      <c r="D86" s="9">
        <f>5.01-0.011</f>
        <v>4.9989999999999997</v>
      </c>
      <c r="E86" s="7">
        <v>38</v>
      </c>
      <c r="F86" s="9">
        <v>9.98</v>
      </c>
      <c r="G86" s="7">
        <v>60</v>
      </c>
      <c r="H86" s="9">
        <v>1</v>
      </c>
      <c r="I86" s="9">
        <v>10.88</v>
      </c>
      <c r="J86" s="9">
        <v>9.0299999999999994</v>
      </c>
    </row>
    <row r="87" spans="1:11" x14ac:dyDescent="0.25">
      <c r="A87" s="7">
        <v>336</v>
      </c>
      <c r="B87" s="114" t="s">
        <v>68</v>
      </c>
      <c r="C87" s="140">
        <v>40226</v>
      </c>
      <c r="D87" s="9">
        <v>4.96</v>
      </c>
      <c r="E87" s="7">
        <v>424</v>
      </c>
      <c r="F87" s="9">
        <v>10.039999999999999</v>
      </c>
      <c r="G87" s="7">
        <v>88</v>
      </c>
      <c r="H87" s="9">
        <v>1</v>
      </c>
      <c r="I87" s="9">
        <v>13.51</v>
      </c>
      <c r="J87" s="9">
        <v>10.95</v>
      </c>
    </row>
    <row r="88" spans="1:11" x14ac:dyDescent="0.25">
      <c r="A88" s="7">
        <v>338</v>
      </c>
      <c r="B88" s="114" t="s">
        <v>68</v>
      </c>
      <c r="C88" s="140">
        <v>40226</v>
      </c>
      <c r="D88" s="9">
        <v>5</v>
      </c>
      <c r="E88" s="7">
        <v>4</v>
      </c>
      <c r="F88" s="9">
        <v>9.9700000000000006</v>
      </c>
      <c r="G88" s="7">
        <v>206</v>
      </c>
      <c r="H88" s="9">
        <v>1.02</v>
      </c>
      <c r="I88" s="9">
        <v>11.82</v>
      </c>
      <c r="J88" s="9">
        <v>9.7799999999999994</v>
      </c>
    </row>
    <row r="89" spans="1:11" x14ac:dyDescent="0.25">
      <c r="A89" s="7">
        <v>338</v>
      </c>
      <c r="B89" s="114" t="s">
        <v>69</v>
      </c>
      <c r="C89" s="140">
        <v>40226</v>
      </c>
      <c r="D89" s="9">
        <f>5.02-0.208</f>
        <v>4.8119999999999994</v>
      </c>
      <c r="E89" s="7">
        <v>120</v>
      </c>
      <c r="F89" s="9">
        <v>10.11</v>
      </c>
      <c r="G89" s="7">
        <v>200</v>
      </c>
      <c r="H89" s="9">
        <v>1.03</v>
      </c>
      <c r="I89" s="9">
        <v>11.04</v>
      </c>
      <c r="J89" s="9">
        <v>9.4</v>
      </c>
      <c r="K89" s="7"/>
    </row>
    <row r="90" spans="1:11" x14ac:dyDescent="0.25">
      <c r="A90" s="7">
        <v>345</v>
      </c>
      <c r="B90" s="114" t="s">
        <v>69</v>
      </c>
      <c r="C90" s="140">
        <v>40226</v>
      </c>
      <c r="D90" s="9">
        <f>4.97-0.127</f>
        <v>4.843</v>
      </c>
      <c r="E90" s="7">
        <v>402</v>
      </c>
      <c r="F90" s="9">
        <v>9.92</v>
      </c>
      <c r="G90" s="7">
        <v>116</v>
      </c>
      <c r="H90" s="9">
        <v>1.02</v>
      </c>
      <c r="I90" s="9">
        <v>13.52</v>
      </c>
      <c r="J90" s="9">
        <v>11.24</v>
      </c>
    </row>
    <row r="91" spans="1:11" x14ac:dyDescent="0.25">
      <c r="A91" s="7">
        <v>345</v>
      </c>
      <c r="B91" s="114" t="s">
        <v>68</v>
      </c>
      <c r="C91" s="140">
        <v>40226</v>
      </c>
      <c r="D91" s="9">
        <f>4.94-0.013</f>
        <v>4.9270000000000005</v>
      </c>
      <c r="E91" s="7">
        <v>416</v>
      </c>
      <c r="F91" s="9">
        <v>10.1</v>
      </c>
      <c r="G91" s="7">
        <v>87</v>
      </c>
      <c r="H91" s="9">
        <v>1</v>
      </c>
      <c r="I91" s="9">
        <v>11.7</v>
      </c>
      <c r="J91" s="9">
        <v>9.65</v>
      </c>
    </row>
    <row r="92" spans="1:11" x14ac:dyDescent="0.25">
      <c r="A92" s="7">
        <v>346</v>
      </c>
      <c r="B92" s="114" t="s">
        <v>69</v>
      </c>
      <c r="C92" s="140">
        <v>40226</v>
      </c>
      <c r="D92" s="9">
        <v>5.1100000000000003</v>
      </c>
      <c r="E92" s="7">
        <v>200</v>
      </c>
      <c r="F92" s="9">
        <v>9.9499999999999993</v>
      </c>
      <c r="G92" s="7">
        <v>302</v>
      </c>
      <c r="H92" s="9">
        <v>1.03</v>
      </c>
      <c r="I92" s="9">
        <v>14.78</v>
      </c>
      <c r="J92" s="9">
        <v>12.06</v>
      </c>
    </row>
    <row r="93" spans="1:11" x14ac:dyDescent="0.25">
      <c r="A93" s="7">
        <v>346</v>
      </c>
      <c r="B93" s="114" t="s">
        <v>68</v>
      </c>
      <c r="C93" s="140">
        <v>40226</v>
      </c>
      <c r="D93" s="9">
        <f>5.01-0.016</f>
        <v>4.9939999999999998</v>
      </c>
      <c r="E93" s="7">
        <v>456</v>
      </c>
      <c r="F93" s="9">
        <v>9.9700000000000006</v>
      </c>
      <c r="G93" s="7">
        <v>8</v>
      </c>
      <c r="H93" s="9">
        <v>1.01</v>
      </c>
      <c r="I93" s="9">
        <v>11.58</v>
      </c>
      <c r="J93" s="9">
        <v>9.49</v>
      </c>
    </row>
    <row r="94" spans="1:11" x14ac:dyDescent="0.25">
      <c r="A94" s="7">
        <v>347</v>
      </c>
      <c r="B94" s="114" t="s">
        <v>69</v>
      </c>
      <c r="C94" s="140">
        <v>40226</v>
      </c>
      <c r="D94" s="9">
        <v>4.9800000000000004</v>
      </c>
      <c r="E94" s="7">
        <v>422</v>
      </c>
      <c r="F94" s="9">
        <v>9.8699999999999992</v>
      </c>
      <c r="G94" s="7">
        <v>10</v>
      </c>
      <c r="H94" s="9">
        <v>0.97</v>
      </c>
      <c r="I94" s="9">
        <v>11.68</v>
      </c>
      <c r="J94" s="9">
        <v>9.75</v>
      </c>
    </row>
    <row r="95" spans="1:11" x14ac:dyDescent="0.25">
      <c r="A95" s="7">
        <v>347</v>
      </c>
      <c r="B95" s="114" t="s">
        <v>68</v>
      </c>
      <c r="C95" s="140">
        <v>40226</v>
      </c>
      <c r="D95" s="9">
        <v>5.0199999999999996</v>
      </c>
      <c r="E95" s="7">
        <v>443</v>
      </c>
      <c r="F95" s="9">
        <v>9.98</v>
      </c>
      <c r="G95" s="7">
        <v>13</v>
      </c>
      <c r="H95" s="9">
        <v>1</v>
      </c>
      <c r="I95" s="9">
        <v>12.78</v>
      </c>
      <c r="J95" s="9">
        <v>10.49</v>
      </c>
      <c r="K95" s="7"/>
    </row>
    <row r="96" spans="1:11" x14ac:dyDescent="0.25">
      <c r="A96" s="7">
        <v>350</v>
      </c>
      <c r="B96" s="114" t="s">
        <v>68</v>
      </c>
      <c r="C96" s="140">
        <v>40226</v>
      </c>
      <c r="D96" s="9">
        <v>4.9800000000000004</v>
      </c>
      <c r="E96" s="7">
        <v>160</v>
      </c>
      <c r="F96" s="9">
        <v>9.84</v>
      </c>
      <c r="G96" s="7">
        <v>77</v>
      </c>
      <c r="H96" s="9">
        <v>1</v>
      </c>
      <c r="I96" s="9">
        <v>11.74</v>
      </c>
      <c r="J96" s="9">
        <v>9.56</v>
      </c>
      <c r="K96" s="7"/>
    </row>
    <row r="97" spans="1:14" x14ac:dyDescent="0.25">
      <c r="A97" s="7">
        <v>350</v>
      </c>
      <c r="B97" s="114" t="s">
        <v>69</v>
      </c>
      <c r="C97" s="140">
        <v>40226</v>
      </c>
      <c r="D97" s="9">
        <v>5.0599999999999996</v>
      </c>
      <c r="E97" s="7">
        <v>421</v>
      </c>
      <c r="F97" s="9">
        <v>9.92</v>
      </c>
      <c r="G97" s="7">
        <v>122</v>
      </c>
      <c r="H97" s="9">
        <v>1</v>
      </c>
      <c r="I97" s="9">
        <v>12.55</v>
      </c>
      <c r="J97" s="9">
        <v>10.28</v>
      </c>
    </row>
    <row r="98" spans="1:14" x14ac:dyDescent="0.25">
      <c r="A98" s="7">
        <v>492</v>
      </c>
      <c r="B98" s="114" t="s">
        <v>68</v>
      </c>
      <c r="C98" s="140">
        <v>40226</v>
      </c>
      <c r="D98" s="9">
        <v>5.01</v>
      </c>
      <c r="E98" s="7">
        <v>203</v>
      </c>
      <c r="F98" s="9">
        <v>10.029999999999999</v>
      </c>
      <c r="G98" s="7">
        <v>99</v>
      </c>
      <c r="H98" s="9">
        <v>1.04</v>
      </c>
      <c r="I98" s="9">
        <v>11.64</v>
      </c>
      <c r="J98" s="9">
        <v>9.61</v>
      </c>
      <c r="L98" s="118"/>
      <c r="M98" s="118"/>
      <c r="N98" s="118"/>
    </row>
    <row r="99" spans="1:14" x14ac:dyDescent="0.25">
      <c r="A99" s="7">
        <v>492</v>
      </c>
      <c r="B99" s="114" t="s">
        <v>69</v>
      </c>
      <c r="C99" s="140">
        <v>40226</v>
      </c>
      <c r="D99" s="9">
        <v>5.04</v>
      </c>
      <c r="E99" s="7">
        <v>411</v>
      </c>
      <c r="F99" s="9">
        <v>9.9</v>
      </c>
      <c r="G99" s="7">
        <v>124</v>
      </c>
      <c r="H99" s="9">
        <v>0.92</v>
      </c>
      <c r="I99" s="9">
        <v>13.64</v>
      </c>
      <c r="J99" s="9">
        <v>11.32</v>
      </c>
    </row>
    <row r="100" spans="1:14" x14ac:dyDescent="0.25">
      <c r="A100" s="7">
        <v>496</v>
      </c>
      <c r="B100" s="114" t="s">
        <v>68</v>
      </c>
      <c r="C100" s="140">
        <v>40226</v>
      </c>
      <c r="D100" s="9">
        <v>5</v>
      </c>
      <c r="E100" s="7">
        <v>417</v>
      </c>
      <c r="F100" s="9">
        <v>10.01</v>
      </c>
      <c r="G100" s="7">
        <v>300</v>
      </c>
      <c r="H100" s="9">
        <v>1</v>
      </c>
      <c r="I100" s="9">
        <v>11.4</v>
      </c>
      <c r="J100" s="9">
        <v>9.2100000000000009</v>
      </c>
    </row>
    <row r="101" spans="1:14" x14ac:dyDescent="0.25">
      <c r="A101" s="7">
        <v>496</v>
      </c>
      <c r="B101" s="114" t="s">
        <v>69</v>
      </c>
      <c r="C101" s="140">
        <v>40226</v>
      </c>
      <c r="D101" s="9">
        <f>4.99-0.012</f>
        <v>4.9780000000000006</v>
      </c>
      <c r="E101" s="7">
        <v>430</v>
      </c>
      <c r="F101" s="9">
        <v>9.9600000000000009</v>
      </c>
      <c r="G101" s="7">
        <v>85</v>
      </c>
      <c r="H101" s="9">
        <v>0.96</v>
      </c>
      <c r="I101" s="9">
        <v>10.66</v>
      </c>
      <c r="J101" s="9">
        <v>8.85</v>
      </c>
    </row>
    <row r="102" spans="1:14" x14ac:dyDescent="0.25">
      <c r="A102" s="7">
        <v>504</v>
      </c>
      <c r="B102" s="114" t="s">
        <v>69</v>
      </c>
      <c r="C102" s="140">
        <v>40226</v>
      </c>
      <c r="D102" s="9">
        <v>4.99</v>
      </c>
      <c r="E102" s="7">
        <v>204</v>
      </c>
      <c r="F102" s="9">
        <v>9.99</v>
      </c>
      <c r="G102" s="7">
        <v>304</v>
      </c>
      <c r="H102" s="9">
        <v>1.02</v>
      </c>
      <c r="I102" s="9">
        <v>10.91</v>
      </c>
      <c r="J102" s="9">
        <v>8.89</v>
      </c>
    </row>
    <row r="103" spans="1:14" x14ac:dyDescent="0.25">
      <c r="A103" s="7">
        <v>504</v>
      </c>
      <c r="B103" s="114" t="s">
        <v>68</v>
      </c>
      <c r="C103" s="140">
        <v>40226</v>
      </c>
      <c r="D103" s="9">
        <v>5.01</v>
      </c>
      <c r="E103" s="7">
        <v>410</v>
      </c>
      <c r="F103" s="9">
        <v>10.09</v>
      </c>
      <c r="G103" s="7">
        <v>301</v>
      </c>
      <c r="H103" s="9">
        <v>1.02</v>
      </c>
      <c r="I103" s="9">
        <v>11.5</v>
      </c>
      <c r="J103" s="9">
        <v>9.4600000000000009</v>
      </c>
    </row>
    <row r="104" spans="1:14" x14ac:dyDescent="0.25">
      <c r="A104" s="7">
        <v>505</v>
      </c>
      <c r="B104" s="114" t="s">
        <v>69</v>
      </c>
      <c r="C104" s="140">
        <v>40226</v>
      </c>
      <c r="D104" s="9">
        <v>5.01</v>
      </c>
      <c r="E104" s="7">
        <v>23</v>
      </c>
      <c r="F104" s="9">
        <v>10.15</v>
      </c>
      <c r="G104" s="7">
        <v>14</v>
      </c>
      <c r="H104" s="9">
        <v>0.99</v>
      </c>
      <c r="I104" s="9">
        <v>8.8800000000000008</v>
      </c>
      <c r="J104" s="9">
        <v>7.31</v>
      </c>
    </row>
    <row r="105" spans="1:14" x14ac:dyDescent="0.25">
      <c r="A105" s="7">
        <v>505</v>
      </c>
      <c r="B105" s="114" t="s">
        <v>68</v>
      </c>
      <c r="C105" s="140">
        <v>40226</v>
      </c>
      <c r="D105" s="9">
        <v>5.0199999999999996</v>
      </c>
      <c r="E105" s="7">
        <v>104</v>
      </c>
      <c r="F105" s="9">
        <v>9.9700000000000006</v>
      </c>
      <c r="G105" s="7">
        <v>303</v>
      </c>
      <c r="H105" s="9">
        <v>1.01</v>
      </c>
      <c r="I105" s="9">
        <v>12.15</v>
      </c>
      <c r="J105" s="9">
        <v>9.85</v>
      </c>
      <c r="K105" s="7"/>
    </row>
    <row r="106" spans="1:14" x14ac:dyDescent="0.25">
      <c r="A106" s="7">
        <v>507</v>
      </c>
      <c r="B106" s="114" t="s">
        <v>68</v>
      </c>
      <c r="C106" s="140">
        <v>40226</v>
      </c>
      <c r="D106" s="9">
        <v>5.07</v>
      </c>
      <c r="E106" s="7">
        <v>406</v>
      </c>
      <c r="F106" s="9">
        <v>10.130000000000001</v>
      </c>
      <c r="G106" s="7">
        <v>107</v>
      </c>
      <c r="H106" s="9">
        <v>1.03</v>
      </c>
      <c r="I106" s="9">
        <v>11.55</v>
      </c>
      <c r="J106" s="9">
        <v>9.44</v>
      </c>
    </row>
    <row r="107" spans="1:14" x14ac:dyDescent="0.25">
      <c r="A107" s="7">
        <v>507</v>
      </c>
      <c r="B107" s="114" t="s">
        <v>69</v>
      </c>
      <c r="C107" s="140">
        <v>40226</v>
      </c>
      <c r="D107" s="9">
        <v>5.07</v>
      </c>
      <c r="E107" s="7">
        <v>441</v>
      </c>
      <c r="F107" s="9">
        <v>10.050000000000001</v>
      </c>
      <c r="G107" s="7">
        <v>115</v>
      </c>
      <c r="H107" s="9">
        <v>0.98</v>
      </c>
      <c r="I107" s="9">
        <v>10.92</v>
      </c>
      <c r="J107" s="9">
        <v>8.94</v>
      </c>
      <c r="K107" s="7"/>
    </row>
    <row r="108" spans="1:14" x14ac:dyDescent="0.25">
      <c r="A108" s="7">
        <v>508</v>
      </c>
      <c r="B108" s="114" t="s">
        <v>68</v>
      </c>
      <c r="C108" s="140">
        <v>40226</v>
      </c>
      <c r="D108" s="9">
        <v>5.04</v>
      </c>
      <c r="E108" s="7">
        <v>205</v>
      </c>
      <c r="F108" s="9">
        <v>10.210000000000001</v>
      </c>
      <c r="G108" s="7">
        <v>109</v>
      </c>
      <c r="H108" s="9">
        <v>1.02</v>
      </c>
      <c r="I108" s="9">
        <v>12.53</v>
      </c>
      <c r="J108" s="9">
        <v>10.18</v>
      </c>
    </row>
    <row r="109" spans="1:14" x14ac:dyDescent="0.25">
      <c r="A109" s="7">
        <v>508</v>
      </c>
      <c r="B109" s="114" t="s">
        <v>69</v>
      </c>
      <c r="C109" s="140">
        <v>40226</v>
      </c>
      <c r="D109" s="9">
        <v>5.07</v>
      </c>
      <c r="E109" s="7">
        <v>400</v>
      </c>
      <c r="F109" s="9">
        <v>10</v>
      </c>
      <c r="G109" s="7">
        <v>69</v>
      </c>
      <c r="H109" s="9">
        <v>1</v>
      </c>
      <c r="I109" s="9">
        <v>12.92</v>
      </c>
      <c r="J109" s="9">
        <v>10.52</v>
      </c>
    </row>
    <row r="110" spans="1:14" x14ac:dyDescent="0.25">
      <c r="A110" s="7">
        <v>511</v>
      </c>
      <c r="B110" s="114" t="s">
        <v>69</v>
      </c>
      <c r="C110" s="140">
        <v>40226</v>
      </c>
      <c r="D110" s="9">
        <v>4.99</v>
      </c>
      <c r="E110" s="7">
        <v>413</v>
      </c>
      <c r="F110" s="9">
        <v>10.17</v>
      </c>
      <c r="G110" s="7">
        <v>56</v>
      </c>
      <c r="H110" s="9">
        <v>1.03</v>
      </c>
      <c r="I110" s="9">
        <v>12.64</v>
      </c>
      <c r="J110" s="9">
        <v>10.51</v>
      </c>
    </row>
    <row r="111" spans="1:14" x14ac:dyDescent="0.25">
      <c r="A111" s="7">
        <v>511</v>
      </c>
      <c r="B111" s="114" t="s">
        <v>68</v>
      </c>
      <c r="C111" s="140">
        <v>40226</v>
      </c>
      <c r="D111" s="9">
        <v>5.03</v>
      </c>
      <c r="E111" s="7">
        <v>431</v>
      </c>
      <c r="F111" s="9">
        <v>9.94</v>
      </c>
      <c r="G111" s="7">
        <v>59</v>
      </c>
      <c r="H111" s="9">
        <v>1</v>
      </c>
      <c r="I111" s="9">
        <v>12.583</v>
      </c>
      <c r="J111" s="9">
        <v>10.17</v>
      </c>
    </row>
    <row r="112" spans="1:14" x14ac:dyDescent="0.25">
      <c r="A112" s="7">
        <v>512</v>
      </c>
      <c r="B112" s="114" t="s">
        <v>68</v>
      </c>
      <c r="C112" s="140">
        <v>40226</v>
      </c>
      <c r="D112" s="9">
        <v>4.9800000000000004</v>
      </c>
      <c r="E112" s="7">
        <v>43</v>
      </c>
      <c r="F112" s="9">
        <v>10.09</v>
      </c>
      <c r="G112" s="7">
        <v>63</v>
      </c>
      <c r="H112" s="9">
        <v>1</v>
      </c>
      <c r="I112" s="9">
        <v>11.67</v>
      </c>
      <c r="J112" s="9">
        <v>9.43</v>
      </c>
    </row>
    <row r="113" spans="1:14" x14ac:dyDescent="0.25">
      <c r="A113" s="7">
        <v>512</v>
      </c>
      <c r="B113" s="114" t="s">
        <v>69</v>
      </c>
      <c r="C113" s="140">
        <v>40226</v>
      </c>
      <c r="D113" s="9">
        <v>5.08</v>
      </c>
      <c r="E113" s="7">
        <v>454</v>
      </c>
      <c r="F113" s="9">
        <v>10.1</v>
      </c>
      <c r="G113" s="7">
        <v>9</v>
      </c>
      <c r="H113" s="9">
        <v>1.04</v>
      </c>
      <c r="I113" s="9">
        <v>13.43</v>
      </c>
      <c r="J113" s="9">
        <v>10.8</v>
      </c>
    </row>
    <row r="114" spans="1:14" x14ac:dyDescent="0.25">
      <c r="A114" s="7">
        <v>514</v>
      </c>
      <c r="B114" s="114" t="s">
        <v>69</v>
      </c>
      <c r="C114" s="140">
        <v>40226</v>
      </c>
      <c r="D114" s="116">
        <v>5</v>
      </c>
      <c r="E114" s="118">
        <v>12</v>
      </c>
      <c r="F114" s="116">
        <v>9.98</v>
      </c>
      <c r="G114" s="118">
        <v>25</v>
      </c>
      <c r="H114" s="116">
        <v>0.97</v>
      </c>
      <c r="I114" s="116">
        <v>12.74</v>
      </c>
      <c r="J114" s="116">
        <v>10.33</v>
      </c>
    </row>
    <row r="115" spans="1:14" x14ac:dyDescent="0.25">
      <c r="A115" s="7">
        <v>514</v>
      </c>
      <c r="B115" s="114" t="s">
        <v>68</v>
      </c>
      <c r="C115" s="140">
        <v>40226</v>
      </c>
      <c r="D115" s="116">
        <v>5.01</v>
      </c>
      <c r="E115" s="118">
        <v>105</v>
      </c>
      <c r="F115" s="116">
        <v>10.119999999999999</v>
      </c>
      <c r="G115" s="118">
        <v>202</v>
      </c>
      <c r="H115" s="116">
        <v>1.02</v>
      </c>
      <c r="I115" s="116">
        <v>10.87</v>
      </c>
      <c r="J115" s="116">
        <v>8.7799999999999994</v>
      </c>
      <c r="K115" s="7"/>
    </row>
    <row r="116" spans="1:14" x14ac:dyDescent="0.25">
      <c r="A116" s="120">
        <v>516</v>
      </c>
      <c r="B116" s="121" t="s">
        <v>68</v>
      </c>
      <c r="C116" s="140">
        <v>40227</v>
      </c>
      <c r="D116" s="122"/>
      <c r="E116" s="120">
        <v>28</v>
      </c>
      <c r="F116" s="122">
        <v>10.07</v>
      </c>
      <c r="G116" s="120"/>
      <c r="H116" s="122"/>
      <c r="I116" s="122"/>
      <c r="J116" s="122"/>
    </row>
    <row r="117" spans="1:14" x14ac:dyDescent="0.25">
      <c r="A117" s="121">
        <v>516</v>
      </c>
      <c r="B117" s="121" t="s">
        <v>69</v>
      </c>
      <c r="C117" s="140">
        <v>40228</v>
      </c>
      <c r="D117" s="122">
        <v>5.0599999999999996</v>
      </c>
      <c r="E117" s="120"/>
      <c r="F117" s="122"/>
      <c r="G117" s="120">
        <v>373</v>
      </c>
      <c r="H117" s="122">
        <v>1.02</v>
      </c>
      <c r="I117" s="122">
        <v>12.48</v>
      </c>
      <c r="J117" s="116">
        <v>10.039999999999999</v>
      </c>
      <c r="K117" s="7"/>
    </row>
    <row r="118" spans="1:14" x14ac:dyDescent="0.25">
      <c r="A118" s="7">
        <v>517</v>
      </c>
      <c r="B118" s="114" t="s">
        <v>69</v>
      </c>
      <c r="C118" s="140">
        <v>40229</v>
      </c>
      <c r="D118" s="116">
        <v>4.9800000000000004</v>
      </c>
      <c r="E118" s="118">
        <v>18</v>
      </c>
      <c r="F118" s="116">
        <v>10.01</v>
      </c>
      <c r="G118" s="118">
        <v>112</v>
      </c>
      <c r="H118" s="116">
        <v>1.02</v>
      </c>
      <c r="I118" s="116">
        <v>11.02</v>
      </c>
      <c r="J118" s="116">
        <v>9.09</v>
      </c>
    </row>
    <row r="119" spans="1:14" x14ac:dyDescent="0.25">
      <c r="A119" s="7">
        <v>517</v>
      </c>
      <c r="B119" s="114" t="s">
        <v>68</v>
      </c>
      <c r="C119" s="140">
        <v>40230</v>
      </c>
      <c r="D119" s="116">
        <v>5</v>
      </c>
      <c r="E119" s="118">
        <v>438</v>
      </c>
      <c r="F119" s="116">
        <v>9.83</v>
      </c>
      <c r="G119" s="118">
        <v>52</v>
      </c>
      <c r="H119" s="116">
        <v>0.99</v>
      </c>
      <c r="I119" s="116">
        <v>12.22</v>
      </c>
      <c r="J119" s="116">
        <v>9.94</v>
      </c>
      <c r="K119" s="7"/>
    </row>
    <row r="120" spans="1:14" x14ac:dyDescent="0.25">
      <c r="A120" s="7">
        <v>522</v>
      </c>
      <c r="B120" s="114" t="s">
        <v>69</v>
      </c>
      <c r="C120" s="140">
        <v>40231</v>
      </c>
      <c r="D120" s="116">
        <v>5.08</v>
      </c>
      <c r="E120" s="118">
        <v>151</v>
      </c>
      <c r="F120" s="116">
        <v>9.93</v>
      </c>
      <c r="G120" s="118">
        <v>72</v>
      </c>
      <c r="H120" s="116">
        <v>1</v>
      </c>
      <c r="I120" s="116">
        <v>13.83</v>
      </c>
      <c r="J120" s="116">
        <v>11.29</v>
      </c>
      <c r="K120" s="7"/>
    </row>
    <row r="121" spans="1:14" x14ac:dyDescent="0.25">
      <c r="A121" s="7">
        <v>522</v>
      </c>
      <c r="B121" s="114" t="s">
        <v>68</v>
      </c>
      <c r="C121" s="140">
        <v>40232</v>
      </c>
      <c r="D121" s="116">
        <f>5.01-0.021</f>
        <v>4.9889999999999999</v>
      </c>
      <c r="E121" s="118">
        <v>425</v>
      </c>
      <c r="F121" s="116">
        <v>10.119999999999999</v>
      </c>
      <c r="G121" s="118">
        <v>119</v>
      </c>
      <c r="H121" s="116">
        <v>0.98</v>
      </c>
      <c r="I121" s="116">
        <v>11.56</v>
      </c>
      <c r="J121" s="116">
        <v>9.39</v>
      </c>
    </row>
    <row r="122" spans="1:14" x14ac:dyDescent="0.25">
      <c r="A122" s="7">
        <v>523</v>
      </c>
      <c r="B122" s="114" t="s">
        <v>68</v>
      </c>
      <c r="C122" s="140">
        <v>40233</v>
      </c>
      <c r="D122" s="116">
        <v>4.9800000000000004</v>
      </c>
      <c r="E122" s="118">
        <v>168</v>
      </c>
      <c r="F122" s="116">
        <v>10.07</v>
      </c>
      <c r="G122" s="118">
        <v>27</v>
      </c>
      <c r="H122" s="116">
        <v>0.99</v>
      </c>
      <c r="I122" s="116">
        <v>12.12</v>
      </c>
      <c r="J122" s="116">
        <v>9.8699999999999992</v>
      </c>
      <c r="K122" s="116"/>
    </row>
    <row r="123" spans="1:14" x14ac:dyDescent="0.25">
      <c r="A123" s="7">
        <v>523</v>
      </c>
      <c r="B123" s="114" t="s">
        <v>69</v>
      </c>
      <c r="C123" s="140">
        <v>40234</v>
      </c>
      <c r="D123" s="116">
        <f>4.96-0.021</f>
        <v>4.9390000000000001</v>
      </c>
      <c r="E123" s="118">
        <v>405</v>
      </c>
      <c r="F123" s="116">
        <v>9.9700000000000006</v>
      </c>
      <c r="G123" s="118">
        <v>110</v>
      </c>
      <c r="H123" s="116">
        <v>1.02</v>
      </c>
      <c r="I123" s="116">
        <v>12.17</v>
      </c>
      <c r="J123" s="116">
        <v>9.9700000000000006</v>
      </c>
      <c r="K123" s="116"/>
      <c r="L123" s="118"/>
      <c r="M123" s="118"/>
      <c r="N123" s="118"/>
    </row>
    <row r="124" spans="1:14" x14ac:dyDescent="0.25">
      <c r="A124" s="7">
        <v>562</v>
      </c>
      <c r="B124" s="114" t="s">
        <v>69</v>
      </c>
      <c r="C124" s="140">
        <v>40235</v>
      </c>
      <c r="D124" s="116">
        <v>4.9800000000000004</v>
      </c>
      <c r="E124" s="115">
        <v>424</v>
      </c>
      <c r="F124" s="116">
        <v>9.99</v>
      </c>
      <c r="G124" s="118">
        <v>318</v>
      </c>
      <c r="H124" s="116">
        <v>1.01</v>
      </c>
      <c r="I124" s="116">
        <v>10.44</v>
      </c>
      <c r="J124" s="116">
        <v>8.64</v>
      </c>
      <c r="K124" s="123"/>
    </row>
    <row r="125" spans="1:14" x14ac:dyDescent="0.25">
      <c r="A125" s="7">
        <v>562</v>
      </c>
      <c r="B125" s="114" t="s">
        <v>68</v>
      </c>
      <c r="C125" s="140">
        <v>40236</v>
      </c>
      <c r="D125" s="116">
        <f>5.01-0.01</f>
        <v>5</v>
      </c>
      <c r="E125" s="115">
        <v>461</v>
      </c>
      <c r="F125" s="116">
        <v>10.029999999999999</v>
      </c>
      <c r="G125" s="118">
        <v>319</v>
      </c>
      <c r="H125" s="116">
        <v>1.01</v>
      </c>
      <c r="I125" s="116">
        <v>11.91</v>
      </c>
      <c r="J125" s="116">
        <v>9.73</v>
      </c>
      <c r="K125" s="123"/>
    </row>
    <row r="126" spans="1:14" x14ac:dyDescent="0.25">
      <c r="A126" s="123">
        <v>566</v>
      </c>
      <c r="B126" s="123" t="s">
        <v>68</v>
      </c>
      <c r="C126" s="140">
        <v>40237</v>
      </c>
      <c r="D126" s="124">
        <v>5.01</v>
      </c>
      <c r="E126" s="125">
        <v>29</v>
      </c>
      <c r="F126" s="124">
        <v>10.050000000000001</v>
      </c>
      <c r="G126" s="123">
        <v>366</v>
      </c>
      <c r="H126" s="124">
        <v>0.99</v>
      </c>
      <c r="I126" s="124">
        <v>12.31</v>
      </c>
      <c r="J126" s="124">
        <v>9.86</v>
      </c>
      <c r="K126" s="123"/>
    </row>
    <row r="127" spans="1:14" x14ac:dyDescent="0.25">
      <c r="A127" s="121">
        <v>566</v>
      </c>
      <c r="B127" s="121" t="s">
        <v>69</v>
      </c>
      <c r="C127" s="140">
        <v>40237</v>
      </c>
      <c r="D127" s="127"/>
      <c r="E127" s="128">
        <v>410</v>
      </c>
      <c r="F127" s="127">
        <v>10.050000000000001</v>
      </c>
      <c r="G127" s="121"/>
      <c r="H127" s="127"/>
      <c r="I127" s="127"/>
      <c r="J127" s="120"/>
      <c r="K127" s="123"/>
    </row>
    <row r="128" spans="1:14" x14ac:dyDescent="0.25">
      <c r="A128" s="7">
        <v>571</v>
      </c>
      <c r="B128" s="114" t="s">
        <v>68</v>
      </c>
      <c r="C128" s="140">
        <v>40237</v>
      </c>
      <c r="D128" s="116">
        <f>4.97-0.013</f>
        <v>4.9569999999999999</v>
      </c>
      <c r="E128" s="117">
        <v>8</v>
      </c>
      <c r="F128" s="116">
        <v>9.98</v>
      </c>
      <c r="G128" s="118">
        <v>367</v>
      </c>
      <c r="H128" s="116">
        <v>1</v>
      </c>
      <c r="I128" s="116">
        <v>12.07</v>
      </c>
      <c r="J128" s="116">
        <v>9.91</v>
      </c>
      <c r="K128" s="116"/>
    </row>
    <row r="129" spans="1:14" x14ac:dyDescent="0.25">
      <c r="A129" s="7">
        <v>571</v>
      </c>
      <c r="B129" s="114" t="s">
        <v>69</v>
      </c>
      <c r="C129" s="140">
        <v>40237</v>
      </c>
      <c r="D129" s="116">
        <v>5</v>
      </c>
      <c r="E129" s="115">
        <v>15</v>
      </c>
      <c r="F129" s="116">
        <v>10.029999999999999</v>
      </c>
      <c r="G129" s="118">
        <v>370</v>
      </c>
      <c r="H129" s="116">
        <v>1.01</v>
      </c>
      <c r="I129" s="116">
        <v>12.66</v>
      </c>
      <c r="J129" s="116">
        <v>10.43</v>
      </c>
      <c r="K129" s="116"/>
    </row>
    <row r="130" spans="1:14" x14ac:dyDescent="0.25">
      <c r="A130" s="7">
        <v>572</v>
      </c>
      <c r="B130" s="114" t="s">
        <v>69</v>
      </c>
      <c r="C130" s="140">
        <v>40237</v>
      </c>
      <c r="D130" s="9">
        <v>5.0199999999999996</v>
      </c>
      <c r="E130" s="117">
        <v>161</v>
      </c>
      <c r="F130" s="116">
        <v>10.050000000000001</v>
      </c>
      <c r="G130" s="7">
        <v>364</v>
      </c>
      <c r="H130" s="9">
        <v>1.04</v>
      </c>
      <c r="I130" s="9">
        <v>12.62</v>
      </c>
      <c r="J130" s="9">
        <v>10.199999999999999</v>
      </c>
      <c r="K130" s="7"/>
    </row>
    <row r="131" spans="1:14" x14ac:dyDescent="0.25">
      <c r="A131" s="7">
        <v>572</v>
      </c>
      <c r="B131" s="114" t="s">
        <v>68</v>
      </c>
      <c r="C131" s="140">
        <v>40237</v>
      </c>
      <c r="D131" s="9">
        <v>4.9800000000000004</v>
      </c>
      <c r="E131" s="117">
        <v>406</v>
      </c>
      <c r="F131" s="116">
        <v>9.98</v>
      </c>
      <c r="G131" s="7">
        <v>369</v>
      </c>
      <c r="H131" s="9">
        <v>1.01</v>
      </c>
      <c r="I131" s="9">
        <v>12.06</v>
      </c>
      <c r="J131" s="9">
        <v>9.65</v>
      </c>
      <c r="L131" s="138"/>
      <c r="M131" s="118"/>
      <c r="N131" s="118"/>
    </row>
    <row r="132" spans="1:14" x14ac:dyDescent="0.25">
      <c r="A132" s="7">
        <v>574</v>
      </c>
      <c r="B132" s="114" t="s">
        <v>69</v>
      </c>
      <c r="C132" s="140">
        <v>40237</v>
      </c>
      <c r="D132" s="9">
        <v>5.13</v>
      </c>
      <c r="E132" s="115">
        <v>34</v>
      </c>
      <c r="F132" s="116">
        <v>10.01</v>
      </c>
      <c r="G132" s="7">
        <v>324</v>
      </c>
      <c r="H132" s="9">
        <v>1.02</v>
      </c>
      <c r="I132" s="9">
        <v>15.25</v>
      </c>
      <c r="J132" s="9">
        <v>12.47</v>
      </c>
    </row>
    <row r="133" spans="1:14" x14ac:dyDescent="0.25">
      <c r="A133" s="7">
        <v>574</v>
      </c>
      <c r="B133" s="114" t="s">
        <v>68</v>
      </c>
      <c r="C133" s="140">
        <v>40237</v>
      </c>
      <c r="D133" s="9">
        <v>5.0199999999999996</v>
      </c>
      <c r="E133" s="115">
        <v>462</v>
      </c>
      <c r="F133" s="116">
        <v>9.99</v>
      </c>
      <c r="G133" s="7">
        <v>316</v>
      </c>
      <c r="H133" s="9">
        <v>1</v>
      </c>
      <c r="I133" s="9">
        <v>12.59</v>
      </c>
      <c r="J133" s="9">
        <v>10.19</v>
      </c>
    </row>
    <row r="134" spans="1:14" x14ac:dyDescent="0.25">
      <c r="A134" s="7">
        <v>579</v>
      </c>
      <c r="B134" s="114" t="s">
        <v>69</v>
      </c>
      <c r="C134" s="140">
        <v>40237</v>
      </c>
      <c r="D134" s="9">
        <v>5.04</v>
      </c>
      <c r="E134" s="115">
        <v>431</v>
      </c>
      <c r="F134" s="116">
        <v>10.07</v>
      </c>
      <c r="G134" s="7">
        <v>328</v>
      </c>
      <c r="H134" s="9">
        <v>1</v>
      </c>
      <c r="I134" s="9">
        <v>10.27</v>
      </c>
      <c r="J134" s="9">
        <v>8.34</v>
      </c>
    </row>
    <row r="135" spans="1:14" x14ac:dyDescent="0.25">
      <c r="A135" s="7">
        <v>579</v>
      </c>
      <c r="B135" s="114" t="s">
        <v>68</v>
      </c>
      <c r="C135" s="140">
        <v>40237</v>
      </c>
      <c r="D135" s="9">
        <v>4.9800000000000004</v>
      </c>
      <c r="E135" s="117">
        <v>441</v>
      </c>
      <c r="F135" s="116">
        <v>10.01</v>
      </c>
      <c r="G135" s="7">
        <v>372</v>
      </c>
      <c r="H135" s="9">
        <v>1.01</v>
      </c>
      <c r="I135" s="9">
        <v>12.68</v>
      </c>
      <c r="J135" s="9">
        <v>10.220000000000001</v>
      </c>
      <c r="K135" s="7"/>
    </row>
    <row r="136" spans="1:14" x14ac:dyDescent="0.25">
      <c r="A136" s="7">
        <v>583</v>
      </c>
      <c r="B136" s="114" t="s">
        <v>68</v>
      </c>
      <c r="C136" s="140">
        <v>40237</v>
      </c>
      <c r="D136" s="9">
        <v>4.96</v>
      </c>
      <c r="E136" s="117">
        <v>412</v>
      </c>
      <c r="F136" s="116">
        <v>9.99</v>
      </c>
      <c r="G136" s="7">
        <v>371</v>
      </c>
      <c r="H136" s="9">
        <v>1.01</v>
      </c>
      <c r="I136" s="9">
        <v>12.2</v>
      </c>
      <c r="J136" s="9">
        <v>9.75</v>
      </c>
    </row>
    <row r="137" spans="1:14" x14ac:dyDescent="0.25">
      <c r="A137" s="120">
        <v>583</v>
      </c>
      <c r="B137" s="121" t="s">
        <v>69</v>
      </c>
      <c r="C137" s="140">
        <v>40237</v>
      </c>
      <c r="D137" s="122">
        <v>4.99</v>
      </c>
      <c r="E137" s="120"/>
      <c r="F137" s="122"/>
      <c r="G137" s="120">
        <v>368</v>
      </c>
      <c r="H137" s="122">
        <v>1</v>
      </c>
      <c r="I137" s="122">
        <v>12.96</v>
      </c>
      <c r="J137" s="9">
        <v>10.43</v>
      </c>
      <c r="K137" s="7"/>
    </row>
    <row r="138" spans="1:14" x14ac:dyDescent="0.25">
      <c r="A138" s="7">
        <v>585</v>
      </c>
      <c r="B138" s="114" t="s">
        <v>68</v>
      </c>
      <c r="C138" s="140">
        <v>40237</v>
      </c>
      <c r="D138" s="9">
        <v>4.9800000000000004</v>
      </c>
      <c r="E138" s="117">
        <v>408</v>
      </c>
      <c r="F138" s="116">
        <v>10.050000000000001</v>
      </c>
      <c r="G138" s="7">
        <v>363</v>
      </c>
      <c r="H138" s="9">
        <v>1.01</v>
      </c>
      <c r="I138" s="9">
        <v>12.69</v>
      </c>
      <c r="J138" s="9">
        <v>10.33</v>
      </c>
    </row>
    <row r="139" spans="1:14" x14ac:dyDescent="0.25">
      <c r="A139" s="7">
        <v>585</v>
      </c>
      <c r="B139" s="114" t="s">
        <v>69</v>
      </c>
      <c r="C139" s="140">
        <v>40237</v>
      </c>
      <c r="D139" s="9">
        <v>5</v>
      </c>
      <c r="E139" s="117">
        <v>417</v>
      </c>
      <c r="F139" s="116">
        <v>9.98</v>
      </c>
      <c r="G139" s="7">
        <v>365</v>
      </c>
      <c r="H139" s="9">
        <v>1</v>
      </c>
      <c r="I139" s="9">
        <v>12.29</v>
      </c>
      <c r="J139" s="9">
        <v>10.1</v>
      </c>
    </row>
    <row r="140" spans="1:14" x14ac:dyDescent="0.25">
      <c r="A140" s="7">
        <v>586</v>
      </c>
      <c r="B140" s="114" t="s">
        <v>69</v>
      </c>
      <c r="C140" s="140">
        <v>40237</v>
      </c>
      <c r="D140" s="9">
        <v>5.04</v>
      </c>
      <c r="E140" s="115">
        <v>9</v>
      </c>
      <c r="F140" s="116">
        <v>10.02</v>
      </c>
      <c r="G140" s="7">
        <v>320</v>
      </c>
      <c r="H140" s="9">
        <v>1.01</v>
      </c>
      <c r="I140" s="9">
        <v>9.58</v>
      </c>
      <c r="J140" s="9">
        <v>7.68</v>
      </c>
    </row>
    <row r="141" spans="1:14" x14ac:dyDescent="0.25">
      <c r="A141" s="7">
        <v>586</v>
      </c>
      <c r="B141" s="114" t="s">
        <v>68</v>
      </c>
      <c r="C141" s="140">
        <v>40237</v>
      </c>
      <c r="D141" s="9">
        <v>4.92</v>
      </c>
      <c r="E141" s="117">
        <v>105</v>
      </c>
      <c r="F141" s="116">
        <v>10.029999999999999</v>
      </c>
      <c r="G141" s="7">
        <v>317</v>
      </c>
      <c r="H141" s="9">
        <v>1.02</v>
      </c>
      <c r="I141" s="9">
        <v>11.62</v>
      </c>
      <c r="J141" s="9">
        <v>9.35</v>
      </c>
      <c r="K141" s="7"/>
    </row>
    <row r="142" spans="1:14" x14ac:dyDescent="0.25">
      <c r="A142" s="7">
        <v>592</v>
      </c>
      <c r="B142" s="114" t="s">
        <v>69</v>
      </c>
      <c r="C142" s="140">
        <v>40237</v>
      </c>
      <c r="D142" s="9">
        <v>4.96</v>
      </c>
      <c r="E142" s="115">
        <v>38</v>
      </c>
      <c r="F142" s="116">
        <v>10.01</v>
      </c>
      <c r="G142" s="7">
        <v>326</v>
      </c>
      <c r="H142" s="9">
        <v>1</v>
      </c>
      <c r="I142" s="9">
        <v>13.59</v>
      </c>
      <c r="J142" s="9">
        <v>11.06</v>
      </c>
    </row>
    <row r="143" spans="1:14" x14ac:dyDescent="0.25">
      <c r="A143" s="7">
        <v>592</v>
      </c>
      <c r="B143" s="114" t="s">
        <v>68</v>
      </c>
      <c r="C143" s="140">
        <v>40237</v>
      </c>
      <c r="D143" s="9">
        <v>5.19</v>
      </c>
      <c r="E143" s="115">
        <v>167</v>
      </c>
      <c r="F143" s="116">
        <v>9.99</v>
      </c>
      <c r="G143" s="7">
        <v>325</v>
      </c>
      <c r="H143" s="9">
        <v>1.03</v>
      </c>
      <c r="I143" s="9">
        <v>11.07</v>
      </c>
      <c r="J143" s="9">
        <v>8.9499999999999993</v>
      </c>
    </row>
    <row r="144" spans="1:14" x14ac:dyDescent="0.25">
      <c r="A144" s="7">
        <v>593</v>
      </c>
      <c r="B144" s="114" t="s">
        <v>69</v>
      </c>
      <c r="C144" s="140">
        <v>40237</v>
      </c>
      <c r="D144" s="9">
        <v>5.07</v>
      </c>
      <c r="E144" s="115">
        <v>18</v>
      </c>
      <c r="F144" s="116">
        <v>9.98</v>
      </c>
      <c r="G144" s="7">
        <v>321</v>
      </c>
      <c r="H144" s="9">
        <v>1.03</v>
      </c>
      <c r="I144" s="9">
        <v>12.91</v>
      </c>
      <c r="J144" s="9">
        <v>10.43</v>
      </c>
    </row>
    <row r="145" spans="1:14" x14ac:dyDescent="0.25">
      <c r="A145" s="7">
        <v>593</v>
      </c>
      <c r="B145" s="114" t="s">
        <v>68</v>
      </c>
      <c r="C145" s="140">
        <v>40237</v>
      </c>
      <c r="D145" s="9">
        <v>4.93</v>
      </c>
      <c r="E145" s="115">
        <v>437</v>
      </c>
      <c r="F145" s="116">
        <v>10.039999999999999</v>
      </c>
      <c r="G145" s="7">
        <v>327</v>
      </c>
      <c r="H145" s="9">
        <v>1.02</v>
      </c>
      <c r="I145" s="9">
        <v>10.36</v>
      </c>
      <c r="J145" s="9">
        <v>8.43</v>
      </c>
      <c r="K145" s="7"/>
    </row>
    <row r="146" spans="1:14" x14ac:dyDescent="0.25">
      <c r="A146" s="7">
        <v>594</v>
      </c>
      <c r="B146" s="114" t="s">
        <v>69</v>
      </c>
      <c r="C146" s="140">
        <v>40237</v>
      </c>
      <c r="D146" s="9">
        <v>5.07</v>
      </c>
      <c r="E146" s="115">
        <v>202</v>
      </c>
      <c r="F146" s="116">
        <v>10.01</v>
      </c>
      <c r="G146" s="7">
        <v>323</v>
      </c>
      <c r="H146" s="9">
        <v>1.01</v>
      </c>
      <c r="I146" s="9">
        <v>10.99</v>
      </c>
      <c r="J146" s="9">
        <v>8.9499999999999993</v>
      </c>
    </row>
    <row r="147" spans="1:14" x14ac:dyDescent="0.25">
      <c r="A147" s="7">
        <v>594</v>
      </c>
      <c r="B147" s="114" t="s">
        <v>68</v>
      </c>
      <c r="C147" s="140">
        <v>40237</v>
      </c>
      <c r="D147" s="9">
        <v>5</v>
      </c>
      <c r="E147" s="115">
        <v>205</v>
      </c>
      <c r="F147" s="116">
        <v>9.98</v>
      </c>
      <c r="G147" s="7">
        <v>322</v>
      </c>
      <c r="H147" s="9">
        <v>0.98</v>
      </c>
      <c r="I147" s="9">
        <v>11.22</v>
      </c>
      <c r="J147" s="9">
        <v>9.11</v>
      </c>
    </row>
    <row r="148" spans="1:14" x14ac:dyDescent="0.25">
      <c r="A148" s="7">
        <v>632</v>
      </c>
      <c r="B148" s="114" t="s">
        <v>68</v>
      </c>
      <c r="C148" s="140">
        <v>40237</v>
      </c>
      <c r="D148" s="9">
        <v>5.03</v>
      </c>
      <c r="E148" s="115">
        <v>4</v>
      </c>
      <c r="F148" s="116">
        <v>10.029999999999999</v>
      </c>
      <c r="G148" s="7">
        <v>350</v>
      </c>
      <c r="H148" s="9">
        <v>1.01</v>
      </c>
      <c r="I148" s="9">
        <v>12.47</v>
      </c>
      <c r="J148" s="9">
        <v>10.17</v>
      </c>
    </row>
    <row r="149" spans="1:14" x14ac:dyDescent="0.25">
      <c r="A149" s="7">
        <v>632</v>
      </c>
      <c r="B149" s="114" t="s">
        <v>69</v>
      </c>
      <c r="C149" s="140">
        <v>40237</v>
      </c>
      <c r="D149" s="9">
        <v>4.99</v>
      </c>
      <c r="E149" s="115">
        <v>40</v>
      </c>
      <c r="F149" s="116">
        <v>9.9700000000000006</v>
      </c>
      <c r="G149" s="7">
        <v>355</v>
      </c>
      <c r="H149" s="9">
        <v>1</v>
      </c>
      <c r="I149" s="9">
        <v>12.24</v>
      </c>
      <c r="J149" s="9">
        <v>9.9600000000000009</v>
      </c>
      <c r="L149" s="138"/>
      <c r="M149" s="118"/>
      <c r="N149" s="118"/>
    </row>
    <row r="150" spans="1:14" x14ac:dyDescent="0.25">
      <c r="A150" s="7">
        <v>638</v>
      </c>
      <c r="B150" s="114" t="s">
        <v>68</v>
      </c>
      <c r="C150" s="140">
        <v>40237</v>
      </c>
      <c r="D150" s="9">
        <v>4.99</v>
      </c>
      <c r="E150" s="115">
        <v>43</v>
      </c>
      <c r="F150" s="116">
        <v>10.08</v>
      </c>
      <c r="G150" s="7">
        <v>313</v>
      </c>
      <c r="H150" s="9">
        <v>0.97</v>
      </c>
      <c r="I150" s="9">
        <v>10.7</v>
      </c>
      <c r="J150" s="9">
        <v>8.7100000000000009</v>
      </c>
    </row>
    <row r="151" spans="1:14" x14ac:dyDescent="0.25">
      <c r="A151" s="7">
        <v>638</v>
      </c>
      <c r="B151" s="114" t="s">
        <v>69</v>
      </c>
      <c r="C151" s="140">
        <v>40237</v>
      </c>
      <c r="D151" s="9">
        <v>4.99</v>
      </c>
      <c r="E151" s="115">
        <v>426</v>
      </c>
      <c r="F151" s="116">
        <v>10.050000000000001</v>
      </c>
      <c r="G151" s="7">
        <v>360</v>
      </c>
      <c r="H151" s="9">
        <v>0.98</v>
      </c>
      <c r="I151" s="9">
        <v>12.71</v>
      </c>
      <c r="J151" s="9">
        <v>10.53</v>
      </c>
    </row>
    <row r="152" spans="1:14" x14ac:dyDescent="0.25">
      <c r="A152" s="7">
        <v>640</v>
      </c>
      <c r="B152" s="114" t="s">
        <v>69</v>
      </c>
      <c r="C152" s="140">
        <v>40237</v>
      </c>
      <c r="D152" s="9">
        <v>5.0199999999999996</v>
      </c>
      <c r="E152" s="115">
        <v>23</v>
      </c>
      <c r="F152" s="116">
        <v>9.99</v>
      </c>
      <c r="G152" s="7">
        <v>312</v>
      </c>
      <c r="H152" s="9">
        <v>1.04</v>
      </c>
      <c r="I152" s="9">
        <v>10.4</v>
      </c>
      <c r="J152" s="9">
        <v>8.74</v>
      </c>
    </row>
    <row r="153" spans="1:14" x14ac:dyDescent="0.25">
      <c r="A153" s="7">
        <v>640</v>
      </c>
      <c r="B153" s="114" t="s">
        <v>68</v>
      </c>
      <c r="C153" s="140">
        <v>40237</v>
      </c>
      <c r="D153" s="9">
        <v>5.0999999999999996</v>
      </c>
      <c r="E153" s="115">
        <v>201</v>
      </c>
      <c r="F153" s="116">
        <v>10.029999999999999</v>
      </c>
      <c r="G153" s="7">
        <v>359</v>
      </c>
      <c r="H153" s="9">
        <v>0.98</v>
      </c>
      <c r="I153" s="9">
        <v>12.56</v>
      </c>
      <c r="J153" s="9">
        <v>10.24</v>
      </c>
    </row>
    <row r="154" spans="1:14" x14ac:dyDescent="0.25">
      <c r="A154" s="7">
        <v>644</v>
      </c>
      <c r="B154" s="114" t="s">
        <v>68</v>
      </c>
      <c r="C154" s="140">
        <v>40237</v>
      </c>
      <c r="D154" s="9">
        <v>5.21</v>
      </c>
      <c r="E154" s="115">
        <v>17</v>
      </c>
      <c r="F154" s="116">
        <v>10.050000000000001</v>
      </c>
      <c r="G154" s="7">
        <v>305</v>
      </c>
      <c r="H154" s="9">
        <v>1.05</v>
      </c>
      <c r="I154" s="9">
        <v>11.95</v>
      </c>
      <c r="J154" s="9">
        <v>9.5</v>
      </c>
    </row>
    <row r="155" spans="1:14" x14ac:dyDescent="0.25">
      <c r="A155" s="7">
        <v>644</v>
      </c>
      <c r="B155" s="114" t="s">
        <v>69</v>
      </c>
      <c r="C155" s="140">
        <v>40237</v>
      </c>
      <c r="D155" s="9">
        <v>5.0599999999999996</v>
      </c>
      <c r="E155" s="115">
        <v>107</v>
      </c>
      <c r="F155" s="116">
        <v>10.02</v>
      </c>
      <c r="G155" s="7">
        <v>314</v>
      </c>
      <c r="H155" s="9">
        <v>1.02</v>
      </c>
      <c r="I155" s="9">
        <v>14.49</v>
      </c>
      <c r="J155" s="9">
        <v>11.56</v>
      </c>
      <c r="K155" s="7"/>
    </row>
    <row r="156" spans="1:14" x14ac:dyDescent="0.25">
      <c r="A156" s="7">
        <v>647</v>
      </c>
      <c r="B156" s="114" t="s">
        <v>68</v>
      </c>
      <c r="C156" s="140">
        <v>40237</v>
      </c>
      <c r="D156" s="9">
        <v>5.0199999999999996</v>
      </c>
      <c r="E156" s="115">
        <v>106</v>
      </c>
      <c r="F156" s="116">
        <v>10.02</v>
      </c>
      <c r="G156" s="7">
        <v>362</v>
      </c>
      <c r="H156" s="9">
        <v>1.01</v>
      </c>
      <c r="I156" s="9">
        <v>13.08</v>
      </c>
      <c r="J156" s="9">
        <v>10.53</v>
      </c>
      <c r="K156" s="7"/>
    </row>
    <row r="157" spans="1:14" x14ac:dyDescent="0.25">
      <c r="A157" s="7">
        <v>647</v>
      </c>
      <c r="B157" s="114" t="s">
        <v>69</v>
      </c>
      <c r="C157" s="140">
        <v>40237</v>
      </c>
      <c r="D157" s="9">
        <v>5.07</v>
      </c>
      <c r="E157" s="115">
        <v>168</v>
      </c>
      <c r="F157" s="116">
        <v>9.9700000000000006</v>
      </c>
      <c r="G157" s="7">
        <v>361</v>
      </c>
      <c r="H157" s="9">
        <v>1.01</v>
      </c>
      <c r="I157" s="9">
        <v>12.1</v>
      </c>
      <c r="J157" s="9">
        <v>9.98</v>
      </c>
    </row>
    <row r="158" spans="1:14" x14ac:dyDescent="0.25">
      <c r="A158" s="7">
        <v>650</v>
      </c>
      <c r="B158" s="114" t="s">
        <v>68</v>
      </c>
      <c r="C158" s="140">
        <v>40237</v>
      </c>
      <c r="D158" s="9">
        <v>4.97</v>
      </c>
      <c r="E158" s="115">
        <v>102</v>
      </c>
      <c r="F158" s="116">
        <v>10.050000000000001</v>
      </c>
      <c r="G158" s="7">
        <v>356</v>
      </c>
      <c r="H158" s="9">
        <v>1</v>
      </c>
      <c r="I158" s="9">
        <v>12.19</v>
      </c>
      <c r="J158" s="9">
        <v>9.94</v>
      </c>
      <c r="K158" s="7"/>
    </row>
    <row r="159" spans="1:14" x14ac:dyDescent="0.25">
      <c r="A159" s="7">
        <v>650</v>
      </c>
      <c r="B159" s="114" t="s">
        <v>69</v>
      </c>
      <c r="C159" s="140">
        <v>40237</v>
      </c>
      <c r="D159" s="9">
        <v>5.03</v>
      </c>
      <c r="E159" s="115">
        <v>456</v>
      </c>
      <c r="F159" s="116">
        <v>9.98</v>
      </c>
      <c r="G159" s="7">
        <v>354</v>
      </c>
      <c r="H159" s="9">
        <v>1.01</v>
      </c>
      <c r="I159" s="9">
        <v>12.87</v>
      </c>
      <c r="J159" s="9">
        <v>10.52</v>
      </c>
    </row>
    <row r="160" spans="1:14" x14ac:dyDescent="0.25">
      <c r="A160" s="7">
        <v>651</v>
      </c>
      <c r="B160" s="114" t="s">
        <v>68</v>
      </c>
      <c r="C160" s="140">
        <v>40237</v>
      </c>
      <c r="D160" s="9">
        <v>5.09</v>
      </c>
      <c r="E160" s="117">
        <v>163</v>
      </c>
      <c r="F160" s="116">
        <v>9.9700000000000006</v>
      </c>
      <c r="G160" s="7">
        <v>315</v>
      </c>
      <c r="H160" s="9">
        <v>1.03</v>
      </c>
      <c r="I160" s="9">
        <v>12.44</v>
      </c>
      <c r="J160" s="9">
        <v>10.050000000000001</v>
      </c>
      <c r="K160" s="7"/>
    </row>
    <row r="161" spans="1:11" x14ac:dyDescent="0.25">
      <c r="A161" s="7">
        <v>651</v>
      </c>
      <c r="B161" s="114" t="s">
        <v>69</v>
      </c>
      <c r="C161" s="140">
        <v>40237</v>
      </c>
      <c r="D161" s="9">
        <v>5</v>
      </c>
      <c r="E161" s="115">
        <v>443</v>
      </c>
      <c r="F161" s="116">
        <v>10.01</v>
      </c>
      <c r="G161" s="7">
        <v>351</v>
      </c>
      <c r="H161" s="9">
        <v>0.99</v>
      </c>
      <c r="I161" s="9">
        <v>12.83</v>
      </c>
      <c r="J161" s="9">
        <v>10.49</v>
      </c>
      <c r="K161" s="7"/>
    </row>
    <row r="162" spans="1:11" x14ac:dyDescent="0.25">
      <c r="A162" s="7">
        <v>654</v>
      </c>
      <c r="B162" s="114" t="s">
        <v>69</v>
      </c>
      <c r="C162" s="140">
        <v>40237</v>
      </c>
      <c r="D162" s="9">
        <v>4.96</v>
      </c>
      <c r="E162" s="115">
        <v>105</v>
      </c>
      <c r="F162" s="116">
        <v>9.98</v>
      </c>
      <c r="G162" s="7">
        <v>309</v>
      </c>
      <c r="H162" s="9">
        <v>1.02</v>
      </c>
      <c r="I162" s="9">
        <v>12.71</v>
      </c>
      <c r="J162" s="9">
        <v>10.27</v>
      </c>
      <c r="K162" s="7"/>
    </row>
    <row r="163" spans="1:11" x14ac:dyDescent="0.25">
      <c r="A163" s="7">
        <v>654</v>
      </c>
      <c r="B163" s="114" t="s">
        <v>68</v>
      </c>
      <c r="C163" s="140">
        <v>40237</v>
      </c>
      <c r="D163" s="9">
        <v>4.96</v>
      </c>
      <c r="E163" s="115">
        <v>200</v>
      </c>
      <c r="F163" s="116">
        <v>10.039999999999999</v>
      </c>
      <c r="G163" s="7">
        <v>353</v>
      </c>
      <c r="H163" s="9">
        <v>1.01</v>
      </c>
      <c r="I163" s="9">
        <v>12.58</v>
      </c>
      <c r="J163" s="9">
        <v>10.130000000000001</v>
      </c>
    </row>
    <row r="164" spans="1:11" x14ac:dyDescent="0.25">
      <c r="A164" s="7">
        <v>661</v>
      </c>
      <c r="B164" s="114" t="s">
        <v>69</v>
      </c>
      <c r="C164" s="140">
        <v>40237</v>
      </c>
      <c r="D164" s="9">
        <v>5.0199999999999996</v>
      </c>
      <c r="E164" s="117">
        <v>204</v>
      </c>
      <c r="F164" s="116">
        <v>10.02</v>
      </c>
      <c r="G164" s="7">
        <v>358</v>
      </c>
      <c r="H164" s="9">
        <v>0.99</v>
      </c>
      <c r="I164" s="9">
        <v>12.14</v>
      </c>
      <c r="J164" s="9">
        <v>9.82</v>
      </c>
    </row>
    <row r="165" spans="1:11" x14ac:dyDescent="0.25">
      <c r="A165" s="7">
        <v>661</v>
      </c>
      <c r="B165" s="114" t="s">
        <v>68</v>
      </c>
      <c r="C165" s="140">
        <v>40237</v>
      </c>
      <c r="D165" s="9">
        <v>5.07</v>
      </c>
      <c r="E165" s="115">
        <v>404</v>
      </c>
      <c r="F165" s="116">
        <v>10.06</v>
      </c>
      <c r="G165" s="7">
        <v>357</v>
      </c>
      <c r="H165" s="9">
        <v>1</v>
      </c>
      <c r="I165" s="9">
        <v>12.63</v>
      </c>
      <c r="J165" s="9">
        <v>10.19</v>
      </c>
    </row>
    <row r="166" spans="1:11" x14ac:dyDescent="0.25">
      <c r="A166" s="7">
        <v>663</v>
      </c>
      <c r="B166" s="114" t="s">
        <v>69</v>
      </c>
      <c r="C166" s="140">
        <v>40237</v>
      </c>
      <c r="D166" s="9">
        <v>5.09</v>
      </c>
      <c r="E166" s="126">
        <v>31</v>
      </c>
      <c r="F166" s="122">
        <v>10.050000000000001</v>
      </c>
      <c r="G166" s="7">
        <v>307</v>
      </c>
      <c r="H166" s="9">
        <v>1.03</v>
      </c>
      <c r="I166" s="9">
        <v>12.43</v>
      </c>
      <c r="J166" s="9">
        <v>10.09</v>
      </c>
    </row>
    <row r="167" spans="1:11" x14ac:dyDescent="0.25">
      <c r="A167" s="7">
        <v>663</v>
      </c>
      <c r="B167" s="114" t="s">
        <v>68</v>
      </c>
      <c r="C167" s="140">
        <v>40237</v>
      </c>
      <c r="D167" s="9">
        <v>5.08</v>
      </c>
      <c r="E167" s="115">
        <v>401</v>
      </c>
      <c r="F167" s="116">
        <v>9.98</v>
      </c>
      <c r="G167" s="7">
        <v>308</v>
      </c>
      <c r="H167" s="9">
        <v>1.04</v>
      </c>
      <c r="I167" s="9">
        <v>10.36</v>
      </c>
      <c r="J167" s="9">
        <v>8.4600000000000009</v>
      </c>
    </row>
    <row r="168" spans="1:11" x14ac:dyDescent="0.25">
      <c r="A168" s="7">
        <v>663</v>
      </c>
      <c r="B168" s="114" t="s">
        <v>69</v>
      </c>
      <c r="C168" s="140">
        <v>40237</v>
      </c>
      <c r="D168" s="9">
        <v>5.05</v>
      </c>
      <c r="E168" s="126">
        <v>405</v>
      </c>
      <c r="F168" s="122">
        <v>9.98</v>
      </c>
      <c r="G168" s="7">
        <v>352</v>
      </c>
      <c r="H168" s="9">
        <v>0.99</v>
      </c>
      <c r="I168" s="9">
        <v>12.61</v>
      </c>
      <c r="J168" s="9">
        <v>10.33</v>
      </c>
    </row>
    <row r="169" spans="1:11" x14ac:dyDescent="0.25">
      <c r="A169" s="7">
        <v>663</v>
      </c>
      <c r="B169" s="114" t="s">
        <v>69</v>
      </c>
      <c r="C169" s="140">
        <v>40237</v>
      </c>
      <c r="D169" s="9">
        <v>5.07</v>
      </c>
      <c r="E169" s="126">
        <v>435</v>
      </c>
      <c r="F169" s="122">
        <v>10.07</v>
      </c>
      <c r="G169" s="7">
        <v>311</v>
      </c>
      <c r="H169" s="9">
        <v>1.01</v>
      </c>
      <c r="I169" s="9">
        <v>12.32</v>
      </c>
      <c r="J169" s="9">
        <v>10</v>
      </c>
      <c r="K169" s="7"/>
    </row>
    <row r="170" spans="1:11" x14ac:dyDescent="0.25">
      <c r="A170" s="7">
        <v>664</v>
      </c>
      <c r="B170" s="114" t="s">
        <v>69</v>
      </c>
      <c r="C170" s="140">
        <v>40237</v>
      </c>
      <c r="D170" s="9">
        <v>5.0999999999999996</v>
      </c>
      <c r="E170" s="115">
        <v>402</v>
      </c>
      <c r="F170" s="116">
        <v>9.9700000000000006</v>
      </c>
      <c r="G170" s="7">
        <v>306</v>
      </c>
      <c r="H170" s="9">
        <v>1.01</v>
      </c>
      <c r="I170" s="9">
        <v>10.43</v>
      </c>
      <c r="J170" s="9">
        <v>8.58</v>
      </c>
    </row>
    <row r="171" spans="1:11" x14ac:dyDescent="0.25">
      <c r="A171" s="7">
        <v>664</v>
      </c>
      <c r="B171" s="114" t="s">
        <v>68</v>
      </c>
      <c r="C171" s="140">
        <v>40237</v>
      </c>
      <c r="D171" s="9">
        <v>5.17</v>
      </c>
      <c r="E171" s="129" t="s">
        <v>90</v>
      </c>
      <c r="F171" s="116">
        <v>9.99</v>
      </c>
      <c r="G171" s="7">
        <v>310</v>
      </c>
      <c r="H171" s="9">
        <v>1.04</v>
      </c>
      <c r="I171" s="9">
        <v>12.79</v>
      </c>
      <c r="J171" s="9">
        <v>10.4</v>
      </c>
      <c r="K171" s="7"/>
    </row>
    <row r="172" spans="1:11" x14ac:dyDescent="0.25">
      <c r="A172" s="7">
        <v>736</v>
      </c>
      <c r="B172" s="114" t="s">
        <v>68</v>
      </c>
      <c r="C172" s="140">
        <v>40237</v>
      </c>
      <c r="D172" s="9">
        <v>4.99</v>
      </c>
      <c r="E172" s="115">
        <v>421</v>
      </c>
      <c r="F172" s="116">
        <v>9.99</v>
      </c>
      <c r="G172" s="7">
        <v>130</v>
      </c>
      <c r="H172" s="119">
        <v>1.02</v>
      </c>
      <c r="I172" s="9">
        <v>12.23</v>
      </c>
      <c r="J172" s="9">
        <v>9.86</v>
      </c>
    </row>
    <row r="173" spans="1:11" x14ac:dyDescent="0.25">
      <c r="A173" s="7">
        <v>736</v>
      </c>
      <c r="B173" s="114" t="s">
        <v>69</v>
      </c>
      <c r="C173" s="140">
        <v>40237</v>
      </c>
      <c r="D173" s="9">
        <v>5.01</v>
      </c>
      <c r="E173" s="115">
        <v>429</v>
      </c>
      <c r="F173" s="116">
        <v>10.029999999999999</v>
      </c>
      <c r="G173" s="7">
        <v>38</v>
      </c>
      <c r="H173" s="9">
        <v>1.03</v>
      </c>
      <c r="I173" s="9">
        <v>12.07</v>
      </c>
      <c r="J173" s="9">
        <v>9.6999999999999993</v>
      </c>
    </row>
    <row r="174" spans="1:11" x14ac:dyDescent="0.25">
      <c r="A174" s="7">
        <v>737</v>
      </c>
      <c r="B174" s="114" t="s">
        <v>69</v>
      </c>
      <c r="C174" s="140">
        <v>40237</v>
      </c>
      <c r="D174" s="9">
        <v>5.03</v>
      </c>
      <c r="E174" s="117">
        <v>12</v>
      </c>
      <c r="F174" s="116">
        <v>10.039999999999999</v>
      </c>
      <c r="G174" s="7">
        <v>377</v>
      </c>
      <c r="H174" s="9">
        <v>1</v>
      </c>
      <c r="I174" s="9">
        <v>12.43</v>
      </c>
      <c r="J174" s="9">
        <v>10.130000000000001</v>
      </c>
    </row>
    <row r="175" spans="1:11" x14ac:dyDescent="0.25">
      <c r="A175" s="7">
        <v>737</v>
      </c>
      <c r="B175" s="114" t="s">
        <v>68</v>
      </c>
      <c r="C175" s="140">
        <v>40237</v>
      </c>
      <c r="D175" s="9">
        <v>5</v>
      </c>
      <c r="E175" s="117">
        <v>466</v>
      </c>
      <c r="F175" s="116">
        <v>9.98</v>
      </c>
      <c r="G175" s="7">
        <v>376</v>
      </c>
      <c r="H175" s="9">
        <v>1</v>
      </c>
      <c r="I175" s="9">
        <v>12.24</v>
      </c>
      <c r="J175" s="9">
        <v>9.86</v>
      </c>
    </row>
    <row r="176" spans="1:11" x14ac:dyDescent="0.25">
      <c r="A176" s="7">
        <v>740</v>
      </c>
      <c r="B176" s="114" t="s">
        <v>69</v>
      </c>
      <c r="C176" s="140">
        <v>40237</v>
      </c>
      <c r="D176" s="9">
        <v>5.0599999999999996</v>
      </c>
      <c r="E176" s="115">
        <v>47</v>
      </c>
      <c r="F176" s="116">
        <v>10.02</v>
      </c>
      <c r="G176" s="7">
        <v>126</v>
      </c>
      <c r="H176" s="9">
        <v>1.02</v>
      </c>
      <c r="I176" s="9">
        <v>12.28</v>
      </c>
      <c r="J176" s="9">
        <v>10.02</v>
      </c>
      <c r="K176" s="7"/>
    </row>
    <row r="177" spans="1:14" x14ac:dyDescent="0.25">
      <c r="A177" s="7">
        <v>740</v>
      </c>
      <c r="B177" s="114" t="s">
        <v>68</v>
      </c>
      <c r="C177" s="140">
        <v>40237</v>
      </c>
      <c r="D177" s="9">
        <v>5.01</v>
      </c>
      <c r="E177" s="115">
        <v>164</v>
      </c>
      <c r="F177" s="116">
        <v>10.039999999999999</v>
      </c>
      <c r="G177" s="7">
        <v>35</v>
      </c>
      <c r="H177" s="9">
        <v>1.03</v>
      </c>
      <c r="I177" s="9">
        <v>12.24</v>
      </c>
      <c r="J177" s="9">
        <v>9.94</v>
      </c>
      <c r="K177" s="7"/>
    </row>
    <row r="178" spans="1:14" x14ac:dyDescent="0.25">
      <c r="A178" s="7">
        <v>744</v>
      </c>
      <c r="B178" s="114" t="s">
        <v>69</v>
      </c>
      <c r="C178" s="140">
        <v>40237</v>
      </c>
      <c r="D178" s="9">
        <v>5.01</v>
      </c>
      <c r="E178" s="115">
        <v>104</v>
      </c>
      <c r="F178" s="116">
        <v>10.02</v>
      </c>
      <c r="G178" s="7">
        <v>6</v>
      </c>
      <c r="H178" s="9">
        <v>0.99</v>
      </c>
      <c r="I178" s="9">
        <v>11.86</v>
      </c>
      <c r="J178" s="9">
        <v>9.64</v>
      </c>
      <c r="K178" s="7"/>
    </row>
    <row r="179" spans="1:14" x14ac:dyDescent="0.25">
      <c r="A179" s="7">
        <v>744</v>
      </c>
      <c r="B179" s="114" t="s">
        <v>68</v>
      </c>
      <c r="C179" s="140">
        <v>40237</v>
      </c>
      <c r="D179" s="9">
        <f>4.99-0.008</f>
        <v>4.9820000000000002</v>
      </c>
      <c r="E179" s="115">
        <v>120</v>
      </c>
      <c r="F179" s="116">
        <v>10.050000000000001</v>
      </c>
      <c r="G179" s="7">
        <v>128</v>
      </c>
      <c r="H179" s="9">
        <v>0.98</v>
      </c>
      <c r="I179" s="9">
        <v>12.24</v>
      </c>
      <c r="J179" s="9">
        <v>9.89</v>
      </c>
      <c r="K179" s="7"/>
    </row>
    <row r="180" spans="1:14" x14ac:dyDescent="0.25">
      <c r="A180" s="7">
        <v>745</v>
      </c>
      <c r="B180" s="114" t="s">
        <v>68</v>
      </c>
      <c r="C180" s="140">
        <v>40237</v>
      </c>
      <c r="D180" s="9">
        <f>5.04-0.025</f>
        <v>5.0149999999999997</v>
      </c>
      <c r="E180" s="115">
        <v>25</v>
      </c>
      <c r="F180" s="116">
        <v>9.98</v>
      </c>
      <c r="G180" s="7">
        <v>71</v>
      </c>
      <c r="H180" s="9">
        <v>1.04</v>
      </c>
      <c r="I180" s="9">
        <v>12.03</v>
      </c>
      <c r="J180" s="9">
        <v>9.83</v>
      </c>
    </row>
    <row r="181" spans="1:14" x14ac:dyDescent="0.25">
      <c r="A181" s="7">
        <v>745</v>
      </c>
      <c r="B181" s="114" t="s">
        <v>69</v>
      </c>
      <c r="C181" s="140">
        <v>40237</v>
      </c>
      <c r="D181" s="9">
        <v>5.0199999999999996</v>
      </c>
      <c r="E181" s="115">
        <v>160</v>
      </c>
      <c r="F181" s="116">
        <v>10.07</v>
      </c>
      <c r="G181" s="7">
        <v>81</v>
      </c>
      <c r="H181" s="9">
        <v>1.03</v>
      </c>
      <c r="I181" s="9">
        <v>12.03</v>
      </c>
      <c r="J181" s="9">
        <v>10</v>
      </c>
      <c r="K181" s="7"/>
    </row>
    <row r="182" spans="1:14" x14ac:dyDescent="0.25">
      <c r="A182" s="7">
        <v>751</v>
      </c>
      <c r="B182" s="114" t="s">
        <v>69</v>
      </c>
      <c r="C182" s="140">
        <v>40237</v>
      </c>
      <c r="D182" s="9">
        <v>4.8600000000000003</v>
      </c>
      <c r="E182" s="117">
        <v>27</v>
      </c>
      <c r="F182" s="116">
        <v>10.06</v>
      </c>
      <c r="G182" s="7">
        <v>331</v>
      </c>
      <c r="H182" s="9">
        <v>0.98</v>
      </c>
      <c r="I182" s="9">
        <v>9.8800000000000008</v>
      </c>
      <c r="J182" s="9">
        <v>8.06</v>
      </c>
    </row>
    <row r="183" spans="1:14" x14ac:dyDescent="0.25">
      <c r="A183" s="7">
        <v>751</v>
      </c>
      <c r="B183" s="114" t="s">
        <v>68</v>
      </c>
      <c r="C183" s="140">
        <v>40237</v>
      </c>
      <c r="D183" s="9">
        <v>5.01</v>
      </c>
      <c r="E183" s="115">
        <v>150</v>
      </c>
      <c r="F183" s="116">
        <v>10.02</v>
      </c>
      <c r="G183" s="7">
        <v>94</v>
      </c>
      <c r="H183" s="9">
        <v>1.02</v>
      </c>
      <c r="I183" s="9">
        <v>12.14</v>
      </c>
      <c r="J183" s="9">
        <v>9.85</v>
      </c>
      <c r="K183" s="7"/>
    </row>
    <row r="184" spans="1:14" x14ac:dyDescent="0.25">
      <c r="A184" s="7">
        <v>752</v>
      </c>
      <c r="B184" s="114" t="s">
        <v>69</v>
      </c>
      <c r="C184" s="140">
        <v>40237</v>
      </c>
      <c r="D184" s="9">
        <f>4.99-0.03</f>
        <v>4.96</v>
      </c>
      <c r="E184" s="117">
        <v>151</v>
      </c>
      <c r="F184" s="116">
        <v>10</v>
      </c>
      <c r="G184" s="7">
        <v>3</v>
      </c>
      <c r="H184" s="9">
        <v>1</v>
      </c>
      <c r="I184" s="9">
        <v>12.02</v>
      </c>
      <c r="J184" s="9">
        <v>9.7799999999999994</v>
      </c>
      <c r="K184" s="7"/>
    </row>
    <row r="185" spans="1:14" x14ac:dyDescent="0.25">
      <c r="A185" s="7">
        <v>752</v>
      </c>
      <c r="B185" s="114" t="s">
        <v>68</v>
      </c>
      <c r="C185" s="140">
        <v>40237</v>
      </c>
      <c r="D185" s="9">
        <f>5-0.039</f>
        <v>4.9610000000000003</v>
      </c>
      <c r="E185" s="115">
        <v>413</v>
      </c>
      <c r="F185" s="116">
        <v>10.01</v>
      </c>
      <c r="G185" s="7">
        <v>86</v>
      </c>
      <c r="H185" s="9">
        <v>1.03</v>
      </c>
      <c r="I185" s="9">
        <v>12.07</v>
      </c>
      <c r="J185" s="9">
        <v>9.74</v>
      </c>
    </row>
    <row r="186" spans="1:14" x14ac:dyDescent="0.25">
      <c r="A186" s="7">
        <v>753</v>
      </c>
      <c r="B186" s="114" t="s">
        <v>69</v>
      </c>
      <c r="C186" s="140">
        <v>40237</v>
      </c>
      <c r="D186" s="9">
        <v>4.99</v>
      </c>
      <c r="E186" s="115">
        <v>108</v>
      </c>
      <c r="F186" s="116">
        <v>10.02</v>
      </c>
      <c r="G186" s="7">
        <v>105</v>
      </c>
      <c r="H186" s="9">
        <v>1.02</v>
      </c>
      <c r="I186" s="9">
        <v>12</v>
      </c>
      <c r="J186" s="9">
        <v>9.6199999999999992</v>
      </c>
      <c r="K186" s="7"/>
    </row>
    <row r="187" spans="1:14" x14ac:dyDescent="0.25">
      <c r="A187" s="7">
        <v>753</v>
      </c>
      <c r="B187" s="114" t="s">
        <v>68</v>
      </c>
      <c r="C187" s="140">
        <v>40237</v>
      </c>
      <c r="D187" s="9">
        <v>5.04</v>
      </c>
      <c r="E187" s="115">
        <v>301</v>
      </c>
      <c r="F187" s="116">
        <v>10.08</v>
      </c>
      <c r="G187" s="7">
        <v>103</v>
      </c>
      <c r="H187" s="9">
        <v>1.01</v>
      </c>
      <c r="I187" s="9">
        <v>12.38</v>
      </c>
      <c r="J187" s="9">
        <v>10.08</v>
      </c>
      <c r="L187" s="138"/>
      <c r="M187" s="118"/>
      <c r="N187" s="118"/>
    </row>
    <row r="188" spans="1:14" x14ac:dyDescent="0.25">
      <c r="A188" s="7">
        <v>754</v>
      </c>
      <c r="B188" s="114" t="s">
        <v>68</v>
      </c>
      <c r="C188" s="140">
        <v>40237</v>
      </c>
      <c r="D188" s="9">
        <v>4.96</v>
      </c>
      <c r="E188" s="117">
        <v>30</v>
      </c>
      <c r="F188" s="116">
        <v>9.9700000000000006</v>
      </c>
      <c r="G188" s="7">
        <v>374</v>
      </c>
      <c r="H188" s="9">
        <v>1.03</v>
      </c>
      <c r="I188" s="9">
        <v>13.49</v>
      </c>
      <c r="J188" s="9">
        <v>10.74</v>
      </c>
    </row>
    <row r="189" spans="1:14" x14ac:dyDescent="0.25">
      <c r="A189" s="7">
        <v>754</v>
      </c>
      <c r="B189" s="114" t="s">
        <v>69</v>
      </c>
      <c r="C189" s="140">
        <v>40237</v>
      </c>
      <c r="D189" s="9">
        <v>5.01</v>
      </c>
      <c r="E189" s="115">
        <v>416</v>
      </c>
      <c r="F189" s="116">
        <v>10</v>
      </c>
      <c r="G189" s="7">
        <v>7</v>
      </c>
      <c r="H189" s="9">
        <v>0.99</v>
      </c>
      <c r="I189" s="9">
        <v>12.05</v>
      </c>
      <c r="J189" s="9">
        <v>9.64</v>
      </c>
    </row>
    <row r="190" spans="1:14" x14ac:dyDescent="0.25">
      <c r="A190" s="7">
        <v>758</v>
      </c>
      <c r="B190" s="114" t="s">
        <v>69</v>
      </c>
      <c r="C190" s="140">
        <v>40237</v>
      </c>
      <c r="D190" s="9">
        <v>4.99</v>
      </c>
      <c r="E190" s="115">
        <v>158</v>
      </c>
      <c r="F190" s="116">
        <v>10</v>
      </c>
      <c r="G190" s="7">
        <v>21</v>
      </c>
      <c r="H190" s="9">
        <v>1.02</v>
      </c>
      <c r="I190" s="9">
        <v>12.82</v>
      </c>
      <c r="J190" s="9">
        <v>10.38</v>
      </c>
      <c r="K190" s="7"/>
    </row>
    <row r="191" spans="1:14" x14ac:dyDescent="0.25">
      <c r="A191" s="7">
        <v>758</v>
      </c>
      <c r="B191" s="114" t="s">
        <v>68</v>
      </c>
      <c r="C191" s="140">
        <v>40237</v>
      </c>
      <c r="D191" s="9">
        <v>5.01</v>
      </c>
      <c r="E191" s="115">
        <v>414</v>
      </c>
      <c r="F191" s="116">
        <v>10.01</v>
      </c>
      <c r="G191" s="7">
        <v>375</v>
      </c>
      <c r="H191" s="9">
        <v>1.01</v>
      </c>
      <c r="I191" s="9">
        <v>12.25</v>
      </c>
      <c r="J191" s="9">
        <v>9.9499999999999993</v>
      </c>
    </row>
    <row r="192" spans="1:14" x14ac:dyDescent="0.25">
      <c r="A192" s="7">
        <v>760</v>
      </c>
      <c r="B192" s="114" t="s">
        <v>69</v>
      </c>
      <c r="C192" s="140">
        <v>40237</v>
      </c>
      <c r="D192" s="9">
        <v>5.12</v>
      </c>
      <c r="E192" s="117">
        <v>439</v>
      </c>
      <c r="F192" s="116">
        <v>10.050000000000001</v>
      </c>
      <c r="G192" s="7">
        <v>329</v>
      </c>
      <c r="H192" s="9">
        <v>0.98</v>
      </c>
      <c r="I192" s="9">
        <v>6.77</v>
      </c>
      <c r="J192" s="9">
        <v>5.49</v>
      </c>
      <c r="K192" s="7"/>
    </row>
    <row r="193" spans="1:11" x14ac:dyDescent="0.25">
      <c r="A193" s="7">
        <v>760</v>
      </c>
      <c r="B193" s="114" t="s">
        <v>68</v>
      </c>
      <c r="C193" s="140">
        <v>40237</v>
      </c>
      <c r="D193" s="9">
        <v>4.99</v>
      </c>
      <c r="E193" s="115">
        <v>454</v>
      </c>
      <c r="F193" s="116">
        <v>9.98</v>
      </c>
      <c r="G193" s="7">
        <v>4</v>
      </c>
      <c r="H193" s="9">
        <v>1.03</v>
      </c>
      <c r="I193" s="9">
        <v>12.15</v>
      </c>
      <c r="J193" s="9">
        <v>9.89</v>
      </c>
    </row>
    <row r="194" spans="1:11" x14ac:dyDescent="0.25">
      <c r="A194" s="7">
        <v>770</v>
      </c>
      <c r="B194" s="114" t="s">
        <v>68</v>
      </c>
      <c r="C194" s="140">
        <v>40237</v>
      </c>
      <c r="D194" s="9">
        <v>5</v>
      </c>
      <c r="E194" s="115">
        <v>157</v>
      </c>
      <c r="F194" s="116">
        <v>8.2200000000000006</v>
      </c>
      <c r="G194" s="7">
        <v>70</v>
      </c>
      <c r="H194" s="9">
        <v>1.01</v>
      </c>
      <c r="I194" s="9">
        <v>12.15</v>
      </c>
      <c r="J194" s="9">
        <v>9.7200000000000006</v>
      </c>
      <c r="K194" s="7"/>
    </row>
    <row r="195" spans="1:11" x14ac:dyDescent="0.25">
      <c r="A195" s="7">
        <v>770</v>
      </c>
      <c r="B195" s="114" t="s">
        <v>69</v>
      </c>
      <c r="C195" s="140">
        <v>40237</v>
      </c>
      <c r="D195" s="9">
        <v>5.12</v>
      </c>
      <c r="E195" s="117">
        <v>449</v>
      </c>
      <c r="F195" s="116">
        <v>10</v>
      </c>
      <c r="G195" s="7">
        <v>330</v>
      </c>
      <c r="H195" s="9">
        <v>0.97</v>
      </c>
      <c r="I195" s="9">
        <v>10.74</v>
      </c>
      <c r="J195" s="9">
        <v>8.65</v>
      </c>
      <c r="K195" s="7"/>
    </row>
  </sheetData>
  <sortState ref="A2:K195">
    <sortCondition ref="A2:A19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workbookViewId="0">
      <selection sqref="A1:C3"/>
    </sheetView>
  </sheetViews>
  <sheetFormatPr defaultColWidth="9.140625" defaultRowHeight="15" x14ac:dyDescent="0.25"/>
  <cols>
    <col min="1" max="2" width="9.140625" style="7"/>
    <col min="3" max="3" width="11" style="7" bestFit="1" customWidth="1"/>
    <col min="4" max="4" width="11.28515625" style="9" bestFit="1" customWidth="1"/>
    <col min="5" max="5" width="10.7109375" style="7" bestFit="1" customWidth="1"/>
    <col min="6" max="6" width="13" style="9" bestFit="1" customWidth="1"/>
    <col min="7" max="7" width="6.140625" style="7" bestFit="1" customWidth="1"/>
    <col min="8" max="8" width="11.7109375" style="9" customWidth="1"/>
    <col min="9" max="9" width="18.28515625" style="9" customWidth="1"/>
    <col min="10" max="10" width="23.5703125" style="9" bestFit="1" customWidth="1"/>
    <col min="11" max="11" width="14.85546875" style="9" bestFit="1" customWidth="1"/>
    <col min="12" max="16384" width="9.140625" style="7"/>
  </cols>
  <sheetData>
    <row r="1" spans="1:11" s="112" customFormat="1" ht="12.75" x14ac:dyDescent="0.2">
      <c r="A1" s="112" t="s">
        <v>99</v>
      </c>
      <c r="B1" s="112" t="s">
        <v>100</v>
      </c>
      <c r="C1" s="130" t="s">
        <v>101</v>
      </c>
      <c r="D1" s="113" t="s">
        <v>102</v>
      </c>
      <c r="E1" s="112" t="s">
        <v>103</v>
      </c>
      <c r="F1" s="113" t="s">
        <v>104</v>
      </c>
      <c r="G1" s="131" t="s">
        <v>105</v>
      </c>
      <c r="H1" s="113" t="s">
        <v>106</v>
      </c>
      <c r="I1" s="113" t="s">
        <v>107</v>
      </c>
      <c r="J1" s="113" t="s">
        <v>108</v>
      </c>
      <c r="K1" s="113" t="s">
        <v>109</v>
      </c>
    </row>
    <row r="2" spans="1:11" x14ac:dyDescent="0.25">
      <c r="A2" s="7">
        <v>74</v>
      </c>
      <c r="B2" s="7" t="s">
        <v>68</v>
      </c>
      <c r="C2" s="8">
        <v>40267</v>
      </c>
      <c r="D2" s="9">
        <v>5</v>
      </c>
      <c r="E2" s="7">
        <v>422</v>
      </c>
      <c r="F2" s="9">
        <v>10.06</v>
      </c>
      <c r="G2" s="7">
        <v>38</v>
      </c>
      <c r="H2" s="9">
        <v>1.02</v>
      </c>
      <c r="I2" s="9">
        <v>11.48</v>
      </c>
      <c r="J2" s="9">
        <v>10.17</v>
      </c>
    </row>
    <row r="3" spans="1:11" x14ac:dyDescent="0.25">
      <c r="A3" s="7">
        <v>74</v>
      </c>
      <c r="B3" s="7" t="s">
        <v>69</v>
      </c>
      <c r="C3" s="8">
        <v>40267</v>
      </c>
      <c r="D3" s="9">
        <v>5</v>
      </c>
      <c r="E3" s="7">
        <v>419</v>
      </c>
      <c r="F3" s="9">
        <v>10.01</v>
      </c>
      <c r="G3" s="7">
        <v>112</v>
      </c>
      <c r="H3" s="9">
        <v>1.01</v>
      </c>
      <c r="I3" s="9">
        <v>11.59</v>
      </c>
      <c r="J3" s="9">
        <v>10.24</v>
      </c>
    </row>
    <row r="4" spans="1:11" x14ac:dyDescent="0.25">
      <c r="A4" s="7">
        <v>86</v>
      </c>
      <c r="B4" s="7" t="s">
        <v>69</v>
      </c>
      <c r="C4" s="8">
        <v>40267</v>
      </c>
      <c r="D4" s="9">
        <v>5</v>
      </c>
      <c r="E4" s="7">
        <v>24</v>
      </c>
      <c r="F4" s="9">
        <v>10</v>
      </c>
      <c r="G4" s="32">
        <v>5</v>
      </c>
      <c r="H4" s="9">
        <v>0.99</v>
      </c>
      <c r="I4" s="9">
        <v>11.76</v>
      </c>
      <c r="J4" s="9">
        <v>10.11</v>
      </c>
    </row>
    <row r="5" spans="1:11" x14ac:dyDescent="0.25">
      <c r="A5" s="7">
        <v>86</v>
      </c>
      <c r="B5" s="7" t="s">
        <v>68</v>
      </c>
      <c r="C5" s="8">
        <v>40267</v>
      </c>
      <c r="D5" s="9">
        <v>4.99</v>
      </c>
      <c r="E5" s="7">
        <v>427</v>
      </c>
      <c r="F5" s="9">
        <v>10</v>
      </c>
      <c r="G5" s="32"/>
    </row>
    <row r="6" spans="1:11" x14ac:dyDescent="0.25">
      <c r="A6" s="7">
        <v>87</v>
      </c>
      <c r="B6" s="7" t="s">
        <v>69</v>
      </c>
      <c r="C6" s="8">
        <v>40267</v>
      </c>
      <c r="D6" s="9">
        <v>5</v>
      </c>
      <c r="E6" s="7">
        <v>155</v>
      </c>
      <c r="F6" s="9">
        <v>10</v>
      </c>
      <c r="G6" s="32">
        <v>61</v>
      </c>
      <c r="H6" s="9">
        <v>1.02</v>
      </c>
      <c r="I6" s="9">
        <v>12.08</v>
      </c>
      <c r="J6" s="9">
        <v>10.55</v>
      </c>
    </row>
    <row r="7" spans="1:11" x14ac:dyDescent="0.25">
      <c r="A7" s="7">
        <v>87</v>
      </c>
      <c r="B7" s="7" t="s">
        <v>68</v>
      </c>
      <c r="C7" s="8">
        <v>40267</v>
      </c>
      <c r="D7" s="9">
        <v>5.01</v>
      </c>
      <c r="E7" s="7">
        <v>448</v>
      </c>
      <c r="F7" s="9">
        <v>9.99</v>
      </c>
      <c r="G7" s="32">
        <v>117</v>
      </c>
      <c r="H7" s="9">
        <v>1.01</v>
      </c>
      <c r="I7" s="9">
        <v>11.29</v>
      </c>
      <c r="J7" s="9">
        <v>9.9700000000000006</v>
      </c>
    </row>
    <row r="8" spans="1:11" x14ac:dyDescent="0.25">
      <c r="A8" s="7">
        <v>90</v>
      </c>
      <c r="B8" s="7" t="s">
        <v>68</v>
      </c>
      <c r="C8" s="8">
        <v>40267</v>
      </c>
      <c r="D8" s="9">
        <v>5.03</v>
      </c>
      <c r="E8" s="7">
        <v>32</v>
      </c>
      <c r="F8" s="9">
        <v>10.02</v>
      </c>
      <c r="G8" s="7">
        <v>6</v>
      </c>
      <c r="H8" s="9">
        <v>0.99</v>
      </c>
      <c r="I8" s="9">
        <v>11.78</v>
      </c>
      <c r="J8" s="9">
        <v>10.28</v>
      </c>
    </row>
    <row r="9" spans="1:11" x14ac:dyDescent="0.25">
      <c r="A9" s="7">
        <v>90</v>
      </c>
      <c r="B9" s="7" t="s">
        <v>69</v>
      </c>
      <c r="C9" s="8">
        <v>40267</v>
      </c>
      <c r="D9" s="9">
        <v>5</v>
      </c>
      <c r="E9" s="7">
        <v>45</v>
      </c>
      <c r="F9" s="9">
        <v>10.029999999999999</v>
      </c>
      <c r="G9" s="32">
        <v>10</v>
      </c>
      <c r="H9" s="9">
        <v>0.97</v>
      </c>
      <c r="I9" s="9">
        <v>11.87</v>
      </c>
      <c r="J9" s="9">
        <v>10.34</v>
      </c>
    </row>
    <row r="10" spans="1:11" x14ac:dyDescent="0.25">
      <c r="A10" s="7">
        <v>91</v>
      </c>
      <c r="B10" s="7" t="s">
        <v>69</v>
      </c>
      <c r="C10" s="8">
        <v>40267</v>
      </c>
      <c r="D10" s="9">
        <v>5.0599999999999996</v>
      </c>
      <c r="E10" s="7">
        <v>9</v>
      </c>
      <c r="F10" s="9">
        <v>9.9600000000000009</v>
      </c>
      <c r="G10" s="7">
        <v>93</v>
      </c>
      <c r="H10" s="9">
        <v>1.02</v>
      </c>
      <c r="I10" s="9">
        <v>11.06</v>
      </c>
      <c r="J10" s="9">
        <v>9.58</v>
      </c>
    </row>
    <row r="11" spans="1:11" x14ac:dyDescent="0.25">
      <c r="A11" s="7">
        <v>91</v>
      </c>
      <c r="B11" s="7" t="s">
        <v>68</v>
      </c>
      <c r="C11" s="8">
        <v>40267</v>
      </c>
      <c r="D11" s="9">
        <v>5.0199999999999996</v>
      </c>
      <c r="E11" s="7">
        <v>412</v>
      </c>
      <c r="F11" s="9">
        <v>9.99</v>
      </c>
      <c r="G11" s="7">
        <v>207</v>
      </c>
      <c r="H11" s="9">
        <v>1.02</v>
      </c>
      <c r="I11" s="9">
        <v>11.62</v>
      </c>
      <c r="J11" s="9">
        <v>10.09</v>
      </c>
    </row>
    <row r="12" spans="1:11" x14ac:dyDescent="0.25">
      <c r="A12" s="7">
        <v>95</v>
      </c>
      <c r="B12" s="7" t="s">
        <v>68</v>
      </c>
      <c r="C12" s="8">
        <v>40267</v>
      </c>
      <c r="D12" s="9">
        <v>7.97</v>
      </c>
      <c r="E12" s="7">
        <v>31</v>
      </c>
      <c r="F12" s="9">
        <v>9.9600000000000009</v>
      </c>
      <c r="G12" s="7">
        <v>103</v>
      </c>
      <c r="H12" s="9">
        <v>1.02</v>
      </c>
      <c r="I12" s="9">
        <v>11.39</v>
      </c>
      <c r="J12" s="9">
        <v>9.9600000000000009</v>
      </c>
    </row>
    <row r="13" spans="1:11" x14ac:dyDescent="0.25">
      <c r="A13" s="7">
        <v>95</v>
      </c>
      <c r="B13" s="7" t="s">
        <v>69</v>
      </c>
      <c r="C13" s="8">
        <v>40267</v>
      </c>
      <c r="D13" s="9">
        <v>5.0199999999999996</v>
      </c>
      <c r="E13" s="7">
        <v>22</v>
      </c>
      <c r="F13" s="9">
        <v>10.02</v>
      </c>
      <c r="G13" s="7">
        <v>108</v>
      </c>
      <c r="H13" s="9">
        <v>1.01</v>
      </c>
      <c r="I13" s="9">
        <v>11</v>
      </c>
      <c r="J13" s="9">
        <v>9.39</v>
      </c>
    </row>
    <row r="14" spans="1:11" x14ac:dyDescent="0.25">
      <c r="A14" s="7">
        <v>96</v>
      </c>
      <c r="B14" s="7" t="s">
        <v>69</v>
      </c>
      <c r="C14" s="8">
        <v>40267</v>
      </c>
      <c r="D14" s="9">
        <v>5</v>
      </c>
      <c r="E14" s="7">
        <v>157</v>
      </c>
      <c r="F14" s="9">
        <v>10.02</v>
      </c>
      <c r="G14" s="32">
        <v>19</v>
      </c>
      <c r="H14" s="9">
        <v>1.02</v>
      </c>
      <c r="I14" s="9">
        <v>11.8</v>
      </c>
      <c r="J14" s="9">
        <v>10.06</v>
      </c>
    </row>
    <row r="15" spans="1:11" x14ac:dyDescent="0.25">
      <c r="A15" s="7">
        <v>96</v>
      </c>
      <c r="B15" s="7" t="s">
        <v>68</v>
      </c>
      <c r="C15" s="8">
        <v>40267</v>
      </c>
      <c r="D15" s="9">
        <v>4.9800000000000004</v>
      </c>
      <c r="E15" s="7">
        <v>8</v>
      </c>
      <c r="F15" s="9">
        <v>10</v>
      </c>
      <c r="G15" s="32">
        <v>57</v>
      </c>
      <c r="H15" s="9">
        <v>1.03</v>
      </c>
      <c r="I15" s="9">
        <v>11.22</v>
      </c>
      <c r="J15" s="9">
        <v>9.82</v>
      </c>
    </row>
    <row r="16" spans="1:11" x14ac:dyDescent="0.25">
      <c r="A16" s="7">
        <v>97</v>
      </c>
      <c r="B16" s="7" t="s">
        <v>69</v>
      </c>
      <c r="C16" s="8">
        <v>40267</v>
      </c>
      <c r="D16" s="9">
        <v>5.01</v>
      </c>
      <c r="E16" s="7">
        <v>428</v>
      </c>
      <c r="F16" s="9">
        <v>9.99</v>
      </c>
      <c r="G16" s="32">
        <v>24</v>
      </c>
      <c r="H16" s="9">
        <v>1.03</v>
      </c>
      <c r="I16" s="9">
        <v>11.61</v>
      </c>
      <c r="J16" s="9">
        <v>9.99</v>
      </c>
    </row>
    <row r="17" spans="1:10" x14ac:dyDescent="0.25">
      <c r="A17" s="7">
        <v>97</v>
      </c>
      <c r="B17" s="7" t="s">
        <v>68</v>
      </c>
      <c r="C17" s="8">
        <v>40267</v>
      </c>
      <c r="E17" s="7" t="s">
        <v>13</v>
      </c>
      <c r="G17" s="32">
        <v>201</v>
      </c>
      <c r="H17" s="9">
        <v>1.04</v>
      </c>
      <c r="I17" s="9">
        <v>11.09</v>
      </c>
      <c r="J17" s="9">
        <v>9.56</v>
      </c>
    </row>
    <row r="18" spans="1:10" x14ac:dyDescent="0.25">
      <c r="A18" s="7">
        <v>104</v>
      </c>
      <c r="B18" s="7" t="s">
        <v>68</v>
      </c>
      <c r="C18" s="8">
        <v>40267</v>
      </c>
      <c r="D18" s="9">
        <v>5.0199999999999996</v>
      </c>
      <c r="E18" s="7">
        <v>456</v>
      </c>
      <c r="F18" s="9">
        <v>10.01</v>
      </c>
      <c r="G18" s="7">
        <v>107</v>
      </c>
      <c r="H18" s="9">
        <v>1.03</v>
      </c>
      <c r="I18" s="9">
        <v>11.35</v>
      </c>
      <c r="J18" s="9">
        <v>10.050000000000001</v>
      </c>
    </row>
    <row r="19" spans="1:10" x14ac:dyDescent="0.25">
      <c r="A19" s="7">
        <v>104</v>
      </c>
      <c r="B19" s="7" t="s">
        <v>69</v>
      </c>
      <c r="C19" s="8">
        <v>40267</v>
      </c>
      <c r="D19" s="9">
        <v>5</v>
      </c>
      <c r="E19" s="7">
        <v>160</v>
      </c>
      <c r="F19" s="9">
        <v>10</v>
      </c>
      <c r="G19" s="7">
        <v>127</v>
      </c>
      <c r="H19" s="9">
        <v>1</v>
      </c>
      <c r="I19" s="9">
        <v>11.17</v>
      </c>
      <c r="J19" s="9">
        <v>9.58</v>
      </c>
    </row>
    <row r="20" spans="1:10" x14ac:dyDescent="0.25">
      <c r="A20" s="7">
        <v>105</v>
      </c>
      <c r="B20" s="7" t="s">
        <v>68</v>
      </c>
      <c r="C20" s="8">
        <v>40267</v>
      </c>
      <c r="D20" s="9">
        <v>5</v>
      </c>
      <c r="E20" s="7">
        <v>426</v>
      </c>
      <c r="F20" s="9">
        <v>10</v>
      </c>
      <c r="G20" s="32">
        <v>58</v>
      </c>
      <c r="H20" s="9">
        <v>1.03</v>
      </c>
      <c r="I20" s="9">
        <v>11.13</v>
      </c>
      <c r="J20" s="9">
        <v>9.59</v>
      </c>
    </row>
    <row r="21" spans="1:10" x14ac:dyDescent="0.25">
      <c r="A21" s="7">
        <v>105</v>
      </c>
      <c r="B21" s="7" t="s">
        <v>69</v>
      </c>
      <c r="C21" s="8">
        <v>40267</v>
      </c>
      <c r="G21" s="7">
        <v>79</v>
      </c>
      <c r="H21" s="9">
        <v>1.01</v>
      </c>
      <c r="I21" s="9">
        <v>11.25</v>
      </c>
      <c r="J21" s="9">
        <v>9.43</v>
      </c>
    </row>
    <row r="22" spans="1:10" x14ac:dyDescent="0.25">
      <c r="A22" s="7">
        <v>122</v>
      </c>
      <c r="B22" s="7" t="s">
        <v>68</v>
      </c>
      <c r="C22" s="8">
        <v>40267</v>
      </c>
      <c r="G22" s="7">
        <v>122</v>
      </c>
      <c r="H22" s="9">
        <v>0.99</v>
      </c>
      <c r="I22" s="9">
        <v>11.89</v>
      </c>
      <c r="J22" s="9">
        <v>10.25</v>
      </c>
    </row>
    <row r="23" spans="1:10" x14ac:dyDescent="0.25">
      <c r="A23" s="7">
        <v>181</v>
      </c>
      <c r="B23" s="7" t="s">
        <v>69</v>
      </c>
      <c r="C23" s="8">
        <v>40267</v>
      </c>
      <c r="D23" s="9">
        <v>4.99</v>
      </c>
      <c r="E23" s="7">
        <v>463</v>
      </c>
      <c r="F23" s="9">
        <v>10.01</v>
      </c>
      <c r="G23" s="32">
        <v>60</v>
      </c>
      <c r="H23" s="9">
        <v>1.01</v>
      </c>
      <c r="I23" s="9">
        <v>11.85</v>
      </c>
      <c r="J23" s="9">
        <v>10.38</v>
      </c>
    </row>
    <row r="24" spans="1:10" x14ac:dyDescent="0.25">
      <c r="A24" s="7">
        <v>181</v>
      </c>
      <c r="B24" s="7" t="s">
        <v>68</v>
      </c>
      <c r="C24" s="8">
        <v>40267</v>
      </c>
      <c r="D24" s="9">
        <v>5.03</v>
      </c>
      <c r="E24" s="7">
        <v>400</v>
      </c>
      <c r="F24" s="9">
        <v>10.02</v>
      </c>
      <c r="G24" s="7">
        <v>204</v>
      </c>
      <c r="H24" s="9">
        <v>1.02</v>
      </c>
      <c r="I24" s="9">
        <v>11.39</v>
      </c>
      <c r="J24" s="9">
        <v>9.8000000000000007</v>
      </c>
    </row>
    <row r="25" spans="1:10" x14ac:dyDescent="0.25">
      <c r="A25" s="7">
        <v>183</v>
      </c>
      <c r="B25" s="7" t="s">
        <v>68</v>
      </c>
      <c r="C25" s="8">
        <v>40267</v>
      </c>
      <c r="D25" s="9">
        <v>5.05</v>
      </c>
      <c r="E25" s="7">
        <v>153</v>
      </c>
      <c r="F25" s="9">
        <v>10</v>
      </c>
      <c r="G25" s="7">
        <v>83</v>
      </c>
      <c r="H25" s="9">
        <v>0.98</v>
      </c>
      <c r="I25" s="9">
        <v>11.28</v>
      </c>
      <c r="J25" s="9">
        <v>9.82</v>
      </c>
    </row>
    <row r="26" spans="1:10" x14ac:dyDescent="0.25">
      <c r="A26" s="7">
        <v>183</v>
      </c>
      <c r="B26" s="7" t="s">
        <v>69</v>
      </c>
      <c r="C26" s="8">
        <v>40267</v>
      </c>
      <c r="D26" s="9">
        <v>5.03</v>
      </c>
      <c r="E26" s="7">
        <v>36</v>
      </c>
      <c r="F26" s="9">
        <v>10.06</v>
      </c>
      <c r="G26" s="7">
        <v>96</v>
      </c>
      <c r="H26" s="9">
        <v>1.01</v>
      </c>
      <c r="I26" s="9">
        <v>11.26</v>
      </c>
      <c r="J26" s="9">
        <v>9.73</v>
      </c>
    </row>
    <row r="27" spans="1:10" x14ac:dyDescent="0.25">
      <c r="A27" s="7">
        <v>185</v>
      </c>
      <c r="B27" s="7" t="s">
        <v>69</v>
      </c>
      <c r="C27" s="8">
        <v>40267</v>
      </c>
      <c r="D27" s="9">
        <v>5.04</v>
      </c>
      <c r="E27" s="7">
        <v>455</v>
      </c>
      <c r="F27" s="9">
        <v>10</v>
      </c>
      <c r="G27" s="32">
        <v>78</v>
      </c>
      <c r="H27" s="9">
        <v>1.02</v>
      </c>
      <c r="I27" s="9">
        <v>12.45</v>
      </c>
      <c r="J27" s="9">
        <v>10.74</v>
      </c>
    </row>
    <row r="28" spans="1:10" x14ac:dyDescent="0.25">
      <c r="A28" s="7">
        <v>185</v>
      </c>
      <c r="B28" s="7" t="s">
        <v>68</v>
      </c>
      <c r="C28" s="8">
        <v>40267</v>
      </c>
      <c r="D28" s="9">
        <v>5.01</v>
      </c>
      <c r="E28" s="7">
        <v>102</v>
      </c>
      <c r="F28" s="9">
        <v>10.01</v>
      </c>
      <c r="G28" s="7">
        <v>303</v>
      </c>
      <c r="H28" s="9">
        <v>1.02</v>
      </c>
      <c r="I28" s="9">
        <v>11.48</v>
      </c>
      <c r="J28" s="9">
        <v>10.07</v>
      </c>
    </row>
    <row r="29" spans="1:10" x14ac:dyDescent="0.25">
      <c r="A29" s="7">
        <v>187</v>
      </c>
      <c r="B29" s="7" t="s">
        <v>68</v>
      </c>
      <c r="C29" s="8">
        <v>40267</v>
      </c>
      <c r="D29" s="9">
        <v>5.0199999999999996</v>
      </c>
      <c r="E29" s="7">
        <v>11</v>
      </c>
      <c r="F29" s="9">
        <v>10</v>
      </c>
      <c r="G29" s="32">
        <v>75</v>
      </c>
      <c r="H29" s="9">
        <v>1.01</v>
      </c>
      <c r="I29" s="9">
        <v>10.99</v>
      </c>
      <c r="J29" s="9">
        <v>9.6</v>
      </c>
    </row>
    <row r="30" spans="1:10" x14ac:dyDescent="0.25">
      <c r="A30" s="7">
        <v>187</v>
      </c>
      <c r="B30" s="7" t="s">
        <v>69</v>
      </c>
      <c r="C30" s="8">
        <v>40267</v>
      </c>
      <c r="D30" s="9">
        <v>4.99</v>
      </c>
      <c r="E30" s="7">
        <v>454</v>
      </c>
      <c r="F30" s="9">
        <v>10</v>
      </c>
      <c r="G30" s="32" t="s">
        <v>71</v>
      </c>
      <c r="H30" s="9">
        <v>1.01</v>
      </c>
      <c r="I30" s="9">
        <v>11.49</v>
      </c>
      <c r="J30" s="9">
        <v>9.86</v>
      </c>
    </row>
    <row r="31" spans="1:10" x14ac:dyDescent="0.25">
      <c r="A31" s="7">
        <v>191</v>
      </c>
      <c r="B31" s="7" t="s">
        <v>69</v>
      </c>
      <c r="C31" s="8">
        <v>40267</v>
      </c>
      <c r="D31" s="9">
        <v>5.01</v>
      </c>
      <c r="E31" s="7">
        <v>402</v>
      </c>
      <c r="F31" s="9">
        <v>10.02</v>
      </c>
      <c r="G31" s="7">
        <v>3</v>
      </c>
      <c r="H31" s="9">
        <v>0.99</v>
      </c>
      <c r="I31" s="9">
        <v>11.18</v>
      </c>
      <c r="J31" s="9">
        <v>9.7899999999999991</v>
      </c>
    </row>
    <row r="32" spans="1:10" x14ac:dyDescent="0.25">
      <c r="A32" s="7">
        <v>191</v>
      </c>
      <c r="B32" s="7" t="s">
        <v>68</v>
      </c>
      <c r="C32" s="8">
        <v>40267</v>
      </c>
      <c r="D32" s="9">
        <v>5.04</v>
      </c>
      <c r="E32" s="7">
        <v>152</v>
      </c>
      <c r="F32" s="9">
        <v>10.039999999999999</v>
      </c>
      <c r="G32" s="7">
        <v>53</v>
      </c>
      <c r="H32" s="9">
        <v>0.98</v>
      </c>
      <c r="I32" s="9">
        <v>11.77</v>
      </c>
      <c r="J32" s="9">
        <v>10.32</v>
      </c>
    </row>
    <row r="33" spans="1:10" x14ac:dyDescent="0.25">
      <c r="A33" s="7">
        <v>192</v>
      </c>
      <c r="B33" s="7" t="s">
        <v>69</v>
      </c>
      <c r="C33" s="8">
        <v>40267</v>
      </c>
      <c r="D33" s="9">
        <v>5.03</v>
      </c>
      <c r="E33" s="7">
        <v>202</v>
      </c>
      <c r="F33" s="9">
        <v>9.99</v>
      </c>
      <c r="G33" s="32">
        <v>2</v>
      </c>
      <c r="H33" s="9">
        <v>1</v>
      </c>
      <c r="I33" s="9">
        <v>11.39</v>
      </c>
      <c r="J33" s="9">
        <v>9.6999999999999993</v>
      </c>
    </row>
    <row r="34" spans="1:10" x14ac:dyDescent="0.25">
      <c r="A34" s="7">
        <v>192</v>
      </c>
      <c r="B34" s="7" t="s">
        <v>68</v>
      </c>
      <c r="C34" s="8">
        <v>40267</v>
      </c>
      <c r="D34" s="9">
        <v>5.01</v>
      </c>
      <c r="E34" s="7">
        <v>459</v>
      </c>
      <c r="F34" s="9">
        <v>10.01</v>
      </c>
      <c r="G34" s="7">
        <v>7</v>
      </c>
      <c r="H34" s="9">
        <v>0.99</v>
      </c>
      <c r="I34" s="9">
        <v>11.06</v>
      </c>
      <c r="J34" s="9">
        <v>9.5500000000000007</v>
      </c>
    </row>
    <row r="35" spans="1:10" x14ac:dyDescent="0.25">
      <c r="A35" s="7">
        <v>197</v>
      </c>
      <c r="B35" s="7" t="s">
        <v>69</v>
      </c>
      <c r="C35" s="8">
        <v>40267</v>
      </c>
      <c r="D35" s="9">
        <v>5.01</v>
      </c>
      <c r="E35" s="7">
        <v>408</v>
      </c>
      <c r="F35" s="9">
        <v>10.039999999999999</v>
      </c>
      <c r="G35" s="7">
        <v>73</v>
      </c>
      <c r="H35" s="9">
        <v>1.01</v>
      </c>
      <c r="I35" s="9">
        <v>12.27</v>
      </c>
      <c r="J35" s="9">
        <v>10.67</v>
      </c>
    </row>
    <row r="36" spans="1:10" x14ac:dyDescent="0.25">
      <c r="A36" s="7">
        <v>197</v>
      </c>
      <c r="B36" s="7" t="s">
        <v>68</v>
      </c>
      <c r="C36" s="8">
        <v>40267</v>
      </c>
      <c r="D36" s="9">
        <v>5.04</v>
      </c>
      <c r="E36" s="7">
        <v>414</v>
      </c>
      <c r="F36" s="9">
        <v>10.06</v>
      </c>
      <c r="G36" s="7">
        <v>125</v>
      </c>
      <c r="H36" s="9">
        <v>1</v>
      </c>
      <c r="I36" s="9">
        <v>12.29</v>
      </c>
      <c r="J36" s="9">
        <v>10.51</v>
      </c>
    </row>
    <row r="37" spans="1:10" x14ac:dyDescent="0.25">
      <c r="A37" s="7">
        <v>200</v>
      </c>
      <c r="B37" s="7" t="s">
        <v>68</v>
      </c>
      <c r="C37" s="8">
        <v>40267</v>
      </c>
      <c r="D37" s="9">
        <v>5.04</v>
      </c>
      <c r="E37" s="7">
        <v>121</v>
      </c>
      <c r="F37" s="9">
        <v>10.050000000000001</v>
      </c>
      <c r="G37" s="7">
        <v>21</v>
      </c>
      <c r="H37" s="9">
        <v>1.02</v>
      </c>
      <c r="I37" s="9">
        <v>11.27</v>
      </c>
      <c r="J37" s="9">
        <v>9.83</v>
      </c>
    </row>
    <row r="38" spans="1:10" x14ac:dyDescent="0.25">
      <c r="A38" s="7">
        <v>200</v>
      </c>
      <c r="B38" s="7" t="s">
        <v>69</v>
      </c>
      <c r="C38" s="8">
        <v>40267</v>
      </c>
      <c r="D38" s="9">
        <v>4.9800000000000004</v>
      </c>
      <c r="E38" s="7">
        <v>418</v>
      </c>
      <c r="F38" s="9">
        <v>10.039999999999999</v>
      </c>
      <c r="G38" s="7">
        <v>104</v>
      </c>
      <c r="H38" s="9">
        <v>1.01</v>
      </c>
      <c r="I38" s="9">
        <v>11.22</v>
      </c>
      <c r="J38" s="9">
        <v>9.52</v>
      </c>
    </row>
    <row r="39" spans="1:10" x14ac:dyDescent="0.25">
      <c r="A39" s="7">
        <v>203</v>
      </c>
      <c r="B39" s="7" t="s">
        <v>68</v>
      </c>
      <c r="C39" s="8">
        <v>40267</v>
      </c>
      <c r="D39" s="9">
        <v>4.99</v>
      </c>
      <c r="E39" s="7">
        <v>457</v>
      </c>
      <c r="F39" s="9">
        <v>10.039999999999999</v>
      </c>
      <c r="G39" s="7">
        <v>70</v>
      </c>
      <c r="H39" s="9">
        <v>1.01</v>
      </c>
      <c r="I39" s="9">
        <v>12.07</v>
      </c>
      <c r="J39" s="9">
        <v>10.75</v>
      </c>
    </row>
    <row r="40" spans="1:10" x14ac:dyDescent="0.25">
      <c r="A40" s="7">
        <v>203</v>
      </c>
      <c r="B40" s="7" t="s">
        <v>69</v>
      </c>
      <c r="C40" s="8">
        <v>40267</v>
      </c>
      <c r="D40" s="9">
        <v>4.9800000000000004</v>
      </c>
      <c r="E40" s="7">
        <v>434</v>
      </c>
      <c r="F40" s="9">
        <v>10.01</v>
      </c>
      <c r="G40" s="7">
        <v>106</v>
      </c>
      <c r="H40" s="9">
        <v>0.98</v>
      </c>
      <c r="I40" s="9">
        <v>11.28</v>
      </c>
      <c r="J40" s="9">
        <v>9.44</v>
      </c>
    </row>
    <row r="41" spans="1:10" x14ac:dyDescent="0.25">
      <c r="A41" s="7">
        <v>205</v>
      </c>
      <c r="B41" s="7" t="s">
        <v>68</v>
      </c>
      <c r="C41" s="8">
        <v>40267</v>
      </c>
      <c r="D41" s="9">
        <v>5.04</v>
      </c>
      <c r="E41" s="7">
        <v>449</v>
      </c>
      <c r="F41" s="9">
        <v>9.99</v>
      </c>
      <c r="G41" s="7">
        <v>64</v>
      </c>
      <c r="H41" s="9">
        <v>1.03</v>
      </c>
      <c r="I41" s="9">
        <v>11.92</v>
      </c>
      <c r="J41" s="9">
        <v>10.43</v>
      </c>
    </row>
    <row r="42" spans="1:10" x14ac:dyDescent="0.25">
      <c r="A42" s="7">
        <v>205</v>
      </c>
      <c r="B42" s="7" t="s">
        <v>69</v>
      </c>
      <c r="C42" s="8">
        <v>40267</v>
      </c>
      <c r="D42" s="9">
        <v>5</v>
      </c>
      <c r="E42" s="7">
        <v>46</v>
      </c>
      <c r="F42" s="9">
        <v>10.01</v>
      </c>
      <c r="G42" s="7">
        <v>129</v>
      </c>
      <c r="H42" s="9">
        <v>1.02</v>
      </c>
      <c r="I42" s="9">
        <v>11.8</v>
      </c>
      <c r="J42" s="9">
        <v>10.25</v>
      </c>
    </row>
    <row r="43" spans="1:10" x14ac:dyDescent="0.25">
      <c r="A43" s="7">
        <v>247</v>
      </c>
      <c r="B43" s="7" t="s">
        <v>69</v>
      </c>
      <c r="C43" s="8">
        <v>40267</v>
      </c>
      <c r="D43" s="9">
        <v>5.0199999999999996</v>
      </c>
      <c r="E43" s="7">
        <v>401</v>
      </c>
      <c r="F43" s="9">
        <v>10.02</v>
      </c>
      <c r="G43" s="32">
        <v>101</v>
      </c>
      <c r="H43" s="9">
        <v>1.05</v>
      </c>
      <c r="I43" s="9">
        <v>11.79</v>
      </c>
      <c r="J43" s="9">
        <v>10.23</v>
      </c>
    </row>
    <row r="44" spans="1:10" x14ac:dyDescent="0.25">
      <c r="A44" s="7">
        <v>247</v>
      </c>
      <c r="B44" s="7" t="s">
        <v>68</v>
      </c>
      <c r="C44" s="8">
        <v>40267</v>
      </c>
      <c r="D44" s="9">
        <v>4.99</v>
      </c>
      <c r="E44" s="7">
        <v>403</v>
      </c>
      <c r="F44" s="9">
        <v>10.01</v>
      </c>
      <c r="G44" s="7">
        <v>120</v>
      </c>
      <c r="H44" s="9">
        <v>1.01</v>
      </c>
      <c r="I44" s="9">
        <v>11.12</v>
      </c>
      <c r="J44" s="9">
        <v>9.58</v>
      </c>
    </row>
    <row r="45" spans="1:10" x14ac:dyDescent="0.25">
      <c r="A45" s="7">
        <v>257</v>
      </c>
      <c r="B45" s="7" t="s">
        <v>69</v>
      </c>
      <c r="C45" s="8">
        <v>40267</v>
      </c>
      <c r="D45" s="9">
        <v>5.03</v>
      </c>
      <c r="E45" s="7">
        <v>442</v>
      </c>
      <c r="F45" s="9">
        <v>10.01</v>
      </c>
      <c r="G45" s="32">
        <v>47</v>
      </c>
      <c r="H45" s="9">
        <v>1.02</v>
      </c>
      <c r="I45" s="9">
        <v>11.73</v>
      </c>
      <c r="J45" s="9">
        <v>10.09</v>
      </c>
    </row>
    <row r="46" spans="1:10" x14ac:dyDescent="0.25">
      <c r="A46" s="7">
        <v>257</v>
      </c>
      <c r="B46" s="7" t="s">
        <v>68</v>
      </c>
      <c r="C46" s="8">
        <v>40267</v>
      </c>
      <c r="D46" s="9">
        <v>5</v>
      </c>
      <c r="E46" s="7">
        <v>5</v>
      </c>
      <c r="F46" s="9">
        <v>9.9700000000000006</v>
      </c>
      <c r="G46" s="32">
        <v>116</v>
      </c>
      <c r="H46" s="9">
        <v>1.03</v>
      </c>
      <c r="I46" s="9">
        <v>12.23</v>
      </c>
      <c r="J46" s="9">
        <v>10.59</v>
      </c>
    </row>
    <row r="47" spans="1:10" x14ac:dyDescent="0.25">
      <c r="A47" s="7">
        <v>259</v>
      </c>
      <c r="B47" s="7" t="s">
        <v>69</v>
      </c>
      <c r="C47" s="8">
        <v>40267</v>
      </c>
      <c r="G47" s="7">
        <v>65</v>
      </c>
      <c r="H47" s="9">
        <v>1.01</v>
      </c>
      <c r="I47" s="9">
        <v>11.06</v>
      </c>
      <c r="J47" s="9">
        <v>9.6999999999999993</v>
      </c>
    </row>
    <row r="48" spans="1:10" x14ac:dyDescent="0.25">
      <c r="A48" s="7">
        <v>259</v>
      </c>
      <c r="B48" s="7" t="s">
        <v>68</v>
      </c>
      <c r="C48" s="8">
        <v>40267</v>
      </c>
      <c r="D48" s="9">
        <v>4.99</v>
      </c>
      <c r="E48" s="7">
        <v>200</v>
      </c>
      <c r="F48" s="9">
        <v>10.01</v>
      </c>
      <c r="G48" s="32">
        <v>200</v>
      </c>
      <c r="H48" s="9">
        <v>1.03</v>
      </c>
      <c r="I48" s="9">
        <v>11.5</v>
      </c>
      <c r="J48" s="9">
        <v>10.199999999999999</v>
      </c>
    </row>
    <row r="49" spans="1:10" x14ac:dyDescent="0.25">
      <c r="A49" s="7">
        <v>261</v>
      </c>
      <c r="B49" s="7" t="s">
        <v>69</v>
      </c>
      <c r="C49" s="8">
        <v>40267</v>
      </c>
      <c r="D49" s="9">
        <v>4.97</v>
      </c>
      <c r="E49" s="7">
        <v>425</v>
      </c>
      <c r="F49" s="9">
        <v>10.050000000000001</v>
      </c>
      <c r="G49" s="7">
        <v>4</v>
      </c>
      <c r="H49" s="9">
        <v>1.02</v>
      </c>
      <c r="I49" s="9">
        <v>11.34</v>
      </c>
      <c r="J49" s="9">
        <v>9.8000000000000007</v>
      </c>
    </row>
    <row r="50" spans="1:10" x14ac:dyDescent="0.25">
      <c r="A50" s="7">
        <v>261</v>
      </c>
      <c r="B50" s="7" t="s">
        <v>68</v>
      </c>
      <c r="C50" s="8">
        <v>40267</v>
      </c>
      <c r="D50" s="9">
        <v>5.0599999999999996</v>
      </c>
      <c r="E50" s="7">
        <v>460</v>
      </c>
      <c r="F50" s="9">
        <v>9.98</v>
      </c>
      <c r="G50" s="7">
        <v>39</v>
      </c>
      <c r="H50" s="9">
        <v>1.02</v>
      </c>
      <c r="I50" s="9">
        <v>11.85</v>
      </c>
      <c r="J50" s="9">
        <v>10.49</v>
      </c>
    </row>
    <row r="51" spans="1:10" x14ac:dyDescent="0.25">
      <c r="A51" s="7">
        <v>263</v>
      </c>
      <c r="B51" s="7" t="s">
        <v>68</v>
      </c>
      <c r="C51" s="8">
        <v>40267</v>
      </c>
      <c r="D51" s="9">
        <v>5.01</v>
      </c>
      <c r="E51" s="7">
        <v>30</v>
      </c>
      <c r="F51" s="9">
        <v>10</v>
      </c>
      <c r="G51" s="7">
        <v>102</v>
      </c>
      <c r="H51" s="9">
        <v>1.05</v>
      </c>
      <c r="I51" s="9">
        <v>11</v>
      </c>
      <c r="J51" s="9">
        <v>9.41</v>
      </c>
    </row>
    <row r="52" spans="1:10" x14ac:dyDescent="0.25">
      <c r="A52" s="7">
        <v>263</v>
      </c>
      <c r="B52" s="7" t="s">
        <v>69</v>
      </c>
      <c r="C52" s="8">
        <v>40267</v>
      </c>
      <c r="D52" s="9">
        <v>5.04</v>
      </c>
      <c r="E52" s="7">
        <v>106</v>
      </c>
      <c r="F52" s="9">
        <v>10.02</v>
      </c>
      <c r="G52" s="7">
        <v>208</v>
      </c>
      <c r="H52" s="9">
        <v>1.04</v>
      </c>
      <c r="I52" s="9">
        <v>11.38</v>
      </c>
      <c r="J52" s="9">
        <v>9.7799999999999994</v>
      </c>
    </row>
    <row r="53" spans="1:10" x14ac:dyDescent="0.25">
      <c r="A53" s="7">
        <v>267</v>
      </c>
      <c r="B53" s="7" t="s">
        <v>68</v>
      </c>
      <c r="C53" s="8">
        <v>40267</v>
      </c>
      <c r="D53" s="9">
        <v>5.01</v>
      </c>
      <c r="E53" s="7">
        <v>421</v>
      </c>
      <c r="F53" s="9">
        <v>10.01</v>
      </c>
      <c r="G53" s="7">
        <v>128</v>
      </c>
      <c r="H53" s="9">
        <v>0.97</v>
      </c>
      <c r="I53" s="9">
        <v>11.45</v>
      </c>
      <c r="J53" s="9">
        <v>9.94</v>
      </c>
    </row>
    <row r="54" spans="1:10" x14ac:dyDescent="0.25">
      <c r="A54" s="7">
        <v>267</v>
      </c>
      <c r="B54" s="7" t="s">
        <v>69</v>
      </c>
      <c r="C54" s="8">
        <v>40267</v>
      </c>
      <c r="D54" s="9">
        <v>5.0199999999999996</v>
      </c>
      <c r="E54" s="7">
        <v>425</v>
      </c>
      <c r="F54" s="9">
        <v>10.029999999999999</v>
      </c>
      <c r="G54" s="7">
        <v>375</v>
      </c>
      <c r="H54" s="9">
        <v>1.02</v>
      </c>
      <c r="I54" s="9">
        <v>11.8</v>
      </c>
      <c r="J54" s="9">
        <v>10.130000000000001</v>
      </c>
    </row>
    <row r="55" spans="1:10" x14ac:dyDescent="0.25">
      <c r="A55" s="7">
        <v>268</v>
      </c>
      <c r="B55" s="7" t="s">
        <v>68</v>
      </c>
      <c r="C55" s="8">
        <v>40267</v>
      </c>
      <c r="D55" s="9">
        <v>5</v>
      </c>
      <c r="E55" s="7" t="s">
        <v>90</v>
      </c>
      <c r="F55" s="9">
        <v>10.01</v>
      </c>
      <c r="G55" s="7">
        <v>13</v>
      </c>
      <c r="H55" s="9">
        <v>1.01</v>
      </c>
      <c r="I55" s="9">
        <v>11.37</v>
      </c>
      <c r="J55" s="9">
        <v>9.82</v>
      </c>
    </row>
    <row r="56" spans="1:10" x14ac:dyDescent="0.25">
      <c r="A56" s="7">
        <v>268</v>
      </c>
      <c r="B56" s="7" t="s">
        <v>69</v>
      </c>
      <c r="C56" s="8">
        <v>40267</v>
      </c>
      <c r="D56" s="9">
        <v>5</v>
      </c>
      <c r="E56" s="7">
        <v>159</v>
      </c>
      <c r="F56" s="9">
        <v>9.9499999999999993</v>
      </c>
      <c r="G56" s="7">
        <v>74</v>
      </c>
      <c r="H56" s="9">
        <v>0.98</v>
      </c>
      <c r="I56" s="9">
        <v>12.81</v>
      </c>
      <c r="J56" s="9">
        <v>10.84</v>
      </c>
    </row>
    <row r="57" spans="1:10" x14ac:dyDescent="0.25">
      <c r="A57" s="7">
        <v>273</v>
      </c>
      <c r="B57" s="7" t="s">
        <v>69</v>
      </c>
      <c r="C57" s="8">
        <v>40267</v>
      </c>
      <c r="D57" s="9">
        <v>5.01</v>
      </c>
      <c r="E57" s="7">
        <v>15</v>
      </c>
      <c r="F57" s="9">
        <v>10.01</v>
      </c>
      <c r="G57" s="32">
        <v>109</v>
      </c>
      <c r="H57" s="9">
        <v>1.02</v>
      </c>
      <c r="I57" s="9">
        <v>11.47</v>
      </c>
      <c r="J57" s="9">
        <v>9.7799999999999994</v>
      </c>
    </row>
    <row r="58" spans="1:10" x14ac:dyDescent="0.25">
      <c r="A58" s="7">
        <v>273</v>
      </c>
      <c r="B58" s="7" t="s">
        <v>68</v>
      </c>
      <c r="C58" s="8">
        <v>40267</v>
      </c>
      <c r="D58" s="9">
        <v>5</v>
      </c>
      <c r="E58" s="7">
        <v>205</v>
      </c>
      <c r="F58" s="9">
        <v>10.01</v>
      </c>
      <c r="G58" s="7">
        <v>118</v>
      </c>
      <c r="H58" s="9">
        <v>1.01</v>
      </c>
      <c r="I58" s="9">
        <v>11.86</v>
      </c>
      <c r="J58" s="9">
        <v>10.25</v>
      </c>
    </row>
    <row r="59" spans="1:10" x14ac:dyDescent="0.25">
      <c r="A59" s="7">
        <v>274</v>
      </c>
      <c r="B59" s="7" t="s">
        <v>69</v>
      </c>
      <c r="C59" s="8">
        <v>40267</v>
      </c>
      <c r="D59" s="9">
        <v>5.01</v>
      </c>
      <c r="E59" s="7">
        <v>436</v>
      </c>
      <c r="F59" s="9">
        <v>10.01</v>
      </c>
      <c r="G59" s="7">
        <v>105</v>
      </c>
      <c r="H59" s="9">
        <v>1.02</v>
      </c>
      <c r="I59" s="9">
        <v>11.38</v>
      </c>
      <c r="J59" s="9">
        <v>9.8800000000000008</v>
      </c>
    </row>
    <row r="60" spans="1:10" x14ac:dyDescent="0.25">
      <c r="A60" s="7">
        <v>274</v>
      </c>
      <c r="B60" s="7" t="s">
        <v>68</v>
      </c>
      <c r="C60" s="8">
        <v>40267</v>
      </c>
      <c r="D60" s="9">
        <v>5.0199999999999996</v>
      </c>
      <c r="E60" s="7">
        <v>406</v>
      </c>
      <c r="F60" s="9">
        <v>10.01</v>
      </c>
      <c r="G60" s="7">
        <v>376</v>
      </c>
      <c r="H60" s="9">
        <v>1</v>
      </c>
      <c r="I60" s="9">
        <v>11.17</v>
      </c>
      <c r="J60" s="9">
        <v>9.85</v>
      </c>
    </row>
    <row r="61" spans="1:10" x14ac:dyDescent="0.25">
      <c r="A61" s="7">
        <v>278</v>
      </c>
      <c r="B61" s="7" t="s">
        <v>69</v>
      </c>
      <c r="C61" s="8">
        <v>40267</v>
      </c>
      <c r="D61" s="9">
        <v>4.97</v>
      </c>
      <c r="E61" s="7">
        <v>453</v>
      </c>
      <c r="F61" s="9">
        <v>10.039999999999999</v>
      </c>
      <c r="G61" s="7">
        <v>55</v>
      </c>
      <c r="H61" s="9">
        <v>1.04</v>
      </c>
      <c r="I61" s="9">
        <v>10.9</v>
      </c>
      <c r="J61" s="9">
        <v>9.3000000000000007</v>
      </c>
    </row>
    <row r="62" spans="1:10" x14ac:dyDescent="0.25">
      <c r="A62" s="7">
        <v>278</v>
      </c>
      <c r="B62" s="7" t="s">
        <v>68</v>
      </c>
      <c r="C62" s="8">
        <v>40267</v>
      </c>
      <c r="D62" s="9">
        <v>5.05</v>
      </c>
      <c r="E62" s="7">
        <v>423</v>
      </c>
      <c r="F62" s="9">
        <v>10.01</v>
      </c>
      <c r="G62" s="7">
        <v>86</v>
      </c>
      <c r="H62" s="9">
        <v>1.03</v>
      </c>
      <c r="I62" s="9">
        <v>11.96</v>
      </c>
      <c r="J62" s="9">
        <v>10.32</v>
      </c>
    </row>
    <row r="63" spans="1:10" x14ac:dyDescent="0.25">
      <c r="A63" s="7">
        <v>319</v>
      </c>
      <c r="B63" s="7" t="s">
        <v>68</v>
      </c>
      <c r="C63" s="8">
        <v>40267</v>
      </c>
      <c r="D63" s="9">
        <v>4.9800000000000004</v>
      </c>
      <c r="E63" s="7">
        <v>464</v>
      </c>
      <c r="F63" s="9">
        <v>9.9600000000000009</v>
      </c>
      <c r="G63" s="7">
        <v>67</v>
      </c>
      <c r="H63" s="9">
        <v>1.02</v>
      </c>
      <c r="I63" s="9">
        <v>11.17</v>
      </c>
      <c r="J63" s="9">
        <v>9.66</v>
      </c>
    </row>
    <row r="64" spans="1:10" x14ac:dyDescent="0.25">
      <c r="A64" s="7">
        <v>319</v>
      </c>
      <c r="B64" s="7" t="s">
        <v>69</v>
      </c>
      <c r="C64" s="8">
        <v>40267</v>
      </c>
      <c r="D64" s="9">
        <v>5.03</v>
      </c>
      <c r="E64" s="7">
        <v>1</v>
      </c>
      <c r="F64" s="9">
        <v>10.02</v>
      </c>
      <c r="G64" s="7">
        <v>300</v>
      </c>
      <c r="H64" s="9">
        <v>0.99</v>
      </c>
      <c r="I64" s="9">
        <v>12.27</v>
      </c>
      <c r="J64" s="9">
        <v>10.32</v>
      </c>
    </row>
    <row r="65" spans="1:10" x14ac:dyDescent="0.25">
      <c r="A65" s="7">
        <v>323</v>
      </c>
      <c r="B65" s="7" t="s">
        <v>68</v>
      </c>
      <c r="C65" s="8">
        <v>40267</v>
      </c>
      <c r="D65" s="9">
        <v>5</v>
      </c>
      <c r="E65" s="7">
        <v>41</v>
      </c>
      <c r="F65" s="9">
        <v>10</v>
      </c>
      <c r="G65" s="7">
        <v>114</v>
      </c>
      <c r="H65" s="9">
        <v>1.01</v>
      </c>
      <c r="I65" s="9">
        <v>10.94</v>
      </c>
      <c r="J65" s="9">
        <v>9.66</v>
      </c>
    </row>
    <row r="66" spans="1:10" x14ac:dyDescent="0.25">
      <c r="A66" s="7">
        <v>323</v>
      </c>
      <c r="B66" s="7" t="s">
        <v>69</v>
      </c>
      <c r="C66" s="8">
        <v>40267</v>
      </c>
      <c r="D66" s="9">
        <v>4.95</v>
      </c>
      <c r="E66" s="7">
        <v>105</v>
      </c>
      <c r="F66" s="9">
        <v>10.17</v>
      </c>
      <c r="G66" s="7">
        <v>205</v>
      </c>
      <c r="H66" s="9">
        <v>1.01</v>
      </c>
      <c r="I66" s="9">
        <v>11.08</v>
      </c>
      <c r="J66" s="9">
        <v>9.4600000000000009</v>
      </c>
    </row>
    <row r="67" spans="1:10" x14ac:dyDescent="0.25">
      <c r="A67" s="7">
        <v>326</v>
      </c>
      <c r="B67" s="7" t="s">
        <v>69</v>
      </c>
      <c r="C67" s="8">
        <v>40267</v>
      </c>
      <c r="D67" s="9">
        <v>5.04</v>
      </c>
      <c r="E67" s="7">
        <v>430</v>
      </c>
      <c r="F67" s="9">
        <v>10.01</v>
      </c>
      <c r="G67" s="7">
        <v>119</v>
      </c>
      <c r="H67" s="9">
        <v>0.99</v>
      </c>
      <c r="I67" s="9">
        <v>11.27</v>
      </c>
      <c r="J67" s="9">
        <v>9.83</v>
      </c>
    </row>
    <row r="68" spans="1:10" x14ac:dyDescent="0.25">
      <c r="A68" s="7">
        <v>326</v>
      </c>
      <c r="B68" s="7" t="s">
        <v>68</v>
      </c>
      <c r="C68" s="8">
        <v>40267</v>
      </c>
      <c r="D68" s="9">
        <v>4.99</v>
      </c>
      <c r="E68" s="7">
        <v>10</v>
      </c>
      <c r="F68" s="9">
        <v>10.09</v>
      </c>
      <c r="G68" s="7">
        <v>124</v>
      </c>
      <c r="H68" s="9">
        <v>0.99</v>
      </c>
      <c r="I68" s="9">
        <v>11.69</v>
      </c>
      <c r="J68" s="9">
        <v>10.3</v>
      </c>
    </row>
    <row r="69" spans="1:10" x14ac:dyDescent="0.25">
      <c r="A69" s="7">
        <v>332</v>
      </c>
      <c r="B69" s="7" t="s">
        <v>68</v>
      </c>
      <c r="C69" s="8">
        <v>40267</v>
      </c>
      <c r="D69" s="9">
        <v>5</v>
      </c>
      <c r="E69" s="7">
        <v>445</v>
      </c>
      <c r="F69" s="9">
        <v>10.029999999999999</v>
      </c>
      <c r="G69" s="7">
        <v>63</v>
      </c>
      <c r="H69" s="9">
        <v>1</v>
      </c>
      <c r="I69" s="9">
        <v>12.07</v>
      </c>
      <c r="J69" s="9">
        <v>10.69</v>
      </c>
    </row>
    <row r="70" spans="1:10" x14ac:dyDescent="0.25">
      <c r="A70" s="7">
        <v>332</v>
      </c>
      <c r="B70" s="7" t="s">
        <v>69</v>
      </c>
      <c r="C70" s="8">
        <v>40267</v>
      </c>
      <c r="D70" s="9">
        <v>5.04</v>
      </c>
      <c r="E70" s="7">
        <v>466</v>
      </c>
      <c r="F70" s="9">
        <v>10.02</v>
      </c>
      <c r="G70" s="7">
        <v>206</v>
      </c>
      <c r="H70" s="9">
        <v>1.02</v>
      </c>
      <c r="I70" s="9">
        <v>11.28</v>
      </c>
      <c r="J70" s="9">
        <v>9.83</v>
      </c>
    </row>
    <row r="71" spans="1:10" x14ac:dyDescent="0.25">
      <c r="A71" s="7">
        <v>333</v>
      </c>
      <c r="B71" s="7" t="s">
        <v>69</v>
      </c>
      <c r="C71" s="8">
        <v>40267</v>
      </c>
      <c r="D71" s="9">
        <v>5</v>
      </c>
      <c r="E71" s="7">
        <v>33</v>
      </c>
      <c r="F71" s="9">
        <v>10.050000000000001</v>
      </c>
      <c r="G71" s="7">
        <v>56</v>
      </c>
      <c r="H71" s="9">
        <v>1.03</v>
      </c>
      <c r="I71" s="9">
        <v>10.88</v>
      </c>
      <c r="J71" s="9">
        <v>9.33</v>
      </c>
    </row>
    <row r="72" spans="1:10" x14ac:dyDescent="0.25">
      <c r="A72" s="7">
        <v>333</v>
      </c>
      <c r="B72" s="7" t="s">
        <v>68</v>
      </c>
      <c r="C72" s="8">
        <v>40267</v>
      </c>
      <c r="D72" s="9">
        <v>5</v>
      </c>
      <c r="E72" s="7">
        <v>12</v>
      </c>
      <c r="F72" s="9">
        <v>9.99</v>
      </c>
      <c r="G72" s="7">
        <v>85</v>
      </c>
      <c r="H72" s="9">
        <v>1.01</v>
      </c>
      <c r="I72" s="9">
        <v>12.38</v>
      </c>
      <c r="J72" s="9">
        <v>10.78</v>
      </c>
    </row>
    <row r="73" spans="1:10" x14ac:dyDescent="0.25">
      <c r="A73" s="7">
        <v>334</v>
      </c>
      <c r="B73" s="7" t="s">
        <v>69</v>
      </c>
      <c r="C73" s="8">
        <v>40267</v>
      </c>
      <c r="D73" s="9">
        <v>5.07</v>
      </c>
      <c r="E73" s="7">
        <v>168</v>
      </c>
      <c r="F73" s="9">
        <v>9.9700000000000006</v>
      </c>
      <c r="G73" s="7">
        <v>62</v>
      </c>
      <c r="H73" s="9">
        <v>1.01</v>
      </c>
      <c r="I73" s="9">
        <v>11.49</v>
      </c>
      <c r="J73" s="9">
        <v>9.86</v>
      </c>
    </row>
    <row r="74" spans="1:10" x14ac:dyDescent="0.25">
      <c r="A74" s="7">
        <v>334</v>
      </c>
      <c r="B74" s="7" t="s">
        <v>68</v>
      </c>
      <c r="C74" s="8">
        <v>40267</v>
      </c>
      <c r="D74" s="9">
        <v>5.03</v>
      </c>
      <c r="E74" s="7">
        <v>35</v>
      </c>
      <c r="F74" s="9">
        <v>9.9700000000000006</v>
      </c>
      <c r="G74" s="7">
        <v>126</v>
      </c>
      <c r="H74" s="9">
        <v>1.01</v>
      </c>
      <c r="I74" s="9">
        <v>11.17</v>
      </c>
      <c r="J74" s="9">
        <v>9.83</v>
      </c>
    </row>
    <row r="75" spans="1:10" x14ac:dyDescent="0.25">
      <c r="A75" s="7">
        <v>335</v>
      </c>
      <c r="B75" s="7" t="s">
        <v>68</v>
      </c>
      <c r="C75" s="8">
        <v>40267</v>
      </c>
      <c r="D75" s="9">
        <v>5.03</v>
      </c>
      <c r="E75" s="7">
        <v>156</v>
      </c>
      <c r="F75" s="9">
        <v>9.98</v>
      </c>
      <c r="G75" s="7">
        <v>77</v>
      </c>
      <c r="H75" s="9">
        <v>1.01</v>
      </c>
      <c r="I75" s="9">
        <v>11.95</v>
      </c>
      <c r="J75" s="9">
        <v>10.51</v>
      </c>
    </row>
    <row r="76" spans="1:10" x14ac:dyDescent="0.25">
      <c r="A76" s="7">
        <v>335</v>
      </c>
      <c r="B76" s="7" t="s">
        <v>69</v>
      </c>
      <c r="C76" s="8">
        <v>40267</v>
      </c>
      <c r="D76" s="9">
        <v>5.0199999999999996</v>
      </c>
      <c r="E76" s="7">
        <v>300</v>
      </c>
      <c r="F76" s="9">
        <v>9.9600000000000009</v>
      </c>
      <c r="G76" s="7">
        <v>111</v>
      </c>
      <c r="H76" s="9">
        <v>1.01</v>
      </c>
      <c r="I76" s="9">
        <v>11.1</v>
      </c>
      <c r="J76" s="9">
        <v>9.56</v>
      </c>
    </row>
    <row r="77" spans="1:10" x14ac:dyDescent="0.25">
      <c r="A77" s="7">
        <v>337</v>
      </c>
      <c r="B77" s="7" t="s">
        <v>68</v>
      </c>
      <c r="C77" s="8">
        <v>40267</v>
      </c>
      <c r="D77" s="9">
        <v>5.05</v>
      </c>
      <c r="E77" s="7">
        <v>37</v>
      </c>
      <c r="F77" s="9">
        <v>9.98</v>
      </c>
      <c r="G77" s="7">
        <v>69</v>
      </c>
      <c r="H77" s="9">
        <v>1</v>
      </c>
      <c r="I77" s="9">
        <v>11.1</v>
      </c>
      <c r="J77" s="9">
        <v>9.74</v>
      </c>
    </row>
    <row r="78" spans="1:10" x14ac:dyDescent="0.25">
      <c r="A78" s="7">
        <v>337</v>
      </c>
      <c r="B78" s="7" t="s">
        <v>69</v>
      </c>
      <c r="C78" s="8">
        <v>40267</v>
      </c>
      <c r="D78" s="9">
        <v>5.01</v>
      </c>
      <c r="E78" s="7">
        <v>103</v>
      </c>
      <c r="F78" s="9">
        <v>10.050000000000001</v>
      </c>
      <c r="G78" s="7">
        <v>202</v>
      </c>
      <c r="H78" s="9">
        <v>1.03</v>
      </c>
      <c r="I78" s="9">
        <v>11.1</v>
      </c>
      <c r="J78" s="9">
        <v>9.64</v>
      </c>
    </row>
    <row r="79" spans="1:10" x14ac:dyDescent="0.25">
      <c r="A79" s="7">
        <v>341</v>
      </c>
      <c r="B79" s="7" t="s">
        <v>68</v>
      </c>
      <c r="C79" s="8">
        <v>40267</v>
      </c>
      <c r="D79" s="9">
        <v>5.03</v>
      </c>
      <c r="E79" s="7">
        <v>411</v>
      </c>
      <c r="F79" s="9">
        <v>10.01</v>
      </c>
      <c r="G79" s="7">
        <v>328</v>
      </c>
      <c r="H79" s="9">
        <v>0</v>
      </c>
      <c r="I79" s="9">
        <v>11.54</v>
      </c>
      <c r="J79" s="9">
        <v>10.16</v>
      </c>
    </row>
    <row r="80" spans="1:10" x14ac:dyDescent="0.25">
      <c r="A80" s="7">
        <v>341</v>
      </c>
      <c r="B80" s="7" t="s">
        <v>69</v>
      </c>
      <c r="C80" s="8">
        <v>40267</v>
      </c>
      <c r="D80" s="9">
        <v>4.99</v>
      </c>
      <c r="E80" s="7">
        <v>104</v>
      </c>
      <c r="F80" s="9">
        <v>9.9</v>
      </c>
      <c r="G80" s="7">
        <v>369</v>
      </c>
      <c r="H80" s="9">
        <v>0.99</v>
      </c>
      <c r="I80" s="9">
        <v>11.35</v>
      </c>
      <c r="J80" s="9">
        <v>9.86</v>
      </c>
    </row>
    <row r="81" spans="1:10" x14ac:dyDescent="0.25">
      <c r="A81" s="7">
        <v>343</v>
      </c>
      <c r="B81" s="7" t="s">
        <v>68</v>
      </c>
      <c r="C81" s="8">
        <v>40267</v>
      </c>
      <c r="D81" s="9">
        <v>5.0199999999999996</v>
      </c>
      <c r="E81" s="7">
        <v>6</v>
      </c>
      <c r="F81" s="9">
        <v>9.98</v>
      </c>
      <c r="G81" s="7">
        <v>314</v>
      </c>
      <c r="H81" s="9">
        <v>1.02</v>
      </c>
      <c r="I81" s="9">
        <v>10.38</v>
      </c>
      <c r="J81" s="9">
        <v>8.98</v>
      </c>
    </row>
    <row r="82" spans="1:10" x14ac:dyDescent="0.25">
      <c r="A82" s="7">
        <v>343</v>
      </c>
      <c r="B82" s="7" t="s">
        <v>69</v>
      </c>
      <c r="C82" s="8">
        <v>40267</v>
      </c>
      <c r="D82" s="9">
        <v>5</v>
      </c>
      <c r="E82" s="7">
        <v>410</v>
      </c>
      <c r="F82" s="9">
        <v>9.98</v>
      </c>
      <c r="G82" s="7">
        <v>330</v>
      </c>
      <c r="H82" s="9">
        <v>0.97</v>
      </c>
      <c r="I82" s="9">
        <v>12.63</v>
      </c>
      <c r="J82" s="9">
        <v>10.75</v>
      </c>
    </row>
    <row r="83" spans="1:10" x14ac:dyDescent="0.25">
      <c r="A83" s="7">
        <v>493</v>
      </c>
      <c r="B83" s="7" t="s">
        <v>68</v>
      </c>
      <c r="C83" s="8">
        <v>40267</v>
      </c>
      <c r="D83" s="9">
        <v>5.0199999999999996</v>
      </c>
      <c r="E83" s="7">
        <v>415</v>
      </c>
      <c r="F83" s="9">
        <v>10.02</v>
      </c>
      <c r="G83" s="7">
        <v>15</v>
      </c>
      <c r="H83" s="9">
        <v>1.03</v>
      </c>
      <c r="I83" s="9">
        <v>12.54</v>
      </c>
      <c r="J83" s="9">
        <v>10.99</v>
      </c>
    </row>
    <row r="84" spans="1:10" x14ac:dyDescent="0.25">
      <c r="A84" s="7">
        <v>493</v>
      </c>
      <c r="B84" s="7" t="s">
        <v>69</v>
      </c>
      <c r="C84" s="8">
        <v>40267</v>
      </c>
      <c r="D84" s="9">
        <v>5</v>
      </c>
      <c r="E84" s="7">
        <v>431</v>
      </c>
      <c r="F84" s="9">
        <v>10.02</v>
      </c>
      <c r="G84" s="7">
        <v>59</v>
      </c>
      <c r="H84" s="9">
        <v>1.01</v>
      </c>
      <c r="I84" s="9">
        <v>12.01</v>
      </c>
      <c r="J84" s="9">
        <v>10.42</v>
      </c>
    </row>
    <row r="85" spans="1:10" x14ac:dyDescent="0.25">
      <c r="A85" s="7">
        <v>497</v>
      </c>
      <c r="B85" s="7" t="s">
        <v>69</v>
      </c>
      <c r="C85" s="8">
        <v>40267</v>
      </c>
      <c r="D85" s="9">
        <v>4.9800000000000004</v>
      </c>
      <c r="E85" s="7">
        <v>413</v>
      </c>
      <c r="F85" s="9">
        <v>10.01</v>
      </c>
      <c r="G85" s="7">
        <v>366</v>
      </c>
      <c r="H85" s="9">
        <v>1.02</v>
      </c>
      <c r="I85" s="9">
        <v>11.84</v>
      </c>
      <c r="J85" s="9">
        <v>10.02</v>
      </c>
    </row>
    <row r="86" spans="1:10" x14ac:dyDescent="0.25">
      <c r="A86" s="7">
        <v>497</v>
      </c>
      <c r="B86" s="7" t="s">
        <v>68</v>
      </c>
      <c r="C86" s="8">
        <v>40267</v>
      </c>
      <c r="D86" s="9">
        <v>5.0199999999999996</v>
      </c>
      <c r="E86" s="7">
        <v>7</v>
      </c>
      <c r="F86" s="9">
        <v>10.02</v>
      </c>
      <c r="G86" s="7">
        <v>371</v>
      </c>
      <c r="H86" s="9">
        <v>1.01</v>
      </c>
      <c r="I86" s="9">
        <v>11.65</v>
      </c>
      <c r="J86" s="9">
        <v>10.09</v>
      </c>
    </row>
    <row r="87" spans="1:10" x14ac:dyDescent="0.25">
      <c r="A87" s="7">
        <v>498</v>
      </c>
      <c r="B87" s="7" t="s">
        <v>69</v>
      </c>
      <c r="C87" s="8">
        <v>40267</v>
      </c>
      <c r="D87" s="9">
        <v>5.05</v>
      </c>
      <c r="E87" s="7">
        <v>407</v>
      </c>
      <c r="F87" s="9">
        <v>10</v>
      </c>
      <c r="G87" s="7">
        <v>25</v>
      </c>
      <c r="H87" s="9">
        <v>1.02</v>
      </c>
      <c r="I87" s="9">
        <v>11.52</v>
      </c>
      <c r="J87" s="9">
        <v>9.85</v>
      </c>
    </row>
    <row r="88" spans="1:10" x14ac:dyDescent="0.25">
      <c r="A88" s="7">
        <v>498</v>
      </c>
      <c r="B88" s="7" t="s">
        <v>68</v>
      </c>
      <c r="C88" s="8">
        <v>40267</v>
      </c>
      <c r="D88" s="9">
        <v>5.04</v>
      </c>
      <c r="E88" s="7">
        <v>424</v>
      </c>
      <c r="F88" s="9">
        <v>10.02</v>
      </c>
      <c r="G88" s="7">
        <v>88</v>
      </c>
      <c r="H88" s="9">
        <v>1.01</v>
      </c>
      <c r="I88" s="9">
        <v>11.67</v>
      </c>
      <c r="J88" s="9">
        <v>10.25</v>
      </c>
    </row>
    <row r="89" spans="1:10" x14ac:dyDescent="0.25">
      <c r="A89" s="7">
        <v>499</v>
      </c>
      <c r="B89" s="7" t="s">
        <v>68</v>
      </c>
      <c r="C89" s="8">
        <v>40267</v>
      </c>
      <c r="D89" s="9">
        <v>5.05</v>
      </c>
      <c r="E89" s="7">
        <v>3</v>
      </c>
      <c r="F89" s="9">
        <v>10.01</v>
      </c>
      <c r="G89" s="7">
        <v>27</v>
      </c>
      <c r="H89" s="9">
        <v>0.99</v>
      </c>
      <c r="I89" s="9">
        <v>11.37</v>
      </c>
      <c r="J89" s="9">
        <v>9.81</v>
      </c>
    </row>
    <row r="90" spans="1:10" x14ac:dyDescent="0.25">
      <c r="A90" s="7">
        <v>499</v>
      </c>
      <c r="B90" s="7" t="s">
        <v>69</v>
      </c>
      <c r="C90" s="8">
        <v>40267</v>
      </c>
      <c r="D90" s="9">
        <v>4.97</v>
      </c>
      <c r="E90" s="7">
        <v>169</v>
      </c>
      <c r="F90" s="9">
        <v>10</v>
      </c>
      <c r="G90" s="7">
        <v>352</v>
      </c>
      <c r="H90" s="9">
        <v>0.99</v>
      </c>
      <c r="I90" s="9">
        <v>11.12</v>
      </c>
      <c r="J90" s="9">
        <v>9.52</v>
      </c>
    </row>
    <row r="91" spans="1:10" x14ac:dyDescent="0.25">
      <c r="A91" s="7">
        <v>500</v>
      </c>
      <c r="B91" s="7" t="s">
        <v>68</v>
      </c>
      <c r="C91" s="8">
        <v>40267</v>
      </c>
      <c r="D91" s="9">
        <v>5.01</v>
      </c>
      <c r="E91" s="7">
        <v>405</v>
      </c>
      <c r="F91" s="9">
        <v>9.98</v>
      </c>
      <c r="G91" s="7">
        <v>71</v>
      </c>
      <c r="H91" s="9">
        <v>1.04</v>
      </c>
      <c r="I91" s="9">
        <v>11.13</v>
      </c>
      <c r="J91" s="9">
        <v>9.7899999999999991</v>
      </c>
    </row>
    <row r="92" spans="1:10" x14ac:dyDescent="0.25">
      <c r="A92" s="7">
        <v>500</v>
      </c>
      <c r="B92" s="7" t="s">
        <v>69</v>
      </c>
      <c r="C92" s="8">
        <v>40267</v>
      </c>
      <c r="D92" s="9">
        <v>4.9800000000000004</v>
      </c>
      <c r="E92" s="7">
        <v>444</v>
      </c>
      <c r="F92" s="9">
        <v>9.99</v>
      </c>
      <c r="G92" s="7">
        <v>363</v>
      </c>
      <c r="H92" s="9">
        <v>1.01</v>
      </c>
      <c r="I92" s="9">
        <v>10.46</v>
      </c>
      <c r="J92" s="9">
        <v>8.93</v>
      </c>
    </row>
    <row r="93" spans="1:10" x14ac:dyDescent="0.25">
      <c r="A93" s="7">
        <v>503</v>
      </c>
      <c r="B93" s="7" t="s">
        <v>69</v>
      </c>
      <c r="C93" s="8">
        <v>40267</v>
      </c>
      <c r="D93" s="9">
        <v>5.0199999999999996</v>
      </c>
      <c r="E93" s="7">
        <v>150</v>
      </c>
      <c r="F93" s="9">
        <v>10.050000000000001</v>
      </c>
      <c r="G93" s="7">
        <v>123</v>
      </c>
      <c r="H93" s="9">
        <v>0.99</v>
      </c>
      <c r="I93" s="9">
        <v>12.13</v>
      </c>
      <c r="J93" s="9">
        <v>10.4</v>
      </c>
    </row>
    <row r="94" spans="1:10" x14ac:dyDescent="0.25">
      <c r="A94" s="7">
        <v>503</v>
      </c>
      <c r="B94" s="7" t="s">
        <v>68</v>
      </c>
      <c r="C94" s="8">
        <v>40267</v>
      </c>
      <c r="D94" s="9">
        <v>5.03</v>
      </c>
      <c r="E94" s="7">
        <v>165</v>
      </c>
      <c r="F94" s="9">
        <v>10.07</v>
      </c>
      <c r="G94" s="7">
        <v>370</v>
      </c>
      <c r="H94" s="9">
        <v>1.02</v>
      </c>
      <c r="I94" s="9">
        <v>11.89</v>
      </c>
      <c r="J94" s="9">
        <v>10.26</v>
      </c>
    </row>
    <row r="95" spans="1:10" x14ac:dyDescent="0.25">
      <c r="A95" s="7">
        <v>513</v>
      </c>
      <c r="B95" s="7" t="s">
        <v>69</v>
      </c>
      <c r="C95" s="8">
        <v>40267</v>
      </c>
      <c r="D95" s="9">
        <v>5.03</v>
      </c>
      <c r="E95" s="7">
        <v>23</v>
      </c>
      <c r="F95" s="9">
        <v>10.01</v>
      </c>
      <c r="G95" s="7">
        <v>301</v>
      </c>
      <c r="H95" s="9">
        <v>1.03</v>
      </c>
      <c r="I95" s="9">
        <v>11.79</v>
      </c>
      <c r="J95" s="9">
        <v>10.01</v>
      </c>
    </row>
    <row r="96" spans="1:10" x14ac:dyDescent="0.25">
      <c r="A96" s="7">
        <v>513</v>
      </c>
      <c r="B96" s="7" t="s">
        <v>68</v>
      </c>
      <c r="C96" s="8">
        <v>40267</v>
      </c>
      <c r="D96" s="9">
        <v>5.03</v>
      </c>
      <c r="E96" s="7">
        <v>2</v>
      </c>
      <c r="F96" s="9">
        <v>10.02</v>
      </c>
      <c r="G96" s="7">
        <v>310</v>
      </c>
      <c r="H96" s="9">
        <v>1.05</v>
      </c>
      <c r="I96" s="9">
        <v>10.199999999999999</v>
      </c>
      <c r="J96" s="9">
        <v>8.81</v>
      </c>
    </row>
    <row r="97" spans="1:10" x14ac:dyDescent="0.25">
      <c r="A97" s="7">
        <v>516</v>
      </c>
      <c r="B97" s="7" t="s">
        <v>68</v>
      </c>
      <c r="C97" s="8">
        <v>40267</v>
      </c>
      <c r="D97" s="9">
        <v>4.9800000000000004</v>
      </c>
      <c r="E97" s="7">
        <v>42</v>
      </c>
      <c r="F97" s="9">
        <v>10.050000000000001</v>
      </c>
      <c r="G97" s="7">
        <v>8</v>
      </c>
      <c r="H97" s="9">
        <v>1.02</v>
      </c>
      <c r="I97" s="9">
        <v>11.94</v>
      </c>
      <c r="J97" s="9">
        <v>10.26</v>
      </c>
    </row>
    <row r="98" spans="1:10" x14ac:dyDescent="0.25">
      <c r="A98" s="7">
        <v>516</v>
      </c>
      <c r="B98" s="7" t="s">
        <v>69</v>
      </c>
      <c r="C98" s="8">
        <v>40267</v>
      </c>
      <c r="D98" s="9">
        <v>5.07</v>
      </c>
      <c r="E98" s="7">
        <v>100</v>
      </c>
      <c r="F98" s="9">
        <v>9.99</v>
      </c>
      <c r="G98" s="7">
        <v>130</v>
      </c>
      <c r="H98" s="9">
        <v>1.02</v>
      </c>
      <c r="I98" s="9">
        <v>11.19</v>
      </c>
      <c r="J98" s="9">
        <v>9.5500000000000007</v>
      </c>
    </row>
    <row r="99" spans="1:10" x14ac:dyDescent="0.25">
      <c r="A99" s="7">
        <v>518</v>
      </c>
      <c r="B99" s="7" t="s">
        <v>69</v>
      </c>
      <c r="C99" s="8">
        <v>40267</v>
      </c>
      <c r="D99" s="9">
        <v>5</v>
      </c>
      <c r="E99" s="7">
        <v>34</v>
      </c>
      <c r="F99" s="9">
        <v>10.029999999999999</v>
      </c>
      <c r="G99" s="7">
        <v>26</v>
      </c>
      <c r="H99" s="9">
        <v>1.02</v>
      </c>
      <c r="I99" s="9">
        <v>11.33</v>
      </c>
      <c r="J99" s="9">
        <v>9.86</v>
      </c>
    </row>
    <row r="100" spans="1:10" x14ac:dyDescent="0.25">
      <c r="A100" s="7">
        <v>518</v>
      </c>
      <c r="B100" s="7" t="s">
        <v>68</v>
      </c>
      <c r="C100" s="8">
        <v>40267</v>
      </c>
      <c r="D100" s="9">
        <v>5.04</v>
      </c>
      <c r="E100" s="7">
        <v>4</v>
      </c>
      <c r="F100" s="9">
        <v>9.99</v>
      </c>
      <c r="G100" s="7">
        <v>368</v>
      </c>
      <c r="H100" s="9">
        <v>1</v>
      </c>
      <c r="I100" s="9">
        <v>12.2</v>
      </c>
      <c r="J100" s="9">
        <v>10.6</v>
      </c>
    </row>
    <row r="101" spans="1:10" x14ac:dyDescent="0.25">
      <c r="A101" s="7">
        <v>525</v>
      </c>
      <c r="B101" s="7" t="s">
        <v>68</v>
      </c>
      <c r="C101" s="8">
        <v>40267</v>
      </c>
      <c r="D101" s="9">
        <v>5.03</v>
      </c>
      <c r="E101" s="7">
        <v>163</v>
      </c>
      <c r="F101" s="9">
        <v>10.050000000000001</v>
      </c>
      <c r="G101" s="7">
        <v>1</v>
      </c>
      <c r="H101" s="9">
        <v>1.04</v>
      </c>
      <c r="I101" s="9">
        <v>11.11</v>
      </c>
      <c r="J101" s="9">
        <v>9.49</v>
      </c>
    </row>
    <row r="102" spans="1:10" x14ac:dyDescent="0.25">
      <c r="A102" s="7">
        <v>525</v>
      </c>
      <c r="B102" s="7" t="s">
        <v>69</v>
      </c>
      <c r="C102" s="8">
        <v>40267</v>
      </c>
      <c r="D102" s="9">
        <v>5.0199999999999996</v>
      </c>
      <c r="E102" s="7">
        <v>203</v>
      </c>
      <c r="F102" s="9">
        <v>10.050000000000001</v>
      </c>
      <c r="G102" s="7">
        <v>315</v>
      </c>
      <c r="H102" s="9">
        <v>1.04</v>
      </c>
      <c r="I102" s="9">
        <v>12.02</v>
      </c>
      <c r="J102" s="9">
        <v>9.9499999999999993</v>
      </c>
    </row>
    <row r="103" spans="1:10" x14ac:dyDescent="0.25">
      <c r="A103" s="7">
        <v>561</v>
      </c>
      <c r="B103" s="7" t="s">
        <v>69</v>
      </c>
      <c r="C103" s="8">
        <v>40267</v>
      </c>
      <c r="D103" s="9">
        <v>5.05</v>
      </c>
      <c r="E103" s="7">
        <v>1</v>
      </c>
      <c r="F103" s="9">
        <v>10.02</v>
      </c>
      <c r="G103" s="7">
        <v>81</v>
      </c>
      <c r="H103" s="9">
        <v>1.04</v>
      </c>
      <c r="I103" s="9">
        <v>11.35</v>
      </c>
      <c r="J103" s="9">
        <v>9.74</v>
      </c>
    </row>
    <row r="104" spans="1:10" x14ac:dyDescent="0.25">
      <c r="A104" s="7">
        <v>561</v>
      </c>
      <c r="B104" s="7" t="s">
        <v>68</v>
      </c>
      <c r="C104" s="8">
        <v>40267</v>
      </c>
      <c r="D104" s="9">
        <v>5.03</v>
      </c>
      <c r="E104" s="7">
        <v>458</v>
      </c>
      <c r="F104" s="9">
        <v>10.02</v>
      </c>
      <c r="G104" s="7">
        <v>373</v>
      </c>
      <c r="H104" s="9">
        <v>1.02</v>
      </c>
      <c r="I104" s="9">
        <v>11.48</v>
      </c>
      <c r="J104" s="9">
        <v>9.9</v>
      </c>
    </row>
    <row r="105" spans="1:10" x14ac:dyDescent="0.25">
      <c r="A105" s="7">
        <v>564</v>
      </c>
      <c r="B105" s="7" t="s">
        <v>68</v>
      </c>
      <c r="C105" s="8">
        <v>40267</v>
      </c>
      <c r="D105" s="9">
        <v>5</v>
      </c>
      <c r="E105" s="7">
        <v>461</v>
      </c>
      <c r="F105" s="9">
        <v>10.039999999999999</v>
      </c>
      <c r="G105" s="7">
        <v>364</v>
      </c>
      <c r="H105" s="9">
        <v>1.06</v>
      </c>
      <c r="I105" s="9">
        <v>11.1</v>
      </c>
      <c r="J105" s="9">
        <v>9.61</v>
      </c>
    </row>
    <row r="106" spans="1:10" x14ac:dyDescent="0.25">
      <c r="A106" s="7">
        <v>564</v>
      </c>
      <c r="B106" s="7" t="s">
        <v>69</v>
      </c>
      <c r="C106" s="8">
        <v>40267</v>
      </c>
      <c r="D106" s="9">
        <v>5.0199999999999996</v>
      </c>
      <c r="E106" s="7">
        <v>451</v>
      </c>
      <c r="F106" s="9">
        <v>9.99</v>
      </c>
      <c r="G106" s="7">
        <v>372</v>
      </c>
      <c r="H106" s="9">
        <v>1.01</v>
      </c>
      <c r="I106" s="9">
        <v>11.6</v>
      </c>
      <c r="J106" s="9">
        <v>9.8699999999999992</v>
      </c>
    </row>
    <row r="107" spans="1:10" x14ac:dyDescent="0.25">
      <c r="A107" s="7">
        <v>565</v>
      </c>
      <c r="B107" s="7" t="s">
        <v>69</v>
      </c>
      <c r="C107" s="8">
        <v>40267</v>
      </c>
      <c r="D107" s="9">
        <v>5.07</v>
      </c>
      <c r="E107" s="7">
        <v>435</v>
      </c>
      <c r="F107" s="9">
        <v>10.01</v>
      </c>
      <c r="G107" s="7">
        <v>29</v>
      </c>
      <c r="H107" s="9">
        <v>1.01</v>
      </c>
      <c r="I107" s="9">
        <v>11.36</v>
      </c>
      <c r="J107" s="9">
        <v>9.73</v>
      </c>
    </row>
    <row r="108" spans="1:10" x14ac:dyDescent="0.25">
      <c r="A108" s="7">
        <v>565</v>
      </c>
      <c r="B108" s="7" t="s">
        <v>68</v>
      </c>
      <c r="C108" s="8">
        <v>40267</v>
      </c>
      <c r="D108" s="9">
        <v>5.01</v>
      </c>
      <c r="E108" s="7">
        <v>440</v>
      </c>
      <c r="F108" s="9">
        <v>9.9700000000000006</v>
      </c>
      <c r="G108" s="7">
        <v>306</v>
      </c>
      <c r="H108" s="9">
        <v>1.04</v>
      </c>
      <c r="I108" s="9">
        <v>11.16</v>
      </c>
      <c r="J108" s="9">
        <v>9.7200000000000006</v>
      </c>
    </row>
    <row r="109" spans="1:10" x14ac:dyDescent="0.25">
      <c r="A109" s="7">
        <v>568</v>
      </c>
      <c r="B109" s="7" t="s">
        <v>68</v>
      </c>
      <c r="C109" s="8">
        <v>40267</v>
      </c>
      <c r="D109" s="9">
        <v>5.0199999999999996</v>
      </c>
      <c r="E109" s="7">
        <v>27</v>
      </c>
      <c r="F109" s="9">
        <v>10.029999999999999</v>
      </c>
      <c r="G109" s="7">
        <v>32</v>
      </c>
      <c r="H109" s="9">
        <v>1.01</v>
      </c>
      <c r="I109" s="9">
        <v>11.66</v>
      </c>
      <c r="J109" s="9">
        <v>9.67</v>
      </c>
    </row>
    <row r="110" spans="1:10" x14ac:dyDescent="0.25">
      <c r="A110" s="7">
        <v>568</v>
      </c>
      <c r="B110" s="7" t="s">
        <v>69</v>
      </c>
      <c r="C110" s="8">
        <v>40267</v>
      </c>
      <c r="D110" s="9">
        <v>5</v>
      </c>
      <c r="E110" s="7">
        <v>201</v>
      </c>
      <c r="F110" s="9">
        <v>10</v>
      </c>
      <c r="G110" s="7">
        <v>351</v>
      </c>
      <c r="H110" s="9">
        <v>0.99</v>
      </c>
      <c r="I110" s="9">
        <v>12.29</v>
      </c>
      <c r="J110" s="9">
        <v>10.34</v>
      </c>
    </row>
    <row r="111" spans="1:10" x14ac:dyDescent="0.25">
      <c r="A111" s="7">
        <v>570</v>
      </c>
      <c r="B111" s="7" t="s">
        <v>68</v>
      </c>
      <c r="C111" s="8">
        <v>40267</v>
      </c>
      <c r="D111" s="9">
        <v>5.0199999999999996</v>
      </c>
      <c r="E111" s="7">
        <v>446</v>
      </c>
      <c r="F111" s="9">
        <v>10.050000000000001</v>
      </c>
      <c r="G111" s="7">
        <v>41</v>
      </c>
      <c r="H111" s="9">
        <v>1</v>
      </c>
      <c r="I111" s="9" t="s">
        <v>110</v>
      </c>
      <c r="J111" s="9">
        <v>10.87</v>
      </c>
    </row>
    <row r="112" spans="1:10" x14ac:dyDescent="0.25">
      <c r="A112" s="7">
        <v>570</v>
      </c>
      <c r="B112" s="7" t="s">
        <v>69</v>
      </c>
      <c r="C112" s="8">
        <v>40267</v>
      </c>
      <c r="D112" s="9">
        <v>5.04</v>
      </c>
      <c r="E112" s="7">
        <v>154</v>
      </c>
      <c r="F112" s="9">
        <v>10.02</v>
      </c>
      <c r="G112" s="7">
        <v>307</v>
      </c>
      <c r="H112" s="9">
        <v>1.03</v>
      </c>
      <c r="I112" s="9">
        <v>11.46</v>
      </c>
      <c r="J112" s="9">
        <v>9.6999999999999993</v>
      </c>
    </row>
    <row r="113" spans="1:10" x14ac:dyDescent="0.25">
      <c r="A113" s="7">
        <v>576</v>
      </c>
      <c r="B113" s="7" t="s">
        <v>68</v>
      </c>
      <c r="C113" s="8">
        <v>40267</v>
      </c>
      <c r="D113" s="9">
        <v>5.0599999999999996</v>
      </c>
      <c r="E113" s="7">
        <v>43</v>
      </c>
      <c r="F113" s="9">
        <v>9.99</v>
      </c>
      <c r="G113" s="7">
        <v>324</v>
      </c>
      <c r="H113" s="9">
        <v>1.01</v>
      </c>
      <c r="I113" s="9" t="s">
        <v>111</v>
      </c>
      <c r="J113" s="9">
        <v>9.81</v>
      </c>
    </row>
    <row r="114" spans="1:10" x14ac:dyDescent="0.25">
      <c r="A114" s="7">
        <v>576</v>
      </c>
      <c r="B114" s="7" t="s">
        <v>69</v>
      </c>
      <c r="C114" s="8">
        <v>40267</v>
      </c>
      <c r="D114" s="9">
        <v>5.0199999999999996</v>
      </c>
      <c r="E114" s="7">
        <v>18</v>
      </c>
      <c r="F114" s="9">
        <v>9.9700000000000006</v>
      </c>
      <c r="G114" s="7">
        <v>367</v>
      </c>
      <c r="H114" s="9">
        <v>1</v>
      </c>
      <c r="I114" s="9">
        <v>12.68</v>
      </c>
      <c r="J114" s="9">
        <v>10.77</v>
      </c>
    </row>
    <row r="115" spans="1:10" x14ac:dyDescent="0.25">
      <c r="A115" s="7">
        <v>577</v>
      </c>
      <c r="B115" s="7" t="s">
        <v>68</v>
      </c>
      <c r="C115" s="8">
        <v>40267</v>
      </c>
      <c r="D115" s="9">
        <v>5</v>
      </c>
      <c r="E115" s="7">
        <v>102</v>
      </c>
      <c r="F115" s="9">
        <v>10.02</v>
      </c>
      <c r="G115" s="7">
        <v>37</v>
      </c>
      <c r="H115" s="9">
        <v>1.04</v>
      </c>
      <c r="I115" s="9">
        <v>11.3</v>
      </c>
      <c r="J115" s="9">
        <v>9.82</v>
      </c>
    </row>
    <row r="116" spans="1:10" x14ac:dyDescent="0.25">
      <c r="A116" s="7">
        <v>577</v>
      </c>
      <c r="B116" s="7" t="s">
        <v>69</v>
      </c>
      <c r="C116" s="8">
        <v>40267</v>
      </c>
      <c r="D116" s="9">
        <v>5.0199999999999996</v>
      </c>
      <c r="E116" s="7">
        <v>38</v>
      </c>
      <c r="F116" s="9">
        <v>10.029999999999999</v>
      </c>
      <c r="G116" s="7">
        <v>82</v>
      </c>
      <c r="H116" s="9">
        <v>0.98</v>
      </c>
      <c r="I116" s="9">
        <v>11.41</v>
      </c>
      <c r="J116" s="9">
        <v>9.68</v>
      </c>
    </row>
    <row r="117" spans="1:10" x14ac:dyDescent="0.25">
      <c r="A117" s="7">
        <v>578</v>
      </c>
      <c r="B117" s="7" t="s">
        <v>69</v>
      </c>
      <c r="C117" s="8">
        <v>40267</v>
      </c>
      <c r="D117" s="9">
        <v>5.03</v>
      </c>
      <c r="E117" s="7">
        <v>417</v>
      </c>
      <c r="F117" s="9">
        <v>10.050000000000001</v>
      </c>
      <c r="G117" s="7">
        <v>92</v>
      </c>
      <c r="H117" s="9">
        <v>1.01</v>
      </c>
      <c r="I117" s="9">
        <v>11.66</v>
      </c>
      <c r="J117" s="9">
        <v>9.7899999999999991</v>
      </c>
    </row>
    <row r="118" spans="1:10" x14ac:dyDescent="0.25">
      <c r="A118" s="7">
        <v>578</v>
      </c>
      <c r="B118" s="7" t="s">
        <v>68</v>
      </c>
      <c r="C118" s="8">
        <v>40267</v>
      </c>
      <c r="D118" s="9">
        <v>5.0199999999999996</v>
      </c>
      <c r="E118" s="7">
        <v>20</v>
      </c>
      <c r="F118" s="9">
        <v>9.99</v>
      </c>
      <c r="G118" s="7">
        <v>331</v>
      </c>
      <c r="H118" s="9">
        <v>0.98</v>
      </c>
      <c r="I118" s="9">
        <v>12.16</v>
      </c>
      <c r="J118" s="9">
        <v>10.41</v>
      </c>
    </row>
    <row r="119" spans="1:10" x14ac:dyDescent="0.25">
      <c r="A119" s="7">
        <v>587</v>
      </c>
      <c r="B119" s="7" t="s">
        <v>68</v>
      </c>
      <c r="C119" s="8">
        <v>40267</v>
      </c>
      <c r="D119" s="9">
        <v>5.04</v>
      </c>
      <c r="E119" s="7">
        <v>29</v>
      </c>
      <c r="F119" s="9">
        <v>10</v>
      </c>
      <c r="G119" s="7">
        <v>12</v>
      </c>
      <c r="H119" s="9">
        <v>1.03</v>
      </c>
      <c r="I119" s="9">
        <v>12.67</v>
      </c>
      <c r="J119" s="9">
        <v>9.77</v>
      </c>
    </row>
    <row r="120" spans="1:10" x14ac:dyDescent="0.25">
      <c r="A120" s="7">
        <v>587</v>
      </c>
      <c r="B120" s="7" t="s">
        <v>69</v>
      </c>
      <c r="C120" s="8">
        <v>40267</v>
      </c>
      <c r="D120" s="9">
        <v>4.97</v>
      </c>
      <c r="E120" s="7">
        <v>3</v>
      </c>
      <c r="F120" s="9">
        <v>9.9600000000000009</v>
      </c>
      <c r="G120" s="7">
        <v>72</v>
      </c>
      <c r="H120" s="9">
        <v>1.01</v>
      </c>
      <c r="I120" s="9">
        <v>11.24</v>
      </c>
      <c r="J120" s="9">
        <v>9.61</v>
      </c>
    </row>
    <row r="121" spans="1:10" x14ac:dyDescent="0.25">
      <c r="A121" s="7">
        <v>590</v>
      </c>
      <c r="B121" s="7" t="s">
        <v>69</v>
      </c>
      <c r="C121" s="8">
        <v>40267</v>
      </c>
      <c r="D121" s="9">
        <v>5.0599999999999996</v>
      </c>
      <c r="E121" s="7">
        <v>161</v>
      </c>
      <c r="F121" s="9">
        <v>10</v>
      </c>
      <c r="G121" s="7">
        <v>318</v>
      </c>
      <c r="H121" s="9">
        <v>1.01</v>
      </c>
      <c r="I121" s="9">
        <v>11.52</v>
      </c>
      <c r="J121" s="9">
        <v>9.64</v>
      </c>
    </row>
    <row r="122" spans="1:10" x14ac:dyDescent="0.25">
      <c r="A122" s="7">
        <v>590</v>
      </c>
      <c r="B122" s="7" t="s">
        <v>68</v>
      </c>
      <c r="C122" s="8">
        <v>40267</v>
      </c>
      <c r="D122" s="9">
        <v>4.9800000000000004</v>
      </c>
      <c r="E122" s="7">
        <v>101</v>
      </c>
      <c r="F122" s="9">
        <v>10</v>
      </c>
      <c r="G122" s="7">
        <v>374</v>
      </c>
      <c r="H122" s="9">
        <v>1.03</v>
      </c>
      <c r="I122" s="9">
        <v>12.29</v>
      </c>
      <c r="J122" s="9">
        <v>10.51</v>
      </c>
    </row>
    <row r="123" spans="1:10" x14ac:dyDescent="0.25">
      <c r="A123" s="7">
        <v>631</v>
      </c>
      <c r="B123" s="7" t="s">
        <v>68</v>
      </c>
      <c r="C123" s="8">
        <v>40267</v>
      </c>
      <c r="D123" s="9">
        <v>5.01</v>
      </c>
      <c r="E123" s="7">
        <v>164</v>
      </c>
      <c r="F123" s="9">
        <v>10.02</v>
      </c>
      <c r="G123" s="7">
        <v>98</v>
      </c>
      <c r="H123" s="9">
        <v>1.04</v>
      </c>
      <c r="I123" s="9">
        <v>11.51</v>
      </c>
      <c r="J123" s="9">
        <v>9.94</v>
      </c>
    </row>
    <row r="124" spans="1:10" x14ac:dyDescent="0.25">
      <c r="A124" s="7">
        <v>631</v>
      </c>
      <c r="B124" s="7" t="s">
        <v>69</v>
      </c>
      <c r="C124" s="8">
        <v>40267</v>
      </c>
      <c r="D124" s="9">
        <v>4.96</v>
      </c>
      <c r="E124" s="7">
        <v>44</v>
      </c>
      <c r="F124" s="9">
        <v>9.99</v>
      </c>
      <c r="G124" s="7">
        <v>322</v>
      </c>
      <c r="H124" s="9">
        <v>0.97</v>
      </c>
      <c r="I124" s="9">
        <v>11.46</v>
      </c>
      <c r="J124" s="9">
        <v>9.58</v>
      </c>
    </row>
    <row r="125" spans="1:10" x14ac:dyDescent="0.25">
      <c r="A125" s="7">
        <v>634</v>
      </c>
      <c r="B125" s="7" t="s">
        <v>68</v>
      </c>
      <c r="C125" s="8">
        <v>40267</v>
      </c>
      <c r="D125" s="9">
        <v>4.9800000000000004</v>
      </c>
      <c r="E125" s="7">
        <v>26</v>
      </c>
      <c r="F125" s="9">
        <v>9.9700000000000006</v>
      </c>
      <c r="G125" s="7">
        <v>361</v>
      </c>
      <c r="H125" s="9">
        <v>1.02</v>
      </c>
      <c r="I125" s="9">
        <v>12.63</v>
      </c>
      <c r="J125" s="9">
        <v>10.91</v>
      </c>
    </row>
    <row r="126" spans="1:10" x14ac:dyDescent="0.25">
      <c r="A126" s="7">
        <v>634</v>
      </c>
      <c r="B126" s="7" t="s">
        <v>69</v>
      </c>
      <c r="C126" s="8">
        <v>40267</v>
      </c>
      <c r="D126" s="9">
        <v>5.05</v>
      </c>
      <c r="E126" s="7">
        <v>25</v>
      </c>
      <c r="F126" s="9">
        <v>10.029999999999999</v>
      </c>
      <c r="G126" s="7">
        <v>365</v>
      </c>
      <c r="H126" s="9">
        <v>1.01</v>
      </c>
      <c r="I126" s="9">
        <v>11.31</v>
      </c>
      <c r="J126" s="9">
        <v>9.66</v>
      </c>
    </row>
    <row r="127" spans="1:10" x14ac:dyDescent="0.25">
      <c r="A127" s="7">
        <v>641</v>
      </c>
      <c r="B127" s="7" t="s">
        <v>69</v>
      </c>
      <c r="C127" s="8">
        <v>40267</v>
      </c>
      <c r="D127" s="9">
        <v>4.9800000000000004</v>
      </c>
      <c r="E127" s="7">
        <v>429</v>
      </c>
      <c r="F127" s="9">
        <v>10.050000000000001</v>
      </c>
      <c r="G127" s="7">
        <v>323</v>
      </c>
      <c r="H127" s="9">
        <v>1.02</v>
      </c>
      <c r="I127" s="9">
        <v>12.29</v>
      </c>
      <c r="J127" s="9">
        <v>10.45</v>
      </c>
    </row>
    <row r="128" spans="1:10" x14ac:dyDescent="0.25">
      <c r="A128" s="7">
        <v>641</v>
      </c>
      <c r="B128" s="7" t="s">
        <v>68</v>
      </c>
      <c r="C128" s="8">
        <v>40267</v>
      </c>
      <c r="D128" s="9">
        <v>4.99</v>
      </c>
      <c r="E128" s="7">
        <v>47</v>
      </c>
      <c r="F128" s="9">
        <v>9.98</v>
      </c>
      <c r="G128" s="7">
        <v>354</v>
      </c>
      <c r="H128" s="9">
        <v>1.01</v>
      </c>
      <c r="I128" s="9">
        <v>11.99</v>
      </c>
      <c r="J128" s="9">
        <v>10.39</v>
      </c>
    </row>
    <row r="129" spans="1:10" x14ac:dyDescent="0.25">
      <c r="A129" s="7">
        <v>645</v>
      </c>
      <c r="B129" s="7" t="s">
        <v>68</v>
      </c>
      <c r="C129" s="8">
        <v>40267</v>
      </c>
      <c r="D129" s="9">
        <v>4.97</v>
      </c>
      <c r="E129" s="7">
        <v>437</v>
      </c>
      <c r="F129" s="9">
        <v>10.01</v>
      </c>
      <c r="G129" s="7">
        <v>309</v>
      </c>
      <c r="H129" s="9">
        <v>1.02</v>
      </c>
      <c r="I129" s="9">
        <v>11.71</v>
      </c>
      <c r="J129" s="9">
        <v>10.1</v>
      </c>
    </row>
    <row r="130" spans="1:10" x14ac:dyDescent="0.25">
      <c r="A130" s="7">
        <v>645</v>
      </c>
      <c r="B130" s="7" t="s">
        <v>112</v>
      </c>
      <c r="C130" s="8">
        <v>40267</v>
      </c>
      <c r="D130" s="9">
        <v>5.0199999999999996</v>
      </c>
      <c r="E130" s="7">
        <v>42</v>
      </c>
      <c r="F130" s="9">
        <v>10</v>
      </c>
      <c r="G130" s="7">
        <v>359</v>
      </c>
      <c r="H130" s="9">
        <v>10</v>
      </c>
      <c r="I130" s="9">
        <v>10.220000000000001</v>
      </c>
      <c r="J130" s="9">
        <v>8.5500000000000007</v>
      </c>
    </row>
    <row r="131" spans="1:10" x14ac:dyDescent="0.25">
      <c r="A131" s="7">
        <v>648</v>
      </c>
      <c r="B131" s="7" t="s">
        <v>69</v>
      </c>
      <c r="C131" s="8">
        <v>40267</v>
      </c>
      <c r="D131" s="9">
        <v>5.01</v>
      </c>
      <c r="E131" s="7">
        <v>420</v>
      </c>
      <c r="F131" s="9">
        <v>9.98</v>
      </c>
      <c r="G131" s="7">
        <v>90</v>
      </c>
      <c r="H131" s="9">
        <v>1</v>
      </c>
      <c r="I131" s="9">
        <v>11.79</v>
      </c>
      <c r="J131" s="9">
        <v>10.01</v>
      </c>
    </row>
    <row r="132" spans="1:10" x14ac:dyDescent="0.25">
      <c r="A132" s="7">
        <v>648</v>
      </c>
      <c r="B132" s="7" t="s">
        <v>68</v>
      </c>
      <c r="C132" s="8">
        <v>40267</v>
      </c>
      <c r="D132" s="9">
        <v>5</v>
      </c>
      <c r="E132" s="7">
        <v>162</v>
      </c>
      <c r="F132" s="9">
        <v>10.09</v>
      </c>
      <c r="G132" s="7">
        <v>110</v>
      </c>
      <c r="H132" s="9">
        <v>1.04</v>
      </c>
      <c r="I132" s="9">
        <v>11.57</v>
      </c>
      <c r="J132" s="9">
        <v>10.09</v>
      </c>
    </row>
    <row r="133" spans="1:10" x14ac:dyDescent="0.25">
      <c r="A133" s="7">
        <v>652</v>
      </c>
      <c r="B133" s="7" t="s">
        <v>69</v>
      </c>
      <c r="C133" s="8">
        <v>40267</v>
      </c>
      <c r="D133" s="7">
        <v>4.97</v>
      </c>
      <c r="E133" s="7">
        <v>466</v>
      </c>
      <c r="F133" s="9">
        <v>10.02</v>
      </c>
      <c r="G133" s="7">
        <v>312</v>
      </c>
      <c r="H133" s="9">
        <v>1.06</v>
      </c>
      <c r="I133" s="9">
        <v>11</v>
      </c>
      <c r="J133" s="9">
        <v>9.3800000000000008</v>
      </c>
    </row>
    <row r="134" spans="1:10" x14ac:dyDescent="0.25">
      <c r="A134" s="7">
        <v>652</v>
      </c>
      <c r="B134" s="7" t="s">
        <v>68</v>
      </c>
      <c r="C134" s="8">
        <v>40267</v>
      </c>
      <c r="D134" s="9">
        <v>5.0599999999999996</v>
      </c>
      <c r="E134" s="7">
        <v>301</v>
      </c>
      <c r="F134" s="9">
        <v>9.9700000000000006</v>
      </c>
      <c r="G134" s="7">
        <v>377</v>
      </c>
      <c r="H134" s="9">
        <v>1</v>
      </c>
      <c r="I134" s="9">
        <v>10.37</v>
      </c>
      <c r="J134" s="9">
        <v>9.02</v>
      </c>
    </row>
    <row r="135" spans="1:10" x14ac:dyDescent="0.25">
      <c r="A135" s="7">
        <v>653</v>
      </c>
      <c r="B135" s="7" t="s">
        <v>68</v>
      </c>
      <c r="C135" s="8">
        <v>40267</v>
      </c>
      <c r="D135" s="9">
        <v>5.04</v>
      </c>
      <c r="E135" s="7">
        <v>432</v>
      </c>
      <c r="F135" s="9">
        <v>9.98</v>
      </c>
      <c r="G135" s="7">
        <v>308</v>
      </c>
      <c r="H135" s="9">
        <v>1.06</v>
      </c>
      <c r="I135" s="9">
        <v>11.01</v>
      </c>
      <c r="J135" s="9">
        <v>9.4700000000000006</v>
      </c>
    </row>
    <row r="136" spans="1:10" x14ac:dyDescent="0.25">
      <c r="A136" s="7">
        <v>653</v>
      </c>
      <c r="B136" s="7" t="s">
        <v>69</v>
      </c>
      <c r="C136" s="8">
        <v>40267</v>
      </c>
      <c r="D136" s="9">
        <v>4.9800000000000004</v>
      </c>
      <c r="E136" s="7">
        <v>409</v>
      </c>
      <c r="F136" s="9">
        <v>10.050000000000001</v>
      </c>
      <c r="G136" s="7">
        <v>325</v>
      </c>
      <c r="H136" s="9">
        <v>1.03</v>
      </c>
      <c r="I136" s="9">
        <v>11.63</v>
      </c>
      <c r="J136" s="9">
        <v>9.85</v>
      </c>
    </row>
    <row r="137" spans="1:10" x14ac:dyDescent="0.25">
      <c r="A137" s="7">
        <v>655</v>
      </c>
      <c r="B137" s="7" t="s">
        <v>68</v>
      </c>
      <c r="C137" s="8">
        <v>40267</v>
      </c>
      <c r="D137" s="9">
        <v>4.96</v>
      </c>
      <c r="E137" s="7">
        <v>108</v>
      </c>
      <c r="F137" s="9">
        <v>10.06</v>
      </c>
      <c r="G137" s="7">
        <v>35</v>
      </c>
      <c r="H137" s="9">
        <v>1.04</v>
      </c>
      <c r="I137" s="9">
        <v>11.61</v>
      </c>
      <c r="J137" s="9">
        <v>10.1</v>
      </c>
    </row>
    <row r="138" spans="1:10" x14ac:dyDescent="0.25">
      <c r="A138" s="7">
        <v>655</v>
      </c>
      <c r="B138" s="7" t="s">
        <v>69</v>
      </c>
      <c r="C138" s="8">
        <v>40267</v>
      </c>
      <c r="D138" s="9">
        <v>5.03</v>
      </c>
      <c r="E138" s="7">
        <v>39</v>
      </c>
      <c r="F138" s="9">
        <v>9.99</v>
      </c>
      <c r="G138" s="7">
        <v>311</v>
      </c>
      <c r="H138" s="9">
        <v>1.01</v>
      </c>
      <c r="I138" s="9">
        <v>12.16</v>
      </c>
      <c r="J138" s="9">
        <v>10.36</v>
      </c>
    </row>
    <row r="139" spans="1:10" x14ac:dyDescent="0.25">
      <c r="A139" s="7">
        <v>657</v>
      </c>
      <c r="B139" s="7" t="s">
        <v>69</v>
      </c>
      <c r="C139" s="8">
        <v>40267</v>
      </c>
      <c r="D139" s="9">
        <v>5.0599999999999996</v>
      </c>
      <c r="E139" s="7">
        <v>120</v>
      </c>
      <c r="F139" s="9">
        <v>10.029999999999999</v>
      </c>
      <c r="G139" s="7">
        <v>33</v>
      </c>
      <c r="H139" s="9">
        <v>1.02</v>
      </c>
      <c r="I139" s="9">
        <v>11.35</v>
      </c>
      <c r="J139" s="9">
        <v>9.57</v>
      </c>
    </row>
    <row r="140" spans="1:10" x14ac:dyDescent="0.25">
      <c r="A140" s="7">
        <v>657</v>
      </c>
      <c r="B140" s="7" t="s">
        <v>68</v>
      </c>
      <c r="C140" s="8">
        <v>40267</v>
      </c>
      <c r="D140" s="9">
        <v>4.99</v>
      </c>
      <c r="E140" s="7">
        <v>105</v>
      </c>
      <c r="F140" s="9">
        <v>10.02</v>
      </c>
      <c r="G140" s="7">
        <v>313</v>
      </c>
      <c r="H140" s="9">
        <v>0.97</v>
      </c>
      <c r="I140" s="9">
        <v>11.56</v>
      </c>
      <c r="J140" s="9">
        <v>9.8699999999999992</v>
      </c>
    </row>
    <row r="141" spans="1:10" x14ac:dyDescent="0.25">
      <c r="A141" s="7">
        <v>665</v>
      </c>
      <c r="B141" s="7" t="s">
        <v>69</v>
      </c>
      <c r="C141" s="8">
        <v>40267</v>
      </c>
      <c r="D141" s="9">
        <v>4.99</v>
      </c>
      <c r="E141" s="7">
        <v>441</v>
      </c>
      <c r="F141" s="9">
        <v>10.029999999999999</v>
      </c>
      <c r="G141" s="7">
        <v>45</v>
      </c>
      <c r="H141" s="9">
        <v>1.05</v>
      </c>
      <c r="I141" s="9">
        <v>12.46</v>
      </c>
      <c r="J141" s="9">
        <v>10.67</v>
      </c>
    </row>
    <row r="142" spans="1:10" x14ac:dyDescent="0.25">
      <c r="A142" s="7">
        <v>665</v>
      </c>
      <c r="B142" s="7" t="s">
        <v>68</v>
      </c>
      <c r="C142" s="8">
        <v>40267</v>
      </c>
      <c r="D142" s="9">
        <v>5.04</v>
      </c>
      <c r="E142" s="7">
        <v>204</v>
      </c>
      <c r="F142" s="9">
        <v>9.98</v>
      </c>
      <c r="G142" s="7">
        <v>203</v>
      </c>
      <c r="H142" s="9">
        <v>1.01</v>
      </c>
      <c r="I142" s="9">
        <v>11.1</v>
      </c>
      <c r="J142" s="9">
        <v>9.48</v>
      </c>
    </row>
    <row r="143" spans="1:10" x14ac:dyDescent="0.25">
      <c r="A143" s="7">
        <v>743</v>
      </c>
      <c r="B143" s="7" t="s">
        <v>68</v>
      </c>
      <c r="C143" s="8">
        <v>40267</v>
      </c>
      <c r="D143" s="9">
        <v>4.96</v>
      </c>
      <c r="E143" s="7">
        <v>404</v>
      </c>
      <c r="F143" s="9">
        <v>10</v>
      </c>
      <c r="G143" s="7">
        <v>16</v>
      </c>
      <c r="H143" s="9">
        <v>1</v>
      </c>
      <c r="I143" s="9">
        <v>11.71</v>
      </c>
      <c r="J143" s="9">
        <v>9.65</v>
      </c>
    </row>
    <row r="144" spans="1:10" x14ac:dyDescent="0.25">
      <c r="A144" s="7">
        <v>743</v>
      </c>
      <c r="B144" s="7" t="s">
        <v>69</v>
      </c>
      <c r="C144" s="8">
        <v>40267</v>
      </c>
      <c r="D144" s="9">
        <v>5.0599999999999996</v>
      </c>
      <c r="E144" s="7">
        <v>424</v>
      </c>
      <c r="F144" s="9">
        <v>10.050000000000001</v>
      </c>
      <c r="G144" s="7">
        <v>356</v>
      </c>
      <c r="H144" s="9">
        <v>1.02</v>
      </c>
      <c r="I144" s="9">
        <v>13.53</v>
      </c>
      <c r="J144" s="9">
        <v>11.15</v>
      </c>
    </row>
    <row r="145" spans="1:10" x14ac:dyDescent="0.25">
      <c r="A145" s="7">
        <v>746</v>
      </c>
      <c r="B145" s="7" t="s">
        <v>68</v>
      </c>
      <c r="C145" s="8">
        <v>40267</v>
      </c>
      <c r="D145" s="9">
        <v>5.0199999999999996</v>
      </c>
      <c r="E145" s="7">
        <v>165</v>
      </c>
      <c r="F145" s="9">
        <v>9.99</v>
      </c>
      <c r="G145" s="7">
        <v>87</v>
      </c>
      <c r="H145" s="9">
        <v>1.01</v>
      </c>
      <c r="I145" s="9">
        <v>12.74</v>
      </c>
      <c r="J145" s="9">
        <v>11.1</v>
      </c>
    </row>
    <row r="146" spans="1:10" x14ac:dyDescent="0.25">
      <c r="A146" s="7">
        <v>746</v>
      </c>
      <c r="B146" s="7" t="s">
        <v>69</v>
      </c>
      <c r="C146" s="8">
        <v>40267</v>
      </c>
      <c r="D146" s="9">
        <v>4.95</v>
      </c>
      <c r="E146" s="7">
        <v>158</v>
      </c>
      <c r="F146" s="9">
        <v>10.02</v>
      </c>
      <c r="G146" s="7">
        <v>355</v>
      </c>
      <c r="H146" s="9">
        <v>1</v>
      </c>
      <c r="I146" s="9">
        <v>9.9600000000000009</v>
      </c>
      <c r="J146" s="9">
        <v>8.57</v>
      </c>
    </row>
    <row r="147" spans="1:10" x14ac:dyDescent="0.25">
      <c r="A147" s="7">
        <v>749</v>
      </c>
      <c r="B147" s="7" t="s">
        <v>69</v>
      </c>
      <c r="C147" s="8">
        <v>40267</v>
      </c>
      <c r="D147" s="9">
        <v>4.9800000000000004</v>
      </c>
      <c r="E147" s="7">
        <v>302</v>
      </c>
      <c r="F147" s="9">
        <v>10.050000000000001</v>
      </c>
      <c r="G147" s="7">
        <v>66</v>
      </c>
      <c r="H147" s="9">
        <v>1</v>
      </c>
      <c r="I147" s="9">
        <v>11.82</v>
      </c>
      <c r="J147" s="9">
        <v>10.17</v>
      </c>
    </row>
    <row r="148" spans="1:10" x14ac:dyDescent="0.25">
      <c r="A148" s="7">
        <v>749</v>
      </c>
      <c r="B148" s="7" t="s">
        <v>68</v>
      </c>
      <c r="C148" s="8">
        <v>40267</v>
      </c>
      <c r="D148" s="9">
        <v>5</v>
      </c>
      <c r="E148" s="7">
        <v>14</v>
      </c>
      <c r="F148" s="9">
        <v>9.98</v>
      </c>
      <c r="G148" s="7">
        <v>321</v>
      </c>
      <c r="H148" s="9">
        <v>1.03</v>
      </c>
      <c r="I148" s="9">
        <v>11.56</v>
      </c>
      <c r="J148" s="9">
        <v>9.9</v>
      </c>
    </row>
    <row r="149" spans="1:10" x14ac:dyDescent="0.25">
      <c r="A149" s="7">
        <v>750</v>
      </c>
      <c r="B149" s="7" t="s">
        <v>69</v>
      </c>
      <c r="C149" s="8">
        <v>40267</v>
      </c>
      <c r="D149" s="9">
        <v>5.01</v>
      </c>
      <c r="E149" s="7">
        <v>447</v>
      </c>
      <c r="F149" s="9">
        <v>10.029999999999999</v>
      </c>
      <c r="G149" s="7">
        <v>9</v>
      </c>
      <c r="H149" s="9">
        <v>0.99</v>
      </c>
      <c r="I149" s="9">
        <v>11.78</v>
      </c>
      <c r="J149" s="9">
        <v>10.1</v>
      </c>
    </row>
    <row r="150" spans="1:10" x14ac:dyDescent="0.25">
      <c r="A150" s="7">
        <v>750</v>
      </c>
      <c r="B150" s="7" t="s">
        <v>68</v>
      </c>
      <c r="C150" s="8">
        <v>40267</v>
      </c>
      <c r="D150" s="9">
        <v>4.97</v>
      </c>
      <c r="E150" s="7">
        <v>156</v>
      </c>
      <c r="F150" s="9">
        <v>10.050000000000001</v>
      </c>
      <c r="G150" s="7">
        <v>305</v>
      </c>
      <c r="H150" s="9">
        <v>1.1100000000000001</v>
      </c>
      <c r="I150" s="9">
        <v>11.7</v>
      </c>
      <c r="J150" s="9">
        <v>10.47</v>
      </c>
    </row>
    <row r="151" spans="1:10" x14ac:dyDescent="0.25">
      <c r="A151" s="7">
        <v>755</v>
      </c>
      <c r="B151" s="7" t="s">
        <v>69</v>
      </c>
      <c r="C151" s="8">
        <v>40267</v>
      </c>
      <c r="D151" s="9">
        <v>5</v>
      </c>
      <c r="E151" s="7">
        <v>28</v>
      </c>
      <c r="F151" s="9">
        <v>10.039999999999999</v>
      </c>
      <c r="G151" s="7">
        <v>89</v>
      </c>
      <c r="H151" s="9">
        <v>1.02</v>
      </c>
      <c r="I151" s="9">
        <v>12.62</v>
      </c>
      <c r="J151" s="9">
        <v>10.83</v>
      </c>
    </row>
    <row r="152" spans="1:10" x14ac:dyDescent="0.25">
      <c r="A152" s="7">
        <v>755</v>
      </c>
      <c r="B152" s="7" t="s">
        <v>68</v>
      </c>
      <c r="C152" s="8">
        <v>40267</v>
      </c>
      <c r="D152" s="9">
        <v>4.9800000000000004</v>
      </c>
      <c r="E152" s="7">
        <v>100</v>
      </c>
      <c r="F152" s="9">
        <v>9.99</v>
      </c>
      <c r="G152" s="7">
        <v>302</v>
      </c>
      <c r="H152" s="9">
        <v>1.03</v>
      </c>
      <c r="I152" s="9">
        <v>12.89</v>
      </c>
      <c r="J152" s="9">
        <v>11.01</v>
      </c>
    </row>
    <row r="153" spans="1:10" x14ac:dyDescent="0.25">
      <c r="A153" s="7">
        <v>756</v>
      </c>
      <c r="B153" s="7" t="s">
        <v>68</v>
      </c>
      <c r="C153" s="8">
        <v>40267</v>
      </c>
      <c r="D153" s="9">
        <v>5.01</v>
      </c>
      <c r="E153" s="7">
        <v>462</v>
      </c>
      <c r="F153" s="9">
        <v>9.99</v>
      </c>
      <c r="G153" s="7">
        <v>97</v>
      </c>
      <c r="H153" s="9">
        <v>1.02</v>
      </c>
      <c r="I153" s="9">
        <v>11.47</v>
      </c>
      <c r="J153" s="9">
        <v>9.8800000000000008</v>
      </c>
    </row>
    <row r="154" spans="1:10" x14ac:dyDescent="0.25">
      <c r="A154" s="7">
        <v>756</v>
      </c>
      <c r="B154" s="7" t="s">
        <v>69</v>
      </c>
      <c r="C154" s="8">
        <v>40267</v>
      </c>
      <c r="D154" s="9">
        <v>4.99</v>
      </c>
      <c r="E154" s="7">
        <v>450</v>
      </c>
      <c r="F154" s="9">
        <v>10.02</v>
      </c>
      <c r="G154" s="7">
        <v>321</v>
      </c>
      <c r="H154" s="9">
        <v>1.03</v>
      </c>
      <c r="I154" s="9">
        <v>12.07</v>
      </c>
    </row>
    <row r="155" spans="1:10" x14ac:dyDescent="0.25">
      <c r="A155" s="7">
        <v>762</v>
      </c>
      <c r="B155" s="7" t="s">
        <v>68</v>
      </c>
      <c r="C155" s="8">
        <v>40267</v>
      </c>
      <c r="D155" s="9">
        <v>5.04</v>
      </c>
      <c r="E155" s="7">
        <v>416</v>
      </c>
      <c r="F155" s="9">
        <v>10.06</v>
      </c>
      <c r="G155" s="7">
        <v>320</v>
      </c>
      <c r="H155" s="9">
        <v>1.01</v>
      </c>
      <c r="I155" s="9">
        <v>11.27</v>
      </c>
      <c r="J155" s="9">
        <v>9.52</v>
      </c>
    </row>
    <row r="156" spans="1:10" x14ac:dyDescent="0.25">
      <c r="A156" s="7">
        <v>762</v>
      </c>
      <c r="B156" s="7" t="s">
        <v>69</v>
      </c>
      <c r="C156" s="8">
        <v>40267</v>
      </c>
      <c r="D156" s="9">
        <v>5.01</v>
      </c>
      <c r="E156" s="7">
        <v>151</v>
      </c>
      <c r="F156" s="9">
        <v>10</v>
      </c>
      <c r="G156" s="7">
        <v>358</v>
      </c>
      <c r="H156" s="9">
        <v>0.98</v>
      </c>
      <c r="I156" s="9">
        <v>11.61</v>
      </c>
      <c r="J156" s="9">
        <v>9.9499999999999993</v>
      </c>
    </row>
    <row r="157" spans="1:10" x14ac:dyDescent="0.25">
      <c r="A157" s="7">
        <v>765</v>
      </c>
      <c r="B157" s="7" t="s">
        <v>68</v>
      </c>
      <c r="C157" s="8">
        <v>40267</v>
      </c>
      <c r="D157" s="9">
        <v>5.05</v>
      </c>
      <c r="E157" s="7">
        <v>36</v>
      </c>
      <c r="F157" s="9">
        <v>9.98</v>
      </c>
      <c r="G157" s="7">
        <v>350</v>
      </c>
      <c r="H157" s="9">
        <v>1.01</v>
      </c>
      <c r="I157" s="9">
        <v>12.51</v>
      </c>
      <c r="J157" s="9" t="s">
        <v>113</v>
      </c>
    </row>
    <row r="158" spans="1:10" x14ac:dyDescent="0.25">
      <c r="A158" s="7">
        <v>765</v>
      </c>
      <c r="B158" s="7" t="s">
        <v>69</v>
      </c>
      <c r="C158" s="8">
        <v>40267</v>
      </c>
      <c r="D158" s="9">
        <v>5.0199999999999996</v>
      </c>
      <c r="E158" s="7">
        <v>739</v>
      </c>
      <c r="F158" s="9">
        <v>10.050000000000001</v>
      </c>
      <c r="G158" s="7">
        <v>357</v>
      </c>
      <c r="H158" s="9">
        <v>1</v>
      </c>
      <c r="I158" s="9">
        <v>10.58</v>
      </c>
      <c r="J158" s="9">
        <v>8.8800000000000008</v>
      </c>
    </row>
    <row r="159" spans="1:10" x14ac:dyDescent="0.25">
      <c r="A159" s="7">
        <v>767</v>
      </c>
      <c r="B159" s="7" t="s">
        <v>69</v>
      </c>
      <c r="C159" s="8">
        <v>40267</v>
      </c>
      <c r="D159" s="9">
        <v>5.01</v>
      </c>
      <c r="E159" s="7">
        <v>300</v>
      </c>
      <c r="F159" s="9">
        <v>10.02</v>
      </c>
      <c r="G159" s="7">
        <v>326</v>
      </c>
      <c r="H159" s="9">
        <v>1.01</v>
      </c>
      <c r="I159" s="9">
        <v>11.67</v>
      </c>
      <c r="J159" s="9">
        <v>10.029999999999999</v>
      </c>
    </row>
    <row r="160" spans="1:10" x14ac:dyDescent="0.25">
      <c r="A160" s="7">
        <v>767</v>
      </c>
      <c r="B160" s="7" t="s">
        <v>68</v>
      </c>
      <c r="C160" s="8">
        <v>40267</v>
      </c>
      <c r="D160" s="9">
        <v>5.05</v>
      </c>
      <c r="E160" s="7">
        <v>444</v>
      </c>
      <c r="F160" s="9">
        <v>9.98</v>
      </c>
      <c r="G160" s="7">
        <v>360</v>
      </c>
      <c r="H160" s="9">
        <v>0.99</v>
      </c>
      <c r="I160" s="9">
        <v>12.26</v>
      </c>
      <c r="J160" s="9">
        <v>10.01</v>
      </c>
    </row>
    <row r="161" spans="1:10" x14ac:dyDescent="0.25">
      <c r="A161" s="7">
        <v>769</v>
      </c>
      <c r="B161" s="7" t="s">
        <v>69</v>
      </c>
      <c r="C161" s="8">
        <v>40267</v>
      </c>
      <c r="D161" s="9">
        <v>4.96</v>
      </c>
      <c r="E161" s="7">
        <v>150</v>
      </c>
      <c r="F161" s="9">
        <v>10</v>
      </c>
      <c r="G161" s="7">
        <v>94</v>
      </c>
      <c r="H161" s="9">
        <v>1.03</v>
      </c>
      <c r="I161" s="9">
        <v>11.64</v>
      </c>
      <c r="J161" s="9">
        <v>10.029999999999999</v>
      </c>
    </row>
    <row r="162" spans="1:10" x14ac:dyDescent="0.25">
      <c r="A162" s="7">
        <v>769</v>
      </c>
      <c r="B162" s="7" t="s">
        <v>68</v>
      </c>
      <c r="C162" s="8">
        <v>40267</v>
      </c>
      <c r="D162" s="9">
        <v>5.0599999999999996</v>
      </c>
      <c r="E162" s="7">
        <v>104</v>
      </c>
      <c r="F162" s="9">
        <v>10.01</v>
      </c>
      <c r="G162" s="7">
        <v>362</v>
      </c>
      <c r="H162" s="9">
        <v>1</v>
      </c>
      <c r="I162" s="9">
        <v>7.72</v>
      </c>
      <c r="J162" s="9">
        <v>6.56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5"/>
  <sheetViews>
    <sheetView topLeftCell="B1" workbookViewId="0">
      <selection activeCell="C275" sqref="C2:M275"/>
    </sheetView>
  </sheetViews>
  <sheetFormatPr defaultRowHeight="15" x14ac:dyDescent="0.25"/>
  <cols>
    <col min="1" max="1" width="10.42578125" bestFit="1" customWidth="1"/>
    <col min="4" max="5" width="9.140625" style="17"/>
    <col min="8" max="8" width="35.85546875" bestFit="1" customWidth="1"/>
    <col min="9" max="9" width="11.7109375" bestFit="1" customWidth="1"/>
    <col min="10" max="10" width="12.85546875" bestFit="1" customWidth="1"/>
    <col min="11" max="11" width="7.28515625" bestFit="1" customWidth="1"/>
    <col min="12" max="12" width="5.7109375" bestFit="1" customWidth="1"/>
    <col min="13" max="13" width="18" bestFit="1" customWidth="1"/>
  </cols>
  <sheetData>
    <row r="1" spans="1:13" x14ac:dyDescent="0.25">
      <c r="A1" s="331" t="s">
        <v>2</v>
      </c>
      <c r="B1" s="331" t="s">
        <v>245</v>
      </c>
      <c r="C1" s="325" t="s">
        <v>42</v>
      </c>
      <c r="D1" s="325" t="s">
        <v>140</v>
      </c>
      <c r="E1" s="325" t="s">
        <v>141</v>
      </c>
      <c r="F1" s="325" t="s">
        <v>146</v>
      </c>
      <c r="G1" s="325" t="s">
        <v>234</v>
      </c>
      <c r="H1" s="325" t="s">
        <v>235</v>
      </c>
      <c r="I1" s="325" t="s">
        <v>152</v>
      </c>
      <c r="J1" s="325" t="s">
        <v>153</v>
      </c>
      <c r="K1" s="332" t="s">
        <v>132</v>
      </c>
      <c r="L1" s="332" t="s">
        <v>69</v>
      </c>
      <c r="M1" s="324" t="s">
        <v>236</v>
      </c>
    </row>
    <row r="2" spans="1:13" x14ac:dyDescent="0.25">
      <c r="A2" s="331" t="s">
        <v>15</v>
      </c>
      <c r="B2" s="331" t="s">
        <v>229</v>
      </c>
      <c r="C2" s="326">
        <v>71</v>
      </c>
      <c r="D2" s="327">
        <v>1</v>
      </c>
      <c r="E2" s="327">
        <v>3</v>
      </c>
      <c r="F2" s="327" t="s">
        <v>143</v>
      </c>
      <c r="G2" s="327">
        <v>11</v>
      </c>
      <c r="H2" s="327" t="s">
        <v>148</v>
      </c>
      <c r="I2" s="327" t="s">
        <v>157</v>
      </c>
      <c r="J2" s="327" t="s">
        <v>156</v>
      </c>
      <c r="K2" s="330">
        <v>4.4999999999999998E-2</v>
      </c>
      <c r="L2" s="330">
        <v>1.2999999999999999E-2</v>
      </c>
      <c r="M2" s="330">
        <v>5.7999999999999996E-2</v>
      </c>
    </row>
    <row r="3" spans="1:13" x14ac:dyDescent="0.25">
      <c r="A3" s="331" t="s">
        <v>15</v>
      </c>
      <c r="B3" s="331" t="s">
        <v>229</v>
      </c>
      <c r="C3" s="326">
        <v>72</v>
      </c>
      <c r="D3" s="327">
        <v>1</v>
      </c>
      <c r="E3" s="327">
        <v>3</v>
      </c>
      <c r="F3" s="327" t="s">
        <v>143</v>
      </c>
      <c r="G3" s="327">
        <v>6</v>
      </c>
      <c r="H3" s="327" t="s">
        <v>237</v>
      </c>
      <c r="I3" s="327" t="s">
        <v>157</v>
      </c>
      <c r="J3" s="327" t="s">
        <v>154</v>
      </c>
      <c r="K3" s="330">
        <v>3.5000000000000003E-2</v>
      </c>
      <c r="L3" s="330">
        <v>0.01</v>
      </c>
      <c r="M3" s="330">
        <v>4.5000000000000005E-2</v>
      </c>
    </row>
    <row r="4" spans="1:13" x14ac:dyDescent="0.25">
      <c r="A4" s="331" t="s">
        <v>15</v>
      </c>
      <c r="B4" s="331" t="s">
        <v>229</v>
      </c>
      <c r="C4" s="326">
        <v>73</v>
      </c>
      <c r="D4" s="327">
        <v>1</v>
      </c>
      <c r="E4" s="327">
        <v>3</v>
      </c>
      <c r="F4" s="327" t="s">
        <v>143</v>
      </c>
      <c r="G4" s="327">
        <v>21</v>
      </c>
      <c r="H4" s="327" t="s">
        <v>190</v>
      </c>
      <c r="I4" s="327" t="s">
        <v>154</v>
      </c>
      <c r="J4" s="327" t="s">
        <v>154</v>
      </c>
      <c r="K4" s="330">
        <v>3.4000000000000002E-2</v>
      </c>
      <c r="L4" s="330">
        <v>1.0999999999999999E-2</v>
      </c>
      <c r="M4" s="330">
        <v>4.4999999999999998E-2</v>
      </c>
    </row>
    <row r="5" spans="1:13" x14ac:dyDescent="0.25">
      <c r="A5" s="331" t="s">
        <v>15</v>
      </c>
      <c r="B5" s="331" t="s">
        <v>229</v>
      </c>
      <c r="C5" s="326">
        <v>74</v>
      </c>
      <c r="D5" s="327">
        <v>1</v>
      </c>
      <c r="E5" s="327">
        <v>3</v>
      </c>
      <c r="F5" s="327" t="s">
        <v>143</v>
      </c>
      <c r="G5" s="327">
        <v>17</v>
      </c>
      <c r="H5" s="327" t="s">
        <v>150</v>
      </c>
      <c r="I5" s="327" t="s">
        <v>154</v>
      </c>
      <c r="J5" s="327" t="s">
        <v>154</v>
      </c>
      <c r="K5" s="330">
        <v>3.3000000000000002E-2</v>
      </c>
      <c r="L5" s="330">
        <v>3.9E-2</v>
      </c>
      <c r="M5" s="330">
        <v>7.2000000000000008E-2</v>
      </c>
    </row>
    <row r="6" spans="1:13" x14ac:dyDescent="0.25">
      <c r="A6" s="331" t="s">
        <v>15</v>
      </c>
      <c r="B6" s="331" t="s">
        <v>229</v>
      </c>
      <c r="C6" s="326">
        <v>75</v>
      </c>
      <c r="D6" s="327">
        <v>1</v>
      </c>
      <c r="E6" s="327">
        <v>3</v>
      </c>
      <c r="F6" s="327" t="s">
        <v>143</v>
      </c>
      <c r="G6" s="327">
        <v>22</v>
      </c>
      <c r="H6" s="327" t="s">
        <v>193</v>
      </c>
      <c r="I6" s="327" t="s">
        <v>154</v>
      </c>
      <c r="J6" s="327" t="s">
        <v>154</v>
      </c>
      <c r="K6" s="330">
        <v>1.7999999999999999E-2</v>
      </c>
      <c r="L6" s="330">
        <v>0.03</v>
      </c>
      <c r="M6" s="330">
        <v>4.8000000000000001E-2</v>
      </c>
    </row>
    <row r="7" spans="1:13" x14ac:dyDescent="0.25">
      <c r="A7" s="331" t="s">
        <v>15</v>
      </c>
      <c r="B7" s="331" t="s">
        <v>229</v>
      </c>
      <c r="C7" s="326">
        <v>76</v>
      </c>
      <c r="D7" s="327">
        <v>1</v>
      </c>
      <c r="E7" s="327">
        <v>3</v>
      </c>
      <c r="F7" s="327" t="s">
        <v>143</v>
      </c>
      <c r="G7" s="327">
        <v>4</v>
      </c>
      <c r="H7" s="327" t="s">
        <v>237</v>
      </c>
      <c r="I7" s="327" t="s">
        <v>157</v>
      </c>
      <c r="J7" s="327" t="s">
        <v>155</v>
      </c>
      <c r="K7" s="330">
        <v>0.129</v>
      </c>
      <c r="L7" s="330">
        <v>4.4999999999999998E-2</v>
      </c>
      <c r="M7" s="330">
        <v>0.17399999999999999</v>
      </c>
    </row>
    <row r="8" spans="1:13" x14ac:dyDescent="0.25">
      <c r="A8" s="331" t="s">
        <v>15</v>
      </c>
      <c r="B8" s="331" t="s">
        <v>229</v>
      </c>
      <c r="C8" s="326">
        <v>77</v>
      </c>
      <c r="D8" s="327">
        <v>1</v>
      </c>
      <c r="E8" s="327">
        <v>3</v>
      </c>
      <c r="F8" s="327" t="s">
        <v>143</v>
      </c>
      <c r="G8" s="327">
        <v>1</v>
      </c>
      <c r="H8" s="327" t="s">
        <v>237</v>
      </c>
      <c r="I8" s="327" t="s">
        <v>154</v>
      </c>
      <c r="J8" s="327" t="s">
        <v>155</v>
      </c>
      <c r="K8" s="330">
        <v>5.8999999999999997E-2</v>
      </c>
      <c r="L8" s="330">
        <v>7.3299999999999997E-3</v>
      </c>
      <c r="M8" s="330">
        <v>6.633E-2</v>
      </c>
    </row>
    <row r="9" spans="1:13" x14ac:dyDescent="0.25">
      <c r="A9" s="331" t="s">
        <v>15</v>
      </c>
      <c r="B9" s="331" t="s">
        <v>229</v>
      </c>
      <c r="C9" s="326">
        <v>78</v>
      </c>
      <c r="D9" s="327">
        <v>1</v>
      </c>
      <c r="E9" s="327">
        <v>3</v>
      </c>
      <c r="F9" s="327" t="s">
        <v>143</v>
      </c>
      <c r="G9" s="327">
        <v>31</v>
      </c>
      <c r="H9" s="327" t="s">
        <v>197</v>
      </c>
      <c r="I9" s="327" t="s">
        <v>154</v>
      </c>
      <c r="J9" s="327" t="s">
        <v>154</v>
      </c>
      <c r="K9" s="330">
        <v>0.02</v>
      </c>
      <c r="L9" s="330">
        <v>0.04</v>
      </c>
      <c r="M9" s="330">
        <v>0.06</v>
      </c>
    </row>
    <row r="10" spans="1:13" x14ac:dyDescent="0.25">
      <c r="A10" s="331" t="s">
        <v>15</v>
      </c>
      <c r="B10" s="331" t="s">
        <v>229</v>
      </c>
      <c r="C10" s="326">
        <v>79</v>
      </c>
      <c r="D10" s="327">
        <v>1</v>
      </c>
      <c r="E10" s="327">
        <v>3</v>
      </c>
      <c r="F10" s="327" t="s">
        <v>143</v>
      </c>
      <c r="G10" s="327">
        <v>28</v>
      </c>
      <c r="H10" s="327" t="s">
        <v>192</v>
      </c>
      <c r="I10" s="327" t="s">
        <v>154</v>
      </c>
      <c r="J10" s="327" t="s">
        <v>154</v>
      </c>
      <c r="K10" s="330">
        <v>0.1</v>
      </c>
      <c r="L10" s="330">
        <v>3.4000000000000002E-2</v>
      </c>
      <c r="M10" s="330">
        <v>0.13400000000000001</v>
      </c>
    </row>
    <row r="11" spans="1:13" x14ac:dyDescent="0.25">
      <c r="A11" s="331" t="s">
        <v>15</v>
      </c>
      <c r="B11" s="331" t="s">
        <v>229</v>
      </c>
      <c r="C11" s="326">
        <v>80</v>
      </c>
      <c r="D11" s="327">
        <v>1</v>
      </c>
      <c r="E11" s="327">
        <v>3</v>
      </c>
      <c r="F11" s="327" t="s">
        <v>143</v>
      </c>
      <c r="G11" s="327">
        <v>9</v>
      </c>
      <c r="H11" s="327" t="s">
        <v>148</v>
      </c>
      <c r="I11" s="327" t="s">
        <v>154</v>
      </c>
      <c r="J11" s="327" t="s">
        <v>154</v>
      </c>
      <c r="K11" s="330">
        <v>7.0000000000000007E-2</v>
      </c>
      <c r="L11" s="330">
        <v>8.2799999999999992E-3</v>
      </c>
      <c r="M11" s="330">
        <v>7.8280000000000002E-2</v>
      </c>
    </row>
    <row r="12" spans="1:13" x14ac:dyDescent="0.25">
      <c r="A12" s="331" t="s">
        <v>15</v>
      </c>
      <c r="B12" s="331" t="s">
        <v>229</v>
      </c>
      <c r="C12" s="326">
        <v>81</v>
      </c>
      <c r="D12" s="327">
        <v>1</v>
      </c>
      <c r="E12" s="327">
        <v>3</v>
      </c>
      <c r="F12" s="327" t="s">
        <v>143</v>
      </c>
      <c r="G12" s="327">
        <v>24</v>
      </c>
      <c r="H12" s="327" t="s">
        <v>196</v>
      </c>
      <c r="I12" s="327" t="s">
        <v>154</v>
      </c>
      <c r="J12" s="327" t="s">
        <v>154</v>
      </c>
      <c r="K12" s="330">
        <v>4.2000000000000003E-2</v>
      </c>
      <c r="L12" s="330">
        <v>1.6E-2</v>
      </c>
      <c r="M12" s="330">
        <v>5.8000000000000003E-2</v>
      </c>
    </row>
    <row r="13" spans="1:13" x14ac:dyDescent="0.25">
      <c r="A13" s="331" t="s">
        <v>15</v>
      </c>
      <c r="B13" s="331" t="s">
        <v>229</v>
      </c>
      <c r="C13" s="326">
        <v>82</v>
      </c>
      <c r="D13" s="327">
        <v>1</v>
      </c>
      <c r="E13" s="327">
        <v>3</v>
      </c>
      <c r="F13" s="327" t="s">
        <v>143</v>
      </c>
      <c r="G13" s="327">
        <v>5</v>
      </c>
      <c r="H13" s="327" t="s">
        <v>237</v>
      </c>
      <c r="I13" s="327" t="s">
        <v>157</v>
      </c>
      <c r="J13" s="327" t="s">
        <v>156</v>
      </c>
      <c r="K13" s="330">
        <v>0.02</v>
      </c>
      <c r="L13" s="330">
        <v>2.8000000000000001E-2</v>
      </c>
      <c r="M13" s="330">
        <v>4.8000000000000001E-2</v>
      </c>
    </row>
    <row r="14" spans="1:13" x14ac:dyDescent="0.25">
      <c r="A14" s="331" t="s">
        <v>15</v>
      </c>
      <c r="B14" s="331" t="s">
        <v>229</v>
      </c>
      <c r="C14" s="326">
        <v>83</v>
      </c>
      <c r="D14" s="327">
        <v>1</v>
      </c>
      <c r="E14" s="327">
        <v>3</v>
      </c>
      <c r="F14" s="327" t="s">
        <v>143</v>
      </c>
      <c r="G14" s="327">
        <v>19</v>
      </c>
      <c r="H14" s="327" t="s">
        <v>186</v>
      </c>
      <c r="I14" s="327" t="s">
        <v>154</v>
      </c>
      <c r="J14" s="327" t="s">
        <v>154</v>
      </c>
      <c r="K14" s="330">
        <v>3.7999999999999999E-2</v>
      </c>
      <c r="L14" s="330">
        <v>1.2E-2</v>
      </c>
      <c r="M14" s="330">
        <v>0.05</v>
      </c>
    </row>
    <row r="15" spans="1:13" x14ac:dyDescent="0.25">
      <c r="A15" s="331" t="s">
        <v>15</v>
      </c>
      <c r="B15" s="331" t="s">
        <v>229</v>
      </c>
      <c r="C15" s="326">
        <v>84</v>
      </c>
      <c r="D15" s="327">
        <v>1</v>
      </c>
      <c r="E15" s="327">
        <v>3</v>
      </c>
      <c r="F15" s="327" t="s">
        <v>143</v>
      </c>
      <c r="G15" s="327">
        <v>20</v>
      </c>
      <c r="H15" s="327" t="s">
        <v>189</v>
      </c>
      <c r="I15" s="327" t="s">
        <v>154</v>
      </c>
      <c r="J15" s="327" t="s">
        <v>154</v>
      </c>
      <c r="K15" s="330">
        <v>3.3000000000000002E-2</v>
      </c>
      <c r="L15" s="330">
        <v>1.4E-2</v>
      </c>
      <c r="M15" s="330">
        <v>4.7E-2</v>
      </c>
    </row>
    <row r="16" spans="1:13" x14ac:dyDescent="0.25">
      <c r="A16" s="331" t="s">
        <v>15</v>
      </c>
      <c r="B16" s="331" t="s">
        <v>229</v>
      </c>
      <c r="C16" s="326">
        <v>85</v>
      </c>
      <c r="D16" s="327">
        <v>1</v>
      </c>
      <c r="E16" s="327">
        <v>3</v>
      </c>
      <c r="F16" s="327" t="s">
        <v>143</v>
      </c>
      <c r="G16" s="327">
        <v>29</v>
      </c>
      <c r="H16" s="327" t="s">
        <v>238</v>
      </c>
      <c r="I16" s="327" t="s">
        <v>154</v>
      </c>
      <c r="J16" s="327" t="s">
        <v>154</v>
      </c>
      <c r="K16" s="330">
        <v>0.11600000000000001</v>
      </c>
      <c r="L16" s="330">
        <v>8.4000000000000005E-2</v>
      </c>
      <c r="M16" s="330">
        <v>0.2</v>
      </c>
    </row>
    <row r="17" spans="1:13" x14ac:dyDescent="0.25">
      <c r="A17" s="331" t="s">
        <v>15</v>
      </c>
      <c r="B17" s="331" t="s">
        <v>229</v>
      </c>
      <c r="C17" s="326">
        <v>86</v>
      </c>
      <c r="D17" s="327">
        <v>1</v>
      </c>
      <c r="E17" s="327">
        <v>3</v>
      </c>
      <c r="F17" s="327" t="s">
        <v>143</v>
      </c>
      <c r="G17" s="327">
        <v>15</v>
      </c>
      <c r="H17" s="327" t="s">
        <v>149</v>
      </c>
      <c r="I17" s="327" t="s">
        <v>154</v>
      </c>
      <c r="J17" s="327" t="s">
        <v>154</v>
      </c>
      <c r="K17" s="330">
        <v>0.03</v>
      </c>
      <c r="L17" s="330">
        <v>1.7000000000000001E-2</v>
      </c>
      <c r="M17" s="330">
        <v>4.7E-2</v>
      </c>
    </row>
    <row r="18" spans="1:13" x14ac:dyDescent="0.25">
      <c r="A18" s="331" t="s">
        <v>15</v>
      </c>
      <c r="B18" s="331" t="s">
        <v>229</v>
      </c>
      <c r="C18" s="326">
        <v>87</v>
      </c>
      <c r="D18" s="327">
        <v>1</v>
      </c>
      <c r="E18" s="327">
        <v>3</v>
      </c>
      <c r="F18" s="327" t="s">
        <v>143</v>
      </c>
      <c r="G18" s="327">
        <v>34</v>
      </c>
      <c r="H18" s="327" t="s">
        <v>149</v>
      </c>
      <c r="I18" s="327" t="s">
        <v>154</v>
      </c>
      <c r="J18" s="327" t="s">
        <v>155</v>
      </c>
      <c r="K18" s="330">
        <v>2.9000000000000001E-2</v>
      </c>
      <c r="L18" s="330">
        <v>1.9E-2</v>
      </c>
      <c r="M18" s="330">
        <v>4.8000000000000001E-2</v>
      </c>
    </row>
    <row r="19" spans="1:13" x14ac:dyDescent="0.25">
      <c r="A19" s="331" t="s">
        <v>15</v>
      </c>
      <c r="B19" s="331" t="s">
        <v>229</v>
      </c>
      <c r="C19" s="326">
        <v>88</v>
      </c>
      <c r="D19" s="327">
        <v>1</v>
      </c>
      <c r="E19" s="327">
        <v>3</v>
      </c>
      <c r="F19" s="327" t="s">
        <v>143</v>
      </c>
      <c r="G19" s="327">
        <v>7</v>
      </c>
      <c r="H19" s="327" t="s">
        <v>148</v>
      </c>
      <c r="I19" s="327" t="s">
        <v>154</v>
      </c>
      <c r="J19" s="327" t="s">
        <v>155</v>
      </c>
      <c r="K19" s="330">
        <v>2.7E-2</v>
      </c>
      <c r="L19" s="330">
        <v>4.2999999999999997E-2</v>
      </c>
      <c r="M19" s="330">
        <v>6.9999999999999993E-2</v>
      </c>
    </row>
    <row r="20" spans="1:13" x14ac:dyDescent="0.25">
      <c r="A20" s="331" t="s">
        <v>15</v>
      </c>
      <c r="B20" s="331" t="s">
        <v>229</v>
      </c>
      <c r="C20" s="326">
        <v>89</v>
      </c>
      <c r="D20" s="327">
        <v>1</v>
      </c>
      <c r="E20" s="327">
        <v>3</v>
      </c>
      <c r="F20" s="327" t="s">
        <v>143</v>
      </c>
      <c r="G20" s="327">
        <v>8</v>
      </c>
      <c r="H20" s="327" t="s">
        <v>148</v>
      </c>
      <c r="I20" s="327" t="s">
        <v>154</v>
      </c>
      <c r="J20" s="327" t="s">
        <v>156</v>
      </c>
      <c r="K20" s="330">
        <v>0.10299999999999999</v>
      </c>
      <c r="L20" s="330">
        <v>2.1999999999999999E-2</v>
      </c>
      <c r="M20" s="330">
        <v>0.125</v>
      </c>
    </row>
    <row r="21" spans="1:13" x14ac:dyDescent="0.25">
      <c r="A21" s="331" t="s">
        <v>15</v>
      </c>
      <c r="B21" s="331" t="s">
        <v>229</v>
      </c>
      <c r="C21" s="326">
        <v>90</v>
      </c>
      <c r="D21" s="327">
        <v>1</v>
      </c>
      <c r="E21" s="327">
        <v>3</v>
      </c>
      <c r="F21" s="327" t="s">
        <v>143</v>
      </c>
      <c r="G21" s="327" t="s">
        <v>239</v>
      </c>
      <c r="H21" s="327" t="s">
        <v>151</v>
      </c>
      <c r="I21" s="327" t="s">
        <v>154</v>
      </c>
      <c r="J21" s="327" t="s">
        <v>156</v>
      </c>
      <c r="K21" s="330">
        <v>1.0230000000000001E-2</v>
      </c>
      <c r="L21" s="330">
        <v>4.4000000000000003E-3</v>
      </c>
      <c r="M21" s="330">
        <v>1.4630000000000001E-2</v>
      </c>
    </row>
    <row r="22" spans="1:13" x14ac:dyDescent="0.25">
      <c r="A22" s="331" t="s">
        <v>15</v>
      </c>
      <c r="B22" s="331" t="s">
        <v>229</v>
      </c>
      <c r="C22" s="326">
        <v>91</v>
      </c>
      <c r="D22" s="327">
        <v>1</v>
      </c>
      <c r="E22" s="327">
        <v>3</v>
      </c>
      <c r="F22" s="327" t="s">
        <v>143</v>
      </c>
      <c r="G22" s="327">
        <v>14</v>
      </c>
      <c r="H22" s="327" t="s">
        <v>240</v>
      </c>
      <c r="I22" s="327" t="s">
        <v>154</v>
      </c>
      <c r="J22" s="327" t="s">
        <v>154</v>
      </c>
      <c r="K22" s="330">
        <v>2.1000000000000001E-2</v>
      </c>
      <c r="L22" s="330">
        <v>7.0000000000000007E-2</v>
      </c>
      <c r="M22" s="330">
        <v>9.1000000000000011E-2</v>
      </c>
    </row>
    <row r="23" spans="1:13" x14ac:dyDescent="0.25">
      <c r="A23" s="331" t="s">
        <v>15</v>
      </c>
      <c r="B23" s="331" t="s">
        <v>229</v>
      </c>
      <c r="C23" s="326">
        <v>92</v>
      </c>
      <c r="D23" s="327">
        <v>1</v>
      </c>
      <c r="E23" s="327">
        <v>3</v>
      </c>
      <c r="F23" s="327" t="s">
        <v>143</v>
      </c>
      <c r="G23" s="327">
        <v>32</v>
      </c>
      <c r="H23" s="327" t="s">
        <v>194</v>
      </c>
      <c r="I23" s="327" t="s">
        <v>154</v>
      </c>
      <c r="J23" s="327" t="s">
        <v>154</v>
      </c>
      <c r="K23" s="330">
        <v>0.03</v>
      </c>
      <c r="L23" s="330">
        <v>8.320000000000001E-3</v>
      </c>
      <c r="M23" s="330">
        <v>3.832E-2</v>
      </c>
    </row>
    <row r="24" spans="1:13" x14ac:dyDescent="0.25">
      <c r="A24" s="331" t="s">
        <v>15</v>
      </c>
      <c r="B24" s="331" t="s">
        <v>229</v>
      </c>
      <c r="C24" s="326">
        <v>93</v>
      </c>
      <c r="D24" s="327">
        <v>1</v>
      </c>
      <c r="E24" s="327">
        <v>3</v>
      </c>
      <c r="F24" s="327" t="s">
        <v>143</v>
      </c>
      <c r="G24" s="327">
        <v>26</v>
      </c>
      <c r="H24" s="327" t="s">
        <v>188</v>
      </c>
      <c r="I24" s="327" t="s">
        <v>154</v>
      </c>
      <c r="J24" s="327" t="s">
        <v>154</v>
      </c>
      <c r="K24" s="330">
        <v>3.1E-2</v>
      </c>
      <c r="L24" s="330">
        <v>1.0999999999999999E-2</v>
      </c>
      <c r="M24" s="330">
        <v>4.1999999999999996E-2</v>
      </c>
    </row>
    <row r="25" spans="1:13" x14ac:dyDescent="0.25">
      <c r="A25" s="331" t="s">
        <v>15</v>
      </c>
      <c r="B25" s="331" t="s">
        <v>229</v>
      </c>
      <c r="C25" s="326">
        <v>94</v>
      </c>
      <c r="D25" s="327">
        <v>1</v>
      </c>
      <c r="E25" s="327">
        <v>3</v>
      </c>
      <c r="F25" s="327" t="s">
        <v>143</v>
      </c>
      <c r="G25" s="327">
        <v>12</v>
      </c>
      <c r="H25" s="327" t="s">
        <v>148</v>
      </c>
      <c r="I25" s="327" t="s">
        <v>157</v>
      </c>
      <c r="J25" s="327" t="s">
        <v>154</v>
      </c>
      <c r="K25" s="330">
        <v>3.9E-2</v>
      </c>
      <c r="L25" s="330">
        <v>3.4000000000000002E-2</v>
      </c>
      <c r="M25" s="330">
        <v>7.3000000000000009E-2</v>
      </c>
    </row>
    <row r="26" spans="1:13" x14ac:dyDescent="0.25">
      <c r="A26" s="331" t="s">
        <v>15</v>
      </c>
      <c r="B26" s="331" t="s">
        <v>229</v>
      </c>
      <c r="C26" s="326">
        <v>95</v>
      </c>
      <c r="D26" s="327">
        <v>1</v>
      </c>
      <c r="E26" s="327">
        <v>3</v>
      </c>
      <c r="F26" s="327" t="s">
        <v>143</v>
      </c>
      <c r="G26" s="327">
        <v>35</v>
      </c>
      <c r="H26" s="327" t="s">
        <v>149</v>
      </c>
      <c r="I26" s="327" t="s">
        <v>154</v>
      </c>
      <c r="J26" s="327" t="s">
        <v>156</v>
      </c>
      <c r="K26" s="330">
        <v>0.10299999999999999</v>
      </c>
      <c r="L26" s="330">
        <v>0.01</v>
      </c>
      <c r="M26" s="330">
        <v>0.11299999999999999</v>
      </c>
    </row>
    <row r="27" spans="1:13" x14ac:dyDescent="0.25">
      <c r="A27" s="331" t="s">
        <v>15</v>
      </c>
      <c r="B27" s="331" t="s">
        <v>229</v>
      </c>
      <c r="C27" s="326">
        <v>96</v>
      </c>
      <c r="D27" s="327">
        <v>1</v>
      </c>
      <c r="E27" s="327">
        <v>3</v>
      </c>
      <c r="F27" s="327" t="s">
        <v>143</v>
      </c>
      <c r="G27" s="327">
        <v>13</v>
      </c>
      <c r="H27" s="327" t="s">
        <v>241</v>
      </c>
      <c r="I27" s="327" t="s">
        <v>154</v>
      </c>
      <c r="J27" s="327" t="s">
        <v>154</v>
      </c>
      <c r="K27" s="330">
        <v>3.9E-2</v>
      </c>
      <c r="L27" s="330">
        <v>1.7999999999999999E-2</v>
      </c>
      <c r="M27" s="330">
        <v>5.6999999999999995E-2</v>
      </c>
    </row>
    <row r="28" spans="1:13" x14ac:dyDescent="0.25">
      <c r="A28" s="331" t="s">
        <v>15</v>
      </c>
      <c r="B28" s="331" t="s">
        <v>229</v>
      </c>
      <c r="C28" s="326">
        <v>97</v>
      </c>
      <c r="D28" s="327">
        <v>1</v>
      </c>
      <c r="E28" s="327">
        <v>3</v>
      </c>
      <c r="F28" s="327" t="s">
        <v>143</v>
      </c>
      <c r="G28" s="327">
        <v>25</v>
      </c>
      <c r="H28" s="327" t="s">
        <v>242</v>
      </c>
      <c r="I28" s="327" t="s">
        <v>154</v>
      </c>
      <c r="J28" s="327" t="s">
        <v>154</v>
      </c>
      <c r="K28" s="330">
        <v>4.7E-2</v>
      </c>
      <c r="L28" s="330">
        <v>6.9000000000000008E-3</v>
      </c>
      <c r="M28" s="330">
        <v>5.3900000000000003E-2</v>
      </c>
    </row>
    <row r="29" spans="1:13" x14ac:dyDescent="0.25">
      <c r="A29" s="331" t="s">
        <v>15</v>
      </c>
      <c r="B29" s="331" t="s">
        <v>229</v>
      </c>
      <c r="C29" s="326">
        <v>98</v>
      </c>
      <c r="D29" s="327">
        <v>1</v>
      </c>
      <c r="E29" s="327">
        <v>3</v>
      </c>
      <c r="F29" s="327" t="s">
        <v>143</v>
      </c>
      <c r="G29" s="327">
        <v>27</v>
      </c>
      <c r="H29" s="327" t="s">
        <v>191</v>
      </c>
      <c r="I29" s="327" t="s">
        <v>154</v>
      </c>
      <c r="J29" s="327" t="s">
        <v>154</v>
      </c>
      <c r="K29" s="330">
        <v>0.11799999999999999</v>
      </c>
      <c r="L29" s="330">
        <v>6.5000000000000002E-2</v>
      </c>
      <c r="M29" s="330">
        <v>0.183</v>
      </c>
    </row>
    <row r="30" spans="1:13" x14ac:dyDescent="0.25">
      <c r="A30" s="331" t="s">
        <v>15</v>
      </c>
      <c r="B30" s="331" t="s">
        <v>229</v>
      </c>
      <c r="C30" s="326">
        <v>99</v>
      </c>
      <c r="D30" s="327">
        <v>1</v>
      </c>
      <c r="E30" s="327">
        <v>3</v>
      </c>
      <c r="F30" s="327" t="s">
        <v>143</v>
      </c>
      <c r="G30" s="327">
        <v>23</v>
      </c>
      <c r="H30" s="327" t="s">
        <v>181</v>
      </c>
      <c r="I30" s="327" t="s">
        <v>154</v>
      </c>
      <c r="J30" s="327" t="s">
        <v>154</v>
      </c>
      <c r="K30" s="330">
        <v>2.1999999999999999E-2</v>
      </c>
      <c r="L30" s="330">
        <v>5.3499999999999997E-3</v>
      </c>
      <c r="M30" s="330">
        <v>2.7349999999999999E-2</v>
      </c>
    </row>
    <row r="31" spans="1:13" x14ac:dyDescent="0.25">
      <c r="A31" s="331" t="s">
        <v>15</v>
      </c>
      <c r="B31" s="331" t="s">
        <v>229</v>
      </c>
      <c r="C31" s="326">
        <v>100</v>
      </c>
      <c r="D31" s="327">
        <v>1</v>
      </c>
      <c r="E31" s="327">
        <v>3</v>
      </c>
      <c r="F31" s="327" t="s">
        <v>143</v>
      </c>
      <c r="G31" s="327">
        <v>2</v>
      </c>
      <c r="H31" s="327" t="s">
        <v>237</v>
      </c>
      <c r="I31" s="327" t="s">
        <v>154</v>
      </c>
      <c r="J31" s="327" t="s">
        <v>156</v>
      </c>
      <c r="K31" s="330">
        <v>7.2999999999999995E-2</v>
      </c>
      <c r="L31" s="330">
        <v>3.9E-2</v>
      </c>
      <c r="M31" s="330">
        <v>0.11199999999999999</v>
      </c>
    </row>
    <row r="32" spans="1:13" x14ac:dyDescent="0.25">
      <c r="A32" s="331" t="s">
        <v>15</v>
      </c>
      <c r="B32" s="331" t="s">
        <v>229</v>
      </c>
      <c r="C32" s="326">
        <v>101</v>
      </c>
      <c r="D32" s="327">
        <v>1</v>
      </c>
      <c r="E32" s="327">
        <v>3</v>
      </c>
      <c r="F32" s="327" t="s">
        <v>143</v>
      </c>
      <c r="G32" s="327">
        <v>10</v>
      </c>
      <c r="H32" s="327" t="s">
        <v>148</v>
      </c>
      <c r="I32" s="327" t="s">
        <v>157</v>
      </c>
      <c r="J32" s="327" t="s">
        <v>155</v>
      </c>
      <c r="K32" s="330">
        <v>0.02</v>
      </c>
      <c r="L32" s="330">
        <v>4.9000000000000002E-2</v>
      </c>
      <c r="M32" s="330">
        <v>6.9000000000000006E-2</v>
      </c>
    </row>
    <row r="33" spans="1:13" x14ac:dyDescent="0.25">
      <c r="A33" s="331" t="s">
        <v>15</v>
      </c>
      <c r="B33" s="331" t="s">
        <v>229</v>
      </c>
      <c r="C33" s="326">
        <v>102</v>
      </c>
      <c r="D33" s="327">
        <v>1</v>
      </c>
      <c r="E33" s="327">
        <v>3</v>
      </c>
      <c r="F33" s="327" t="s">
        <v>143</v>
      </c>
      <c r="G33" s="327">
        <v>3</v>
      </c>
      <c r="H33" s="327" t="s">
        <v>237</v>
      </c>
      <c r="I33" s="327" t="s">
        <v>154</v>
      </c>
      <c r="J33" s="327" t="s">
        <v>154</v>
      </c>
      <c r="K33" s="330">
        <v>1.7999999999999999E-2</v>
      </c>
      <c r="L33" s="330">
        <v>1.7000000000000001E-2</v>
      </c>
      <c r="M33" s="330">
        <v>3.5000000000000003E-2</v>
      </c>
    </row>
    <row r="34" spans="1:13" x14ac:dyDescent="0.25">
      <c r="A34" s="331" t="s">
        <v>15</v>
      </c>
      <c r="B34" s="331" t="s">
        <v>229</v>
      </c>
      <c r="C34" s="326">
        <v>104</v>
      </c>
      <c r="D34" s="327">
        <v>1</v>
      </c>
      <c r="E34" s="327">
        <v>3</v>
      </c>
      <c r="F34" s="327" t="s">
        <v>143</v>
      </c>
      <c r="G34" s="327" t="s">
        <v>243</v>
      </c>
      <c r="H34" s="327" t="s">
        <v>151</v>
      </c>
      <c r="I34" s="327" t="s">
        <v>154</v>
      </c>
      <c r="J34" s="327" t="s">
        <v>155</v>
      </c>
      <c r="K34" s="330">
        <v>0.03</v>
      </c>
      <c r="L34" s="330">
        <v>1.6E-2</v>
      </c>
      <c r="M34" s="330">
        <v>4.5999999999999999E-2</v>
      </c>
    </row>
    <row r="35" spans="1:13" x14ac:dyDescent="0.25">
      <c r="A35" s="331" t="s">
        <v>15</v>
      </c>
      <c r="B35" s="331" t="s">
        <v>229</v>
      </c>
      <c r="C35" s="326">
        <v>105</v>
      </c>
      <c r="D35" s="327">
        <v>1</v>
      </c>
      <c r="E35" s="327">
        <v>3</v>
      </c>
      <c r="F35" s="327" t="s">
        <v>143</v>
      </c>
      <c r="G35" s="327">
        <v>16</v>
      </c>
      <c r="H35" s="327" t="s">
        <v>151</v>
      </c>
      <c r="I35" s="327" t="s">
        <v>154</v>
      </c>
      <c r="J35" s="327" t="s">
        <v>154</v>
      </c>
      <c r="K35" s="330">
        <v>5.5E-2</v>
      </c>
      <c r="L35" s="330">
        <v>1.6E-2</v>
      </c>
      <c r="M35" s="330">
        <v>7.1000000000000008E-2</v>
      </c>
    </row>
    <row r="36" spans="1:13" x14ac:dyDescent="0.25">
      <c r="A36" s="331" t="s">
        <v>15</v>
      </c>
      <c r="B36" s="331" t="s">
        <v>229</v>
      </c>
      <c r="C36" s="326">
        <v>176</v>
      </c>
      <c r="D36" s="327">
        <v>2</v>
      </c>
      <c r="E36" s="327">
        <v>3</v>
      </c>
      <c r="F36" s="327" t="s">
        <v>143</v>
      </c>
      <c r="G36" s="327">
        <v>19</v>
      </c>
      <c r="H36" s="327" t="s">
        <v>186</v>
      </c>
      <c r="I36" s="327" t="s">
        <v>154</v>
      </c>
      <c r="J36" s="327" t="s">
        <v>154</v>
      </c>
      <c r="K36" s="330">
        <v>3.5000000000000003E-2</v>
      </c>
      <c r="L36" s="330">
        <v>6.8300000000000001E-3</v>
      </c>
      <c r="M36" s="330">
        <v>4.1830000000000006E-2</v>
      </c>
    </row>
    <row r="37" spans="1:13" x14ac:dyDescent="0.25">
      <c r="A37" s="331" t="s">
        <v>15</v>
      </c>
      <c r="B37" s="331" t="s">
        <v>229</v>
      </c>
      <c r="C37" s="326">
        <v>177</v>
      </c>
      <c r="D37" s="327">
        <v>2</v>
      </c>
      <c r="E37" s="327">
        <v>3</v>
      </c>
      <c r="F37" s="327" t="s">
        <v>143</v>
      </c>
      <c r="G37" s="327">
        <v>8</v>
      </c>
      <c r="H37" s="327" t="s">
        <v>148</v>
      </c>
      <c r="I37" s="327" t="s">
        <v>154</v>
      </c>
      <c r="J37" s="327" t="s">
        <v>156</v>
      </c>
      <c r="K37" s="330">
        <v>0.05</v>
      </c>
      <c r="L37" s="330">
        <v>1.4999999999999999E-2</v>
      </c>
      <c r="M37" s="330">
        <v>6.5000000000000002E-2</v>
      </c>
    </row>
    <row r="38" spans="1:13" x14ac:dyDescent="0.25">
      <c r="A38" s="331" t="s">
        <v>15</v>
      </c>
      <c r="B38" s="331" t="s">
        <v>229</v>
      </c>
      <c r="C38" s="326">
        <v>178</v>
      </c>
      <c r="D38" s="327">
        <v>2</v>
      </c>
      <c r="E38" s="327">
        <v>3</v>
      </c>
      <c r="F38" s="327" t="s">
        <v>143</v>
      </c>
      <c r="G38" s="327">
        <v>7</v>
      </c>
      <c r="H38" s="327" t="s">
        <v>148</v>
      </c>
      <c r="I38" s="327" t="s">
        <v>154</v>
      </c>
      <c r="J38" s="327" t="s">
        <v>155</v>
      </c>
      <c r="K38" s="330">
        <v>4.4999999999999998E-2</v>
      </c>
      <c r="L38" s="330">
        <v>2.1999999999999999E-2</v>
      </c>
      <c r="M38" s="330">
        <v>6.7000000000000004E-2</v>
      </c>
    </row>
    <row r="39" spans="1:13" x14ac:dyDescent="0.25">
      <c r="A39" s="331" t="s">
        <v>15</v>
      </c>
      <c r="B39" s="331" t="s">
        <v>229</v>
      </c>
      <c r="C39" s="326">
        <v>179</v>
      </c>
      <c r="D39" s="327">
        <v>2</v>
      </c>
      <c r="E39" s="327">
        <v>3</v>
      </c>
      <c r="F39" s="327" t="s">
        <v>143</v>
      </c>
      <c r="G39" s="327">
        <v>32</v>
      </c>
      <c r="H39" s="327" t="s">
        <v>194</v>
      </c>
      <c r="I39" s="327" t="s">
        <v>154</v>
      </c>
      <c r="J39" s="327" t="s">
        <v>154</v>
      </c>
      <c r="K39" s="330">
        <v>4.5999999999999999E-2</v>
      </c>
      <c r="L39" s="330">
        <v>2.1000000000000001E-2</v>
      </c>
      <c r="M39" s="330">
        <v>6.7000000000000004E-2</v>
      </c>
    </row>
    <row r="40" spans="1:13" x14ac:dyDescent="0.25">
      <c r="A40" s="331" t="s">
        <v>15</v>
      </c>
      <c r="B40" s="331" t="s">
        <v>229</v>
      </c>
      <c r="C40" s="326">
        <v>180</v>
      </c>
      <c r="D40" s="327">
        <v>2</v>
      </c>
      <c r="E40" s="327">
        <v>3</v>
      </c>
      <c r="F40" s="327" t="s">
        <v>143</v>
      </c>
      <c r="G40" s="327">
        <v>22</v>
      </c>
      <c r="H40" s="327" t="s">
        <v>193</v>
      </c>
      <c r="I40" s="327" t="s">
        <v>154</v>
      </c>
      <c r="J40" s="327" t="s">
        <v>154</v>
      </c>
      <c r="K40" s="330">
        <v>8.2000000000000003E-2</v>
      </c>
      <c r="L40" s="330">
        <v>9.4E-2</v>
      </c>
      <c r="M40" s="330">
        <v>0.17599999999999999</v>
      </c>
    </row>
    <row r="41" spans="1:13" x14ac:dyDescent="0.25">
      <c r="A41" s="331" t="s">
        <v>15</v>
      </c>
      <c r="B41" s="331" t="s">
        <v>229</v>
      </c>
      <c r="C41" s="326">
        <v>181</v>
      </c>
      <c r="D41" s="327">
        <v>2</v>
      </c>
      <c r="E41" s="327">
        <v>3</v>
      </c>
      <c r="F41" s="327" t="s">
        <v>143</v>
      </c>
      <c r="G41" s="327">
        <v>16</v>
      </c>
      <c r="H41" s="327" t="s">
        <v>151</v>
      </c>
      <c r="I41" s="327" t="s">
        <v>154</v>
      </c>
      <c r="J41" s="327" t="s">
        <v>154</v>
      </c>
      <c r="K41" s="330">
        <v>0.03</v>
      </c>
      <c r="L41" s="330">
        <v>2.7E-2</v>
      </c>
      <c r="M41" s="330">
        <v>5.6999999999999995E-2</v>
      </c>
    </row>
    <row r="42" spans="1:13" x14ac:dyDescent="0.25">
      <c r="A42" s="331" t="s">
        <v>15</v>
      </c>
      <c r="B42" s="331" t="s">
        <v>229</v>
      </c>
      <c r="C42" s="326">
        <v>182</v>
      </c>
      <c r="D42" s="327">
        <v>2</v>
      </c>
      <c r="E42" s="327">
        <v>3</v>
      </c>
      <c r="F42" s="327" t="s">
        <v>143</v>
      </c>
      <c r="G42" s="327">
        <v>1</v>
      </c>
      <c r="H42" s="327" t="s">
        <v>237</v>
      </c>
      <c r="I42" s="327" t="s">
        <v>154</v>
      </c>
      <c r="J42" s="327" t="s">
        <v>155</v>
      </c>
      <c r="K42" s="330">
        <v>6.5000000000000002E-2</v>
      </c>
      <c r="L42" s="330">
        <v>1.6E-2</v>
      </c>
      <c r="M42" s="330">
        <v>8.1000000000000003E-2</v>
      </c>
    </row>
    <row r="43" spans="1:13" x14ac:dyDescent="0.25">
      <c r="A43" s="331" t="s">
        <v>15</v>
      </c>
      <c r="B43" s="331" t="s">
        <v>229</v>
      </c>
      <c r="C43" s="326">
        <v>183</v>
      </c>
      <c r="D43" s="327">
        <v>2</v>
      </c>
      <c r="E43" s="327">
        <v>3</v>
      </c>
      <c r="F43" s="327" t="s">
        <v>143</v>
      </c>
      <c r="G43" s="327">
        <v>35</v>
      </c>
      <c r="H43" s="327" t="s">
        <v>149</v>
      </c>
      <c r="I43" s="327" t="s">
        <v>154</v>
      </c>
      <c r="J43" s="327" t="s">
        <v>156</v>
      </c>
      <c r="K43" s="330">
        <v>3.4000000000000002E-2</v>
      </c>
      <c r="L43" s="330">
        <v>5.1600000000000005E-3</v>
      </c>
      <c r="M43" s="330">
        <v>3.916E-2</v>
      </c>
    </row>
    <row r="44" spans="1:13" x14ac:dyDescent="0.25">
      <c r="A44" s="331" t="s">
        <v>15</v>
      </c>
      <c r="B44" s="331" t="s">
        <v>229</v>
      </c>
      <c r="C44" s="326">
        <v>184</v>
      </c>
      <c r="D44" s="327">
        <v>2</v>
      </c>
      <c r="E44" s="327">
        <v>3</v>
      </c>
      <c r="F44" s="327" t="s">
        <v>143</v>
      </c>
      <c r="G44" s="327">
        <v>4</v>
      </c>
      <c r="H44" s="327" t="s">
        <v>237</v>
      </c>
      <c r="I44" s="327" t="s">
        <v>157</v>
      </c>
      <c r="J44" s="327" t="s">
        <v>155</v>
      </c>
      <c r="K44" s="330">
        <v>7.0000000000000007E-2</v>
      </c>
      <c r="L44" s="330">
        <v>9.7599999999999996E-3</v>
      </c>
      <c r="M44" s="330">
        <v>7.9760000000000011E-2</v>
      </c>
    </row>
    <row r="45" spans="1:13" x14ac:dyDescent="0.25">
      <c r="A45" s="331" t="s">
        <v>15</v>
      </c>
      <c r="B45" s="331" t="s">
        <v>229</v>
      </c>
      <c r="C45" s="326">
        <v>185</v>
      </c>
      <c r="D45" s="327">
        <v>2</v>
      </c>
      <c r="E45" s="327">
        <v>3</v>
      </c>
      <c r="F45" s="327" t="s">
        <v>143</v>
      </c>
      <c r="G45" s="327">
        <v>17</v>
      </c>
      <c r="H45" s="327" t="s">
        <v>150</v>
      </c>
      <c r="I45" s="327" t="s">
        <v>154</v>
      </c>
      <c r="J45" s="327" t="s">
        <v>154</v>
      </c>
      <c r="K45" s="330">
        <v>0.13800000000000001</v>
      </c>
      <c r="L45" s="330">
        <v>9.2999999999999999E-2</v>
      </c>
      <c r="M45" s="330">
        <v>0.23100000000000001</v>
      </c>
    </row>
    <row r="46" spans="1:13" x14ac:dyDescent="0.25">
      <c r="A46" s="331" t="s">
        <v>15</v>
      </c>
      <c r="B46" s="331" t="s">
        <v>229</v>
      </c>
      <c r="C46" s="326">
        <v>186</v>
      </c>
      <c r="D46" s="327">
        <v>2</v>
      </c>
      <c r="E46" s="327">
        <v>3</v>
      </c>
      <c r="F46" s="327" t="s">
        <v>143</v>
      </c>
      <c r="G46" s="327">
        <v>11</v>
      </c>
      <c r="H46" s="327" t="s">
        <v>148</v>
      </c>
      <c r="I46" s="327" t="s">
        <v>157</v>
      </c>
      <c r="J46" s="327" t="s">
        <v>156</v>
      </c>
      <c r="K46" s="330">
        <v>0.04</v>
      </c>
      <c r="L46" s="330">
        <v>5.9199999999999999E-3</v>
      </c>
      <c r="M46" s="330">
        <v>4.5920000000000002E-2</v>
      </c>
    </row>
    <row r="47" spans="1:13" x14ac:dyDescent="0.25">
      <c r="A47" s="331" t="s">
        <v>15</v>
      </c>
      <c r="B47" s="331" t="s">
        <v>229</v>
      </c>
      <c r="C47" s="326">
        <v>187</v>
      </c>
      <c r="D47" s="327">
        <v>2</v>
      </c>
      <c r="E47" s="327">
        <v>3</v>
      </c>
      <c r="F47" s="327" t="s">
        <v>143</v>
      </c>
      <c r="G47" s="327">
        <v>13</v>
      </c>
      <c r="H47" s="327" t="s">
        <v>241</v>
      </c>
      <c r="I47" s="327" t="s">
        <v>154</v>
      </c>
      <c r="J47" s="327" t="s">
        <v>154</v>
      </c>
      <c r="K47" s="330">
        <v>0.106</v>
      </c>
      <c r="L47" s="330">
        <v>3.4000000000000002E-2</v>
      </c>
      <c r="M47" s="330">
        <v>0.14000000000000001</v>
      </c>
    </row>
    <row r="48" spans="1:13" x14ac:dyDescent="0.25">
      <c r="A48" s="331" t="s">
        <v>15</v>
      </c>
      <c r="B48" s="331" t="s">
        <v>229</v>
      </c>
      <c r="C48" s="326">
        <v>189</v>
      </c>
      <c r="D48" s="327">
        <v>2</v>
      </c>
      <c r="E48" s="327">
        <v>3</v>
      </c>
      <c r="F48" s="327" t="s">
        <v>143</v>
      </c>
      <c r="G48" s="327">
        <v>5</v>
      </c>
      <c r="H48" s="327" t="s">
        <v>237</v>
      </c>
      <c r="I48" s="327" t="s">
        <v>157</v>
      </c>
      <c r="J48" s="327" t="s">
        <v>156</v>
      </c>
      <c r="K48" s="330">
        <v>5.0999999999999997E-2</v>
      </c>
      <c r="L48" s="330">
        <v>2.4E-2</v>
      </c>
      <c r="M48" s="330">
        <v>7.4999999999999997E-2</v>
      </c>
    </row>
    <row r="49" spans="1:13" x14ac:dyDescent="0.25">
      <c r="A49" s="331" t="s">
        <v>15</v>
      </c>
      <c r="B49" s="331" t="s">
        <v>229</v>
      </c>
      <c r="C49" s="326">
        <v>190</v>
      </c>
      <c r="D49" s="327">
        <v>2</v>
      </c>
      <c r="E49" s="327">
        <v>3</v>
      </c>
      <c r="F49" s="327" t="s">
        <v>143</v>
      </c>
      <c r="G49" s="327">
        <v>3</v>
      </c>
      <c r="H49" s="327" t="s">
        <v>237</v>
      </c>
      <c r="I49" s="327" t="s">
        <v>154</v>
      </c>
      <c r="J49" s="327" t="s">
        <v>154</v>
      </c>
      <c r="K49" s="330">
        <v>4.7E-2</v>
      </c>
      <c r="L49" s="330">
        <v>6.94E-3</v>
      </c>
      <c r="M49" s="330">
        <v>5.3940000000000002E-2</v>
      </c>
    </row>
    <row r="50" spans="1:13" x14ac:dyDescent="0.25">
      <c r="A50" s="331" t="s">
        <v>15</v>
      </c>
      <c r="B50" s="331" t="s">
        <v>229</v>
      </c>
      <c r="C50" s="326">
        <v>191</v>
      </c>
      <c r="D50" s="327">
        <v>2</v>
      </c>
      <c r="E50" s="327">
        <v>3</v>
      </c>
      <c r="F50" s="327" t="s">
        <v>143</v>
      </c>
      <c r="G50" s="327">
        <v>34</v>
      </c>
      <c r="H50" s="327" t="s">
        <v>149</v>
      </c>
      <c r="I50" s="327" t="s">
        <v>154</v>
      </c>
      <c r="J50" s="327" t="s">
        <v>155</v>
      </c>
      <c r="K50" s="330">
        <v>4.4999999999999998E-2</v>
      </c>
      <c r="L50" s="330">
        <v>0.02</v>
      </c>
      <c r="M50" s="330">
        <v>6.5000000000000002E-2</v>
      </c>
    </row>
    <row r="51" spans="1:13" x14ac:dyDescent="0.25">
      <c r="A51" s="331" t="s">
        <v>15</v>
      </c>
      <c r="B51" s="331" t="s">
        <v>229</v>
      </c>
      <c r="C51" s="326">
        <v>192</v>
      </c>
      <c r="D51" s="327">
        <v>2</v>
      </c>
      <c r="E51" s="327">
        <v>3</v>
      </c>
      <c r="F51" s="327" t="s">
        <v>143</v>
      </c>
      <c r="G51" s="327">
        <v>14</v>
      </c>
      <c r="H51" s="327" t="s">
        <v>240</v>
      </c>
      <c r="I51" s="327" t="s">
        <v>154</v>
      </c>
      <c r="J51" s="327" t="s">
        <v>154</v>
      </c>
      <c r="K51" s="330">
        <v>9.0999999999999998E-2</v>
      </c>
      <c r="L51" s="330">
        <v>7.9000000000000001E-2</v>
      </c>
      <c r="M51" s="330">
        <v>0.16999999999999998</v>
      </c>
    </row>
    <row r="52" spans="1:13" x14ac:dyDescent="0.25">
      <c r="A52" s="331" t="s">
        <v>15</v>
      </c>
      <c r="B52" s="331" t="s">
        <v>229</v>
      </c>
      <c r="C52" s="326">
        <v>193</v>
      </c>
      <c r="D52" s="327">
        <v>2</v>
      </c>
      <c r="E52" s="327">
        <v>3</v>
      </c>
      <c r="F52" s="327" t="s">
        <v>143</v>
      </c>
      <c r="G52" s="327">
        <v>20</v>
      </c>
      <c r="H52" s="327" t="s">
        <v>189</v>
      </c>
      <c r="I52" s="327" t="s">
        <v>154</v>
      </c>
      <c r="J52" s="327" t="s">
        <v>154</v>
      </c>
      <c r="K52" s="330">
        <v>2.9000000000000001E-2</v>
      </c>
      <c r="L52" s="330">
        <v>0.02</v>
      </c>
      <c r="M52" s="330">
        <v>4.9000000000000002E-2</v>
      </c>
    </row>
    <row r="53" spans="1:13" x14ac:dyDescent="0.25">
      <c r="A53" s="331" t="s">
        <v>15</v>
      </c>
      <c r="B53" s="331" t="s">
        <v>229</v>
      </c>
      <c r="C53" s="326">
        <v>194</v>
      </c>
      <c r="D53" s="327">
        <v>2</v>
      </c>
      <c r="E53" s="327">
        <v>3</v>
      </c>
      <c r="F53" s="327" t="s">
        <v>143</v>
      </c>
      <c r="G53" s="327">
        <v>27</v>
      </c>
      <c r="H53" s="327" t="s">
        <v>191</v>
      </c>
      <c r="I53" s="327" t="s">
        <v>154</v>
      </c>
      <c r="J53" s="327" t="s">
        <v>154</v>
      </c>
      <c r="K53" s="330">
        <v>0.154</v>
      </c>
      <c r="L53" s="330">
        <v>7.1999999999999995E-2</v>
      </c>
      <c r="M53" s="330">
        <v>0.22599999999999998</v>
      </c>
    </row>
    <row r="54" spans="1:13" x14ac:dyDescent="0.25">
      <c r="A54" s="331" t="s">
        <v>15</v>
      </c>
      <c r="B54" s="331" t="s">
        <v>229</v>
      </c>
      <c r="C54" s="326">
        <v>195</v>
      </c>
      <c r="D54" s="327">
        <v>2</v>
      </c>
      <c r="E54" s="327">
        <v>3</v>
      </c>
      <c r="F54" s="327" t="s">
        <v>143</v>
      </c>
      <c r="G54" s="327">
        <v>6</v>
      </c>
      <c r="H54" s="327" t="s">
        <v>237</v>
      </c>
      <c r="I54" s="327" t="s">
        <v>157</v>
      </c>
      <c r="J54" s="327" t="s">
        <v>154</v>
      </c>
      <c r="K54" s="330">
        <v>0.14499999999999999</v>
      </c>
      <c r="L54" s="330">
        <v>1.4E-2</v>
      </c>
      <c r="M54" s="330">
        <v>0.159</v>
      </c>
    </row>
    <row r="55" spans="1:13" x14ac:dyDescent="0.25">
      <c r="A55" s="331" t="s">
        <v>15</v>
      </c>
      <c r="B55" s="331" t="s">
        <v>229</v>
      </c>
      <c r="C55" s="326">
        <v>196</v>
      </c>
      <c r="D55" s="327">
        <v>2</v>
      </c>
      <c r="E55" s="327">
        <v>3</v>
      </c>
      <c r="F55" s="327" t="s">
        <v>143</v>
      </c>
      <c r="G55" s="327">
        <v>2</v>
      </c>
      <c r="H55" s="327" t="s">
        <v>237</v>
      </c>
      <c r="I55" s="327" t="s">
        <v>154</v>
      </c>
      <c r="J55" s="327" t="s">
        <v>156</v>
      </c>
      <c r="K55" s="330">
        <v>2.5999999999999999E-2</v>
      </c>
      <c r="L55" s="330">
        <v>6.2100000000000002E-3</v>
      </c>
      <c r="M55" s="330">
        <v>3.2210000000000003E-2</v>
      </c>
    </row>
    <row r="56" spans="1:13" x14ac:dyDescent="0.25">
      <c r="A56" s="331" t="s">
        <v>15</v>
      </c>
      <c r="B56" s="331" t="s">
        <v>229</v>
      </c>
      <c r="C56" s="326">
        <v>197</v>
      </c>
      <c r="D56" s="327">
        <v>2</v>
      </c>
      <c r="E56" s="327">
        <v>3</v>
      </c>
      <c r="F56" s="327" t="s">
        <v>143</v>
      </c>
      <c r="G56" s="327" t="s">
        <v>243</v>
      </c>
      <c r="H56" s="327" t="s">
        <v>151</v>
      </c>
      <c r="I56" s="327" t="s">
        <v>154</v>
      </c>
      <c r="J56" s="327" t="s">
        <v>155</v>
      </c>
      <c r="K56" s="330">
        <v>3.2000000000000001E-2</v>
      </c>
      <c r="L56" s="330">
        <v>7.5499999999999994E-3</v>
      </c>
      <c r="M56" s="330">
        <v>3.9550000000000002E-2</v>
      </c>
    </row>
    <row r="57" spans="1:13" x14ac:dyDescent="0.25">
      <c r="A57" s="331" t="s">
        <v>15</v>
      </c>
      <c r="B57" s="331" t="s">
        <v>229</v>
      </c>
      <c r="C57" s="326">
        <v>198</v>
      </c>
      <c r="D57" s="327">
        <v>2</v>
      </c>
      <c r="E57" s="327">
        <v>3</v>
      </c>
      <c r="F57" s="327" t="s">
        <v>143</v>
      </c>
      <c r="G57" s="327">
        <v>9</v>
      </c>
      <c r="H57" s="327" t="s">
        <v>148</v>
      </c>
      <c r="I57" s="327" t="s">
        <v>154</v>
      </c>
      <c r="J57" s="327" t="s">
        <v>154</v>
      </c>
      <c r="K57" s="330">
        <v>4.7E-2</v>
      </c>
      <c r="L57" s="330">
        <v>3.9700000000000004E-3</v>
      </c>
      <c r="M57" s="330">
        <v>5.0970000000000001E-2</v>
      </c>
    </row>
    <row r="58" spans="1:13" x14ac:dyDescent="0.25">
      <c r="A58" s="331" t="s">
        <v>15</v>
      </c>
      <c r="B58" s="331" t="s">
        <v>229</v>
      </c>
      <c r="C58" s="326">
        <v>199</v>
      </c>
      <c r="D58" s="327">
        <v>2</v>
      </c>
      <c r="E58" s="327">
        <v>3</v>
      </c>
      <c r="F58" s="327" t="s">
        <v>143</v>
      </c>
      <c r="G58" s="327">
        <v>21</v>
      </c>
      <c r="H58" s="327" t="s">
        <v>190</v>
      </c>
      <c r="I58" s="327" t="s">
        <v>154</v>
      </c>
      <c r="J58" s="327" t="s">
        <v>154</v>
      </c>
      <c r="K58" s="330">
        <v>6.5000000000000002E-2</v>
      </c>
      <c r="L58" s="330">
        <v>0.01</v>
      </c>
      <c r="M58" s="330">
        <v>7.4999999999999997E-2</v>
      </c>
    </row>
    <row r="59" spans="1:13" x14ac:dyDescent="0.25">
      <c r="A59" s="331" t="s">
        <v>15</v>
      </c>
      <c r="B59" s="331" t="s">
        <v>229</v>
      </c>
      <c r="C59" s="326">
        <v>200</v>
      </c>
      <c r="D59" s="327">
        <v>2</v>
      </c>
      <c r="E59" s="327">
        <v>3</v>
      </c>
      <c r="F59" s="327" t="s">
        <v>143</v>
      </c>
      <c r="G59" s="327" t="s">
        <v>239</v>
      </c>
      <c r="H59" s="327" t="s">
        <v>151</v>
      </c>
      <c r="I59" s="327" t="s">
        <v>154</v>
      </c>
      <c r="J59" s="327" t="s">
        <v>156</v>
      </c>
      <c r="K59" s="330">
        <v>6.5000000000000002E-2</v>
      </c>
      <c r="L59" s="330">
        <v>1.2E-2</v>
      </c>
      <c r="M59" s="330">
        <v>7.6999999999999999E-2</v>
      </c>
    </row>
    <row r="60" spans="1:13" x14ac:dyDescent="0.25">
      <c r="A60" s="331" t="s">
        <v>15</v>
      </c>
      <c r="B60" s="331" t="s">
        <v>229</v>
      </c>
      <c r="C60" s="326">
        <v>201</v>
      </c>
      <c r="D60" s="327">
        <v>2</v>
      </c>
      <c r="E60" s="327">
        <v>3</v>
      </c>
      <c r="F60" s="327" t="s">
        <v>143</v>
      </c>
      <c r="G60" s="327">
        <v>31</v>
      </c>
      <c r="H60" s="327" t="s">
        <v>197</v>
      </c>
      <c r="I60" s="327" t="s">
        <v>154</v>
      </c>
      <c r="J60" s="327" t="s">
        <v>154</v>
      </c>
      <c r="K60" s="330">
        <v>4.4999999999999998E-2</v>
      </c>
      <c r="L60" s="330">
        <v>1.2999999999999999E-2</v>
      </c>
      <c r="M60" s="330">
        <v>5.7999999999999996E-2</v>
      </c>
    </row>
    <row r="61" spans="1:13" x14ac:dyDescent="0.25">
      <c r="A61" s="331" t="s">
        <v>15</v>
      </c>
      <c r="B61" s="331" t="s">
        <v>229</v>
      </c>
      <c r="C61" s="326">
        <v>202</v>
      </c>
      <c r="D61" s="327">
        <v>2</v>
      </c>
      <c r="E61" s="327">
        <v>3</v>
      </c>
      <c r="F61" s="327" t="s">
        <v>143</v>
      </c>
      <c r="G61" s="327">
        <v>24</v>
      </c>
      <c r="H61" s="327" t="s">
        <v>196</v>
      </c>
      <c r="I61" s="327" t="s">
        <v>154</v>
      </c>
      <c r="J61" s="327" t="s">
        <v>154</v>
      </c>
      <c r="K61" s="330">
        <v>4.3999999999999997E-2</v>
      </c>
      <c r="L61" s="330">
        <v>0.01</v>
      </c>
      <c r="M61" s="330">
        <v>5.3999999999999999E-2</v>
      </c>
    </row>
    <row r="62" spans="1:13" x14ac:dyDescent="0.25">
      <c r="A62" s="331" t="s">
        <v>15</v>
      </c>
      <c r="B62" s="331" t="s">
        <v>229</v>
      </c>
      <c r="C62" s="326">
        <v>203</v>
      </c>
      <c r="D62" s="327">
        <v>2</v>
      </c>
      <c r="E62" s="327">
        <v>3</v>
      </c>
      <c r="F62" s="327" t="s">
        <v>143</v>
      </c>
      <c r="G62" s="327">
        <v>25</v>
      </c>
      <c r="H62" s="327" t="s">
        <v>242</v>
      </c>
      <c r="I62" s="327" t="s">
        <v>154</v>
      </c>
      <c r="J62" s="327" t="s">
        <v>154</v>
      </c>
      <c r="K62" s="330">
        <v>7.2999999999999995E-2</v>
      </c>
      <c r="L62" s="330">
        <v>1.0999999999999999E-2</v>
      </c>
      <c r="M62" s="330">
        <v>8.3999999999999991E-2</v>
      </c>
    </row>
    <row r="63" spans="1:13" x14ac:dyDescent="0.25">
      <c r="A63" s="331" t="s">
        <v>15</v>
      </c>
      <c r="B63" s="331" t="s">
        <v>229</v>
      </c>
      <c r="C63" s="326">
        <v>204</v>
      </c>
      <c r="D63" s="327">
        <v>2</v>
      </c>
      <c r="E63" s="327">
        <v>3</v>
      </c>
      <c r="F63" s="327" t="s">
        <v>143</v>
      </c>
      <c r="G63" s="327">
        <v>12</v>
      </c>
      <c r="H63" s="327" t="s">
        <v>148</v>
      </c>
      <c r="I63" s="327" t="s">
        <v>157</v>
      </c>
      <c r="J63" s="327" t="s">
        <v>154</v>
      </c>
      <c r="K63" s="330">
        <v>0.105</v>
      </c>
      <c r="L63" s="330">
        <v>3.2000000000000001E-2</v>
      </c>
      <c r="M63" s="330">
        <v>0.13700000000000001</v>
      </c>
    </row>
    <row r="64" spans="1:13" x14ac:dyDescent="0.25">
      <c r="A64" s="331" t="s">
        <v>15</v>
      </c>
      <c r="B64" s="331" t="s">
        <v>229</v>
      </c>
      <c r="C64" s="326">
        <v>205</v>
      </c>
      <c r="D64" s="327">
        <v>2</v>
      </c>
      <c r="E64" s="327">
        <v>3</v>
      </c>
      <c r="F64" s="327" t="s">
        <v>143</v>
      </c>
      <c r="G64" s="327">
        <v>15</v>
      </c>
      <c r="H64" s="327" t="s">
        <v>149</v>
      </c>
      <c r="I64" s="327" t="s">
        <v>154</v>
      </c>
      <c r="J64" s="327" t="s">
        <v>154</v>
      </c>
      <c r="K64" s="330">
        <v>6.9000000000000006E-2</v>
      </c>
      <c r="L64" s="330">
        <v>0.01</v>
      </c>
      <c r="M64" s="330">
        <v>7.9000000000000001E-2</v>
      </c>
    </row>
    <row r="65" spans="1:13" x14ac:dyDescent="0.25">
      <c r="A65" s="331" t="s">
        <v>15</v>
      </c>
      <c r="B65" s="331" t="s">
        <v>229</v>
      </c>
      <c r="C65" s="326">
        <v>206</v>
      </c>
      <c r="D65" s="327">
        <v>2</v>
      </c>
      <c r="E65" s="327">
        <v>3</v>
      </c>
      <c r="F65" s="327" t="s">
        <v>143</v>
      </c>
      <c r="G65" s="327">
        <v>23</v>
      </c>
      <c r="H65" s="327" t="s">
        <v>181</v>
      </c>
      <c r="I65" s="327" t="s">
        <v>154</v>
      </c>
      <c r="J65" s="327" t="s">
        <v>154</v>
      </c>
      <c r="K65" s="330">
        <v>0.04</v>
      </c>
      <c r="L65" s="330">
        <v>0.01</v>
      </c>
      <c r="M65" s="330">
        <v>0.05</v>
      </c>
    </row>
    <row r="66" spans="1:13" x14ac:dyDescent="0.25">
      <c r="A66" s="331" t="s">
        <v>15</v>
      </c>
      <c r="B66" s="331" t="s">
        <v>229</v>
      </c>
      <c r="C66" s="326">
        <v>207</v>
      </c>
      <c r="D66" s="327">
        <v>2</v>
      </c>
      <c r="E66" s="327">
        <v>3</v>
      </c>
      <c r="F66" s="327" t="s">
        <v>143</v>
      </c>
      <c r="G66" s="327">
        <v>10</v>
      </c>
      <c r="H66" s="327" t="s">
        <v>148</v>
      </c>
      <c r="I66" s="327" t="s">
        <v>157</v>
      </c>
      <c r="J66" s="327" t="s">
        <v>155</v>
      </c>
      <c r="K66" s="330">
        <v>9.7000000000000003E-2</v>
      </c>
      <c r="L66" s="330">
        <v>3.3000000000000002E-2</v>
      </c>
      <c r="M66" s="330">
        <v>0.13</v>
      </c>
    </row>
    <row r="67" spans="1:13" x14ac:dyDescent="0.25">
      <c r="A67" s="331" t="s">
        <v>15</v>
      </c>
      <c r="B67" s="331" t="s">
        <v>229</v>
      </c>
      <c r="C67" s="326">
        <v>208</v>
      </c>
      <c r="D67" s="327">
        <v>2</v>
      </c>
      <c r="E67" s="327">
        <v>3</v>
      </c>
      <c r="F67" s="327" t="s">
        <v>143</v>
      </c>
      <c r="G67" s="327">
        <v>28</v>
      </c>
      <c r="H67" s="327" t="s">
        <v>192</v>
      </c>
      <c r="I67" s="327" t="s">
        <v>154</v>
      </c>
      <c r="J67" s="327" t="s">
        <v>154</v>
      </c>
      <c r="K67" s="330">
        <v>1.2E-2</v>
      </c>
      <c r="L67" s="330">
        <v>4.7E-2</v>
      </c>
      <c r="M67" s="330">
        <v>5.8999999999999997E-2</v>
      </c>
    </row>
    <row r="68" spans="1:13" x14ac:dyDescent="0.25">
      <c r="A68" s="331" t="s">
        <v>15</v>
      </c>
      <c r="B68" s="331" t="s">
        <v>229</v>
      </c>
      <c r="C68" s="326">
        <v>209</v>
      </c>
      <c r="D68" s="327">
        <v>2</v>
      </c>
      <c r="E68" s="327">
        <v>3</v>
      </c>
      <c r="F68" s="327" t="s">
        <v>143</v>
      </c>
      <c r="G68" s="327">
        <v>29</v>
      </c>
      <c r="H68" s="327" t="s">
        <v>238</v>
      </c>
      <c r="I68" s="327" t="s">
        <v>154</v>
      </c>
      <c r="J68" s="327" t="s">
        <v>154</v>
      </c>
      <c r="K68" s="330">
        <v>8.2000000000000003E-2</v>
      </c>
      <c r="L68" s="330">
        <v>5.3999999999999999E-2</v>
      </c>
      <c r="M68" s="330">
        <v>0.13600000000000001</v>
      </c>
    </row>
    <row r="69" spans="1:13" x14ac:dyDescent="0.25">
      <c r="A69" s="331" t="s">
        <v>15</v>
      </c>
      <c r="B69" s="331" t="s">
        <v>229</v>
      </c>
      <c r="C69" s="326">
        <v>210</v>
      </c>
      <c r="D69" s="327">
        <v>2</v>
      </c>
      <c r="E69" s="327">
        <v>3</v>
      </c>
      <c r="F69" s="327" t="s">
        <v>143</v>
      </c>
      <c r="G69" s="327">
        <v>26</v>
      </c>
      <c r="H69" s="327" t="s">
        <v>188</v>
      </c>
      <c r="I69" s="327" t="s">
        <v>154</v>
      </c>
      <c r="J69" s="327" t="s">
        <v>154</v>
      </c>
      <c r="K69" s="330">
        <v>3.2000000000000001E-2</v>
      </c>
      <c r="L69" s="330">
        <v>2E-3</v>
      </c>
      <c r="M69" s="330">
        <v>3.4000000000000002E-2</v>
      </c>
    </row>
    <row r="70" spans="1:13" x14ac:dyDescent="0.25">
      <c r="A70" s="331" t="s">
        <v>15</v>
      </c>
      <c r="B70" s="331" t="s">
        <v>229</v>
      </c>
      <c r="C70" s="326">
        <v>213</v>
      </c>
      <c r="D70" s="327">
        <v>3</v>
      </c>
      <c r="E70" s="327">
        <v>1</v>
      </c>
      <c r="F70" s="327" t="s">
        <v>145</v>
      </c>
      <c r="G70" s="327">
        <v>21</v>
      </c>
      <c r="H70" s="327" t="s">
        <v>190</v>
      </c>
      <c r="I70" s="327" t="s">
        <v>154</v>
      </c>
      <c r="J70" s="327" t="s">
        <v>154</v>
      </c>
      <c r="K70" s="330" t="s">
        <v>14</v>
      </c>
      <c r="L70" s="330" t="s">
        <v>14</v>
      </c>
      <c r="M70" s="330" t="s">
        <v>14</v>
      </c>
    </row>
    <row r="71" spans="1:13" x14ac:dyDescent="0.25">
      <c r="A71" s="331" t="s">
        <v>15</v>
      </c>
      <c r="B71" s="331" t="s">
        <v>229</v>
      </c>
      <c r="C71" s="326">
        <v>246</v>
      </c>
      <c r="D71" s="327">
        <v>3</v>
      </c>
      <c r="E71" s="327">
        <v>2</v>
      </c>
      <c r="F71" s="327" t="s">
        <v>143</v>
      </c>
      <c r="G71" s="327">
        <v>31</v>
      </c>
      <c r="H71" s="327" t="s">
        <v>197</v>
      </c>
      <c r="I71" s="327" t="s">
        <v>154</v>
      </c>
      <c r="J71" s="327" t="s">
        <v>154</v>
      </c>
      <c r="K71" s="330">
        <v>8.6999999999999994E-2</v>
      </c>
      <c r="L71" s="330">
        <v>4.3999999999999997E-2</v>
      </c>
      <c r="M71" s="330">
        <v>0.13100000000000001</v>
      </c>
    </row>
    <row r="72" spans="1:13" x14ac:dyDescent="0.25">
      <c r="A72" s="331" t="s">
        <v>15</v>
      </c>
      <c r="B72" s="331" t="s">
        <v>229</v>
      </c>
      <c r="C72" s="326">
        <v>247</v>
      </c>
      <c r="D72" s="327">
        <v>3</v>
      </c>
      <c r="E72" s="327">
        <v>2</v>
      </c>
      <c r="F72" s="327" t="s">
        <v>143</v>
      </c>
      <c r="G72" s="327">
        <v>17</v>
      </c>
      <c r="H72" s="327" t="s">
        <v>150</v>
      </c>
      <c r="I72" s="327" t="s">
        <v>154</v>
      </c>
      <c r="J72" s="327" t="s">
        <v>154</v>
      </c>
      <c r="K72" s="330">
        <v>4.4999999999999998E-2</v>
      </c>
      <c r="L72" s="330">
        <v>2.8000000000000001E-2</v>
      </c>
      <c r="M72" s="330">
        <v>7.2999999999999995E-2</v>
      </c>
    </row>
    <row r="73" spans="1:13" x14ac:dyDescent="0.25">
      <c r="A73" s="331" t="s">
        <v>15</v>
      </c>
      <c r="B73" s="331" t="s">
        <v>229</v>
      </c>
      <c r="C73" s="326">
        <v>248</v>
      </c>
      <c r="D73" s="327">
        <v>3</v>
      </c>
      <c r="E73" s="327">
        <v>2</v>
      </c>
      <c r="F73" s="327" t="s">
        <v>143</v>
      </c>
      <c r="G73" s="327">
        <v>8</v>
      </c>
      <c r="H73" s="327" t="s">
        <v>148</v>
      </c>
      <c r="I73" s="327" t="s">
        <v>154</v>
      </c>
      <c r="J73" s="327" t="s">
        <v>156</v>
      </c>
      <c r="K73" s="330">
        <v>7.3999999999999996E-2</v>
      </c>
      <c r="L73" s="330">
        <v>1.6E-2</v>
      </c>
      <c r="M73" s="330">
        <v>0.09</v>
      </c>
    </row>
    <row r="74" spans="1:13" x14ac:dyDescent="0.25">
      <c r="A74" s="331" t="s">
        <v>15</v>
      </c>
      <c r="B74" s="331" t="s">
        <v>229</v>
      </c>
      <c r="C74" s="326">
        <v>249</v>
      </c>
      <c r="D74" s="327">
        <v>3</v>
      </c>
      <c r="E74" s="327">
        <v>2</v>
      </c>
      <c r="F74" s="327" t="s">
        <v>143</v>
      </c>
      <c r="G74" s="327">
        <v>27</v>
      </c>
      <c r="H74" s="327" t="s">
        <v>191</v>
      </c>
      <c r="I74" s="327" t="s">
        <v>154</v>
      </c>
      <c r="J74" s="327" t="s">
        <v>154</v>
      </c>
      <c r="K74" s="330">
        <v>0.13400000000000001</v>
      </c>
      <c r="L74" s="330">
        <v>7.0999999999999994E-2</v>
      </c>
      <c r="M74" s="330">
        <v>0.20500000000000002</v>
      </c>
    </row>
    <row r="75" spans="1:13" x14ac:dyDescent="0.25">
      <c r="A75" s="331" t="s">
        <v>15</v>
      </c>
      <c r="B75" s="331" t="s">
        <v>229</v>
      </c>
      <c r="C75" s="326">
        <v>250</v>
      </c>
      <c r="D75" s="327">
        <v>3</v>
      </c>
      <c r="E75" s="327">
        <v>2</v>
      </c>
      <c r="F75" s="327" t="s">
        <v>143</v>
      </c>
      <c r="G75" s="327">
        <v>7</v>
      </c>
      <c r="H75" s="327" t="s">
        <v>148</v>
      </c>
      <c r="I75" s="327" t="s">
        <v>154</v>
      </c>
      <c r="J75" s="327" t="s">
        <v>155</v>
      </c>
      <c r="K75" s="330">
        <v>0.04</v>
      </c>
      <c r="L75" s="330">
        <v>1.6E-2</v>
      </c>
      <c r="M75" s="330">
        <v>5.6000000000000001E-2</v>
      </c>
    </row>
    <row r="76" spans="1:13" x14ac:dyDescent="0.25">
      <c r="A76" s="331" t="s">
        <v>15</v>
      </c>
      <c r="B76" s="331" t="s">
        <v>229</v>
      </c>
      <c r="C76" s="326">
        <v>251</v>
      </c>
      <c r="D76" s="327">
        <v>3</v>
      </c>
      <c r="E76" s="327">
        <v>2</v>
      </c>
      <c r="F76" s="327" t="s">
        <v>143</v>
      </c>
      <c r="G76" s="327">
        <v>21</v>
      </c>
      <c r="H76" s="327" t="s">
        <v>190</v>
      </c>
      <c r="I76" s="327" t="s">
        <v>154</v>
      </c>
      <c r="J76" s="327" t="s">
        <v>154</v>
      </c>
      <c r="K76" s="330">
        <v>4.9000000000000002E-2</v>
      </c>
      <c r="L76" s="330" t="s">
        <v>14</v>
      </c>
      <c r="M76" s="330">
        <v>4.9000000000000002E-2</v>
      </c>
    </row>
    <row r="77" spans="1:13" x14ac:dyDescent="0.25">
      <c r="A77" s="331" t="s">
        <v>15</v>
      </c>
      <c r="B77" s="331" t="s">
        <v>229</v>
      </c>
      <c r="C77" s="326">
        <v>252</v>
      </c>
      <c r="D77" s="327">
        <v>3</v>
      </c>
      <c r="E77" s="327">
        <v>2</v>
      </c>
      <c r="F77" s="327" t="s">
        <v>143</v>
      </c>
      <c r="G77" s="327">
        <v>12</v>
      </c>
      <c r="H77" s="327" t="s">
        <v>148</v>
      </c>
      <c r="I77" s="327" t="s">
        <v>157</v>
      </c>
      <c r="J77" s="327" t="s">
        <v>154</v>
      </c>
      <c r="K77" s="330">
        <v>5.7000000000000002E-2</v>
      </c>
      <c r="L77" s="330">
        <v>0.02</v>
      </c>
      <c r="M77" s="330">
        <v>7.6999999999999999E-2</v>
      </c>
    </row>
    <row r="78" spans="1:13" x14ac:dyDescent="0.25">
      <c r="A78" s="331" t="s">
        <v>15</v>
      </c>
      <c r="B78" s="331" t="s">
        <v>229</v>
      </c>
      <c r="C78" s="326">
        <v>253</v>
      </c>
      <c r="D78" s="327">
        <v>3</v>
      </c>
      <c r="E78" s="327">
        <v>2</v>
      </c>
      <c r="F78" s="327" t="s">
        <v>143</v>
      </c>
      <c r="G78" s="327">
        <v>28</v>
      </c>
      <c r="H78" s="327" t="s">
        <v>192</v>
      </c>
      <c r="I78" s="327" t="s">
        <v>154</v>
      </c>
      <c r="J78" s="327" t="s">
        <v>154</v>
      </c>
      <c r="K78" s="330">
        <v>5.2999999999999999E-2</v>
      </c>
      <c r="L78" s="330">
        <v>3.3000000000000002E-2</v>
      </c>
      <c r="M78" s="330">
        <v>8.5999999999999993E-2</v>
      </c>
    </row>
    <row r="79" spans="1:13" x14ac:dyDescent="0.25">
      <c r="A79" s="331" t="s">
        <v>15</v>
      </c>
      <c r="B79" s="331" t="s">
        <v>229</v>
      </c>
      <c r="C79" s="326">
        <v>254</v>
      </c>
      <c r="D79" s="327">
        <v>3</v>
      </c>
      <c r="E79" s="327">
        <v>2</v>
      </c>
      <c r="F79" s="327" t="s">
        <v>143</v>
      </c>
      <c r="G79" s="327">
        <v>20</v>
      </c>
      <c r="H79" s="327" t="s">
        <v>189</v>
      </c>
      <c r="I79" s="327" t="s">
        <v>154</v>
      </c>
      <c r="J79" s="327" t="s">
        <v>154</v>
      </c>
      <c r="K79" s="330">
        <v>3.7999999999999999E-2</v>
      </c>
      <c r="L79" s="330">
        <v>1.2E-2</v>
      </c>
      <c r="M79" s="330">
        <v>0.05</v>
      </c>
    </row>
    <row r="80" spans="1:13" x14ac:dyDescent="0.25">
      <c r="A80" s="331" t="s">
        <v>15</v>
      </c>
      <c r="B80" s="331" t="s">
        <v>229</v>
      </c>
      <c r="C80" s="326">
        <v>255</v>
      </c>
      <c r="D80" s="327">
        <v>3</v>
      </c>
      <c r="E80" s="327">
        <v>2</v>
      </c>
      <c r="F80" s="327" t="s">
        <v>143</v>
      </c>
      <c r="G80" s="327">
        <v>11</v>
      </c>
      <c r="H80" s="327" t="s">
        <v>148</v>
      </c>
      <c r="I80" s="327" t="s">
        <v>157</v>
      </c>
      <c r="J80" s="327" t="s">
        <v>156</v>
      </c>
      <c r="K80" s="330">
        <v>0.105</v>
      </c>
      <c r="L80" s="330">
        <v>0.02</v>
      </c>
      <c r="M80" s="330">
        <v>0.125</v>
      </c>
    </row>
    <row r="81" spans="1:13" x14ac:dyDescent="0.25">
      <c r="A81" s="331" t="s">
        <v>15</v>
      </c>
      <c r="B81" s="331" t="s">
        <v>229</v>
      </c>
      <c r="C81" s="326">
        <v>256</v>
      </c>
      <c r="D81" s="327">
        <v>3</v>
      </c>
      <c r="E81" s="327">
        <v>2</v>
      </c>
      <c r="F81" s="327" t="s">
        <v>143</v>
      </c>
      <c r="G81" s="327">
        <v>32</v>
      </c>
      <c r="H81" s="327" t="s">
        <v>194</v>
      </c>
      <c r="I81" s="327" t="s">
        <v>154</v>
      </c>
      <c r="J81" s="327" t="s">
        <v>154</v>
      </c>
      <c r="K81" s="330">
        <v>5.7000000000000002E-2</v>
      </c>
      <c r="L81" s="330">
        <v>0.105</v>
      </c>
      <c r="M81" s="330">
        <v>0.16200000000000001</v>
      </c>
    </row>
    <row r="82" spans="1:13" x14ac:dyDescent="0.25">
      <c r="A82" s="331" t="s">
        <v>15</v>
      </c>
      <c r="B82" s="331" t="s">
        <v>229</v>
      </c>
      <c r="C82" s="326">
        <v>257</v>
      </c>
      <c r="D82" s="327">
        <v>3</v>
      </c>
      <c r="E82" s="327">
        <v>2</v>
      </c>
      <c r="F82" s="327" t="s">
        <v>143</v>
      </c>
      <c r="G82" s="327">
        <v>16</v>
      </c>
      <c r="H82" s="327" t="s">
        <v>151</v>
      </c>
      <c r="I82" s="327" t="s">
        <v>154</v>
      </c>
      <c r="J82" s="327" t="s">
        <v>154</v>
      </c>
      <c r="K82" s="330">
        <v>3.3000000000000002E-2</v>
      </c>
      <c r="L82" s="330">
        <v>7.4099999999999999E-3</v>
      </c>
      <c r="M82" s="330">
        <v>4.0410000000000001E-2</v>
      </c>
    </row>
    <row r="83" spans="1:13" x14ac:dyDescent="0.25">
      <c r="A83" s="331" t="s">
        <v>15</v>
      </c>
      <c r="B83" s="331" t="s">
        <v>229</v>
      </c>
      <c r="C83" s="326">
        <v>258</v>
      </c>
      <c r="D83" s="327">
        <v>3</v>
      </c>
      <c r="E83" s="327">
        <v>2</v>
      </c>
      <c r="F83" s="327" t="s">
        <v>143</v>
      </c>
      <c r="G83" s="327">
        <v>24</v>
      </c>
      <c r="H83" s="327" t="s">
        <v>196</v>
      </c>
      <c r="I83" s="327" t="s">
        <v>154</v>
      </c>
      <c r="J83" s="327" t="s">
        <v>154</v>
      </c>
      <c r="K83" s="330">
        <v>9.4E-2</v>
      </c>
      <c r="L83" s="330">
        <v>1.0999999999999999E-2</v>
      </c>
      <c r="M83" s="330">
        <v>0.105</v>
      </c>
    </row>
    <row r="84" spans="1:13" x14ac:dyDescent="0.25">
      <c r="A84" s="331" t="s">
        <v>15</v>
      </c>
      <c r="B84" s="331" t="s">
        <v>229</v>
      </c>
      <c r="C84" s="326">
        <v>259</v>
      </c>
      <c r="D84" s="327">
        <v>3</v>
      </c>
      <c r="E84" s="327">
        <v>2</v>
      </c>
      <c r="F84" s="327" t="s">
        <v>143</v>
      </c>
      <c r="G84" s="327">
        <v>34</v>
      </c>
      <c r="H84" s="327" t="s">
        <v>149</v>
      </c>
      <c r="I84" s="327" t="s">
        <v>154</v>
      </c>
      <c r="J84" s="327" t="s">
        <v>155</v>
      </c>
      <c r="K84" s="330">
        <v>3.1E-2</v>
      </c>
      <c r="L84" s="330">
        <v>1.7999999999999999E-2</v>
      </c>
      <c r="M84" s="330">
        <v>4.9000000000000002E-2</v>
      </c>
    </row>
    <row r="85" spans="1:13" x14ac:dyDescent="0.25">
      <c r="A85" s="331" t="s">
        <v>15</v>
      </c>
      <c r="B85" s="331" t="s">
        <v>229</v>
      </c>
      <c r="C85" s="326">
        <v>260</v>
      </c>
      <c r="D85" s="327">
        <v>3</v>
      </c>
      <c r="E85" s="327">
        <v>2</v>
      </c>
      <c r="F85" s="327" t="s">
        <v>143</v>
      </c>
      <c r="G85" s="327">
        <v>1</v>
      </c>
      <c r="H85" s="327" t="s">
        <v>237</v>
      </c>
      <c r="I85" s="327" t="s">
        <v>154</v>
      </c>
      <c r="J85" s="327" t="s">
        <v>155</v>
      </c>
      <c r="K85" s="330">
        <v>7.1999999999999995E-2</v>
      </c>
      <c r="L85" s="330">
        <v>1.7000000000000001E-2</v>
      </c>
      <c r="M85" s="330">
        <v>8.8999999999999996E-2</v>
      </c>
    </row>
    <row r="86" spans="1:13" x14ac:dyDescent="0.25">
      <c r="A86" s="331" t="s">
        <v>15</v>
      </c>
      <c r="B86" s="331" t="s">
        <v>229</v>
      </c>
      <c r="C86" s="326">
        <v>261</v>
      </c>
      <c r="D86" s="327">
        <v>3</v>
      </c>
      <c r="E86" s="327">
        <v>2</v>
      </c>
      <c r="F86" s="327" t="s">
        <v>143</v>
      </c>
      <c r="G86" s="327">
        <v>35</v>
      </c>
      <c r="H86" s="327" t="s">
        <v>149</v>
      </c>
      <c r="I86" s="327" t="s">
        <v>154</v>
      </c>
      <c r="J86" s="327" t="s">
        <v>156</v>
      </c>
      <c r="K86" s="330">
        <v>0.06</v>
      </c>
      <c r="L86" s="330">
        <v>7.1399999999999996E-3</v>
      </c>
      <c r="M86" s="330">
        <v>6.7139999999999991E-2</v>
      </c>
    </row>
    <row r="87" spans="1:13" x14ac:dyDescent="0.25">
      <c r="A87" s="331" t="s">
        <v>15</v>
      </c>
      <c r="B87" s="331" t="s">
        <v>229</v>
      </c>
      <c r="C87" s="326">
        <v>262</v>
      </c>
      <c r="D87" s="327">
        <v>3</v>
      </c>
      <c r="E87" s="327">
        <v>2</v>
      </c>
      <c r="F87" s="327" t="s">
        <v>143</v>
      </c>
      <c r="G87" s="327">
        <v>6</v>
      </c>
      <c r="H87" s="327" t="s">
        <v>237</v>
      </c>
      <c r="I87" s="327" t="s">
        <v>157</v>
      </c>
      <c r="J87" s="327" t="s">
        <v>154</v>
      </c>
      <c r="K87" s="330">
        <v>1.9E-2</v>
      </c>
      <c r="L87" s="330">
        <v>2.3700000000000001E-3</v>
      </c>
      <c r="M87" s="330">
        <v>2.137E-2</v>
      </c>
    </row>
    <row r="88" spans="1:13" x14ac:dyDescent="0.25">
      <c r="A88" s="331" t="s">
        <v>15</v>
      </c>
      <c r="B88" s="331" t="s">
        <v>229</v>
      </c>
      <c r="C88" s="326">
        <v>263</v>
      </c>
      <c r="D88" s="327">
        <v>3</v>
      </c>
      <c r="E88" s="327">
        <v>2</v>
      </c>
      <c r="F88" s="327" t="s">
        <v>143</v>
      </c>
      <c r="G88" s="327" t="s">
        <v>239</v>
      </c>
      <c r="H88" s="327" t="s">
        <v>151</v>
      </c>
      <c r="I88" s="327" t="s">
        <v>154</v>
      </c>
      <c r="J88" s="327" t="s">
        <v>156</v>
      </c>
      <c r="K88" s="330">
        <v>6.2E-2</v>
      </c>
      <c r="L88" s="330">
        <v>1.2E-2</v>
      </c>
      <c r="M88" s="330">
        <v>7.3999999999999996E-2</v>
      </c>
    </row>
    <row r="89" spans="1:13" x14ac:dyDescent="0.25">
      <c r="A89" s="331" t="s">
        <v>15</v>
      </c>
      <c r="B89" s="331" t="s">
        <v>229</v>
      </c>
      <c r="C89" s="326">
        <v>264</v>
      </c>
      <c r="D89" s="327">
        <v>3</v>
      </c>
      <c r="E89" s="327">
        <v>2</v>
      </c>
      <c r="F89" s="327" t="s">
        <v>143</v>
      </c>
      <c r="G89" s="327">
        <v>3</v>
      </c>
      <c r="H89" s="327" t="s">
        <v>237</v>
      </c>
      <c r="I89" s="327" t="s">
        <v>154</v>
      </c>
      <c r="J89" s="327" t="s">
        <v>154</v>
      </c>
      <c r="K89" s="330">
        <v>2.5000000000000001E-2</v>
      </c>
      <c r="L89" s="330">
        <v>7.0000000000000001E-3</v>
      </c>
      <c r="M89" s="330">
        <v>3.2000000000000001E-2</v>
      </c>
    </row>
    <row r="90" spans="1:13" x14ac:dyDescent="0.25">
      <c r="A90" s="331" t="s">
        <v>15</v>
      </c>
      <c r="B90" s="331" t="s">
        <v>229</v>
      </c>
      <c r="C90" s="326">
        <v>265</v>
      </c>
      <c r="D90" s="327">
        <v>3</v>
      </c>
      <c r="E90" s="327">
        <v>2</v>
      </c>
      <c r="F90" s="327" t="s">
        <v>143</v>
      </c>
      <c r="G90" s="327">
        <v>26</v>
      </c>
      <c r="H90" s="327" t="s">
        <v>188</v>
      </c>
      <c r="I90" s="327" t="s">
        <v>154</v>
      </c>
      <c r="J90" s="327" t="s">
        <v>154</v>
      </c>
      <c r="K90" s="330">
        <v>4.2999999999999997E-2</v>
      </c>
      <c r="L90" s="330">
        <v>5.0000000000000001E-3</v>
      </c>
      <c r="M90" s="330">
        <v>4.7999999999999994E-2</v>
      </c>
    </row>
    <row r="91" spans="1:13" x14ac:dyDescent="0.25">
      <c r="A91" s="331" t="s">
        <v>15</v>
      </c>
      <c r="B91" s="331" t="s">
        <v>229</v>
      </c>
      <c r="C91" s="326">
        <v>267</v>
      </c>
      <c r="D91" s="327">
        <v>3</v>
      </c>
      <c r="E91" s="327">
        <v>2</v>
      </c>
      <c r="F91" s="327" t="s">
        <v>143</v>
      </c>
      <c r="G91" s="327">
        <v>13</v>
      </c>
      <c r="H91" s="327" t="s">
        <v>241</v>
      </c>
      <c r="I91" s="327" t="s">
        <v>154</v>
      </c>
      <c r="J91" s="327" t="s">
        <v>154</v>
      </c>
      <c r="K91" s="330">
        <v>7.9000000000000001E-2</v>
      </c>
      <c r="L91" s="330">
        <v>8.0000000000000002E-3</v>
      </c>
      <c r="M91" s="330">
        <v>8.6999999999999994E-2</v>
      </c>
    </row>
    <row r="92" spans="1:13" x14ac:dyDescent="0.25">
      <c r="A92" s="331" t="s">
        <v>15</v>
      </c>
      <c r="B92" s="331" t="s">
        <v>229</v>
      </c>
      <c r="C92" s="326">
        <v>268</v>
      </c>
      <c r="D92" s="327">
        <v>3</v>
      </c>
      <c r="E92" s="327">
        <v>2</v>
      </c>
      <c r="F92" s="327" t="s">
        <v>143</v>
      </c>
      <c r="G92" s="327">
        <v>14</v>
      </c>
      <c r="H92" s="327" t="s">
        <v>240</v>
      </c>
      <c r="I92" s="327" t="s">
        <v>154</v>
      </c>
      <c r="J92" s="327" t="s">
        <v>154</v>
      </c>
      <c r="K92" s="330">
        <v>5.7000000000000002E-2</v>
      </c>
      <c r="L92" s="330">
        <v>1.7999999999999999E-2</v>
      </c>
      <c r="M92" s="330">
        <v>7.4999999999999997E-2</v>
      </c>
    </row>
    <row r="93" spans="1:13" x14ac:dyDescent="0.25">
      <c r="A93" s="331" t="s">
        <v>15</v>
      </c>
      <c r="B93" s="331" t="s">
        <v>229</v>
      </c>
      <c r="C93" s="326">
        <v>269</v>
      </c>
      <c r="D93" s="327">
        <v>3</v>
      </c>
      <c r="E93" s="327">
        <v>2</v>
      </c>
      <c r="F93" s="327" t="s">
        <v>143</v>
      </c>
      <c r="G93" s="327">
        <v>19</v>
      </c>
      <c r="H93" s="327" t="s">
        <v>186</v>
      </c>
      <c r="I93" s="327" t="s">
        <v>154</v>
      </c>
      <c r="J93" s="327" t="s">
        <v>154</v>
      </c>
      <c r="K93" s="330">
        <v>2.5000000000000001E-2</v>
      </c>
      <c r="L93" s="330">
        <v>2E-3</v>
      </c>
      <c r="M93" s="330">
        <v>2.7000000000000003E-2</v>
      </c>
    </row>
    <row r="94" spans="1:13" x14ac:dyDescent="0.25">
      <c r="A94" s="331" t="s">
        <v>15</v>
      </c>
      <c r="B94" s="331" t="s">
        <v>229</v>
      </c>
      <c r="C94" s="326">
        <v>270</v>
      </c>
      <c r="D94" s="327">
        <v>3</v>
      </c>
      <c r="E94" s="327">
        <v>2</v>
      </c>
      <c r="F94" s="327" t="s">
        <v>143</v>
      </c>
      <c r="G94" s="327">
        <v>22</v>
      </c>
      <c r="H94" s="327" t="s">
        <v>193</v>
      </c>
      <c r="I94" s="327" t="s">
        <v>154</v>
      </c>
      <c r="J94" s="327" t="s">
        <v>154</v>
      </c>
      <c r="K94" s="330">
        <v>3.7999999999999999E-2</v>
      </c>
      <c r="L94" s="330">
        <v>6.0000000000000001E-3</v>
      </c>
      <c r="M94" s="330">
        <v>4.3999999999999997E-2</v>
      </c>
    </row>
    <row r="95" spans="1:13" x14ac:dyDescent="0.25">
      <c r="A95" s="331" t="s">
        <v>15</v>
      </c>
      <c r="B95" s="331" t="s">
        <v>229</v>
      </c>
      <c r="C95" s="326">
        <v>271</v>
      </c>
      <c r="D95" s="327">
        <v>3</v>
      </c>
      <c r="E95" s="327">
        <v>2</v>
      </c>
      <c r="F95" s="327" t="s">
        <v>143</v>
      </c>
      <c r="G95" s="327">
        <v>10</v>
      </c>
      <c r="H95" s="327" t="s">
        <v>148</v>
      </c>
      <c r="I95" s="327" t="s">
        <v>157</v>
      </c>
      <c r="J95" s="327" t="s">
        <v>155</v>
      </c>
      <c r="K95" s="330">
        <v>3.2000000000000001E-2</v>
      </c>
      <c r="L95" s="330">
        <v>8.9999999999999993E-3</v>
      </c>
      <c r="M95" s="330">
        <v>4.1000000000000002E-2</v>
      </c>
    </row>
    <row r="96" spans="1:13" x14ac:dyDescent="0.25">
      <c r="A96" s="331" t="s">
        <v>15</v>
      </c>
      <c r="B96" s="331" t="s">
        <v>229</v>
      </c>
      <c r="C96" s="326">
        <v>272</v>
      </c>
      <c r="D96" s="327">
        <v>3</v>
      </c>
      <c r="E96" s="327">
        <v>2</v>
      </c>
      <c r="F96" s="327" t="s">
        <v>143</v>
      </c>
      <c r="G96" s="327">
        <v>9</v>
      </c>
      <c r="H96" s="327" t="s">
        <v>148</v>
      </c>
      <c r="I96" s="327" t="s">
        <v>154</v>
      </c>
      <c r="J96" s="327" t="s">
        <v>154</v>
      </c>
      <c r="K96" s="330">
        <v>2.9000000000000001E-2</v>
      </c>
      <c r="L96" s="330">
        <v>4.0000000000000001E-3</v>
      </c>
      <c r="M96" s="330">
        <v>3.3000000000000002E-2</v>
      </c>
    </row>
    <row r="97" spans="1:13" x14ac:dyDescent="0.25">
      <c r="A97" s="331" t="s">
        <v>15</v>
      </c>
      <c r="B97" s="331" t="s">
        <v>229</v>
      </c>
      <c r="C97" s="326">
        <v>273</v>
      </c>
      <c r="D97" s="327">
        <v>3</v>
      </c>
      <c r="E97" s="327">
        <v>2</v>
      </c>
      <c r="F97" s="327" t="s">
        <v>143</v>
      </c>
      <c r="G97" s="327">
        <v>15</v>
      </c>
      <c r="H97" s="327" t="s">
        <v>149</v>
      </c>
      <c r="I97" s="327" t="s">
        <v>154</v>
      </c>
      <c r="J97" s="327" t="s">
        <v>154</v>
      </c>
      <c r="K97" s="330">
        <v>3.9E-2</v>
      </c>
      <c r="L97" s="330">
        <v>1.4E-2</v>
      </c>
      <c r="M97" s="330">
        <v>5.2999999999999999E-2</v>
      </c>
    </row>
    <row r="98" spans="1:13" x14ac:dyDescent="0.25">
      <c r="A98" s="331" t="s">
        <v>15</v>
      </c>
      <c r="B98" s="331" t="s">
        <v>229</v>
      </c>
      <c r="C98" s="326">
        <v>274</v>
      </c>
      <c r="D98" s="327">
        <v>3</v>
      </c>
      <c r="E98" s="327">
        <v>2</v>
      </c>
      <c r="F98" s="327" t="s">
        <v>143</v>
      </c>
      <c r="G98" s="327">
        <v>25</v>
      </c>
      <c r="H98" s="327" t="s">
        <v>242</v>
      </c>
      <c r="I98" s="327" t="s">
        <v>154</v>
      </c>
      <c r="J98" s="327" t="s">
        <v>154</v>
      </c>
      <c r="K98" s="330">
        <v>0.113</v>
      </c>
      <c r="L98" s="330">
        <v>7.0000000000000001E-3</v>
      </c>
      <c r="M98" s="330">
        <v>0.12000000000000001</v>
      </c>
    </row>
    <row r="99" spans="1:13" x14ac:dyDescent="0.25">
      <c r="A99" s="331" t="s">
        <v>15</v>
      </c>
      <c r="B99" s="331" t="s">
        <v>229</v>
      </c>
      <c r="C99" s="326">
        <v>275</v>
      </c>
      <c r="D99" s="327">
        <v>3</v>
      </c>
      <c r="E99" s="327">
        <v>2</v>
      </c>
      <c r="F99" s="327" t="s">
        <v>143</v>
      </c>
      <c r="G99" s="327">
        <v>29</v>
      </c>
      <c r="H99" s="327" t="s">
        <v>238</v>
      </c>
      <c r="I99" s="327" t="s">
        <v>154</v>
      </c>
      <c r="J99" s="327" t="s">
        <v>154</v>
      </c>
      <c r="K99" s="330">
        <v>9.6000000000000002E-2</v>
      </c>
      <c r="L99" s="330">
        <v>5.8000000000000003E-2</v>
      </c>
      <c r="M99" s="330">
        <v>0.154</v>
      </c>
    </row>
    <row r="100" spans="1:13" x14ac:dyDescent="0.25">
      <c r="A100" s="331" t="s">
        <v>15</v>
      </c>
      <c r="B100" s="331" t="s">
        <v>229</v>
      </c>
      <c r="C100" s="326">
        <v>276</v>
      </c>
      <c r="D100" s="327">
        <v>3</v>
      </c>
      <c r="E100" s="327">
        <v>2</v>
      </c>
      <c r="F100" s="327" t="s">
        <v>143</v>
      </c>
      <c r="G100" s="327">
        <v>2</v>
      </c>
      <c r="H100" s="327" t="s">
        <v>237</v>
      </c>
      <c r="I100" s="327" t="s">
        <v>154</v>
      </c>
      <c r="J100" s="327" t="s">
        <v>156</v>
      </c>
      <c r="K100" s="330">
        <v>7.2999999999999995E-2</v>
      </c>
      <c r="L100" s="330">
        <v>8.0000000000000002E-3</v>
      </c>
      <c r="M100" s="330">
        <v>8.0999999999999989E-2</v>
      </c>
    </row>
    <row r="101" spans="1:13" x14ac:dyDescent="0.25">
      <c r="A101" s="331" t="s">
        <v>15</v>
      </c>
      <c r="B101" s="331" t="s">
        <v>229</v>
      </c>
      <c r="C101" s="326">
        <v>277</v>
      </c>
      <c r="D101" s="327">
        <v>3</v>
      </c>
      <c r="E101" s="327">
        <v>2</v>
      </c>
      <c r="F101" s="327" t="s">
        <v>143</v>
      </c>
      <c r="G101" s="327">
        <v>23</v>
      </c>
      <c r="H101" s="327" t="s">
        <v>181</v>
      </c>
      <c r="I101" s="327" t="s">
        <v>154</v>
      </c>
      <c r="J101" s="327" t="s">
        <v>154</v>
      </c>
      <c r="K101" s="330">
        <v>6.5000000000000002E-2</v>
      </c>
      <c r="L101" s="330">
        <v>0.01</v>
      </c>
      <c r="M101" s="330">
        <v>7.4999999999999997E-2</v>
      </c>
    </row>
    <row r="102" spans="1:13" x14ac:dyDescent="0.25">
      <c r="A102" s="331" t="s">
        <v>15</v>
      </c>
      <c r="B102" s="331" t="s">
        <v>229</v>
      </c>
      <c r="C102" s="326">
        <v>278</v>
      </c>
      <c r="D102" s="327">
        <v>3</v>
      </c>
      <c r="E102" s="327">
        <v>2</v>
      </c>
      <c r="F102" s="327" t="s">
        <v>143</v>
      </c>
      <c r="G102" s="327" t="s">
        <v>243</v>
      </c>
      <c r="H102" s="327" t="s">
        <v>151</v>
      </c>
      <c r="I102" s="327" t="s">
        <v>154</v>
      </c>
      <c r="J102" s="327" t="s">
        <v>155</v>
      </c>
      <c r="K102" s="330">
        <v>5.2999999999999999E-2</v>
      </c>
      <c r="L102" s="330">
        <v>0.01</v>
      </c>
      <c r="M102" s="330">
        <v>6.3E-2</v>
      </c>
    </row>
    <row r="103" spans="1:13" x14ac:dyDescent="0.25">
      <c r="A103" s="331" t="s">
        <v>15</v>
      </c>
      <c r="B103" s="331" t="s">
        <v>229</v>
      </c>
      <c r="C103" s="326">
        <v>279</v>
      </c>
      <c r="D103" s="327">
        <v>3</v>
      </c>
      <c r="E103" s="327">
        <v>2</v>
      </c>
      <c r="F103" s="327" t="s">
        <v>143</v>
      </c>
      <c r="G103" s="327">
        <v>5</v>
      </c>
      <c r="H103" s="327" t="s">
        <v>237</v>
      </c>
      <c r="I103" s="327" t="s">
        <v>157</v>
      </c>
      <c r="J103" s="327" t="s">
        <v>156</v>
      </c>
      <c r="K103" s="330">
        <v>0.154</v>
      </c>
      <c r="L103" s="330">
        <v>0.01</v>
      </c>
      <c r="M103" s="330">
        <v>0.16400000000000001</v>
      </c>
    </row>
    <row r="104" spans="1:13" x14ac:dyDescent="0.25">
      <c r="A104" s="331" t="s">
        <v>15</v>
      </c>
      <c r="B104" s="331" t="s">
        <v>229</v>
      </c>
      <c r="C104" s="326">
        <v>280</v>
      </c>
      <c r="D104" s="327">
        <v>3</v>
      </c>
      <c r="E104" s="327">
        <v>2</v>
      </c>
      <c r="F104" s="327" t="s">
        <v>143</v>
      </c>
      <c r="G104" s="327">
        <v>4</v>
      </c>
      <c r="H104" s="327" t="s">
        <v>237</v>
      </c>
      <c r="I104" s="327" t="s">
        <v>157</v>
      </c>
      <c r="J104" s="327" t="s">
        <v>155</v>
      </c>
      <c r="K104" s="330">
        <v>6.5000000000000002E-2</v>
      </c>
      <c r="L104" s="330">
        <v>1.2E-2</v>
      </c>
      <c r="M104" s="330">
        <v>7.6999999999999999E-2</v>
      </c>
    </row>
    <row r="105" spans="1:13" x14ac:dyDescent="0.25">
      <c r="A105" s="331" t="s">
        <v>15</v>
      </c>
      <c r="B105" s="331" t="s">
        <v>229</v>
      </c>
      <c r="C105" s="326">
        <v>316</v>
      </c>
      <c r="D105" s="327">
        <v>4</v>
      </c>
      <c r="E105" s="327">
        <v>1</v>
      </c>
      <c r="F105" s="327" t="s">
        <v>143</v>
      </c>
      <c r="G105" s="327">
        <v>23</v>
      </c>
      <c r="H105" s="327" t="s">
        <v>181</v>
      </c>
      <c r="I105" s="327" t="s">
        <v>154</v>
      </c>
      <c r="J105" s="327" t="s">
        <v>154</v>
      </c>
      <c r="K105" s="330">
        <v>4.5999999999999999E-2</v>
      </c>
      <c r="L105" s="330">
        <v>1.2E-2</v>
      </c>
      <c r="M105" s="330">
        <v>5.7999999999999996E-2</v>
      </c>
    </row>
    <row r="106" spans="1:13" x14ac:dyDescent="0.25">
      <c r="A106" s="331" t="s">
        <v>15</v>
      </c>
      <c r="B106" s="331" t="s">
        <v>229</v>
      </c>
      <c r="C106" s="326">
        <v>317</v>
      </c>
      <c r="D106" s="327">
        <v>4</v>
      </c>
      <c r="E106" s="327">
        <v>1</v>
      </c>
      <c r="F106" s="327" t="s">
        <v>143</v>
      </c>
      <c r="G106" s="327">
        <v>9</v>
      </c>
      <c r="H106" s="327" t="s">
        <v>148</v>
      </c>
      <c r="I106" s="327" t="s">
        <v>154</v>
      </c>
      <c r="J106" s="327" t="s">
        <v>154</v>
      </c>
      <c r="K106" s="330">
        <v>4.3999999999999997E-2</v>
      </c>
      <c r="L106" s="330">
        <v>8.8800000000000007E-3</v>
      </c>
      <c r="M106" s="330">
        <v>5.2879999999999996E-2</v>
      </c>
    </row>
    <row r="107" spans="1:13" x14ac:dyDescent="0.25">
      <c r="A107" s="331" t="s">
        <v>15</v>
      </c>
      <c r="B107" s="331" t="s">
        <v>229</v>
      </c>
      <c r="C107" s="326">
        <v>318</v>
      </c>
      <c r="D107" s="327">
        <v>4</v>
      </c>
      <c r="E107" s="327">
        <v>1</v>
      </c>
      <c r="F107" s="327" t="s">
        <v>143</v>
      </c>
      <c r="G107" s="327">
        <v>22</v>
      </c>
      <c r="H107" s="327" t="s">
        <v>193</v>
      </c>
      <c r="I107" s="327" t="s">
        <v>154</v>
      </c>
      <c r="J107" s="327" t="s">
        <v>154</v>
      </c>
      <c r="K107" s="330">
        <v>8.5000000000000006E-2</v>
      </c>
      <c r="L107" s="330">
        <v>1.2999999999999999E-2</v>
      </c>
      <c r="M107" s="330">
        <v>9.8000000000000004E-2</v>
      </c>
    </row>
    <row r="108" spans="1:13" x14ac:dyDescent="0.25">
      <c r="A108" s="331" t="s">
        <v>15</v>
      </c>
      <c r="B108" s="331" t="s">
        <v>229</v>
      </c>
      <c r="C108" s="326">
        <v>319</v>
      </c>
      <c r="D108" s="327">
        <v>4</v>
      </c>
      <c r="E108" s="327">
        <v>1</v>
      </c>
      <c r="F108" s="327" t="s">
        <v>143</v>
      </c>
      <c r="G108" s="327">
        <v>16</v>
      </c>
      <c r="H108" s="327" t="s">
        <v>151</v>
      </c>
      <c r="I108" s="327" t="s">
        <v>154</v>
      </c>
      <c r="J108" s="327" t="s">
        <v>154</v>
      </c>
      <c r="K108" s="330">
        <v>1.7999999999999999E-2</v>
      </c>
      <c r="L108" s="330">
        <v>1.091E-2</v>
      </c>
      <c r="M108" s="330">
        <v>2.8909999999999998E-2</v>
      </c>
    </row>
    <row r="109" spans="1:13" x14ac:dyDescent="0.25">
      <c r="A109" s="331" t="s">
        <v>15</v>
      </c>
      <c r="B109" s="331" t="s">
        <v>229</v>
      </c>
      <c r="C109" s="326">
        <v>320</v>
      </c>
      <c r="D109" s="327">
        <v>4</v>
      </c>
      <c r="E109" s="327">
        <v>1</v>
      </c>
      <c r="F109" s="327" t="s">
        <v>143</v>
      </c>
      <c r="G109" s="327">
        <v>28</v>
      </c>
      <c r="H109" s="327" t="s">
        <v>192</v>
      </c>
      <c r="I109" s="327" t="s">
        <v>154</v>
      </c>
      <c r="J109" s="327" t="s">
        <v>154</v>
      </c>
      <c r="K109" s="330">
        <v>1.7000000000000001E-2</v>
      </c>
      <c r="L109" s="330">
        <v>1.0999999999999999E-2</v>
      </c>
      <c r="M109" s="330">
        <v>2.8000000000000001E-2</v>
      </c>
    </row>
    <row r="110" spans="1:13" x14ac:dyDescent="0.25">
      <c r="A110" s="331" t="s">
        <v>15</v>
      </c>
      <c r="B110" s="331" t="s">
        <v>229</v>
      </c>
      <c r="C110" s="326"/>
      <c r="D110" s="327"/>
      <c r="E110" s="327"/>
      <c r="F110" s="327"/>
      <c r="G110" s="327"/>
      <c r="H110" s="327"/>
      <c r="I110" s="327"/>
      <c r="J110" s="327"/>
      <c r="K110" s="330">
        <v>5.7000000000000002E-2</v>
      </c>
      <c r="L110" s="330">
        <v>1.6E-2</v>
      </c>
      <c r="M110" s="330">
        <v>7.3000000000000009E-2</v>
      </c>
    </row>
    <row r="111" spans="1:13" x14ac:dyDescent="0.25">
      <c r="A111" s="331" t="s">
        <v>15</v>
      </c>
      <c r="B111" s="331" t="s">
        <v>229</v>
      </c>
      <c r="C111" s="326">
        <v>322</v>
      </c>
      <c r="D111" s="327">
        <v>4</v>
      </c>
      <c r="E111" s="327">
        <v>1</v>
      </c>
      <c r="F111" s="327" t="s">
        <v>143</v>
      </c>
      <c r="G111" s="327">
        <v>11</v>
      </c>
      <c r="H111" s="327" t="s">
        <v>148</v>
      </c>
      <c r="I111" s="327" t="s">
        <v>157</v>
      </c>
      <c r="J111" s="327" t="s">
        <v>156</v>
      </c>
      <c r="K111" s="330">
        <v>4.3999999999999997E-2</v>
      </c>
      <c r="L111" s="330">
        <v>8.8999999999999999E-3</v>
      </c>
      <c r="M111" s="330">
        <v>5.2899999999999996E-2</v>
      </c>
    </row>
    <row r="112" spans="1:13" x14ac:dyDescent="0.25">
      <c r="A112" s="331" t="s">
        <v>15</v>
      </c>
      <c r="B112" s="331" t="s">
        <v>229</v>
      </c>
      <c r="C112" s="326">
        <v>323</v>
      </c>
      <c r="D112" s="327">
        <v>4</v>
      </c>
      <c r="E112" s="327">
        <v>1</v>
      </c>
      <c r="F112" s="327" t="s">
        <v>143</v>
      </c>
      <c r="G112" s="327">
        <v>15</v>
      </c>
      <c r="H112" s="327" t="s">
        <v>149</v>
      </c>
      <c r="I112" s="327" t="s">
        <v>154</v>
      </c>
      <c r="J112" s="327" t="s">
        <v>154</v>
      </c>
      <c r="K112" s="330">
        <v>4.2999999999999997E-2</v>
      </c>
      <c r="L112" s="330">
        <v>6.7300000000000007E-3</v>
      </c>
      <c r="M112" s="330">
        <v>4.9729999999999996E-2</v>
      </c>
    </row>
    <row r="113" spans="1:13" x14ac:dyDescent="0.25">
      <c r="A113" s="331" t="s">
        <v>15</v>
      </c>
      <c r="B113" s="331" t="s">
        <v>229</v>
      </c>
      <c r="C113" s="326">
        <v>324</v>
      </c>
      <c r="D113" s="327">
        <v>4</v>
      </c>
      <c r="E113" s="327">
        <v>1</v>
      </c>
      <c r="F113" s="327" t="s">
        <v>143</v>
      </c>
      <c r="G113" s="327">
        <v>29</v>
      </c>
      <c r="H113" s="327" t="s">
        <v>238</v>
      </c>
      <c r="I113" s="327" t="s">
        <v>154</v>
      </c>
      <c r="J113" s="327" t="s">
        <v>154</v>
      </c>
      <c r="K113" s="330">
        <v>0.111</v>
      </c>
      <c r="L113" s="330">
        <v>6.5000000000000002E-2</v>
      </c>
      <c r="M113" s="330">
        <v>0.17599999999999999</v>
      </c>
    </row>
    <row r="114" spans="1:13" x14ac:dyDescent="0.25">
      <c r="A114" s="331" t="s">
        <v>15</v>
      </c>
      <c r="B114" s="331" t="s">
        <v>229</v>
      </c>
      <c r="C114" s="326">
        <v>325</v>
      </c>
      <c r="D114" s="327">
        <v>4</v>
      </c>
      <c r="E114" s="327">
        <v>1</v>
      </c>
      <c r="F114" s="327" t="s">
        <v>143</v>
      </c>
      <c r="G114" s="327">
        <v>8</v>
      </c>
      <c r="H114" s="327" t="s">
        <v>148</v>
      </c>
      <c r="I114" s="327" t="s">
        <v>154</v>
      </c>
      <c r="J114" s="327" t="s">
        <v>156</v>
      </c>
      <c r="K114" s="330">
        <v>3.9E-2</v>
      </c>
      <c r="L114" s="330">
        <v>0.01</v>
      </c>
      <c r="M114" s="330">
        <v>4.9000000000000002E-2</v>
      </c>
    </row>
    <row r="115" spans="1:13" x14ac:dyDescent="0.25">
      <c r="A115" s="331" t="s">
        <v>15</v>
      </c>
      <c r="B115" s="331" t="s">
        <v>229</v>
      </c>
      <c r="C115" s="326">
        <v>326</v>
      </c>
      <c r="D115" s="327">
        <v>4</v>
      </c>
      <c r="E115" s="327">
        <v>1</v>
      </c>
      <c r="F115" s="327" t="s">
        <v>143</v>
      </c>
      <c r="G115" s="327">
        <v>35</v>
      </c>
      <c r="H115" s="327" t="s">
        <v>149</v>
      </c>
      <c r="I115" s="327" t="s">
        <v>154</v>
      </c>
      <c r="J115" s="327" t="s">
        <v>156</v>
      </c>
      <c r="K115" s="330">
        <v>4.7E-2</v>
      </c>
      <c r="L115" s="330">
        <v>9.1000000000000004E-3</v>
      </c>
      <c r="M115" s="330">
        <v>5.6099999999999997E-2</v>
      </c>
    </row>
    <row r="116" spans="1:13" x14ac:dyDescent="0.25">
      <c r="A116" s="331" t="s">
        <v>15</v>
      </c>
      <c r="B116" s="331" t="s">
        <v>229</v>
      </c>
      <c r="C116" s="326">
        <v>327</v>
      </c>
      <c r="D116" s="327">
        <v>4</v>
      </c>
      <c r="E116" s="327">
        <v>1</v>
      </c>
      <c r="F116" s="327" t="s">
        <v>143</v>
      </c>
      <c r="G116" s="327">
        <v>21</v>
      </c>
      <c r="H116" s="327" t="s">
        <v>190</v>
      </c>
      <c r="I116" s="327" t="s">
        <v>154</v>
      </c>
      <c r="J116" s="327" t="s">
        <v>154</v>
      </c>
      <c r="K116" s="330" t="s">
        <v>14</v>
      </c>
      <c r="L116" s="330" t="s">
        <v>14</v>
      </c>
      <c r="M116" s="330" t="s">
        <v>14</v>
      </c>
    </row>
    <row r="117" spans="1:13" x14ac:dyDescent="0.25">
      <c r="A117" s="331" t="s">
        <v>15</v>
      </c>
      <c r="B117" s="331" t="s">
        <v>229</v>
      </c>
      <c r="C117" s="326">
        <v>328</v>
      </c>
      <c r="D117" s="327">
        <v>4</v>
      </c>
      <c r="E117" s="327">
        <v>1</v>
      </c>
      <c r="F117" s="327" t="s">
        <v>143</v>
      </c>
      <c r="G117" s="327">
        <v>26</v>
      </c>
      <c r="H117" s="327" t="s">
        <v>188</v>
      </c>
      <c r="I117" s="327" t="s">
        <v>154</v>
      </c>
      <c r="J117" s="327" t="s">
        <v>154</v>
      </c>
      <c r="K117" s="330" t="s">
        <v>14</v>
      </c>
      <c r="L117" s="330" t="s">
        <v>14</v>
      </c>
      <c r="M117" s="330" t="s">
        <v>14</v>
      </c>
    </row>
    <row r="118" spans="1:13" x14ac:dyDescent="0.25">
      <c r="A118" s="331" t="s">
        <v>15</v>
      </c>
      <c r="B118" s="331" t="s">
        <v>229</v>
      </c>
      <c r="C118" s="326">
        <v>329</v>
      </c>
      <c r="D118" s="327">
        <v>4</v>
      </c>
      <c r="E118" s="327">
        <v>1</v>
      </c>
      <c r="F118" s="327" t="s">
        <v>143</v>
      </c>
      <c r="G118" s="327">
        <v>10</v>
      </c>
      <c r="H118" s="327" t="s">
        <v>148</v>
      </c>
      <c r="I118" s="327" t="s">
        <v>157</v>
      </c>
      <c r="J118" s="327" t="s">
        <v>155</v>
      </c>
      <c r="K118" s="330" t="s">
        <v>14</v>
      </c>
      <c r="L118" s="330" t="s">
        <v>14</v>
      </c>
      <c r="M118" s="330" t="s">
        <v>14</v>
      </c>
    </row>
    <row r="119" spans="1:13" x14ac:dyDescent="0.25">
      <c r="A119" s="331" t="s">
        <v>15</v>
      </c>
      <c r="B119" s="331" t="s">
        <v>229</v>
      </c>
      <c r="C119" s="326">
        <v>330</v>
      </c>
      <c r="D119" s="327">
        <v>4</v>
      </c>
      <c r="E119" s="327">
        <v>1</v>
      </c>
      <c r="F119" s="327" t="s">
        <v>143</v>
      </c>
      <c r="G119" s="327">
        <v>31</v>
      </c>
      <c r="H119" s="327" t="s">
        <v>197</v>
      </c>
      <c r="I119" s="327" t="s">
        <v>154</v>
      </c>
      <c r="J119" s="327" t="s">
        <v>154</v>
      </c>
      <c r="K119" s="330" t="s">
        <v>14</v>
      </c>
      <c r="L119" s="330" t="s">
        <v>14</v>
      </c>
      <c r="M119" s="330" t="s">
        <v>14</v>
      </c>
    </row>
    <row r="120" spans="1:13" x14ac:dyDescent="0.25">
      <c r="A120" s="331" t="s">
        <v>15</v>
      </c>
      <c r="B120" s="331" t="s">
        <v>229</v>
      </c>
      <c r="C120" s="326">
        <v>331</v>
      </c>
      <c r="D120" s="327">
        <v>4</v>
      </c>
      <c r="E120" s="327">
        <v>1</v>
      </c>
      <c r="F120" s="327" t="s">
        <v>143</v>
      </c>
      <c r="G120" s="327">
        <v>2</v>
      </c>
      <c r="H120" s="327" t="s">
        <v>237</v>
      </c>
      <c r="I120" s="327" t="s">
        <v>154</v>
      </c>
      <c r="J120" s="327" t="s">
        <v>156</v>
      </c>
      <c r="K120" s="330" t="s">
        <v>14</v>
      </c>
      <c r="L120" s="330" t="s">
        <v>14</v>
      </c>
      <c r="M120" s="330" t="s">
        <v>14</v>
      </c>
    </row>
    <row r="121" spans="1:13" x14ac:dyDescent="0.25">
      <c r="A121" s="331" t="s">
        <v>15</v>
      </c>
      <c r="B121" s="331" t="s">
        <v>229</v>
      </c>
      <c r="C121" s="326">
        <v>332</v>
      </c>
      <c r="D121" s="327">
        <v>4</v>
      </c>
      <c r="E121" s="327">
        <v>1</v>
      </c>
      <c r="F121" s="327" t="s">
        <v>143</v>
      </c>
      <c r="G121" s="327">
        <v>13</v>
      </c>
      <c r="H121" s="327" t="s">
        <v>241</v>
      </c>
      <c r="I121" s="327" t="s">
        <v>154</v>
      </c>
      <c r="J121" s="327" t="s">
        <v>154</v>
      </c>
      <c r="K121" s="330" t="s">
        <v>14</v>
      </c>
      <c r="L121" s="330" t="s">
        <v>14</v>
      </c>
      <c r="M121" s="330" t="s">
        <v>14</v>
      </c>
    </row>
    <row r="122" spans="1:13" x14ac:dyDescent="0.25">
      <c r="A122" s="331" t="s">
        <v>15</v>
      </c>
      <c r="B122" s="331" t="s">
        <v>229</v>
      </c>
      <c r="C122" s="326">
        <v>333</v>
      </c>
      <c r="D122" s="327">
        <v>4</v>
      </c>
      <c r="E122" s="327">
        <v>1</v>
      </c>
      <c r="F122" s="327" t="s">
        <v>143</v>
      </c>
      <c r="G122" s="327">
        <v>14</v>
      </c>
      <c r="H122" s="327" t="s">
        <v>240</v>
      </c>
      <c r="I122" s="327" t="s">
        <v>154</v>
      </c>
      <c r="J122" s="327" t="s">
        <v>154</v>
      </c>
      <c r="K122" s="330" t="s">
        <v>14</v>
      </c>
      <c r="L122" s="330" t="s">
        <v>14</v>
      </c>
      <c r="M122" s="330" t="s">
        <v>14</v>
      </c>
    </row>
    <row r="123" spans="1:13" x14ac:dyDescent="0.25">
      <c r="A123" s="331" t="s">
        <v>15</v>
      </c>
      <c r="B123" s="331" t="s">
        <v>229</v>
      </c>
      <c r="C123" s="326">
        <v>334</v>
      </c>
      <c r="D123" s="327">
        <v>4</v>
      </c>
      <c r="E123" s="327">
        <v>1</v>
      </c>
      <c r="F123" s="327" t="s">
        <v>143</v>
      </c>
      <c r="G123" s="327">
        <v>34</v>
      </c>
      <c r="H123" s="327" t="s">
        <v>149</v>
      </c>
      <c r="I123" s="327" t="s">
        <v>154</v>
      </c>
      <c r="J123" s="327" t="s">
        <v>155</v>
      </c>
      <c r="K123" s="330" t="s">
        <v>14</v>
      </c>
      <c r="L123" s="330" t="s">
        <v>14</v>
      </c>
      <c r="M123" s="330" t="s">
        <v>14</v>
      </c>
    </row>
    <row r="124" spans="1:13" x14ac:dyDescent="0.25">
      <c r="A124" s="331" t="s">
        <v>15</v>
      </c>
      <c r="B124" s="331" t="s">
        <v>229</v>
      </c>
      <c r="C124" s="326">
        <v>335</v>
      </c>
      <c r="D124" s="327">
        <v>4</v>
      </c>
      <c r="E124" s="327">
        <v>1</v>
      </c>
      <c r="F124" s="327" t="s">
        <v>143</v>
      </c>
      <c r="G124" s="327">
        <v>17</v>
      </c>
      <c r="H124" s="327" t="s">
        <v>150</v>
      </c>
      <c r="I124" s="327" t="s">
        <v>154</v>
      </c>
      <c r="J124" s="327" t="s">
        <v>154</v>
      </c>
      <c r="K124" s="330" t="s">
        <v>14</v>
      </c>
      <c r="L124" s="330" t="s">
        <v>14</v>
      </c>
      <c r="M124" s="330" t="s">
        <v>14</v>
      </c>
    </row>
    <row r="125" spans="1:13" x14ac:dyDescent="0.25">
      <c r="A125" s="331" t="s">
        <v>15</v>
      </c>
      <c r="B125" s="331" t="s">
        <v>229</v>
      </c>
      <c r="C125" s="326">
        <v>336</v>
      </c>
      <c r="D125" s="327">
        <v>4</v>
      </c>
      <c r="E125" s="327">
        <v>1</v>
      </c>
      <c r="F125" s="327" t="s">
        <v>143</v>
      </c>
      <c r="G125" s="327">
        <v>4</v>
      </c>
      <c r="H125" s="327" t="s">
        <v>237</v>
      </c>
      <c r="I125" s="327" t="s">
        <v>157</v>
      </c>
      <c r="J125" s="327" t="s">
        <v>155</v>
      </c>
      <c r="K125" s="330" t="s">
        <v>14</v>
      </c>
      <c r="L125" s="330" t="s">
        <v>14</v>
      </c>
      <c r="M125" s="330" t="s">
        <v>14</v>
      </c>
    </row>
    <row r="126" spans="1:13" x14ac:dyDescent="0.25">
      <c r="A126" s="331" t="s">
        <v>15</v>
      </c>
      <c r="B126" s="331" t="s">
        <v>229</v>
      </c>
      <c r="C126" s="326">
        <v>337</v>
      </c>
      <c r="D126" s="327">
        <v>4</v>
      </c>
      <c r="E126" s="327">
        <v>1</v>
      </c>
      <c r="F126" s="327" t="s">
        <v>143</v>
      </c>
      <c r="G126" s="327" t="s">
        <v>239</v>
      </c>
      <c r="H126" s="327" t="s">
        <v>151</v>
      </c>
      <c r="I126" s="327" t="s">
        <v>154</v>
      </c>
      <c r="J126" s="327" t="s">
        <v>156</v>
      </c>
      <c r="K126" s="330">
        <v>3.6999999999999998E-2</v>
      </c>
      <c r="L126" s="330">
        <v>6.1999999999999998E-3</v>
      </c>
      <c r="M126" s="330">
        <v>4.3199999999999995E-2</v>
      </c>
    </row>
    <row r="127" spans="1:13" x14ac:dyDescent="0.25">
      <c r="A127" s="331" t="s">
        <v>15</v>
      </c>
      <c r="B127" s="331" t="s">
        <v>229</v>
      </c>
      <c r="C127" s="326">
        <v>338</v>
      </c>
      <c r="D127" s="327">
        <v>4</v>
      </c>
      <c r="E127" s="327">
        <v>1</v>
      </c>
      <c r="F127" s="327" t="s">
        <v>143</v>
      </c>
      <c r="G127" s="327">
        <v>1</v>
      </c>
      <c r="H127" s="327" t="s">
        <v>237</v>
      </c>
      <c r="I127" s="327" t="s">
        <v>154</v>
      </c>
      <c r="J127" s="327" t="s">
        <v>155</v>
      </c>
      <c r="K127" s="330">
        <v>3.5000000000000003E-2</v>
      </c>
      <c r="L127" s="330">
        <v>5.0999999999999997E-2</v>
      </c>
      <c r="M127" s="330">
        <v>8.5999999999999993E-2</v>
      </c>
    </row>
    <row r="128" spans="1:13" x14ac:dyDescent="0.25">
      <c r="A128" s="331" t="s">
        <v>15</v>
      </c>
      <c r="B128" s="331" t="s">
        <v>229</v>
      </c>
      <c r="C128" s="326">
        <v>339</v>
      </c>
      <c r="D128" s="327">
        <v>4</v>
      </c>
      <c r="E128" s="327">
        <v>1</v>
      </c>
      <c r="F128" s="327" t="s">
        <v>143</v>
      </c>
      <c r="G128" s="327">
        <v>24</v>
      </c>
      <c r="H128" s="327" t="s">
        <v>196</v>
      </c>
      <c r="I128" s="327" t="s">
        <v>154</v>
      </c>
      <c r="J128" s="327" t="s">
        <v>154</v>
      </c>
      <c r="K128" s="330">
        <v>2.1000000000000001E-2</v>
      </c>
      <c r="L128" s="330">
        <v>1.0999999999999999E-2</v>
      </c>
      <c r="M128" s="330">
        <v>3.2000000000000001E-2</v>
      </c>
    </row>
    <row r="129" spans="1:13" x14ac:dyDescent="0.25">
      <c r="A129" s="331" t="s">
        <v>15</v>
      </c>
      <c r="B129" s="331" t="s">
        <v>229</v>
      </c>
      <c r="C129" s="326">
        <v>340</v>
      </c>
      <c r="D129" s="327">
        <v>4</v>
      </c>
      <c r="E129" s="327">
        <v>1</v>
      </c>
      <c r="F129" s="327" t="s">
        <v>143</v>
      </c>
      <c r="G129" s="327">
        <v>20</v>
      </c>
      <c r="H129" s="327" t="s">
        <v>189</v>
      </c>
      <c r="I129" s="327" t="s">
        <v>154</v>
      </c>
      <c r="J129" s="327" t="s">
        <v>154</v>
      </c>
      <c r="K129" s="330">
        <v>1.2999999999999999E-2</v>
      </c>
      <c r="L129" s="330">
        <v>1.15E-2</v>
      </c>
      <c r="M129" s="330">
        <v>2.4500000000000001E-2</v>
      </c>
    </row>
    <row r="130" spans="1:13" x14ac:dyDescent="0.25">
      <c r="A130" s="331" t="s">
        <v>15</v>
      </c>
      <c r="B130" s="331" t="s">
        <v>229</v>
      </c>
      <c r="C130" s="326">
        <v>341</v>
      </c>
      <c r="D130" s="327">
        <v>4</v>
      </c>
      <c r="E130" s="327">
        <v>1</v>
      </c>
      <c r="F130" s="327" t="s">
        <v>143</v>
      </c>
      <c r="G130" s="327" t="s">
        <v>243</v>
      </c>
      <c r="H130" s="327" t="s">
        <v>151</v>
      </c>
      <c r="I130" s="327" t="s">
        <v>154</v>
      </c>
      <c r="J130" s="327" t="s">
        <v>155</v>
      </c>
      <c r="K130" s="330">
        <v>6.4000000000000001E-2</v>
      </c>
      <c r="L130" s="330">
        <v>2.1999999999999999E-2</v>
      </c>
      <c r="M130" s="330">
        <v>8.5999999999999993E-2</v>
      </c>
    </row>
    <row r="131" spans="1:13" x14ac:dyDescent="0.25">
      <c r="A131" s="331" t="s">
        <v>15</v>
      </c>
      <c r="B131" s="331" t="s">
        <v>229</v>
      </c>
      <c r="C131" s="326">
        <v>342</v>
      </c>
      <c r="D131" s="327">
        <v>4</v>
      </c>
      <c r="E131" s="327">
        <v>1</v>
      </c>
      <c r="F131" s="327" t="s">
        <v>143</v>
      </c>
      <c r="G131" s="327">
        <v>19</v>
      </c>
      <c r="H131" s="327" t="s">
        <v>186</v>
      </c>
      <c r="I131" s="327" t="s">
        <v>154</v>
      </c>
      <c r="J131" s="327" t="s">
        <v>154</v>
      </c>
      <c r="K131" s="330">
        <v>1.2999999999999999E-2</v>
      </c>
      <c r="L131" s="330">
        <v>6.0000000000000001E-3</v>
      </c>
      <c r="M131" s="330">
        <v>1.9E-2</v>
      </c>
    </row>
    <row r="132" spans="1:13" x14ac:dyDescent="0.25">
      <c r="A132" s="331" t="s">
        <v>15</v>
      </c>
      <c r="B132" s="331" t="s">
        <v>229</v>
      </c>
      <c r="C132" s="326">
        <v>343</v>
      </c>
      <c r="D132" s="327">
        <v>4</v>
      </c>
      <c r="E132" s="327">
        <v>1</v>
      </c>
      <c r="F132" s="327" t="s">
        <v>143</v>
      </c>
      <c r="G132" s="327">
        <v>25</v>
      </c>
      <c r="H132" s="327" t="s">
        <v>242</v>
      </c>
      <c r="I132" s="327" t="s">
        <v>154</v>
      </c>
      <c r="J132" s="327" t="s">
        <v>154</v>
      </c>
      <c r="K132" s="330">
        <v>1.7999999999999999E-2</v>
      </c>
      <c r="L132" s="330">
        <v>5.79E-3</v>
      </c>
      <c r="M132" s="330">
        <v>2.3789999999999999E-2</v>
      </c>
    </row>
    <row r="133" spans="1:13" x14ac:dyDescent="0.25">
      <c r="A133" s="331" t="s">
        <v>15</v>
      </c>
      <c r="B133" s="331" t="s">
        <v>229</v>
      </c>
      <c r="C133" s="326">
        <v>344</v>
      </c>
      <c r="D133" s="327">
        <v>4</v>
      </c>
      <c r="E133" s="327">
        <v>1</v>
      </c>
      <c r="F133" s="327" t="s">
        <v>143</v>
      </c>
      <c r="G133" s="327">
        <v>27</v>
      </c>
      <c r="H133" s="327" t="s">
        <v>191</v>
      </c>
      <c r="I133" s="327" t="s">
        <v>154</v>
      </c>
      <c r="J133" s="327" t="s">
        <v>154</v>
      </c>
      <c r="K133" s="330">
        <v>8.8999999999999996E-2</v>
      </c>
      <c r="L133" s="330">
        <v>6.5000000000000002E-2</v>
      </c>
      <c r="M133" s="330">
        <v>0.154</v>
      </c>
    </row>
    <row r="134" spans="1:13" x14ac:dyDescent="0.25">
      <c r="A134" s="331" t="s">
        <v>15</v>
      </c>
      <c r="B134" s="331" t="s">
        <v>229</v>
      </c>
      <c r="C134" s="326">
        <v>345</v>
      </c>
      <c r="D134" s="327">
        <v>4</v>
      </c>
      <c r="E134" s="327">
        <v>1</v>
      </c>
      <c r="F134" s="327" t="s">
        <v>143</v>
      </c>
      <c r="G134" s="327">
        <v>5</v>
      </c>
      <c r="H134" s="327" t="s">
        <v>237</v>
      </c>
      <c r="I134" s="327" t="s">
        <v>157</v>
      </c>
      <c r="J134" s="327" t="s">
        <v>156</v>
      </c>
      <c r="K134" s="330">
        <v>3.1E-2</v>
      </c>
      <c r="L134" s="330">
        <v>0.03</v>
      </c>
      <c r="M134" s="330">
        <v>6.0999999999999999E-2</v>
      </c>
    </row>
    <row r="135" spans="1:13" x14ac:dyDescent="0.25">
      <c r="A135" s="331" t="s">
        <v>15</v>
      </c>
      <c r="B135" s="331" t="s">
        <v>229</v>
      </c>
      <c r="C135" s="326">
        <v>346</v>
      </c>
      <c r="D135" s="327">
        <v>4</v>
      </c>
      <c r="E135" s="327">
        <v>1</v>
      </c>
      <c r="F135" s="327" t="s">
        <v>143</v>
      </c>
      <c r="G135" s="327">
        <v>3</v>
      </c>
      <c r="H135" s="327" t="s">
        <v>237</v>
      </c>
      <c r="I135" s="327" t="s">
        <v>154</v>
      </c>
      <c r="J135" s="327" t="s">
        <v>154</v>
      </c>
      <c r="K135" s="330">
        <v>5.1999999999999998E-2</v>
      </c>
      <c r="L135" s="330">
        <v>2.1999999999999999E-2</v>
      </c>
      <c r="M135" s="330">
        <v>7.3999999999999996E-2</v>
      </c>
    </row>
    <row r="136" spans="1:13" x14ac:dyDescent="0.25">
      <c r="A136" s="331" t="s">
        <v>15</v>
      </c>
      <c r="B136" s="331" t="s">
        <v>229</v>
      </c>
      <c r="C136" s="326">
        <v>347</v>
      </c>
      <c r="D136" s="327">
        <v>4</v>
      </c>
      <c r="E136" s="327">
        <v>1</v>
      </c>
      <c r="F136" s="327" t="s">
        <v>143</v>
      </c>
      <c r="G136" s="327">
        <v>7</v>
      </c>
      <c r="H136" s="327" t="s">
        <v>148</v>
      </c>
      <c r="I136" s="327" t="s">
        <v>154</v>
      </c>
      <c r="J136" s="327" t="s">
        <v>155</v>
      </c>
      <c r="K136" s="330">
        <v>0.123</v>
      </c>
      <c r="L136" s="330">
        <v>2.1000000000000001E-2</v>
      </c>
      <c r="M136" s="330">
        <v>0.14399999999999999</v>
      </c>
    </row>
    <row r="137" spans="1:13" x14ac:dyDescent="0.25">
      <c r="A137" s="331" t="s">
        <v>15</v>
      </c>
      <c r="B137" s="331" t="s">
        <v>229</v>
      </c>
      <c r="C137" s="326">
        <v>348</v>
      </c>
      <c r="D137" s="327">
        <v>4</v>
      </c>
      <c r="E137" s="327">
        <v>1</v>
      </c>
      <c r="F137" s="327" t="s">
        <v>143</v>
      </c>
      <c r="G137" s="327">
        <v>32</v>
      </c>
      <c r="H137" s="327" t="s">
        <v>194</v>
      </c>
      <c r="I137" s="327" t="s">
        <v>154</v>
      </c>
      <c r="J137" s="327" t="s">
        <v>154</v>
      </c>
      <c r="K137" s="330">
        <v>4.8000000000000001E-2</v>
      </c>
      <c r="L137" s="330">
        <v>1.2999999999999999E-2</v>
      </c>
      <c r="M137" s="330">
        <v>6.0999999999999999E-2</v>
      </c>
    </row>
    <row r="138" spans="1:13" x14ac:dyDescent="0.25">
      <c r="A138" s="331" t="s">
        <v>15</v>
      </c>
      <c r="B138" s="331" t="s">
        <v>229</v>
      </c>
      <c r="C138" s="326">
        <v>350</v>
      </c>
      <c r="D138" s="327">
        <v>4</v>
      </c>
      <c r="E138" s="327">
        <v>1</v>
      </c>
      <c r="F138" s="327" t="s">
        <v>143</v>
      </c>
      <c r="G138" s="327">
        <v>6</v>
      </c>
      <c r="H138" s="327" t="s">
        <v>237</v>
      </c>
      <c r="I138" s="327" t="s">
        <v>157</v>
      </c>
      <c r="J138" s="327" t="s">
        <v>154</v>
      </c>
      <c r="K138" s="330">
        <v>1.9E-2</v>
      </c>
      <c r="L138" s="330">
        <v>8.3499999999999998E-3</v>
      </c>
      <c r="M138" s="330">
        <v>2.7349999999999999E-2</v>
      </c>
    </row>
    <row r="139" spans="1:13" x14ac:dyDescent="0.25">
      <c r="A139" s="331" t="s">
        <v>15</v>
      </c>
      <c r="B139" s="331" t="s">
        <v>229</v>
      </c>
      <c r="C139" s="326">
        <v>491</v>
      </c>
      <c r="D139" s="327">
        <v>5</v>
      </c>
      <c r="E139" s="327">
        <v>3</v>
      </c>
      <c r="F139" s="327" t="s">
        <v>143</v>
      </c>
      <c r="G139" s="327">
        <v>24</v>
      </c>
      <c r="H139" s="327" t="s">
        <v>196</v>
      </c>
      <c r="I139" s="327" t="s">
        <v>154</v>
      </c>
      <c r="J139" s="327" t="s">
        <v>154</v>
      </c>
      <c r="K139" s="330">
        <v>1.7999999999999999E-2</v>
      </c>
      <c r="L139" s="330">
        <v>1.0999999999999999E-2</v>
      </c>
      <c r="M139" s="330">
        <v>2.8999999999999998E-2</v>
      </c>
    </row>
    <row r="140" spans="1:13" x14ac:dyDescent="0.25">
      <c r="A140" s="331" t="s">
        <v>15</v>
      </c>
      <c r="B140" s="331" t="s">
        <v>229</v>
      </c>
      <c r="C140" s="326">
        <v>492</v>
      </c>
      <c r="D140" s="327">
        <v>5</v>
      </c>
      <c r="E140" s="327">
        <v>3</v>
      </c>
      <c r="F140" s="327" t="s">
        <v>143</v>
      </c>
      <c r="G140" s="327">
        <v>9</v>
      </c>
      <c r="H140" s="327" t="s">
        <v>148</v>
      </c>
      <c r="I140" s="327" t="s">
        <v>154</v>
      </c>
      <c r="J140" s="327" t="s">
        <v>154</v>
      </c>
      <c r="K140" s="330">
        <v>8.1000000000000003E-2</v>
      </c>
      <c r="L140" s="330">
        <v>5.6000000000000001E-2</v>
      </c>
      <c r="M140" s="330">
        <v>0.13700000000000001</v>
      </c>
    </row>
    <row r="141" spans="1:13" x14ac:dyDescent="0.25">
      <c r="A141" s="331" t="s">
        <v>15</v>
      </c>
      <c r="B141" s="331" t="s">
        <v>229</v>
      </c>
      <c r="C141" s="326">
        <v>493</v>
      </c>
      <c r="D141" s="327">
        <v>5</v>
      </c>
      <c r="E141" s="327">
        <v>3</v>
      </c>
      <c r="F141" s="327" t="s">
        <v>143</v>
      </c>
      <c r="G141" s="327">
        <v>34</v>
      </c>
      <c r="H141" s="327" t="s">
        <v>149</v>
      </c>
      <c r="I141" s="327" t="s">
        <v>154</v>
      </c>
      <c r="J141" s="327" t="s">
        <v>155</v>
      </c>
      <c r="K141" s="330">
        <v>0.05</v>
      </c>
      <c r="L141" s="330">
        <v>1.4999999999999999E-2</v>
      </c>
      <c r="M141" s="330">
        <v>6.5000000000000002E-2</v>
      </c>
    </row>
    <row r="142" spans="1:13" x14ac:dyDescent="0.25">
      <c r="A142" s="331" t="s">
        <v>15</v>
      </c>
      <c r="B142" s="331" t="s">
        <v>229</v>
      </c>
      <c r="C142" s="326">
        <v>494</v>
      </c>
      <c r="D142" s="327">
        <v>5</v>
      </c>
      <c r="E142" s="327">
        <v>3</v>
      </c>
      <c r="F142" s="327" t="s">
        <v>143</v>
      </c>
      <c r="G142" s="327">
        <v>20</v>
      </c>
      <c r="H142" s="327" t="s">
        <v>189</v>
      </c>
      <c r="I142" s="327" t="s">
        <v>154</v>
      </c>
      <c r="J142" s="327" t="s">
        <v>154</v>
      </c>
      <c r="K142" s="330">
        <v>4.9000000000000002E-2</v>
      </c>
      <c r="L142" s="330">
        <v>1.2999999999999999E-2</v>
      </c>
      <c r="M142" s="330">
        <v>6.2E-2</v>
      </c>
    </row>
    <row r="143" spans="1:13" x14ac:dyDescent="0.25">
      <c r="A143" s="331" t="s">
        <v>15</v>
      </c>
      <c r="B143" s="331" t="s">
        <v>229</v>
      </c>
      <c r="C143" s="326">
        <v>495</v>
      </c>
      <c r="D143" s="327">
        <v>5</v>
      </c>
      <c r="E143" s="327">
        <v>3</v>
      </c>
      <c r="F143" s="327" t="s">
        <v>143</v>
      </c>
      <c r="G143" s="327">
        <v>19</v>
      </c>
      <c r="H143" s="327" t="s">
        <v>186</v>
      </c>
      <c r="I143" s="327" t="s">
        <v>154</v>
      </c>
      <c r="J143" s="327" t="s">
        <v>154</v>
      </c>
      <c r="K143" s="330">
        <v>3.7999999999999999E-2</v>
      </c>
      <c r="L143" s="330">
        <v>5.0000000000000001E-3</v>
      </c>
      <c r="M143" s="330">
        <v>4.2999999999999997E-2</v>
      </c>
    </row>
    <row r="144" spans="1:13" x14ac:dyDescent="0.25">
      <c r="A144" s="331" t="s">
        <v>15</v>
      </c>
      <c r="B144" s="331" t="s">
        <v>229</v>
      </c>
      <c r="C144" s="326">
        <v>496</v>
      </c>
      <c r="D144" s="327">
        <v>5</v>
      </c>
      <c r="E144" s="327">
        <v>3</v>
      </c>
      <c r="F144" s="327" t="s">
        <v>143</v>
      </c>
      <c r="G144" s="327">
        <v>5</v>
      </c>
      <c r="H144" s="327" t="s">
        <v>237</v>
      </c>
      <c r="I144" s="327" t="s">
        <v>157</v>
      </c>
      <c r="J144" s="327" t="s">
        <v>156</v>
      </c>
      <c r="K144" s="330">
        <v>0.188</v>
      </c>
      <c r="L144" s="330">
        <v>6.11E-3</v>
      </c>
      <c r="M144" s="330">
        <v>0.19411</v>
      </c>
    </row>
    <row r="145" spans="1:13" x14ac:dyDescent="0.25">
      <c r="A145" s="331" t="s">
        <v>15</v>
      </c>
      <c r="B145" s="331" t="s">
        <v>229</v>
      </c>
      <c r="C145" s="326">
        <v>497</v>
      </c>
      <c r="D145" s="327">
        <v>5</v>
      </c>
      <c r="E145" s="327">
        <v>3</v>
      </c>
      <c r="F145" s="327" t="s">
        <v>143</v>
      </c>
      <c r="G145" s="327" t="s">
        <v>239</v>
      </c>
      <c r="H145" s="327" t="s">
        <v>151</v>
      </c>
      <c r="I145" s="327" t="s">
        <v>154</v>
      </c>
      <c r="J145" s="327" t="s">
        <v>156</v>
      </c>
      <c r="K145" s="330">
        <v>4.9000000000000002E-2</v>
      </c>
      <c r="L145" s="330">
        <v>5.8700000000000002E-3</v>
      </c>
      <c r="M145" s="330">
        <v>5.4870000000000002E-2</v>
      </c>
    </row>
    <row r="146" spans="1:13" x14ac:dyDescent="0.25">
      <c r="A146" s="331" t="s">
        <v>15</v>
      </c>
      <c r="B146" s="331" t="s">
        <v>229</v>
      </c>
      <c r="C146" s="326">
        <v>498</v>
      </c>
      <c r="D146" s="327">
        <v>5</v>
      </c>
      <c r="E146" s="327">
        <v>3</v>
      </c>
      <c r="F146" s="327" t="s">
        <v>143</v>
      </c>
      <c r="G146" s="327">
        <v>35</v>
      </c>
      <c r="H146" s="327" t="s">
        <v>149</v>
      </c>
      <c r="I146" s="327" t="s">
        <v>154</v>
      </c>
      <c r="J146" s="327" t="s">
        <v>156</v>
      </c>
      <c r="K146" s="330">
        <v>2.5999999999999999E-2</v>
      </c>
      <c r="L146" s="330">
        <v>1.2E-2</v>
      </c>
      <c r="M146" s="330">
        <v>3.7999999999999999E-2</v>
      </c>
    </row>
    <row r="147" spans="1:13" x14ac:dyDescent="0.25">
      <c r="A147" s="331" t="s">
        <v>15</v>
      </c>
      <c r="B147" s="331" t="s">
        <v>229</v>
      </c>
      <c r="C147" s="326">
        <v>499</v>
      </c>
      <c r="D147" s="327">
        <v>5</v>
      </c>
      <c r="E147" s="327">
        <v>3</v>
      </c>
      <c r="F147" s="327" t="s">
        <v>143</v>
      </c>
      <c r="G147" s="327">
        <v>17</v>
      </c>
      <c r="H147" s="327" t="s">
        <v>150</v>
      </c>
      <c r="I147" s="327" t="s">
        <v>154</v>
      </c>
      <c r="J147" s="327" t="s">
        <v>154</v>
      </c>
      <c r="K147" s="330">
        <v>8.2000000000000003E-2</v>
      </c>
      <c r="L147" s="330">
        <v>0.04</v>
      </c>
      <c r="M147" s="330">
        <v>0.122</v>
      </c>
    </row>
    <row r="148" spans="1:13" x14ac:dyDescent="0.25">
      <c r="A148" s="331" t="s">
        <v>15</v>
      </c>
      <c r="B148" s="331" t="s">
        <v>229</v>
      </c>
      <c r="C148" s="326">
        <v>500</v>
      </c>
      <c r="D148" s="327">
        <v>5</v>
      </c>
      <c r="E148" s="327">
        <v>3</v>
      </c>
      <c r="F148" s="327" t="s">
        <v>143</v>
      </c>
      <c r="G148" s="327">
        <v>14</v>
      </c>
      <c r="H148" s="327" t="s">
        <v>240</v>
      </c>
      <c r="I148" s="327" t="s">
        <v>154</v>
      </c>
      <c r="J148" s="327" t="s">
        <v>154</v>
      </c>
      <c r="K148" s="330">
        <v>7.5999999999999998E-2</v>
      </c>
      <c r="L148" s="330">
        <v>1.7999999999999999E-2</v>
      </c>
      <c r="M148" s="330">
        <v>9.4E-2</v>
      </c>
    </row>
    <row r="149" spans="1:13" x14ac:dyDescent="0.25">
      <c r="A149" s="331" t="s">
        <v>15</v>
      </c>
      <c r="B149" s="331" t="s">
        <v>229</v>
      </c>
      <c r="C149" s="326">
        <v>501</v>
      </c>
      <c r="D149" s="327">
        <v>5</v>
      </c>
      <c r="E149" s="327">
        <v>3</v>
      </c>
      <c r="F149" s="327" t="s">
        <v>143</v>
      </c>
      <c r="G149" s="327">
        <v>26</v>
      </c>
      <c r="H149" s="327" t="s">
        <v>188</v>
      </c>
      <c r="I149" s="327" t="s">
        <v>154</v>
      </c>
      <c r="J149" s="327" t="s">
        <v>154</v>
      </c>
      <c r="K149" s="330">
        <v>3.6999999999999998E-2</v>
      </c>
      <c r="L149" s="330">
        <v>0.01</v>
      </c>
      <c r="M149" s="330">
        <v>4.7E-2</v>
      </c>
    </row>
    <row r="150" spans="1:13" x14ac:dyDescent="0.25">
      <c r="A150" s="331" t="s">
        <v>15</v>
      </c>
      <c r="B150" s="331" t="s">
        <v>229</v>
      </c>
      <c r="C150" s="326">
        <v>502</v>
      </c>
      <c r="D150" s="327">
        <v>5</v>
      </c>
      <c r="E150" s="327">
        <v>3</v>
      </c>
      <c r="F150" s="327" t="s">
        <v>143</v>
      </c>
      <c r="G150" s="327">
        <v>29</v>
      </c>
      <c r="H150" s="327" t="s">
        <v>238</v>
      </c>
      <c r="I150" s="327" t="s">
        <v>154</v>
      </c>
      <c r="J150" s="327" t="s">
        <v>154</v>
      </c>
      <c r="K150" s="330">
        <v>1.7000000000000001E-2</v>
      </c>
      <c r="L150" s="330">
        <v>0.115</v>
      </c>
      <c r="M150" s="330">
        <v>0.13200000000000001</v>
      </c>
    </row>
    <row r="151" spans="1:13" x14ac:dyDescent="0.25">
      <c r="A151" s="331" t="s">
        <v>15</v>
      </c>
      <c r="B151" s="331" t="s">
        <v>229</v>
      </c>
      <c r="C151" s="326">
        <v>503</v>
      </c>
      <c r="D151" s="327">
        <v>5</v>
      </c>
      <c r="E151" s="327">
        <v>3</v>
      </c>
      <c r="F151" s="327" t="s">
        <v>143</v>
      </c>
      <c r="G151" s="327">
        <v>16</v>
      </c>
      <c r="H151" s="327" t="s">
        <v>151</v>
      </c>
      <c r="I151" s="327" t="s">
        <v>154</v>
      </c>
      <c r="J151" s="327" t="s">
        <v>154</v>
      </c>
      <c r="K151" s="330">
        <v>1.6E-2</v>
      </c>
      <c r="L151" s="330">
        <v>6.0000000000000001E-3</v>
      </c>
      <c r="M151" s="330">
        <v>2.1999999999999999E-2</v>
      </c>
    </row>
    <row r="152" spans="1:13" x14ac:dyDescent="0.25">
      <c r="A152" s="331" t="s">
        <v>15</v>
      </c>
      <c r="B152" s="331" t="s">
        <v>229</v>
      </c>
      <c r="C152" s="326">
        <v>504</v>
      </c>
      <c r="D152" s="327">
        <v>5</v>
      </c>
      <c r="E152" s="327">
        <v>3</v>
      </c>
      <c r="F152" s="327" t="s">
        <v>143</v>
      </c>
      <c r="G152" s="327">
        <v>7</v>
      </c>
      <c r="H152" s="327" t="s">
        <v>148</v>
      </c>
      <c r="I152" s="327" t="s">
        <v>154</v>
      </c>
      <c r="J152" s="327" t="s">
        <v>155</v>
      </c>
      <c r="K152" s="330">
        <v>0.11</v>
      </c>
      <c r="L152" s="330">
        <v>1.6E-2</v>
      </c>
      <c r="M152" s="330">
        <v>0.126</v>
      </c>
    </row>
    <row r="153" spans="1:13" x14ac:dyDescent="0.25">
      <c r="A153" s="331" t="s">
        <v>15</v>
      </c>
      <c r="B153" s="331" t="s">
        <v>229</v>
      </c>
      <c r="C153" s="326">
        <v>505</v>
      </c>
      <c r="D153" s="327">
        <v>5</v>
      </c>
      <c r="E153" s="327">
        <v>3</v>
      </c>
      <c r="F153" s="327" t="s">
        <v>143</v>
      </c>
      <c r="G153" s="327">
        <v>1</v>
      </c>
      <c r="H153" s="327" t="s">
        <v>237</v>
      </c>
      <c r="I153" s="327" t="s">
        <v>154</v>
      </c>
      <c r="J153" s="327" t="s">
        <v>155</v>
      </c>
      <c r="K153" s="330">
        <v>0.13</v>
      </c>
      <c r="L153" s="330">
        <v>1.2E-2</v>
      </c>
      <c r="M153" s="330">
        <v>0.14200000000000002</v>
      </c>
    </row>
    <row r="154" spans="1:13" x14ac:dyDescent="0.25">
      <c r="A154" s="331" t="s">
        <v>15</v>
      </c>
      <c r="B154" s="331" t="s">
        <v>229</v>
      </c>
      <c r="C154" s="326">
        <v>506</v>
      </c>
      <c r="D154" s="327">
        <v>5</v>
      </c>
      <c r="E154" s="327">
        <v>3</v>
      </c>
      <c r="F154" s="327" t="s">
        <v>143</v>
      </c>
      <c r="G154" s="327">
        <v>28</v>
      </c>
      <c r="H154" s="327" t="s">
        <v>192</v>
      </c>
      <c r="I154" s="327" t="s">
        <v>154</v>
      </c>
      <c r="J154" s="327" t="s">
        <v>154</v>
      </c>
      <c r="K154" s="330">
        <v>3.7999999999999999E-2</v>
      </c>
      <c r="L154" s="330">
        <v>4.7E-2</v>
      </c>
      <c r="M154" s="330">
        <v>8.4999999999999992E-2</v>
      </c>
    </row>
    <row r="155" spans="1:13" x14ac:dyDescent="0.25">
      <c r="A155" s="331" t="s">
        <v>15</v>
      </c>
      <c r="B155" s="331" t="s">
        <v>229</v>
      </c>
      <c r="C155" s="326">
        <v>507</v>
      </c>
      <c r="D155" s="327">
        <v>5</v>
      </c>
      <c r="E155" s="327">
        <v>3</v>
      </c>
      <c r="F155" s="327" t="s">
        <v>143</v>
      </c>
      <c r="G155" s="327">
        <v>3</v>
      </c>
      <c r="H155" s="327" t="s">
        <v>237</v>
      </c>
      <c r="I155" s="327" t="s">
        <v>154</v>
      </c>
      <c r="J155" s="327" t="s">
        <v>154</v>
      </c>
      <c r="K155" s="330">
        <v>3.7999999999999999E-2</v>
      </c>
      <c r="L155" s="330">
        <v>8.6999999999999994E-3</v>
      </c>
      <c r="M155" s="330">
        <v>4.6699999999999998E-2</v>
      </c>
    </row>
    <row r="156" spans="1:13" x14ac:dyDescent="0.25">
      <c r="A156" s="331" t="s">
        <v>15</v>
      </c>
      <c r="B156" s="331" t="s">
        <v>229</v>
      </c>
      <c r="C156" s="326">
        <v>508</v>
      </c>
      <c r="D156" s="327">
        <v>5</v>
      </c>
      <c r="E156" s="327">
        <v>3</v>
      </c>
      <c r="F156" s="327" t="s">
        <v>143</v>
      </c>
      <c r="G156" s="327">
        <v>12</v>
      </c>
      <c r="H156" s="327" t="s">
        <v>148</v>
      </c>
      <c r="I156" s="327" t="s">
        <v>157</v>
      </c>
      <c r="J156" s="327" t="s">
        <v>154</v>
      </c>
      <c r="K156" s="330">
        <v>7.2999999999999995E-2</v>
      </c>
      <c r="L156" s="330">
        <v>2.4E-2</v>
      </c>
      <c r="M156" s="330">
        <v>9.7000000000000003E-2</v>
      </c>
    </row>
    <row r="157" spans="1:13" x14ac:dyDescent="0.25">
      <c r="A157" s="331" t="s">
        <v>15</v>
      </c>
      <c r="B157" s="331" t="s">
        <v>229</v>
      </c>
      <c r="C157" s="326">
        <v>509</v>
      </c>
      <c r="D157" s="327">
        <v>5</v>
      </c>
      <c r="E157" s="327">
        <v>3</v>
      </c>
      <c r="F157" s="327" t="s">
        <v>143</v>
      </c>
      <c r="G157" s="327">
        <v>23</v>
      </c>
      <c r="H157" s="327" t="s">
        <v>181</v>
      </c>
      <c r="I157" s="327" t="s">
        <v>154</v>
      </c>
      <c r="J157" s="327" t="s">
        <v>154</v>
      </c>
      <c r="K157" s="330">
        <v>7.5999999999999998E-2</v>
      </c>
      <c r="L157" s="330">
        <v>5.0000000000000001E-3</v>
      </c>
      <c r="M157" s="330">
        <v>8.1000000000000003E-2</v>
      </c>
    </row>
    <row r="158" spans="1:13" x14ac:dyDescent="0.25">
      <c r="A158" s="331" t="s">
        <v>15</v>
      </c>
      <c r="B158" s="331" t="s">
        <v>229</v>
      </c>
      <c r="C158" s="326">
        <v>510</v>
      </c>
      <c r="D158" s="327">
        <v>5</v>
      </c>
      <c r="E158" s="327">
        <v>3</v>
      </c>
      <c r="F158" s="327" t="s">
        <v>143</v>
      </c>
      <c r="G158" s="327">
        <v>22</v>
      </c>
      <c r="H158" s="327" t="s">
        <v>193</v>
      </c>
      <c r="I158" s="327" t="s">
        <v>154</v>
      </c>
      <c r="J158" s="327" t="s">
        <v>154</v>
      </c>
      <c r="K158" s="330">
        <v>0.11899999999999999</v>
      </c>
      <c r="L158" s="330">
        <v>2.1000000000000001E-2</v>
      </c>
      <c r="M158" s="330">
        <v>0.13999999999999999</v>
      </c>
    </row>
    <row r="159" spans="1:13" x14ac:dyDescent="0.25">
      <c r="A159" s="331" t="s">
        <v>15</v>
      </c>
      <c r="B159" s="331" t="s">
        <v>229</v>
      </c>
      <c r="C159" s="326">
        <v>511</v>
      </c>
      <c r="D159" s="327">
        <v>5</v>
      </c>
      <c r="E159" s="327">
        <v>3</v>
      </c>
      <c r="F159" s="327" t="s">
        <v>143</v>
      </c>
      <c r="G159" s="327">
        <v>11</v>
      </c>
      <c r="H159" s="327" t="s">
        <v>148</v>
      </c>
      <c r="I159" s="327" t="s">
        <v>157</v>
      </c>
      <c r="J159" s="327" t="s">
        <v>156</v>
      </c>
      <c r="K159" s="330">
        <v>0.188</v>
      </c>
      <c r="L159" s="330">
        <v>0.05</v>
      </c>
      <c r="M159" s="330">
        <v>0.23799999999999999</v>
      </c>
    </row>
    <row r="160" spans="1:13" x14ac:dyDescent="0.25">
      <c r="A160" s="331" t="s">
        <v>15</v>
      </c>
      <c r="B160" s="331" t="s">
        <v>229</v>
      </c>
      <c r="C160" s="326">
        <v>512</v>
      </c>
      <c r="D160" s="327">
        <v>5</v>
      </c>
      <c r="E160" s="327">
        <v>3</v>
      </c>
      <c r="F160" s="327" t="s">
        <v>143</v>
      </c>
      <c r="G160" s="327">
        <v>6</v>
      </c>
      <c r="H160" s="327" t="s">
        <v>237</v>
      </c>
      <c r="I160" s="327" t="s">
        <v>157</v>
      </c>
      <c r="J160" s="327" t="s">
        <v>154</v>
      </c>
      <c r="K160" s="330">
        <v>5.1999999999999998E-2</v>
      </c>
      <c r="L160" s="330">
        <v>1.7000000000000001E-2</v>
      </c>
      <c r="M160" s="330">
        <v>6.9000000000000006E-2</v>
      </c>
    </row>
    <row r="161" spans="1:13" x14ac:dyDescent="0.25">
      <c r="A161" s="331" t="s">
        <v>15</v>
      </c>
      <c r="B161" s="331" t="s">
        <v>229</v>
      </c>
      <c r="C161" s="326">
        <v>513</v>
      </c>
      <c r="D161" s="327">
        <v>5</v>
      </c>
      <c r="E161" s="327">
        <v>3</v>
      </c>
      <c r="F161" s="327" t="s">
        <v>143</v>
      </c>
      <c r="G161" s="327">
        <v>25</v>
      </c>
      <c r="H161" s="327" t="s">
        <v>242</v>
      </c>
      <c r="I161" s="327" t="s">
        <v>154</v>
      </c>
      <c r="J161" s="327" t="s">
        <v>154</v>
      </c>
      <c r="K161" s="330">
        <v>7.2999999999999995E-2</v>
      </c>
      <c r="L161" s="330">
        <v>2.5000000000000001E-2</v>
      </c>
      <c r="M161" s="330">
        <v>9.8000000000000004E-2</v>
      </c>
    </row>
    <row r="162" spans="1:13" x14ac:dyDescent="0.25">
      <c r="A162" s="331" t="s">
        <v>15</v>
      </c>
      <c r="B162" s="331" t="s">
        <v>229</v>
      </c>
      <c r="C162" s="326">
        <v>514</v>
      </c>
      <c r="D162" s="327">
        <v>5</v>
      </c>
      <c r="E162" s="327">
        <v>3</v>
      </c>
      <c r="F162" s="327" t="s">
        <v>143</v>
      </c>
      <c r="G162" s="327">
        <v>4</v>
      </c>
      <c r="H162" s="327" t="s">
        <v>237</v>
      </c>
      <c r="I162" s="327" t="s">
        <v>157</v>
      </c>
      <c r="J162" s="327" t="s">
        <v>155</v>
      </c>
      <c r="K162" s="330">
        <v>3.3000000000000002E-2</v>
      </c>
      <c r="L162" s="330">
        <v>7.0000000000000001E-3</v>
      </c>
      <c r="M162" s="330">
        <v>0.04</v>
      </c>
    </row>
    <row r="163" spans="1:13" x14ac:dyDescent="0.25">
      <c r="A163" s="331" t="s">
        <v>15</v>
      </c>
      <c r="B163" s="331" t="s">
        <v>229</v>
      </c>
      <c r="C163" s="326">
        <v>515</v>
      </c>
      <c r="D163" s="327">
        <v>5</v>
      </c>
      <c r="E163" s="327">
        <v>3</v>
      </c>
      <c r="F163" s="327" t="s">
        <v>143</v>
      </c>
      <c r="G163" s="327">
        <v>32</v>
      </c>
      <c r="H163" s="327" t="s">
        <v>194</v>
      </c>
      <c r="I163" s="327" t="s">
        <v>154</v>
      </c>
      <c r="J163" s="327" t="s">
        <v>154</v>
      </c>
      <c r="K163" s="330">
        <v>3.1E-2</v>
      </c>
      <c r="L163" s="330">
        <v>2.1199999999999999E-3</v>
      </c>
      <c r="M163" s="330">
        <v>3.3119999999999997E-2</v>
      </c>
    </row>
    <row r="164" spans="1:13" x14ac:dyDescent="0.25">
      <c r="A164" s="331" t="s">
        <v>15</v>
      </c>
      <c r="B164" s="331" t="s">
        <v>229</v>
      </c>
      <c r="C164" s="326">
        <v>516</v>
      </c>
      <c r="D164" s="327">
        <v>5</v>
      </c>
      <c r="E164" s="327">
        <v>3</v>
      </c>
      <c r="F164" s="327" t="s">
        <v>143</v>
      </c>
      <c r="G164" s="327" t="s">
        <v>243</v>
      </c>
      <c r="H164" s="327" t="s">
        <v>151</v>
      </c>
      <c r="I164" s="327" t="s">
        <v>154</v>
      </c>
      <c r="J164" s="327" t="s">
        <v>155</v>
      </c>
      <c r="K164" s="330">
        <v>2.5999999999999999E-2</v>
      </c>
      <c r="L164" s="330">
        <v>9.9600000000000001E-3</v>
      </c>
      <c r="M164" s="330">
        <v>3.5959999999999999E-2</v>
      </c>
    </row>
    <row r="165" spans="1:13" x14ac:dyDescent="0.25">
      <c r="A165" s="331" t="s">
        <v>15</v>
      </c>
      <c r="B165" s="331" t="s">
        <v>229</v>
      </c>
      <c r="C165" s="326">
        <v>517</v>
      </c>
      <c r="D165" s="327">
        <v>5</v>
      </c>
      <c r="E165" s="327">
        <v>3</v>
      </c>
      <c r="F165" s="327" t="s">
        <v>143</v>
      </c>
      <c r="G165" s="327">
        <v>8</v>
      </c>
      <c r="H165" s="327" t="s">
        <v>148</v>
      </c>
      <c r="I165" s="327" t="s">
        <v>154</v>
      </c>
      <c r="J165" s="327" t="s">
        <v>156</v>
      </c>
      <c r="K165" s="330">
        <v>6.0999999999999999E-2</v>
      </c>
      <c r="L165" s="330">
        <v>3.1E-2</v>
      </c>
      <c r="M165" s="330">
        <v>9.1999999999999998E-2</v>
      </c>
    </row>
    <row r="166" spans="1:13" x14ac:dyDescent="0.25">
      <c r="A166" s="331" t="s">
        <v>15</v>
      </c>
      <c r="B166" s="331" t="s">
        <v>229</v>
      </c>
      <c r="C166" s="326">
        <v>518</v>
      </c>
      <c r="D166" s="327">
        <v>5</v>
      </c>
      <c r="E166" s="327">
        <v>3</v>
      </c>
      <c r="F166" s="327" t="s">
        <v>143</v>
      </c>
      <c r="G166" s="327">
        <v>13</v>
      </c>
      <c r="H166" s="327" t="s">
        <v>241</v>
      </c>
      <c r="I166" s="327" t="s">
        <v>154</v>
      </c>
      <c r="J166" s="327" t="s">
        <v>154</v>
      </c>
      <c r="K166" s="330">
        <v>3.9E-2</v>
      </c>
      <c r="L166" s="330">
        <v>3.6999999999999998E-2</v>
      </c>
      <c r="M166" s="330">
        <v>7.5999999999999998E-2</v>
      </c>
    </row>
    <row r="167" spans="1:13" x14ac:dyDescent="0.25">
      <c r="A167" s="331" t="s">
        <v>15</v>
      </c>
      <c r="B167" s="331" t="s">
        <v>229</v>
      </c>
      <c r="C167" s="326">
        <v>519</v>
      </c>
      <c r="D167" s="327">
        <v>5</v>
      </c>
      <c r="E167" s="327">
        <v>3</v>
      </c>
      <c r="F167" s="327" t="s">
        <v>143</v>
      </c>
      <c r="G167" s="327">
        <v>21</v>
      </c>
      <c r="H167" s="327" t="s">
        <v>190</v>
      </c>
      <c r="I167" s="327" t="s">
        <v>154</v>
      </c>
      <c r="J167" s="327" t="s">
        <v>154</v>
      </c>
      <c r="K167" s="330">
        <v>8.3000000000000004E-2</v>
      </c>
      <c r="L167" s="330">
        <v>3.2400000000000003E-3</v>
      </c>
      <c r="M167" s="330">
        <v>8.6240000000000011E-2</v>
      </c>
    </row>
    <row r="168" spans="1:13" x14ac:dyDescent="0.25">
      <c r="A168" s="331" t="s">
        <v>15</v>
      </c>
      <c r="B168" s="331" t="s">
        <v>229</v>
      </c>
      <c r="C168" s="326">
        <v>520</v>
      </c>
      <c r="D168" s="327">
        <v>5</v>
      </c>
      <c r="E168" s="327">
        <v>3</v>
      </c>
      <c r="F168" s="327" t="s">
        <v>143</v>
      </c>
      <c r="G168" s="327">
        <v>31</v>
      </c>
      <c r="H168" s="327" t="s">
        <v>197</v>
      </c>
      <c r="I168" s="327" t="s">
        <v>154</v>
      </c>
      <c r="J168" s="327" t="s">
        <v>154</v>
      </c>
      <c r="K168" s="330">
        <v>4.5999999999999999E-2</v>
      </c>
      <c r="L168" s="330">
        <v>3.0000000000000001E-3</v>
      </c>
      <c r="M168" s="330">
        <v>4.9000000000000002E-2</v>
      </c>
    </row>
    <row r="169" spans="1:13" x14ac:dyDescent="0.25">
      <c r="A169" s="331" t="s">
        <v>15</v>
      </c>
      <c r="B169" s="331" t="s">
        <v>229</v>
      </c>
      <c r="C169" s="326">
        <v>522</v>
      </c>
      <c r="D169" s="327">
        <v>5</v>
      </c>
      <c r="E169" s="327">
        <v>3</v>
      </c>
      <c r="F169" s="327" t="s">
        <v>143</v>
      </c>
      <c r="G169" s="327">
        <v>10</v>
      </c>
      <c r="H169" s="327" t="s">
        <v>148</v>
      </c>
      <c r="I169" s="327" t="s">
        <v>157</v>
      </c>
      <c r="J169" s="327" t="s">
        <v>155</v>
      </c>
      <c r="K169" s="330">
        <v>4.1000000000000002E-2</v>
      </c>
      <c r="L169" s="330">
        <v>1.4999999999999999E-2</v>
      </c>
      <c r="M169" s="330">
        <v>5.6000000000000001E-2</v>
      </c>
    </row>
    <row r="170" spans="1:13" x14ac:dyDescent="0.25">
      <c r="A170" s="331" t="s">
        <v>15</v>
      </c>
      <c r="B170" s="331" t="s">
        <v>229</v>
      </c>
      <c r="C170" s="326">
        <v>523</v>
      </c>
      <c r="D170" s="327">
        <v>5</v>
      </c>
      <c r="E170" s="327">
        <v>3</v>
      </c>
      <c r="F170" s="327" t="s">
        <v>143</v>
      </c>
      <c r="G170" s="327">
        <v>2</v>
      </c>
      <c r="H170" s="327" t="s">
        <v>237</v>
      </c>
      <c r="I170" s="327" t="s">
        <v>154</v>
      </c>
      <c r="J170" s="327" t="s">
        <v>156</v>
      </c>
      <c r="K170" s="330">
        <v>2.5999999999999999E-2</v>
      </c>
      <c r="L170" s="330">
        <v>1.4999999999999999E-2</v>
      </c>
      <c r="M170" s="330">
        <v>4.0999999999999995E-2</v>
      </c>
    </row>
    <row r="171" spans="1:13" x14ac:dyDescent="0.25">
      <c r="A171" s="331" t="s">
        <v>15</v>
      </c>
      <c r="B171" s="331" t="s">
        <v>229</v>
      </c>
      <c r="C171" s="326">
        <v>524</v>
      </c>
      <c r="D171" s="327">
        <v>5</v>
      </c>
      <c r="E171" s="327">
        <v>3</v>
      </c>
      <c r="F171" s="327" t="s">
        <v>143</v>
      </c>
      <c r="G171" s="327">
        <v>27</v>
      </c>
      <c r="H171" s="327" t="s">
        <v>191</v>
      </c>
      <c r="I171" s="327" t="s">
        <v>154</v>
      </c>
      <c r="J171" s="327" t="s">
        <v>154</v>
      </c>
      <c r="K171" s="330">
        <v>0.121</v>
      </c>
      <c r="L171" s="330">
        <v>7.0999999999999994E-2</v>
      </c>
      <c r="M171" s="330">
        <v>0.192</v>
      </c>
    </row>
    <row r="172" spans="1:13" x14ac:dyDescent="0.25">
      <c r="A172" s="331" t="s">
        <v>15</v>
      </c>
      <c r="B172" s="331" t="s">
        <v>229</v>
      </c>
      <c r="C172" s="326">
        <v>525</v>
      </c>
      <c r="D172" s="327">
        <v>5</v>
      </c>
      <c r="E172" s="327">
        <v>3</v>
      </c>
      <c r="F172" s="327" t="s">
        <v>143</v>
      </c>
      <c r="G172" s="327">
        <v>15</v>
      </c>
      <c r="H172" s="327" t="s">
        <v>149</v>
      </c>
      <c r="I172" s="327" t="s">
        <v>154</v>
      </c>
      <c r="J172" s="327" t="s">
        <v>154</v>
      </c>
      <c r="K172" s="330">
        <v>2.9000000000000001E-2</v>
      </c>
      <c r="L172" s="330">
        <v>4.0000000000000001E-3</v>
      </c>
      <c r="M172" s="330">
        <v>3.3000000000000002E-2</v>
      </c>
    </row>
    <row r="173" spans="1:13" x14ac:dyDescent="0.25">
      <c r="A173" s="331" t="s">
        <v>15</v>
      </c>
      <c r="B173" s="331" t="s">
        <v>229</v>
      </c>
      <c r="C173" s="326">
        <v>561</v>
      </c>
      <c r="D173" s="327">
        <v>6</v>
      </c>
      <c r="E173" s="327">
        <v>2</v>
      </c>
      <c r="F173" s="327" t="s">
        <v>143</v>
      </c>
      <c r="G173" s="327">
        <v>34</v>
      </c>
      <c r="H173" s="327" t="s">
        <v>149</v>
      </c>
      <c r="I173" s="327" t="s">
        <v>154</v>
      </c>
      <c r="J173" s="327" t="s">
        <v>155</v>
      </c>
      <c r="K173" s="330">
        <v>6.7000000000000004E-2</v>
      </c>
      <c r="L173" s="330">
        <v>8.1799999999999998E-3</v>
      </c>
      <c r="M173" s="330">
        <v>7.5179999999999997E-2</v>
      </c>
    </row>
    <row r="174" spans="1:13" x14ac:dyDescent="0.25">
      <c r="A174" s="331" t="s">
        <v>15</v>
      </c>
      <c r="B174" s="331" t="s">
        <v>229</v>
      </c>
      <c r="C174" s="326">
        <v>562</v>
      </c>
      <c r="D174" s="327">
        <v>6</v>
      </c>
      <c r="E174" s="327">
        <v>2</v>
      </c>
      <c r="F174" s="327" t="s">
        <v>143</v>
      </c>
      <c r="G174" s="327">
        <v>9</v>
      </c>
      <c r="H174" s="327" t="s">
        <v>148</v>
      </c>
      <c r="I174" s="327" t="s">
        <v>154</v>
      </c>
      <c r="J174" s="327" t="s">
        <v>154</v>
      </c>
      <c r="K174" s="330">
        <v>2.5000000000000001E-2</v>
      </c>
      <c r="L174" s="330">
        <v>3.8999999999999998E-3</v>
      </c>
      <c r="M174" s="330">
        <v>2.8900000000000002E-2</v>
      </c>
    </row>
    <row r="175" spans="1:13" x14ac:dyDescent="0.25">
      <c r="A175" s="331" t="s">
        <v>15</v>
      </c>
      <c r="B175" s="331" t="s">
        <v>229</v>
      </c>
      <c r="C175" s="326">
        <v>563</v>
      </c>
      <c r="D175" s="327">
        <v>6</v>
      </c>
      <c r="E175" s="327">
        <v>2</v>
      </c>
      <c r="F175" s="327" t="s">
        <v>143</v>
      </c>
      <c r="G175" s="327">
        <v>22</v>
      </c>
      <c r="H175" s="327" t="s">
        <v>193</v>
      </c>
      <c r="I175" s="327" t="s">
        <v>154</v>
      </c>
      <c r="J175" s="327" t="s">
        <v>154</v>
      </c>
      <c r="K175" s="330">
        <v>1.7999999999999999E-2</v>
      </c>
      <c r="L175" s="330">
        <v>6.4200000000000004E-3</v>
      </c>
      <c r="M175" s="330">
        <v>2.4419999999999997E-2</v>
      </c>
    </row>
    <row r="176" spans="1:13" x14ac:dyDescent="0.25">
      <c r="A176" s="331" t="s">
        <v>15</v>
      </c>
      <c r="B176" s="331" t="s">
        <v>229</v>
      </c>
      <c r="C176" s="326">
        <v>564</v>
      </c>
      <c r="D176" s="327">
        <v>6</v>
      </c>
      <c r="E176" s="327">
        <v>2</v>
      </c>
      <c r="F176" s="327" t="s">
        <v>143</v>
      </c>
      <c r="G176" s="327">
        <v>13</v>
      </c>
      <c r="H176" s="327" t="s">
        <v>241</v>
      </c>
      <c r="I176" s="327" t="s">
        <v>154</v>
      </c>
      <c r="J176" s="327" t="s">
        <v>154</v>
      </c>
      <c r="K176" s="330">
        <v>1.0999999999999999E-2</v>
      </c>
      <c r="L176" s="330">
        <v>0.01</v>
      </c>
      <c r="M176" s="330">
        <v>2.0999999999999998E-2</v>
      </c>
    </row>
    <row r="177" spans="1:13" x14ac:dyDescent="0.25">
      <c r="A177" s="331" t="s">
        <v>15</v>
      </c>
      <c r="B177" s="331" t="s">
        <v>229</v>
      </c>
      <c r="C177" s="326">
        <v>565</v>
      </c>
      <c r="D177" s="327">
        <v>6</v>
      </c>
      <c r="E177" s="327">
        <v>2</v>
      </c>
      <c r="F177" s="327" t="s">
        <v>143</v>
      </c>
      <c r="G177" s="327">
        <v>35</v>
      </c>
      <c r="H177" s="327" t="s">
        <v>149</v>
      </c>
      <c r="I177" s="327" t="s">
        <v>154</v>
      </c>
      <c r="J177" s="327" t="s">
        <v>156</v>
      </c>
      <c r="K177" s="330">
        <v>7.5999999999999998E-2</v>
      </c>
      <c r="L177" s="330">
        <v>7.3200000000000001E-3</v>
      </c>
      <c r="M177" s="330">
        <v>8.3320000000000005E-2</v>
      </c>
    </row>
    <row r="178" spans="1:13" x14ac:dyDescent="0.25">
      <c r="A178" s="331" t="s">
        <v>15</v>
      </c>
      <c r="B178" s="331" t="s">
        <v>229</v>
      </c>
      <c r="C178" s="326">
        <v>566</v>
      </c>
      <c r="D178" s="327">
        <v>6</v>
      </c>
      <c r="E178" s="327">
        <v>2</v>
      </c>
      <c r="F178" s="327" t="s">
        <v>143</v>
      </c>
      <c r="G178" s="327">
        <v>5</v>
      </c>
      <c r="H178" s="327" t="s">
        <v>237</v>
      </c>
      <c r="I178" s="327" t="s">
        <v>157</v>
      </c>
      <c r="J178" s="327" t="s">
        <v>156</v>
      </c>
      <c r="K178" s="330">
        <v>5.8000000000000003E-2</v>
      </c>
      <c r="L178" s="330">
        <v>5.0099999999999997E-3</v>
      </c>
      <c r="M178" s="330">
        <v>6.3009999999999997E-2</v>
      </c>
    </row>
    <row r="179" spans="1:13" x14ac:dyDescent="0.25">
      <c r="A179" s="331" t="s">
        <v>15</v>
      </c>
      <c r="B179" s="331" t="s">
        <v>229</v>
      </c>
      <c r="C179" s="326">
        <v>567</v>
      </c>
      <c r="D179" s="327">
        <v>6</v>
      </c>
      <c r="E179" s="327">
        <v>2</v>
      </c>
      <c r="F179" s="327" t="s">
        <v>143</v>
      </c>
      <c r="G179" s="327">
        <v>21</v>
      </c>
      <c r="H179" s="327" t="s">
        <v>190</v>
      </c>
      <c r="I179" s="327" t="s">
        <v>154</v>
      </c>
      <c r="J179" s="327" t="s">
        <v>154</v>
      </c>
      <c r="K179" s="330">
        <v>9.4E-2</v>
      </c>
      <c r="L179" s="330">
        <v>4.2399999999999998E-3</v>
      </c>
      <c r="M179" s="330">
        <v>9.8239999999999994E-2</v>
      </c>
    </row>
    <row r="180" spans="1:13" x14ac:dyDescent="0.25">
      <c r="A180" s="331" t="s">
        <v>15</v>
      </c>
      <c r="B180" s="331" t="s">
        <v>229</v>
      </c>
      <c r="C180" s="326">
        <v>568</v>
      </c>
      <c r="D180" s="327">
        <v>6</v>
      </c>
      <c r="E180" s="327">
        <v>2</v>
      </c>
      <c r="F180" s="327" t="s">
        <v>143</v>
      </c>
      <c r="G180" s="327">
        <v>25</v>
      </c>
      <c r="H180" s="327" t="s">
        <v>242</v>
      </c>
      <c r="I180" s="327" t="s">
        <v>154</v>
      </c>
      <c r="J180" s="327" t="s">
        <v>154</v>
      </c>
      <c r="K180" s="330">
        <v>3.5999999999999997E-2</v>
      </c>
      <c r="L180" s="330">
        <v>5.3E-3</v>
      </c>
      <c r="M180" s="330">
        <v>4.1299999999999996E-2</v>
      </c>
    </row>
    <row r="181" spans="1:13" x14ac:dyDescent="0.25">
      <c r="A181" s="331" t="s">
        <v>15</v>
      </c>
      <c r="B181" s="331" t="s">
        <v>229</v>
      </c>
      <c r="C181" s="326">
        <v>569</v>
      </c>
      <c r="D181" s="327">
        <v>6</v>
      </c>
      <c r="E181" s="327">
        <v>2</v>
      </c>
      <c r="F181" s="327" t="s">
        <v>143</v>
      </c>
      <c r="G181" s="327">
        <v>19</v>
      </c>
      <c r="H181" s="327" t="s">
        <v>186</v>
      </c>
      <c r="I181" s="327" t="s">
        <v>154</v>
      </c>
      <c r="J181" s="327" t="s">
        <v>154</v>
      </c>
      <c r="K181" s="330">
        <v>1.9E-2</v>
      </c>
      <c r="L181" s="330">
        <v>3.3399999999999997E-3</v>
      </c>
      <c r="M181" s="330">
        <v>2.2339999999999999E-2</v>
      </c>
    </row>
    <row r="182" spans="1:13" x14ac:dyDescent="0.25">
      <c r="A182" s="331" t="s">
        <v>15</v>
      </c>
      <c r="B182" s="331" t="s">
        <v>229</v>
      </c>
      <c r="C182" s="326">
        <v>570</v>
      </c>
      <c r="D182" s="327">
        <v>6</v>
      </c>
      <c r="E182" s="327">
        <v>2</v>
      </c>
      <c r="F182" s="327" t="s">
        <v>143</v>
      </c>
      <c r="G182" s="327">
        <v>16</v>
      </c>
      <c r="H182" s="327" t="s">
        <v>151</v>
      </c>
      <c r="I182" s="327" t="s">
        <v>154</v>
      </c>
      <c r="J182" s="327" t="s">
        <v>154</v>
      </c>
      <c r="K182" s="330">
        <v>0.03</v>
      </c>
      <c r="L182" s="330">
        <v>5.1200000000000004E-3</v>
      </c>
      <c r="M182" s="330">
        <v>3.5119999999999998E-2</v>
      </c>
    </row>
    <row r="183" spans="1:13" x14ac:dyDescent="0.25">
      <c r="A183" s="331" t="s">
        <v>15</v>
      </c>
      <c r="B183" s="331" t="s">
        <v>229</v>
      </c>
      <c r="C183" s="326">
        <v>571</v>
      </c>
      <c r="D183" s="327">
        <v>6</v>
      </c>
      <c r="E183" s="327">
        <v>2</v>
      </c>
      <c r="F183" s="327" t="s">
        <v>143</v>
      </c>
      <c r="G183" s="327">
        <v>7</v>
      </c>
      <c r="H183" s="327" t="s">
        <v>148</v>
      </c>
      <c r="I183" s="327" t="s">
        <v>154</v>
      </c>
      <c r="J183" s="327" t="s">
        <v>155</v>
      </c>
      <c r="K183" s="330">
        <v>0.03</v>
      </c>
      <c r="L183" s="330">
        <v>7.7299999999999999E-3</v>
      </c>
      <c r="M183" s="330">
        <v>3.773E-2</v>
      </c>
    </row>
    <row r="184" spans="1:13" x14ac:dyDescent="0.25">
      <c r="A184" s="331" t="s">
        <v>15</v>
      </c>
      <c r="B184" s="331" t="s">
        <v>229</v>
      </c>
      <c r="C184" s="326">
        <v>572</v>
      </c>
      <c r="D184" s="327">
        <v>6</v>
      </c>
      <c r="E184" s="327">
        <v>2</v>
      </c>
      <c r="F184" s="327" t="s">
        <v>143</v>
      </c>
      <c r="G184" s="327">
        <v>8</v>
      </c>
      <c r="H184" s="327" t="s">
        <v>148</v>
      </c>
      <c r="I184" s="327" t="s">
        <v>154</v>
      </c>
      <c r="J184" s="327" t="s">
        <v>156</v>
      </c>
      <c r="K184" s="330">
        <v>1.7999999999999999E-2</v>
      </c>
      <c r="L184" s="330">
        <v>0.01</v>
      </c>
      <c r="M184" s="330">
        <v>2.7999999999999997E-2</v>
      </c>
    </row>
    <row r="185" spans="1:13" x14ac:dyDescent="0.25">
      <c r="A185" s="331" t="s">
        <v>15</v>
      </c>
      <c r="B185" s="331" t="s">
        <v>229</v>
      </c>
      <c r="C185" s="326">
        <v>573</v>
      </c>
      <c r="D185" s="327">
        <v>6</v>
      </c>
      <c r="E185" s="327">
        <v>2</v>
      </c>
      <c r="F185" s="327" t="s">
        <v>143</v>
      </c>
      <c r="G185" s="327">
        <v>29</v>
      </c>
      <c r="H185" s="327" t="s">
        <v>238</v>
      </c>
      <c r="I185" s="327" t="s">
        <v>154</v>
      </c>
      <c r="J185" s="327" t="s">
        <v>154</v>
      </c>
      <c r="K185" s="330">
        <v>8.2000000000000003E-2</v>
      </c>
      <c r="L185" s="330">
        <v>3.7999999999999999E-2</v>
      </c>
      <c r="M185" s="330">
        <v>0.12</v>
      </c>
    </row>
    <row r="186" spans="1:13" x14ac:dyDescent="0.25">
      <c r="A186" s="331" t="s">
        <v>15</v>
      </c>
      <c r="B186" s="331" t="s">
        <v>229</v>
      </c>
      <c r="C186" s="326">
        <v>574</v>
      </c>
      <c r="D186" s="327">
        <v>6</v>
      </c>
      <c r="E186" s="327">
        <v>2</v>
      </c>
      <c r="F186" s="327" t="s">
        <v>143</v>
      </c>
      <c r="G186" s="327">
        <v>12</v>
      </c>
      <c r="H186" s="327" t="s">
        <v>148</v>
      </c>
      <c r="I186" s="327" t="s">
        <v>157</v>
      </c>
      <c r="J186" s="327" t="s">
        <v>154</v>
      </c>
      <c r="K186" s="330">
        <v>0.01</v>
      </c>
      <c r="L186" s="330">
        <v>1.5E-3</v>
      </c>
      <c r="M186" s="330">
        <v>1.15E-2</v>
      </c>
    </row>
    <row r="187" spans="1:13" x14ac:dyDescent="0.25">
      <c r="A187" s="331" t="s">
        <v>15</v>
      </c>
      <c r="B187" s="331" t="s">
        <v>229</v>
      </c>
      <c r="C187" s="326">
        <v>575</v>
      </c>
      <c r="D187" s="327">
        <v>6</v>
      </c>
      <c r="E187" s="327">
        <v>2</v>
      </c>
      <c r="F187" s="327" t="s">
        <v>143</v>
      </c>
      <c r="G187" s="327">
        <v>20</v>
      </c>
      <c r="H187" s="327" t="s">
        <v>189</v>
      </c>
      <c r="I187" s="327" t="s">
        <v>154</v>
      </c>
      <c r="J187" s="327" t="s">
        <v>154</v>
      </c>
      <c r="K187" s="330">
        <v>3.5999999999999997E-2</v>
      </c>
      <c r="L187" s="330">
        <v>5.5000000000000003E-4</v>
      </c>
      <c r="M187" s="330">
        <v>3.6549999999999999E-2</v>
      </c>
    </row>
    <row r="188" spans="1:13" x14ac:dyDescent="0.25">
      <c r="A188" s="331" t="s">
        <v>15</v>
      </c>
      <c r="B188" s="331" t="s">
        <v>229</v>
      </c>
      <c r="C188" s="326">
        <v>576</v>
      </c>
      <c r="D188" s="327">
        <v>6</v>
      </c>
      <c r="E188" s="327">
        <v>2</v>
      </c>
      <c r="F188" s="327" t="s">
        <v>143</v>
      </c>
      <c r="G188" s="327" t="s">
        <v>243</v>
      </c>
      <c r="H188" s="327" t="s">
        <v>151</v>
      </c>
      <c r="I188" s="327" t="s">
        <v>154</v>
      </c>
      <c r="J188" s="327" t="s">
        <v>155</v>
      </c>
      <c r="K188" s="330">
        <v>3.7999999999999999E-2</v>
      </c>
      <c r="L188" s="330">
        <v>3.5699999999999998E-3</v>
      </c>
      <c r="M188" s="330">
        <v>4.1569999999999996E-2</v>
      </c>
    </row>
    <row r="189" spans="1:13" x14ac:dyDescent="0.25">
      <c r="A189" s="331" t="s">
        <v>15</v>
      </c>
      <c r="B189" s="331" t="s">
        <v>229</v>
      </c>
      <c r="C189" s="326">
        <v>577</v>
      </c>
      <c r="D189" s="327">
        <v>6</v>
      </c>
      <c r="E189" s="327">
        <v>2</v>
      </c>
      <c r="F189" s="327" t="s">
        <v>143</v>
      </c>
      <c r="G189" s="327">
        <v>17</v>
      </c>
      <c r="H189" s="327" t="s">
        <v>150</v>
      </c>
      <c r="I189" s="327" t="s">
        <v>154</v>
      </c>
      <c r="J189" s="327" t="s">
        <v>154</v>
      </c>
      <c r="K189" s="330">
        <v>8.6999999999999994E-2</v>
      </c>
      <c r="L189" s="330">
        <v>3.2000000000000001E-2</v>
      </c>
      <c r="M189" s="330">
        <v>0.11899999999999999</v>
      </c>
    </row>
    <row r="190" spans="1:13" x14ac:dyDescent="0.25">
      <c r="A190" s="331" t="s">
        <v>15</v>
      </c>
      <c r="B190" s="331" t="s">
        <v>229</v>
      </c>
      <c r="C190" s="326">
        <v>578</v>
      </c>
      <c r="D190" s="327">
        <v>6</v>
      </c>
      <c r="E190" s="327">
        <v>2</v>
      </c>
      <c r="F190" s="327" t="s">
        <v>143</v>
      </c>
      <c r="G190" s="327" t="s">
        <v>239</v>
      </c>
      <c r="H190" s="327" t="s">
        <v>151</v>
      </c>
      <c r="I190" s="327" t="s">
        <v>154</v>
      </c>
      <c r="J190" s="327" t="s">
        <v>156</v>
      </c>
      <c r="K190" s="330">
        <v>9.4E-2</v>
      </c>
      <c r="L190" s="330">
        <v>1.2E-2</v>
      </c>
      <c r="M190" s="330">
        <v>0.106</v>
      </c>
    </row>
    <row r="191" spans="1:13" x14ac:dyDescent="0.25">
      <c r="A191" s="331" t="s">
        <v>15</v>
      </c>
      <c r="B191" s="331" t="s">
        <v>229</v>
      </c>
      <c r="C191" s="326">
        <v>579</v>
      </c>
      <c r="D191" s="327">
        <v>6</v>
      </c>
      <c r="E191" s="327">
        <v>2</v>
      </c>
      <c r="F191" s="327" t="s">
        <v>143</v>
      </c>
      <c r="G191" s="327">
        <v>6</v>
      </c>
      <c r="H191" s="327" t="s">
        <v>237</v>
      </c>
      <c r="I191" s="327" t="s">
        <v>157</v>
      </c>
      <c r="J191" s="327" t="s">
        <v>154</v>
      </c>
      <c r="K191" s="330">
        <v>0.03</v>
      </c>
      <c r="L191" s="330">
        <v>2E-3</v>
      </c>
      <c r="M191" s="330">
        <v>3.2000000000000001E-2</v>
      </c>
    </row>
    <row r="192" spans="1:13" x14ac:dyDescent="0.25">
      <c r="A192" s="331" t="s">
        <v>15</v>
      </c>
      <c r="B192" s="331" t="s">
        <v>229</v>
      </c>
      <c r="C192" s="326">
        <v>580</v>
      </c>
      <c r="D192" s="327">
        <v>6</v>
      </c>
      <c r="E192" s="327">
        <v>2</v>
      </c>
      <c r="F192" s="327" t="s">
        <v>143</v>
      </c>
      <c r="G192" s="327">
        <v>23</v>
      </c>
      <c r="H192" s="327" t="s">
        <v>181</v>
      </c>
      <c r="I192" s="327" t="s">
        <v>154</v>
      </c>
      <c r="J192" s="327" t="s">
        <v>154</v>
      </c>
      <c r="K192" s="330">
        <v>2.9000000000000001E-2</v>
      </c>
      <c r="L192" s="330">
        <v>5.0000000000000001E-3</v>
      </c>
      <c r="M192" s="330">
        <v>3.4000000000000002E-2</v>
      </c>
    </row>
    <row r="193" spans="1:13" x14ac:dyDescent="0.25">
      <c r="A193" s="331" t="s">
        <v>15</v>
      </c>
      <c r="B193" s="331" t="s">
        <v>229</v>
      </c>
      <c r="C193" s="326">
        <v>581</v>
      </c>
      <c r="D193" s="327">
        <v>6</v>
      </c>
      <c r="E193" s="327">
        <v>2</v>
      </c>
      <c r="F193" s="327" t="s">
        <v>143</v>
      </c>
      <c r="G193" s="327">
        <v>31</v>
      </c>
      <c r="H193" s="327" t="s">
        <v>197</v>
      </c>
      <c r="I193" s="327" t="s">
        <v>154</v>
      </c>
      <c r="J193" s="327" t="s">
        <v>154</v>
      </c>
      <c r="K193" s="330">
        <v>2.5999999999999999E-2</v>
      </c>
      <c r="L193" s="330">
        <v>1.72E-3</v>
      </c>
      <c r="M193" s="330">
        <v>2.7719999999999998E-2</v>
      </c>
    </row>
    <row r="194" spans="1:13" x14ac:dyDescent="0.25">
      <c r="A194" s="331" t="s">
        <v>15</v>
      </c>
      <c r="B194" s="331" t="s">
        <v>229</v>
      </c>
      <c r="C194" s="326">
        <v>582</v>
      </c>
      <c r="D194" s="327">
        <v>6</v>
      </c>
      <c r="E194" s="327">
        <v>2</v>
      </c>
      <c r="F194" s="327" t="s">
        <v>143</v>
      </c>
      <c r="G194" s="327">
        <v>27</v>
      </c>
      <c r="H194" s="327" t="s">
        <v>191</v>
      </c>
      <c r="I194" s="327" t="s">
        <v>154</v>
      </c>
      <c r="J194" s="327" t="s">
        <v>154</v>
      </c>
      <c r="K194" s="330">
        <v>0.221</v>
      </c>
      <c r="L194" s="330">
        <v>7.0000000000000007E-2</v>
      </c>
      <c r="M194" s="330">
        <v>0.29100000000000004</v>
      </c>
    </row>
    <row r="195" spans="1:13" x14ac:dyDescent="0.25">
      <c r="A195" s="331" t="s">
        <v>15</v>
      </c>
      <c r="B195" s="331" t="s">
        <v>229</v>
      </c>
      <c r="C195" s="326">
        <v>583</v>
      </c>
      <c r="D195" s="327">
        <v>6</v>
      </c>
      <c r="E195" s="327">
        <v>2</v>
      </c>
      <c r="F195" s="327" t="s">
        <v>143</v>
      </c>
      <c r="G195" s="327">
        <v>3</v>
      </c>
      <c r="H195" s="327" t="s">
        <v>237</v>
      </c>
      <c r="I195" s="327" t="s">
        <v>154</v>
      </c>
      <c r="J195" s="327" t="s">
        <v>154</v>
      </c>
      <c r="K195" s="330">
        <v>2.5000000000000001E-2</v>
      </c>
      <c r="L195" s="330">
        <v>4.2900000000000004E-3</v>
      </c>
      <c r="M195" s="330">
        <v>2.9290000000000004E-2</v>
      </c>
    </row>
    <row r="196" spans="1:13" x14ac:dyDescent="0.25">
      <c r="A196" s="331" t="s">
        <v>15</v>
      </c>
      <c r="B196" s="331" t="s">
        <v>229</v>
      </c>
      <c r="C196" s="328">
        <v>584</v>
      </c>
      <c r="D196" s="329">
        <v>6</v>
      </c>
      <c r="E196" s="329">
        <v>2</v>
      </c>
      <c r="F196" s="329" t="s">
        <v>143</v>
      </c>
      <c r="G196" s="329">
        <v>28</v>
      </c>
      <c r="H196" s="329" t="s">
        <v>192</v>
      </c>
      <c r="I196" s="329" t="s">
        <v>154</v>
      </c>
      <c r="J196" s="329" t="s">
        <v>154</v>
      </c>
      <c r="K196" s="330">
        <v>1.7000000000000001E-2</v>
      </c>
      <c r="L196" s="330">
        <v>6.2399999999999999E-3</v>
      </c>
      <c r="M196" s="330">
        <v>2.324E-2</v>
      </c>
    </row>
    <row r="197" spans="1:13" x14ac:dyDescent="0.25">
      <c r="A197" s="331" t="s">
        <v>15</v>
      </c>
      <c r="B197" s="331" t="s">
        <v>229</v>
      </c>
      <c r="C197" s="326">
        <v>585</v>
      </c>
      <c r="D197" s="327">
        <v>6</v>
      </c>
      <c r="E197" s="327">
        <v>2</v>
      </c>
      <c r="F197" s="327" t="s">
        <v>143</v>
      </c>
      <c r="G197" s="327">
        <v>2</v>
      </c>
      <c r="H197" s="327" t="s">
        <v>237</v>
      </c>
      <c r="I197" s="327" t="s">
        <v>154</v>
      </c>
      <c r="J197" s="327" t="s">
        <v>156</v>
      </c>
      <c r="K197" s="330">
        <v>2.1000000000000001E-2</v>
      </c>
      <c r="L197" s="330">
        <v>6.2899999999999996E-3</v>
      </c>
      <c r="M197" s="330">
        <v>2.7290000000000002E-2</v>
      </c>
    </row>
    <row r="198" spans="1:13" x14ac:dyDescent="0.25">
      <c r="A198" s="331" t="s">
        <v>15</v>
      </c>
      <c r="B198" s="331" t="s">
        <v>229</v>
      </c>
      <c r="C198" s="326">
        <v>586</v>
      </c>
      <c r="D198" s="327">
        <v>6</v>
      </c>
      <c r="E198" s="327">
        <v>2</v>
      </c>
      <c r="F198" s="327" t="s">
        <v>143</v>
      </c>
      <c r="G198" s="327">
        <v>11</v>
      </c>
      <c r="H198" s="327" t="s">
        <v>148</v>
      </c>
      <c r="I198" s="327" t="s">
        <v>157</v>
      </c>
      <c r="J198" s="327" t="s">
        <v>156</v>
      </c>
      <c r="K198" s="330">
        <v>2.1000000000000001E-2</v>
      </c>
      <c r="L198" s="330">
        <v>4.4200000000000003E-3</v>
      </c>
      <c r="M198" s="330">
        <v>2.5420000000000002E-2</v>
      </c>
    </row>
    <row r="199" spans="1:13" x14ac:dyDescent="0.25">
      <c r="A199" s="331" t="s">
        <v>15</v>
      </c>
      <c r="B199" s="331" t="s">
        <v>229</v>
      </c>
      <c r="C199" s="326">
        <v>587</v>
      </c>
      <c r="D199" s="327">
        <v>6</v>
      </c>
      <c r="E199" s="327">
        <v>2</v>
      </c>
      <c r="F199" s="327" t="s">
        <v>143</v>
      </c>
      <c r="G199" s="327">
        <v>15</v>
      </c>
      <c r="H199" s="327" t="s">
        <v>149</v>
      </c>
      <c r="I199" s="327" t="s">
        <v>154</v>
      </c>
      <c r="J199" s="327" t="s">
        <v>154</v>
      </c>
      <c r="K199" s="330">
        <v>5.0999999999999997E-2</v>
      </c>
      <c r="L199" s="330">
        <v>7.8799999999999999E-3</v>
      </c>
      <c r="M199" s="330">
        <v>5.8879999999999995E-2</v>
      </c>
    </row>
    <row r="200" spans="1:13" x14ac:dyDescent="0.25">
      <c r="A200" s="331" t="s">
        <v>15</v>
      </c>
      <c r="B200" s="331" t="s">
        <v>229</v>
      </c>
      <c r="C200" s="326">
        <v>589</v>
      </c>
      <c r="D200" s="327">
        <v>6</v>
      </c>
      <c r="E200" s="327">
        <v>2</v>
      </c>
      <c r="F200" s="327" t="s">
        <v>143</v>
      </c>
      <c r="G200" s="327">
        <v>32</v>
      </c>
      <c r="H200" s="327" t="s">
        <v>194</v>
      </c>
      <c r="I200" s="327" t="s">
        <v>154</v>
      </c>
      <c r="J200" s="327" t="s">
        <v>154</v>
      </c>
      <c r="K200" s="330">
        <v>7.5999999999999998E-2</v>
      </c>
      <c r="L200" s="330">
        <v>5.5E-2</v>
      </c>
      <c r="M200" s="330">
        <v>0.13100000000000001</v>
      </c>
    </row>
    <row r="201" spans="1:13" x14ac:dyDescent="0.25">
      <c r="A201" s="331" t="s">
        <v>15</v>
      </c>
      <c r="B201" s="331" t="s">
        <v>229</v>
      </c>
      <c r="C201" s="326">
        <v>590</v>
      </c>
      <c r="D201" s="327">
        <v>6</v>
      </c>
      <c r="E201" s="327">
        <v>2</v>
      </c>
      <c r="F201" s="327" t="s">
        <v>143</v>
      </c>
      <c r="G201" s="327">
        <v>14</v>
      </c>
      <c r="H201" s="327" t="s">
        <v>240</v>
      </c>
      <c r="I201" s="327" t="s">
        <v>154</v>
      </c>
      <c r="J201" s="327" t="s">
        <v>154</v>
      </c>
      <c r="K201" s="330">
        <v>6.0999999999999999E-2</v>
      </c>
      <c r="L201" s="330">
        <v>2.4E-2</v>
      </c>
      <c r="M201" s="330">
        <v>8.4999999999999992E-2</v>
      </c>
    </row>
    <row r="202" spans="1:13" x14ac:dyDescent="0.25">
      <c r="A202" s="331" t="s">
        <v>15</v>
      </c>
      <c r="B202" s="331" t="s">
        <v>229</v>
      </c>
      <c r="C202" s="326">
        <v>591</v>
      </c>
      <c r="D202" s="327">
        <v>6</v>
      </c>
      <c r="E202" s="327">
        <v>2</v>
      </c>
      <c r="F202" s="327" t="s">
        <v>143</v>
      </c>
      <c r="G202" s="327">
        <v>26</v>
      </c>
      <c r="H202" s="327" t="s">
        <v>188</v>
      </c>
      <c r="I202" s="327" t="s">
        <v>154</v>
      </c>
      <c r="J202" s="327" t="s">
        <v>154</v>
      </c>
      <c r="K202" s="330">
        <v>1.4E-2</v>
      </c>
      <c r="L202" s="330">
        <v>1.97E-3</v>
      </c>
      <c r="M202" s="330">
        <v>1.5970000000000002E-2</v>
      </c>
    </row>
    <row r="203" spans="1:13" x14ac:dyDescent="0.25">
      <c r="A203" s="331" t="s">
        <v>15</v>
      </c>
      <c r="B203" s="331" t="s">
        <v>229</v>
      </c>
      <c r="C203" s="326">
        <v>592</v>
      </c>
      <c r="D203" s="327">
        <v>6</v>
      </c>
      <c r="E203" s="327">
        <v>2</v>
      </c>
      <c r="F203" s="327" t="s">
        <v>143</v>
      </c>
      <c r="G203" s="327">
        <v>1</v>
      </c>
      <c r="H203" s="327" t="s">
        <v>237</v>
      </c>
      <c r="I203" s="327" t="s">
        <v>154</v>
      </c>
      <c r="J203" s="327" t="s">
        <v>155</v>
      </c>
      <c r="K203" s="330">
        <v>5.1999999999999998E-2</v>
      </c>
      <c r="L203" s="330">
        <v>0.01</v>
      </c>
      <c r="M203" s="330">
        <v>6.2E-2</v>
      </c>
    </row>
    <row r="204" spans="1:13" x14ac:dyDescent="0.25">
      <c r="A204" s="331" t="s">
        <v>15</v>
      </c>
      <c r="B204" s="331" t="s">
        <v>229</v>
      </c>
      <c r="C204" s="326">
        <v>593</v>
      </c>
      <c r="D204" s="327">
        <v>6</v>
      </c>
      <c r="E204" s="327">
        <v>2</v>
      </c>
      <c r="F204" s="327" t="s">
        <v>143</v>
      </c>
      <c r="G204" s="327">
        <v>4</v>
      </c>
      <c r="H204" s="327" t="s">
        <v>237</v>
      </c>
      <c r="I204" s="327" t="s">
        <v>157</v>
      </c>
      <c r="J204" s="327" t="s">
        <v>155</v>
      </c>
      <c r="K204" s="330">
        <v>0.11</v>
      </c>
      <c r="L204" s="330">
        <v>1.7999999999999999E-2</v>
      </c>
      <c r="M204" s="330">
        <v>0.128</v>
      </c>
    </row>
    <row r="205" spans="1:13" x14ac:dyDescent="0.25">
      <c r="A205" s="331" t="s">
        <v>15</v>
      </c>
      <c r="B205" s="331" t="s">
        <v>229</v>
      </c>
      <c r="C205" s="326">
        <v>594</v>
      </c>
      <c r="D205" s="327">
        <v>6</v>
      </c>
      <c r="E205" s="327">
        <v>2</v>
      </c>
      <c r="F205" s="327" t="s">
        <v>143</v>
      </c>
      <c r="G205" s="327">
        <v>10</v>
      </c>
      <c r="H205" s="327" t="s">
        <v>148</v>
      </c>
      <c r="I205" s="327" t="s">
        <v>157</v>
      </c>
      <c r="J205" s="327" t="s">
        <v>155</v>
      </c>
      <c r="K205" s="330">
        <v>3.2000000000000001E-2</v>
      </c>
      <c r="L205" s="330">
        <v>1.0019999999999999E-2</v>
      </c>
      <c r="M205" s="330">
        <v>4.2020000000000002E-2</v>
      </c>
    </row>
    <row r="206" spans="1:13" x14ac:dyDescent="0.25">
      <c r="A206" s="331" t="s">
        <v>15</v>
      </c>
      <c r="B206" s="331" t="s">
        <v>229</v>
      </c>
      <c r="C206" s="326">
        <v>595</v>
      </c>
      <c r="D206" s="327">
        <v>6</v>
      </c>
      <c r="E206" s="327">
        <v>2</v>
      </c>
      <c r="F206" s="327" t="s">
        <v>143</v>
      </c>
      <c r="G206" s="327">
        <v>24</v>
      </c>
      <c r="H206" s="327" t="s">
        <v>196</v>
      </c>
      <c r="I206" s="327" t="s">
        <v>154</v>
      </c>
      <c r="J206" s="327" t="s">
        <v>154</v>
      </c>
      <c r="K206" s="330">
        <v>3.2000000000000001E-2</v>
      </c>
      <c r="L206" s="330">
        <v>2.4199999999999998E-3</v>
      </c>
      <c r="M206" s="330">
        <v>3.4419999999999999E-2</v>
      </c>
    </row>
    <row r="207" spans="1:13" x14ac:dyDescent="0.25">
      <c r="A207" s="331" t="s">
        <v>15</v>
      </c>
      <c r="B207" s="331" t="s">
        <v>229</v>
      </c>
      <c r="C207" s="326">
        <v>631</v>
      </c>
      <c r="D207" s="327">
        <v>7</v>
      </c>
      <c r="E207" s="327">
        <v>1</v>
      </c>
      <c r="F207" s="327" t="s">
        <v>143</v>
      </c>
      <c r="G207" s="327">
        <v>15</v>
      </c>
      <c r="H207" s="327" t="s">
        <v>149</v>
      </c>
      <c r="I207" s="327" t="s">
        <v>154</v>
      </c>
      <c r="J207" s="327" t="s">
        <v>154</v>
      </c>
      <c r="K207" s="330">
        <v>2.5000000000000001E-2</v>
      </c>
      <c r="L207" s="330">
        <v>1.4999999999999999E-2</v>
      </c>
      <c r="M207" s="330">
        <v>0.04</v>
      </c>
    </row>
    <row r="208" spans="1:13" x14ac:dyDescent="0.25">
      <c r="A208" s="331" t="s">
        <v>15</v>
      </c>
      <c r="B208" s="331" t="s">
        <v>229</v>
      </c>
      <c r="C208" s="326">
        <v>632</v>
      </c>
      <c r="D208" s="327">
        <v>7</v>
      </c>
      <c r="E208" s="327">
        <v>1</v>
      </c>
      <c r="F208" s="327" t="s">
        <v>143</v>
      </c>
      <c r="G208" s="327">
        <v>6</v>
      </c>
      <c r="H208" s="327" t="s">
        <v>237</v>
      </c>
      <c r="I208" s="327" t="s">
        <v>157</v>
      </c>
      <c r="J208" s="327" t="s">
        <v>154</v>
      </c>
      <c r="K208" s="330">
        <v>3.4000000000000002E-2</v>
      </c>
      <c r="L208" s="330">
        <v>2.8000000000000001E-2</v>
      </c>
      <c r="M208" s="330">
        <v>6.2E-2</v>
      </c>
    </row>
    <row r="209" spans="1:13" x14ac:dyDescent="0.25">
      <c r="A209" s="331" t="s">
        <v>15</v>
      </c>
      <c r="B209" s="331" t="s">
        <v>229</v>
      </c>
      <c r="C209" s="326">
        <v>633</v>
      </c>
      <c r="D209" s="327">
        <v>7</v>
      </c>
      <c r="E209" s="327">
        <v>1</v>
      </c>
      <c r="F209" s="327" t="s">
        <v>143</v>
      </c>
      <c r="G209" s="327">
        <v>24</v>
      </c>
      <c r="H209" s="327" t="s">
        <v>196</v>
      </c>
      <c r="I209" s="327" t="s">
        <v>154</v>
      </c>
      <c r="J209" s="327" t="s">
        <v>154</v>
      </c>
      <c r="K209" s="330">
        <v>5.8200000000000005E-3</v>
      </c>
      <c r="L209" s="330">
        <v>1.2999999999999999E-2</v>
      </c>
      <c r="M209" s="330">
        <v>1.882E-2</v>
      </c>
    </row>
    <row r="210" spans="1:13" x14ac:dyDescent="0.25">
      <c r="A210" s="331" t="s">
        <v>15</v>
      </c>
      <c r="B210" s="331" t="s">
        <v>229</v>
      </c>
      <c r="C210" s="326">
        <v>634</v>
      </c>
      <c r="D210" s="327">
        <v>7</v>
      </c>
      <c r="E210" s="327">
        <v>1</v>
      </c>
      <c r="F210" s="327" t="s">
        <v>143</v>
      </c>
      <c r="G210" s="327">
        <v>17</v>
      </c>
      <c r="H210" s="327" t="s">
        <v>150</v>
      </c>
      <c r="I210" s="327" t="s">
        <v>154</v>
      </c>
      <c r="J210" s="327" t="s">
        <v>154</v>
      </c>
      <c r="K210" s="330">
        <v>5.6000000000000001E-2</v>
      </c>
      <c r="L210" s="330">
        <v>3.7999999999999999E-2</v>
      </c>
      <c r="M210" s="330">
        <v>9.4E-2</v>
      </c>
    </row>
    <row r="211" spans="1:13" x14ac:dyDescent="0.25">
      <c r="A211" s="331" t="s">
        <v>15</v>
      </c>
      <c r="B211" s="331" t="s">
        <v>229</v>
      </c>
      <c r="C211" s="326">
        <v>635</v>
      </c>
      <c r="D211" s="327">
        <v>7</v>
      </c>
      <c r="E211" s="327">
        <v>1</v>
      </c>
      <c r="F211" s="327" t="s">
        <v>143</v>
      </c>
      <c r="G211" s="327">
        <v>22</v>
      </c>
      <c r="H211" s="327" t="s">
        <v>193</v>
      </c>
      <c r="I211" s="327" t="s">
        <v>154</v>
      </c>
      <c r="J211" s="327" t="s">
        <v>154</v>
      </c>
      <c r="K211" s="330">
        <v>2.5000000000000001E-2</v>
      </c>
      <c r="L211" s="330">
        <v>0.01</v>
      </c>
      <c r="M211" s="330">
        <v>3.5000000000000003E-2</v>
      </c>
    </row>
    <row r="212" spans="1:13" x14ac:dyDescent="0.25">
      <c r="A212" s="331" t="s">
        <v>15</v>
      </c>
      <c r="B212" s="331" t="s">
        <v>229</v>
      </c>
      <c r="C212" s="326">
        <v>636</v>
      </c>
      <c r="D212" s="327">
        <v>7</v>
      </c>
      <c r="E212" s="327">
        <v>1</v>
      </c>
      <c r="F212" s="327" t="s">
        <v>143</v>
      </c>
      <c r="G212" s="327">
        <v>19</v>
      </c>
      <c r="H212" s="327" t="s">
        <v>186</v>
      </c>
      <c r="I212" s="327" t="s">
        <v>154</v>
      </c>
      <c r="J212" s="327" t="s">
        <v>154</v>
      </c>
      <c r="K212" s="330">
        <v>1.4999999999999999E-2</v>
      </c>
      <c r="L212" s="330">
        <v>5.4599999999999996E-3</v>
      </c>
      <c r="M212" s="330">
        <v>2.0459999999999999E-2</v>
      </c>
    </row>
    <row r="213" spans="1:13" x14ac:dyDescent="0.25">
      <c r="A213" s="331" t="s">
        <v>15</v>
      </c>
      <c r="B213" s="331" t="s">
        <v>229</v>
      </c>
      <c r="C213" s="326">
        <v>637</v>
      </c>
      <c r="D213" s="327">
        <v>7</v>
      </c>
      <c r="E213" s="327">
        <v>1</v>
      </c>
      <c r="F213" s="327" t="s">
        <v>143</v>
      </c>
      <c r="G213" s="327">
        <v>20</v>
      </c>
      <c r="H213" s="327" t="s">
        <v>189</v>
      </c>
      <c r="I213" s="327" t="s">
        <v>154</v>
      </c>
      <c r="J213" s="327" t="s">
        <v>154</v>
      </c>
      <c r="K213" s="330">
        <v>2.8000000000000001E-2</v>
      </c>
      <c r="L213" s="330">
        <v>2.2000000000000001E-3</v>
      </c>
      <c r="M213" s="330">
        <v>3.0200000000000001E-2</v>
      </c>
    </row>
    <row r="214" spans="1:13" x14ac:dyDescent="0.25">
      <c r="A214" s="331" t="s">
        <v>15</v>
      </c>
      <c r="B214" s="331" t="s">
        <v>229</v>
      </c>
      <c r="C214" s="326">
        <v>638</v>
      </c>
      <c r="D214" s="327">
        <v>7</v>
      </c>
      <c r="E214" s="327">
        <v>1</v>
      </c>
      <c r="F214" s="327" t="s">
        <v>143</v>
      </c>
      <c r="G214" s="327">
        <v>7</v>
      </c>
      <c r="H214" s="327" t="s">
        <v>148</v>
      </c>
      <c r="I214" s="327" t="s">
        <v>154</v>
      </c>
      <c r="J214" s="327" t="s">
        <v>155</v>
      </c>
      <c r="K214" s="330">
        <v>1.7999999999999999E-2</v>
      </c>
      <c r="L214" s="330">
        <v>1.4E-2</v>
      </c>
      <c r="M214" s="330">
        <v>3.2000000000000001E-2</v>
      </c>
    </row>
    <row r="215" spans="1:13" x14ac:dyDescent="0.25">
      <c r="A215" s="331" t="s">
        <v>15</v>
      </c>
      <c r="B215" s="331" t="s">
        <v>229</v>
      </c>
      <c r="C215" s="326">
        <v>639</v>
      </c>
      <c r="D215" s="327">
        <v>7</v>
      </c>
      <c r="E215" s="327">
        <v>1</v>
      </c>
      <c r="F215" s="327" t="s">
        <v>143</v>
      </c>
      <c r="G215" s="327">
        <v>21</v>
      </c>
      <c r="H215" s="327" t="s">
        <v>190</v>
      </c>
      <c r="I215" s="327" t="s">
        <v>154</v>
      </c>
      <c r="J215" s="327" t="s">
        <v>154</v>
      </c>
      <c r="K215" s="330">
        <v>5.6000000000000001E-2</v>
      </c>
      <c r="L215" s="330">
        <v>8.0999999999999996E-3</v>
      </c>
      <c r="M215" s="330">
        <v>6.4100000000000004E-2</v>
      </c>
    </row>
    <row r="216" spans="1:13" x14ac:dyDescent="0.25">
      <c r="A216" s="331" t="s">
        <v>15</v>
      </c>
      <c r="B216" s="331" t="s">
        <v>229</v>
      </c>
      <c r="C216" s="326">
        <v>640</v>
      </c>
      <c r="D216" s="327">
        <v>7</v>
      </c>
      <c r="E216" s="327">
        <v>1</v>
      </c>
      <c r="F216" s="327" t="s">
        <v>143</v>
      </c>
      <c r="G216" s="327">
        <v>10</v>
      </c>
      <c r="H216" s="327" t="s">
        <v>148</v>
      </c>
      <c r="I216" s="327" t="s">
        <v>157</v>
      </c>
      <c r="J216" s="327" t="s">
        <v>155</v>
      </c>
      <c r="K216" s="330">
        <v>7.9000000000000001E-2</v>
      </c>
      <c r="L216" s="330">
        <v>2.5000000000000001E-2</v>
      </c>
      <c r="M216" s="330">
        <v>0.10400000000000001</v>
      </c>
    </row>
    <row r="217" spans="1:13" x14ac:dyDescent="0.25">
      <c r="A217" s="331" t="s">
        <v>15</v>
      </c>
      <c r="B217" s="331" t="s">
        <v>229</v>
      </c>
      <c r="C217" s="326">
        <v>641</v>
      </c>
      <c r="D217" s="327">
        <v>7</v>
      </c>
      <c r="E217" s="327">
        <v>1</v>
      </c>
      <c r="F217" s="327" t="s">
        <v>143</v>
      </c>
      <c r="G217" s="327">
        <v>16</v>
      </c>
      <c r="H217" s="327" t="s">
        <v>151</v>
      </c>
      <c r="I217" s="327" t="s">
        <v>154</v>
      </c>
      <c r="J217" s="327" t="s">
        <v>154</v>
      </c>
      <c r="K217" s="330">
        <v>0.04</v>
      </c>
      <c r="L217" s="330">
        <v>3.0000000000000001E-3</v>
      </c>
      <c r="M217" s="330">
        <v>4.3000000000000003E-2</v>
      </c>
    </row>
    <row r="218" spans="1:13" x14ac:dyDescent="0.25">
      <c r="A218" s="331" t="s">
        <v>15</v>
      </c>
      <c r="B218" s="331" t="s">
        <v>229</v>
      </c>
      <c r="C218" s="326">
        <v>642</v>
      </c>
      <c r="D218" s="327">
        <v>7</v>
      </c>
      <c r="E218" s="327">
        <v>1</v>
      </c>
      <c r="F218" s="327" t="s">
        <v>143</v>
      </c>
      <c r="G218" s="327">
        <v>29</v>
      </c>
      <c r="H218" s="327" t="s">
        <v>238</v>
      </c>
      <c r="I218" s="327" t="s">
        <v>154</v>
      </c>
      <c r="J218" s="327" t="s">
        <v>154</v>
      </c>
      <c r="K218" s="330">
        <v>6.7000000000000004E-2</v>
      </c>
      <c r="L218" s="330">
        <v>8.3000000000000004E-2</v>
      </c>
      <c r="M218" s="330">
        <v>0.15000000000000002</v>
      </c>
    </row>
    <row r="219" spans="1:13" x14ac:dyDescent="0.25">
      <c r="A219" s="331" t="s">
        <v>15</v>
      </c>
      <c r="B219" s="331" t="s">
        <v>229</v>
      </c>
      <c r="C219" s="326">
        <v>643</v>
      </c>
      <c r="D219" s="327">
        <v>7</v>
      </c>
      <c r="E219" s="327">
        <v>1</v>
      </c>
      <c r="F219" s="327" t="s">
        <v>143</v>
      </c>
      <c r="G219" s="327">
        <v>31</v>
      </c>
      <c r="H219" s="327" t="s">
        <v>197</v>
      </c>
      <c r="I219" s="327" t="s">
        <v>154</v>
      </c>
      <c r="J219" s="327" t="s">
        <v>154</v>
      </c>
      <c r="K219" s="330">
        <v>2.8000000000000001E-2</v>
      </c>
      <c r="L219" s="330">
        <v>7.0400000000000003E-3</v>
      </c>
      <c r="M219" s="330">
        <v>3.5040000000000002E-2</v>
      </c>
    </row>
    <row r="220" spans="1:13" x14ac:dyDescent="0.25">
      <c r="A220" s="331" t="s">
        <v>15</v>
      </c>
      <c r="B220" s="331" t="s">
        <v>229</v>
      </c>
      <c r="C220" s="326">
        <v>644</v>
      </c>
      <c r="D220" s="327">
        <v>7</v>
      </c>
      <c r="E220" s="327">
        <v>1</v>
      </c>
      <c r="F220" s="327" t="s">
        <v>143</v>
      </c>
      <c r="G220" s="327">
        <v>2</v>
      </c>
      <c r="H220" s="327" t="s">
        <v>237</v>
      </c>
      <c r="I220" s="327" t="s">
        <v>154</v>
      </c>
      <c r="J220" s="327" t="s">
        <v>156</v>
      </c>
      <c r="K220" s="330">
        <v>4.1000000000000002E-2</v>
      </c>
      <c r="L220" s="330">
        <v>0.01</v>
      </c>
      <c r="M220" s="330">
        <v>5.1000000000000004E-2</v>
      </c>
    </row>
    <row r="221" spans="1:13" x14ac:dyDescent="0.25">
      <c r="A221" s="331" t="s">
        <v>15</v>
      </c>
      <c r="B221" s="331" t="s">
        <v>229</v>
      </c>
      <c r="C221" s="326">
        <v>645</v>
      </c>
      <c r="D221" s="327">
        <v>7</v>
      </c>
      <c r="E221" s="327">
        <v>1</v>
      </c>
      <c r="F221" s="327" t="s">
        <v>143</v>
      </c>
      <c r="G221" s="327">
        <v>13</v>
      </c>
      <c r="H221" s="327" t="s">
        <v>241</v>
      </c>
      <c r="I221" s="327" t="s">
        <v>154</v>
      </c>
      <c r="J221" s="327" t="s">
        <v>154</v>
      </c>
      <c r="K221" s="330">
        <v>1.4E-2</v>
      </c>
      <c r="L221" s="330">
        <v>5.7400000000000003E-3</v>
      </c>
      <c r="M221" s="330">
        <v>1.9740000000000001E-2</v>
      </c>
    </row>
    <row r="222" spans="1:13" x14ac:dyDescent="0.25">
      <c r="A222" s="331" t="s">
        <v>15</v>
      </c>
      <c r="B222" s="331" t="s">
        <v>229</v>
      </c>
      <c r="C222" s="326">
        <v>646</v>
      </c>
      <c r="D222" s="327">
        <v>7</v>
      </c>
      <c r="E222" s="327">
        <v>1</v>
      </c>
      <c r="F222" s="327" t="s">
        <v>143</v>
      </c>
      <c r="G222" s="327">
        <v>28</v>
      </c>
      <c r="H222" s="327" t="s">
        <v>192</v>
      </c>
      <c r="I222" s="327" t="s">
        <v>154</v>
      </c>
      <c r="J222" s="327" t="s">
        <v>154</v>
      </c>
      <c r="K222" s="330">
        <v>0.109</v>
      </c>
      <c r="L222" s="330">
        <v>0.03</v>
      </c>
      <c r="M222" s="330">
        <v>0.13900000000000001</v>
      </c>
    </row>
    <row r="223" spans="1:13" x14ac:dyDescent="0.25">
      <c r="A223" s="331" t="s">
        <v>15</v>
      </c>
      <c r="B223" s="331" t="s">
        <v>229</v>
      </c>
      <c r="C223" s="326">
        <v>647</v>
      </c>
      <c r="D223" s="327">
        <v>7</v>
      </c>
      <c r="E223" s="327">
        <v>1</v>
      </c>
      <c r="F223" s="327" t="s">
        <v>143</v>
      </c>
      <c r="G223" s="327">
        <v>3</v>
      </c>
      <c r="H223" s="327" t="s">
        <v>237</v>
      </c>
      <c r="I223" s="327" t="s">
        <v>154</v>
      </c>
      <c r="J223" s="327" t="s">
        <v>154</v>
      </c>
      <c r="K223" s="330">
        <v>0.03</v>
      </c>
      <c r="L223" s="330">
        <v>0.01</v>
      </c>
      <c r="M223" s="330">
        <v>0.04</v>
      </c>
    </row>
    <row r="224" spans="1:13" x14ac:dyDescent="0.25">
      <c r="A224" s="331" t="s">
        <v>15</v>
      </c>
      <c r="B224" s="331" t="s">
        <v>229</v>
      </c>
      <c r="C224" s="326">
        <v>648</v>
      </c>
      <c r="D224" s="327">
        <v>7</v>
      </c>
      <c r="E224" s="327">
        <v>1</v>
      </c>
      <c r="F224" s="327" t="s">
        <v>143</v>
      </c>
      <c r="G224" s="327">
        <v>35</v>
      </c>
      <c r="H224" s="327" t="s">
        <v>149</v>
      </c>
      <c r="I224" s="327" t="s">
        <v>154</v>
      </c>
      <c r="J224" s="327" t="s">
        <v>156</v>
      </c>
      <c r="K224" s="330">
        <v>0.23300000000000001</v>
      </c>
      <c r="L224" s="330">
        <v>2.9000000000000001E-2</v>
      </c>
      <c r="M224" s="330">
        <v>0.26200000000000001</v>
      </c>
    </row>
    <row r="225" spans="1:13" x14ac:dyDescent="0.25">
      <c r="A225" s="331" t="s">
        <v>15</v>
      </c>
      <c r="B225" s="331" t="s">
        <v>229</v>
      </c>
      <c r="C225" s="326">
        <v>649</v>
      </c>
      <c r="D225" s="327">
        <v>7</v>
      </c>
      <c r="E225" s="327">
        <v>1</v>
      </c>
      <c r="F225" s="327" t="s">
        <v>143</v>
      </c>
      <c r="G225" s="327">
        <v>30</v>
      </c>
      <c r="H225" s="327" t="s">
        <v>244</v>
      </c>
      <c r="I225" s="327" t="s">
        <v>154</v>
      </c>
      <c r="J225" s="327" t="s">
        <v>154</v>
      </c>
      <c r="K225" s="330" t="s">
        <v>14</v>
      </c>
      <c r="L225" s="330" t="s">
        <v>14</v>
      </c>
      <c r="M225" s="330" t="s">
        <v>14</v>
      </c>
    </row>
    <row r="226" spans="1:13" x14ac:dyDescent="0.25">
      <c r="A226" s="331" t="s">
        <v>15</v>
      </c>
      <c r="B226" s="331" t="s">
        <v>229</v>
      </c>
      <c r="C226" s="326">
        <v>650</v>
      </c>
      <c r="D226" s="327">
        <v>7</v>
      </c>
      <c r="E226" s="327">
        <v>1</v>
      </c>
      <c r="F226" s="327" t="s">
        <v>143</v>
      </c>
      <c r="G226" s="327">
        <v>4</v>
      </c>
      <c r="H226" s="327" t="s">
        <v>237</v>
      </c>
      <c r="I226" s="327" t="s">
        <v>157</v>
      </c>
      <c r="J226" s="327" t="s">
        <v>155</v>
      </c>
      <c r="K226" s="330">
        <v>6.6000000000000003E-2</v>
      </c>
      <c r="L226" s="330">
        <v>5.5E-2</v>
      </c>
      <c r="M226" s="330">
        <v>0.121</v>
      </c>
    </row>
    <row r="227" spans="1:13" x14ac:dyDescent="0.25">
      <c r="A227" s="331" t="s">
        <v>15</v>
      </c>
      <c r="B227" s="331" t="s">
        <v>229</v>
      </c>
      <c r="C227" s="326">
        <v>651</v>
      </c>
      <c r="D227" s="327">
        <v>7</v>
      </c>
      <c r="E227" s="327">
        <v>1</v>
      </c>
      <c r="F227" s="327" t="s">
        <v>143</v>
      </c>
      <c r="G227" s="327">
        <v>12</v>
      </c>
      <c r="H227" s="327" t="s">
        <v>148</v>
      </c>
      <c r="I227" s="327" t="s">
        <v>157</v>
      </c>
      <c r="J227" s="327" t="s">
        <v>154</v>
      </c>
      <c r="K227" s="330">
        <v>3.5999999999999997E-2</v>
      </c>
      <c r="L227" s="330">
        <v>1.7000000000000001E-2</v>
      </c>
      <c r="M227" s="330">
        <v>5.2999999999999999E-2</v>
      </c>
    </row>
    <row r="228" spans="1:13" x14ac:dyDescent="0.25">
      <c r="A228" s="331" t="s">
        <v>15</v>
      </c>
      <c r="B228" s="331" t="s">
        <v>229</v>
      </c>
      <c r="C228" s="326">
        <v>652</v>
      </c>
      <c r="D228" s="327">
        <v>7</v>
      </c>
      <c r="E228" s="327">
        <v>1</v>
      </c>
      <c r="F228" s="327" t="s">
        <v>143</v>
      </c>
      <c r="G228" s="327">
        <v>14</v>
      </c>
      <c r="H228" s="327" t="s">
        <v>240</v>
      </c>
      <c r="I228" s="327" t="s">
        <v>154</v>
      </c>
      <c r="J228" s="327" t="s">
        <v>154</v>
      </c>
      <c r="K228" s="330">
        <v>2.8000000000000001E-2</v>
      </c>
      <c r="L228" s="330">
        <v>2.9000000000000001E-2</v>
      </c>
      <c r="M228" s="330">
        <v>5.7000000000000002E-2</v>
      </c>
    </row>
    <row r="229" spans="1:13" x14ac:dyDescent="0.25">
      <c r="A229" s="331" t="s">
        <v>15</v>
      </c>
      <c r="B229" s="331" t="s">
        <v>229</v>
      </c>
      <c r="C229" s="326">
        <v>653</v>
      </c>
      <c r="D229" s="327">
        <v>7</v>
      </c>
      <c r="E229" s="327">
        <v>1</v>
      </c>
      <c r="F229" s="327" t="s">
        <v>143</v>
      </c>
      <c r="G229" s="327">
        <v>34</v>
      </c>
      <c r="H229" s="327" t="s">
        <v>149</v>
      </c>
      <c r="I229" s="327" t="s">
        <v>154</v>
      </c>
      <c r="J229" s="327" t="s">
        <v>155</v>
      </c>
      <c r="K229" s="330">
        <v>1.4E-2</v>
      </c>
      <c r="L229" s="330">
        <v>1.6E-2</v>
      </c>
      <c r="M229" s="330">
        <v>0.03</v>
      </c>
    </row>
    <row r="230" spans="1:13" x14ac:dyDescent="0.25">
      <c r="A230" s="331" t="s">
        <v>15</v>
      </c>
      <c r="B230" s="331" t="s">
        <v>229</v>
      </c>
      <c r="C230" s="326">
        <v>654</v>
      </c>
      <c r="D230" s="327">
        <v>7</v>
      </c>
      <c r="E230" s="327">
        <v>1</v>
      </c>
      <c r="F230" s="327" t="s">
        <v>143</v>
      </c>
      <c r="G230" s="327">
        <v>8</v>
      </c>
      <c r="H230" s="327" t="s">
        <v>148</v>
      </c>
      <c r="I230" s="327" t="s">
        <v>154</v>
      </c>
      <c r="J230" s="327" t="s">
        <v>156</v>
      </c>
      <c r="K230" s="330">
        <v>5.3999999999999999E-2</v>
      </c>
      <c r="L230" s="330">
        <v>1.0999999999999999E-2</v>
      </c>
      <c r="M230" s="330">
        <v>6.5000000000000002E-2</v>
      </c>
    </row>
    <row r="231" spans="1:13" x14ac:dyDescent="0.25">
      <c r="A231" s="331" t="s">
        <v>15</v>
      </c>
      <c r="B231" s="331" t="s">
        <v>229</v>
      </c>
      <c r="C231" s="326">
        <v>655</v>
      </c>
      <c r="D231" s="327">
        <v>7</v>
      </c>
      <c r="E231" s="327">
        <v>1</v>
      </c>
      <c r="F231" s="327" t="s">
        <v>143</v>
      </c>
      <c r="G231" s="327" t="s">
        <v>239</v>
      </c>
      <c r="H231" s="327" t="s">
        <v>151</v>
      </c>
      <c r="I231" s="327" t="s">
        <v>154</v>
      </c>
      <c r="J231" s="327" t="s">
        <v>156</v>
      </c>
      <c r="K231" s="330">
        <v>6.2E-2</v>
      </c>
      <c r="L231" s="330">
        <v>1.2999999999999999E-2</v>
      </c>
      <c r="M231" s="330">
        <v>7.4999999999999997E-2</v>
      </c>
    </row>
    <row r="232" spans="1:13" x14ac:dyDescent="0.25">
      <c r="A232" s="331" t="s">
        <v>15</v>
      </c>
      <c r="B232" s="331" t="s">
        <v>229</v>
      </c>
      <c r="C232" s="326">
        <v>656</v>
      </c>
      <c r="D232" s="327">
        <v>7</v>
      </c>
      <c r="E232" s="327">
        <v>1</v>
      </c>
      <c r="F232" s="327" t="s">
        <v>143</v>
      </c>
      <c r="G232" s="327">
        <v>27</v>
      </c>
      <c r="H232" s="327" t="s">
        <v>191</v>
      </c>
      <c r="I232" s="327" t="s">
        <v>154</v>
      </c>
      <c r="J232" s="327" t="s">
        <v>154</v>
      </c>
      <c r="K232" s="330">
        <v>4.7E-2</v>
      </c>
      <c r="L232" s="330">
        <v>5.7000000000000002E-2</v>
      </c>
      <c r="M232" s="330">
        <v>0.10400000000000001</v>
      </c>
    </row>
    <row r="233" spans="1:13" x14ac:dyDescent="0.25">
      <c r="A233" s="331" t="s">
        <v>15</v>
      </c>
      <c r="B233" s="331" t="s">
        <v>229</v>
      </c>
      <c r="C233" s="326">
        <v>657</v>
      </c>
      <c r="D233" s="327">
        <v>7</v>
      </c>
      <c r="E233" s="327">
        <v>1</v>
      </c>
      <c r="F233" s="327" t="s">
        <v>143</v>
      </c>
      <c r="G233" s="327">
        <v>25</v>
      </c>
      <c r="H233" s="327" t="s">
        <v>242</v>
      </c>
      <c r="I233" s="327" t="s">
        <v>154</v>
      </c>
      <c r="J233" s="327" t="s">
        <v>154</v>
      </c>
      <c r="K233" s="330">
        <v>1.2E-2</v>
      </c>
      <c r="L233" s="330">
        <v>1.0999999999999999E-2</v>
      </c>
      <c r="M233" s="330">
        <v>2.3E-2</v>
      </c>
    </row>
    <row r="234" spans="1:13" x14ac:dyDescent="0.25">
      <c r="A234" s="331" t="s">
        <v>15</v>
      </c>
      <c r="B234" s="331" t="s">
        <v>229</v>
      </c>
      <c r="C234" s="326">
        <v>658</v>
      </c>
      <c r="D234" s="327">
        <v>7</v>
      </c>
      <c r="E234" s="327">
        <v>1</v>
      </c>
      <c r="F234" s="327" t="s">
        <v>143</v>
      </c>
      <c r="G234" s="327">
        <v>32</v>
      </c>
      <c r="H234" s="327" t="s">
        <v>194</v>
      </c>
      <c r="I234" s="327" t="s">
        <v>154</v>
      </c>
      <c r="J234" s="327" t="s">
        <v>154</v>
      </c>
      <c r="K234" s="330">
        <v>3.1E-2</v>
      </c>
      <c r="L234" s="330">
        <v>2.9000000000000001E-2</v>
      </c>
      <c r="M234" s="330">
        <v>0.06</v>
      </c>
    </row>
    <row r="235" spans="1:13" x14ac:dyDescent="0.25">
      <c r="A235" s="331" t="s">
        <v>15</v>
      </c>
      <c r="B235" s="331" t="s">
        <v>229</v>
      </c>
      <c r="C235" s="326">
        <v>659</v>
      </c>
      <c r="D235" s="327">
        <v>7</v>
      </c>
      <c r="E235" s="327">
        <v>1</v>
      </c>
      <c r="F235" s="327" t="s">
        <v>143</v>
      </c>
      <c r="G235" s="327">
        <v>23</v>
      </c>
      <c r="H235" s="327" t="s">
        <v>181</v>
      </c>
      <c r="I235" s="327" t="s">
        <v>154</v>
      </c>
      <c r="J235" s="327" t="s">
        <v>154</v>
      </c>
      <c r="K235" s="330">
        <v>1.7000000000000001E-2</v>
      </c>
      <c r="L235" s="330">
        <v>5.0000000000000001E-3</v>
      </c>
      <c r="M235" s="330">
        <v>2.2000000000000002E-2</v>
      </c>
    </row>
    <row r="236" spans="1:13" x14ac:dyDescent="0.25">
      <c r="A236" s="331" t="s">
        <v>15</v>
      </c>
      <c r="B236" s="331" t="s">
        <v>229</v>
      </c>
      <c r="C236" s="326">
        <v>660</v>
      </c>
      <c r="D236" s="327">
        <v>7</v>
      </c>
      <c r="E236" s="327">
        <v>1</v>
      </c>
      <c r="F236" s="327" t="s">
        <v>143</v>
      </c>
      <c r="G236" s="327">
        <v>26</v>
      </c>
      <c r="H236" s="327" t="s">
        <v>188</v>
      </c>
      <c r="I236" s="327" t="s">
        <v>154</v>
      </c>
      <c r="J236" s="327" t="s">
        <v>154</v>
      </c>
      <c r="K236" s="330">
        <v>8.5999999999999993E-2</v>
      </c>
      <c r="L236" s="330">
        <v>6.7000000000000002E-4</v>
      </c>
      <c r="M236" s="330">
        <v>8.6669999999999997E-2</v>
      </c>
    </row>
    <row r="237" spans="1:13" x14ac:dyDescent="0.25">
      <c r="A237" s="331" t="s">
        <v>15</v>
      </c>
      <c r="B237" s="331" t="s">
        <v>229</v>
      </c>
      <c r="C237" s="326">
        <v>661</v>
      </c>
      <c r="D237" s="327">
        <v>7</v>
      </c>
      <c r="E237" s="327">
        <v>1</v>
      </c>
      <c r="F237" s="327" t="s">
        <v>143</v>
      </c>
      <c r="G237" s="327">
        <v>9</v>
      </c>
      <c r="H237" s="327" t="s">
        <v>148</v>
      </c>
      <c r="I237" s="327" t="s">
        <v>154</v>
      </c>
      <c r="J237" s="327" t="s">
        <v>154</v>
      </c>
      <c r="K237" s="330">
        <v>1.6E-2</v>
      </c>
      <c r="L237" s="330">
        <v>5.7600000000000004E-3</v>
      </c>
      <c r="M237" s="330">
        <v>2.1760000000000002E-2</v>
      </c>
    </row>
    <row r="238" spans="1:13" x14ac:dyDescent="0.25">
      <c r="A238" s="331" t="s">
        <v>15</v>
      </c>
      <c r="B238" s="331" t="s">
        <v>229</v>
      </c>
      <c r="C238" s="326">
        <v>662</v>
      </c>
      <c r="D238" s="327">
        <v>7</v>
      </c>
      <c r="E238" s="327">
        <v>1</v>
      </c>
      <c r="F238" s="327" t="s">
        <v>143</v>
      </c>
      <c r="G238" s="327">
        <v>5</v>
      </c>
      <c r="H238" s="327" t="s">
        <v>237</v>
      </c>
      <c r="I238" s="327" t="s">
        <v>157</v>
      </c>
      <c r="J238" s="327" t="s">
        <v>156</v>
      </c>
      <c r="K238" s="330">
        <v>5.0999999999999997E-2</v>
      </c>
      <c r="L238" s="330">
        <v>3.2000000000000001E-2</v>
      </c>
      <c r="M238" s="330">
        <v>8.299999999999999E-2</v>
      </c>
    </row>
    <row r="239" spans="1:13" x14ac:dyDescent="0.25">
      <c r="A239" s="331" t="s">
        <v>15</v>
      </c>
      <c r="B239" s="331" t="s">
        <v>229</v>
      </c>
      <c r="C239" s="326">
        <v>663</v>
      </c>
      <c r="D239" s="327">
        <v>7</v>
      </c>
      <c r="E239" s="327">
        <v>1</v>
      </c>
      <c r="F239" s="327" t="s">
        <v>143</v>
      </c>
      <c r="G239" s="327">
        <v>1</v>
      </c>
      <c r="H239" s="327" t="s">
        <v>237</v>
      </c>
      <c r="I239" s="327" t="s">
        <v>154</v>
      </c>
      <c r="J239" s="327" t="s">
        <v>155</v>
      </c>
      <c r="K239" s="330">
        <v>0.10199999999999999</v>
      </c>
      <c r="L239" s="330">
        <v>1.0999999999999999E-2</v>
      </c>
      <c r="M239" s="330">
        <v>0.11299999999999999</v>
      </c>
    </row>
    <row r="240" spans="1:13" x14ac:dyDescent="0.25">
      <c r="A240" s="331" t="s">
        <v>15</v>
      </c>
      <c r="B240" s="331" t="s">
        <v>229</v>
      </c>
      <c r="C240" s="326">
        <v>664</v>
      </c>
      <c r="D240" s="327">
        <v>7</v>
      </c>
      <c r="E240" s="327">
        <v>1</v>
      </c>
      <c r="F240" s="327" t="s">
        <v>143</v>
      </c>
      <c r="G240" s="327">
        <v>11</v>
      </c>
      <c r="H240" s="327" t="s">
        <v>148</v>
      </c>
      <c r="I240" s="327" t="s">
        <v>157</v>
      </c>
      <c r="J240" s="327" t="s">
        <v>156</v>
      </c>
      <c r="K240" s="330">
        <v>4.2999999999999997E-2</v>
      </c>
      <c r="L240" s="330">
        <v>8.0000000000000002E-3</v>
      </c>
      <c r="M240" s="330">
        <v>5.0999999999999997E-2</v>
      </c>
    </row>
    <row r="241" spans="1:13" x14ac:dyDescent="0.25">
      <c r="A241" s="331" t="s">
        <v>15</v>
      </c>
      <c r="B241" s="331" t="s">
        <v>229</v>
      </c>
      <c r="C241" s="326">
        <v>665</v>
      </c>
      <c r="D241" s="327">
        <v>7</v>
      </c>
      <c r="E241" s="327">
        <v>1</v>
      </c>
      <c r="F241" s="327" t="s">
        <v>143</v>
      </c>
      <c r="G241" s="327" t="s">
        <v>243</v>
      </c>
      <c r="H241" s="327" t="s">
        <v>151</v>
      </c>
      <c r="I241" s="327" t="s">
        <v>154</v>
      </c>
      <c r="J241" s="327" t="s">
        <v>155</v>
      </c>
      <c r="K241" s="330">
        <v>6.2E-2</v>
      </c>
      <c r="L241" s="330">
        <v>4.0000000000000001E-3</v>
      </c>
      <c r="M241" s="330">
        <v>6.6000000000000003E-2</v>
      </c>
    </row>
    <row r="242" spans="1:13" x14ac:dyDescent="0.25">
      <c r="A242" s="331" t="s">
        <v>15</v>
      </c>
      <c r="B242" s="331" t="s">
        <v>229</v>
      </c>
      <c r="C242" s="326">
        <v>736</v>
      </c>
      <c r="D242" s="327">
        <v>8</v>
      </c>
      <c r="E242" s="327">
        <v>1</v>
      </c>
      <c r="F242" s="327" t="s">
        <v>143</v>
      </c>
      <c r="G242" s="327">
        <v>4</v>
      </c>
      <c r="H242" s="327" t="s">
        <v>237</v>
      </c>
      <c r="I242" s="327" t="s">
        <v>157</v>
      </c>
      <c r="J242" s="327" t="s">
        <v>155</v>
      </c>
      <c r="K242" s="330">
        <v>2.1000000000000001E-2</v>
      </c>
      <c r="L242" s="330">
        <v>1.7999999999999999E-2</v>
      </c>
      <c r="M242" s="330">
        <v>3.9E-2</v>
      </c>
    </row>
    <row r="243" spans="1:13" x14ac:dyDescent="0.25">
      <c r="A243" s="331" t="s">
        <v>15</v>
      </c>
      <c r="B243" s="331" t="s">
        <v>229</v>
      </c>
      <c r="C243" s="326">
        <v>737</v>
      </c>
      <c r="D243" s="327">
        <v>8</v>
      </c>
      <c r="E243" s="327">
        <v>1</v>
      </c>
      <c r="F243" s="327" t="s">
        <v>143</v>
      </c>
      <c r="G243" s="327">
        <v>1</v>
      </c>
      <c r="H243" s="327" t="s">
        <v>237</v>
      </c>
      <c r="I243" s="327" t="s">
        <v>154</v>
      </c>
      <c r="J243" s="327" t="s">
        <v>155</v>
      </c>
      <c r="K243" s="330">
        <v>7.2999999999999995E-2</v>
      </c>
      <c r="L243" s="330">
        <v>4.2999999999999997E-2</v>
      </c>
      <c r="M243" s="330">
        <v>0.11599999999999999</v>
      </c>
    </row>
    <row r="244" spans="1:13" x14ac:dyDescent="0.25">
      <c r="A244" s="331" t="s">
        <v>15</v>
      </c>
      <c r="B244" s="331" t="s">
        <v>229</v>
      </c>
      <c r="C244" s="326">
        <v>738</v>
      </c>
      <c r="D244" s="327">
        <v>8</v>
      </c>
      <c r="E244" s="327">
        <v>1</v>
      </c>
      <c r="F244" s="327" t="s">
        <v>143</v>
      </c>
      <c r="G244" s="327">
        <v>27</v>
      </c>
      <c r="H244" s="327" t="s">
        <v>191</v>
      </c>
      <c r="I244" s="327" t="s">
        <v>154</v>
      </c>
      <c r="J244" s="327" t="s">
        <v>154</v>
      </c>
      <c r="K244" s="330">
        <v>0.187</v>
      </c>
      <c r="L244" s="330">
        <v>3.5000000000000003E-2</v>
      </c>
      <c r="M244" s="330">
        <v>0.222</v>
      </c>
    </row>
    <row r="245" spans="1:13" x14ac:dyDescent="0.25">
      <c r="A245" s="331" t="s">
        <v>15</v>
      </c>
      <c r="B245" s="331" t="s">
        <v>229</v>
      </c>
      <c r="C245" s="326">
        <v>739</v>
      </c>
      <c r="D245" s="327">
        <v>8</v>
      </c>
      <c r="E245" s="327">
        <v>1</v>
      </c>
      <c r="F245" s="327" t="s">
        <v>143</v>
      </c>
      <c r="G245" s="327">
        <v>21</v>
      </c>
      <c r="H245" s="327" t="s">
        <v>190</v>
      </c>
      <c r="I245" s="327" t="s">
        <v>154</v>
      </c>
      <c r="J245" s="327" t="s">
        <v>154</v>
      </c>
      <c r="K245" s="330">
        <v>4.9000000000000002E-2</v>
      </c>
      <c r="L245" s="330">
        <v>0.01</v>
      </c>
      <c r="M245" s="330">
        <v>5.9000000000000004E-2</v>
      </c>
    </row>
    <row r="246" spans="1:13" x14ac:dyDescent="0.25">
      <c r="A246" s="331" t="s">
        <v>15</v>
      </c>
      <c r="B246" s="331" t="s">
        <v>229</v>
      </c>
      <c r="C246" s="326">
        <v>740</v>
      </c>
      <c r="D246" s="327">
        <v>8</v>
      </c>
      <c r="E246" s="327">
        <v>1</v>
      </c>
      <c r="F246" s="327" t="s">
        <v>143</v>
      </c>
      <c r="G246" s="327">
        <v>10</v>
      </c>
      <c r="H246" s="327" t="s">
        <v>148</v>
      </c>
      <c r="I246" s="327" t="s">
        <v>157</v>
      </c>
      <c r="J246" s="327" t="s">
        <v>155</v>
      </c>
      <c r="K246" s="330">
        <v>5.8999999999999997E-2</v>
      </c>
      <c r="L246" s="330">
        <v>2.5999999999999999E-2</v>
      </c>
      <c r="M246" s="330">
        <v>8.4999999999999992E-2</v>
      </c>
    </row>
    <row r="247" spans="1:13" x14ac:dyDescent="0.25">
      <c r="A247" s="331" t="s">
        <v>15</v>
      </c>
      <c r="B247" s="331" t="s">
        <v>229</v>
      </c>
      <c r="C247" s="326">
        <v>741</v>
      </c>
      <c r="D247" s="327">
        <v>8</v>
      </c>
      <c r="E247" s="327">
        <v>1</v>
      </c>
      <c r="F247" s="327" t="s">
        <v>143</v>
      </c>
      <c r="G247" s="327">
        <v>24</v>
      </c>
      <c r="H247" s="327" t="s">
        <v>196</v>
      </c>
      <c r="I247" s="327" t="s">
        <v>154</v>
      </c>
      <c r="J247" s="327" t="s">
        <v>154</v>
      </c>
      <c r="K247" s="330">
        <v>3.5000000000000003E-2</v>
      </c>
      <c r="L247" s="330">
        <v>0.02</v>
      </c>
      <c r="M247" s="330">
        <v>5.5000000000000007E-2</v>
      </c>
    </row>
    <row r="248" spans="1:13" x14ac:dyDescent="0.25">
      <c r="A248" s="331" t="s">
        <v>15</v>
      </c>
      <c r="B248" s="331" t="s">
        <v>229</v>
      </c>
      <c r="C248" s="326">
        <v>742</v>
      </c>
      <c r="D248" s="327">
        <v>8</v>
      </c>
      <c r="E248" s="327">
        <v>1</v>
      </c>
      <c r="F248" s="327" t="s">
        <v>143</v>
      </c>
      <c r="G248" s="327">
        <v>29</v>
      </c>
      <c r="H248" s="327" t="s">
        <v>238</v>
      </c>
      <c r="I248" s="327" t="s">
        <v>154</v>
      </c>
      <c r="J248" s="327" t="s">
        <v>154</v>
      </c>
      <c r="K248" s="330">
        <v>0.05</v>
      </c>
      <c r="L248" s="330">
        <v>4.2000000000000003E-2</v>
      </c>
      <c r="M248" s="330">
        <v>9.1999999999999998E-2</v>
      </c>
    </row>
    <row r="249" spans="1:13" x14ac:dyDescent="0.25">
      <c r="A249" s="331" t="s">
        <v>15</v>
      </c>
      <c r="B249" s="331" t="s">
        <v>229</v>
      </c>
      <c r="C249" s="326">
        <v>743</v>
      </c>
      <c r="D249" s="327">
        <v>8</v>
      </c>
      <c r="E249" s="327">
        <v>1</v>
      </c>
      <c r="F249" s="327" t="s">
        <v>143</v>
      </c>
      <c r="G249" s="327">
        <v>15</v>
      </c>
      <c r="H249" s="327" t="s">
        <v>149</v>
      </c>
      <c r="I249" s="327" t="s">
        <v>154</v>
      </c>
      <c r="J249" s="327" t="s">
        <v>154</v>
      </c>
      <c r="K249" s="330">
        <v>4.3999999999999997E-2</v>
      </c>
      <c r="L249" s="330">
        <v>6.9699999999999996E-3</v>
      </c>
      <c r="M249" s="330">
        <v>5.0969999999999994E-2</v>
      </c>
    </row>
    <row r="250" spans="1:13" x14ac:dyDescent="0.25">
      <c r="A250" s="331" t="s">
        <v>15</v>
      </c>
      <c r="B250" s="331" t="s">
        <v>229</v>
      </c>
      <c r="C250" s="326">
        <v>744</v>
      </c>
      <c r="D250" s="327">
        <v>8</v>
      </c>
      <c r="E250" s="327">
        <v>1</v>
      </c>
      <c r="F250" s="327" t="s">
        <v>143</v>
      </c>
      <c r="G250" s="327">
        <v>9</v>
      </c>
      <c r="H250" s="327" t="s">
        <v>148</v>
      </c>
      <c r="I250" s="327" t="s">
        <v>154</v>
      </c>
      <c r="J250" s="327" t="s">
        <v>154</v>
      </c>
      <c r="K250" s="330">
        <v>5.5E-2</v>
      </c>
      <c r="L250" s="330">
        <v>5.0000000000000001E-3</v>
      </c>
      <c r="M250" s="330">
        <v>0.06</v>
      </c>
    </row>
    <row r="251" spans="1:13" x14ac:dyDescent="0.25">
      <c r="A251" s="331" t="s">
        <v>15</v>
      </c>
      <c r="B251" s="331" t="s">
        <v>229</v>
      </c>
      <c r="C251" s="326">
        <v>745</v>
      </c>
      <c r="D251" s="327">
        <v>8</v>
      </c>
      <c r="E251" s="327">
        <v>1</v>
      </c>
      <c r="F251" s="327" t="s">
        <v>143</v>
      </c>
      <c r="G251" s="327">
        <v>7</v>
      </c>
      <c r="H251" s="327" t="s">
        <v>148</v>
      </c>
      <c r="I251" s="327" t="s">
        <v>154</v>
      </c>
      <c r="J251" s="327" t="s">
        <v>155</v>
      </c>
      <c r="K251" s="330">
        <v>5.5E-2</v>
      </c>
      <c r="L251" s="330">
        <v>2.5600000000000002E-3</v>
      </c>
      <c r="M251" s="330">
        <v>5.756E-2</v>
      </c>
    </row>
    <row r="252" spans="1:13" x14ac:dyDescent="0.25">
      <c r="A252" s="331" t="s">
        <v>15</v>
      </c>
      <c r="B252" s="331" t="s">
        <v>229</v>
      </c>
      <c r="C252" s="326">
        <v>746</v>
      </c>
      <c r="D252" s="327">
        <v>8</v>
      </c>
      <c r="E252" s="327">
        <v>1</v>
      </c>
      <c r="F252" s="327" t="s">
        <v>143</v>
      </c>
      <c r="G252" s="327">
        <v>16</v>
      </c>
      <c r="H252" s="327" t="s">
        <v>151</v>
      </c>
      <c r="I252" s="327" t="s">
        <v>154</v>
      </c>
      <c r="J252" s="327" t="s">
        <v>154</v>
      </c>
      <c r="K252" s="330">
        <v>3.2000000000000001E-2</v>
      </c>
      <c r="L252" s="330">
        <v>4.3E-3</v>
      </c>
      <c r="M252" s="330">
        <v>3.6299999999999999E-2</v>
      </c>
    </row>
    <row r="253" spans="1:13" x14ac:dyDescent="0.25">
      <c r="A253" s="331" t="s">
        <v>15</v>
      </c>
      <c r="B253" s="331" t="s">
        <v>229</v>
      </c>
      <c r="C253" s="326">
        <v>747</v>
      </c>
      <c r="D253" s="327">
        <v>8</v>
      </c>
      <c r="E253" s="327">
        <v>1</v>
      </c>
      <c r="F253" s="327" t="s">
        <v>143</v>
      </c>
      <c r="G253" s="327">
        <v>32</v>
      </c>
      <c r="H253" s="327" t="s">
        <v>194</v>
      </c>
      <c r="I253" s="327" t="s">
        <v>154</v>
      </c>
      <c r="J253" s="327" t="s">
        <v>154</v>
      </c>
      <c r="K253" s="330">
        <v>2.5000000000000001E-2</v>
      </c>
      <c r="L253" s="330">
        <v>6.0000000000000001E-3</v>
      </c>
      <c r="M253" s="330">
        <v>3.1E-2</v>
      </c>
    </row>
    <row r="254" spans="1:13" x14ac:dyDescent="0.25">
      <c r="A254" s="331" t="s">
        <v>15</v>
      </c>
      <c r="B254" s="331" t="s">
        <v>229</v>
      </c>
      <c r="C254" s="326">
        <v>749</v>
      </c>
      <c r="D254" s="327">
        <v>8</v>
      </c>
      <c r="E254" s="327">
        <v>1</v>
      </c>
      <c r="F254" s="327" t="s">
        <v>143</v>
      </c>
      <c r="G254" s="327" t="s">
        <v>243</v>
      </c>
      <c r="H254" s="327" t="s">
        <v>151</v>
      </c>
      <c r="I254" s="327" t="s">
        <v>154</v>
      </c>
      <c r="J254" s="327" t="s">
        <v>155</v>
      </c>
      <c r="K254" s="330">
        <v>4.1000000000000002E-2</v>
      </c>
      <c r="L254" s="330">
        <v>1.2999999999999999E-2</v>
      </c>
      <c r="M254" s="330">
        <v>5.3999999999999999E-2</v>
      </c>
    </row>
    <row r="255" spans="1:13" x14ac:dyDescent="0.25">
      <c r="A255" s="331" t="s">
        <v>15</v>
      </c>
      <c r="B255" s="331" t="s">
        <v>229</v>
      </c>
      <c r="C255" s="326">
        <v>750</v>
      </c>
      <c r="D255" s="327">
        <v>8</v>
      </c>
      <c r="E255" s="327">
        <v>1</v>
      </c>
      <c r="F255" s="327" t="s">
        <v>143</v>
      </c>
      <c r="G255" s="327">
        <v>35</v>
      </c>
      <c r="H255" s="327" t="s">
        <v>149</v>
      </c>
      <c r="I255" s="327" t="s">
        <v>154</v>
      </c>
      <c r="J255" s="327" t="s">
        <v>156</v>
      </c>
      <c r="K255" s="330">
        <v>7.8E-2</v>
      </c>
      <c r="L255" s="330">
        <v>1.4E-2</v>
      </c>
      <c r="M255" s="330">
        <v>9.1999999999999998E-2</v>
      </c>
    </row>
    <row r="256" spans="1:13" x14ac:dyDescent="0.25">
      <c r="A256" s="331" t="s">
        <v>15</v>
      </c>
      <c r="B256" s="331" t="s">
        <v>229</v>
      </c>
      <c r="C256" s="326">
        <v>751</v>
      </c>
      <c r="D256" s="327">
        <v>8</v>
      </c>
      <c r="E256" s="327">
        <v>1</v>
      </c>
      <c r="F256" s="327" t="s">
        <v>143</v>
      </c>
      <c r="G256" s="327">
        <v>2</v>
      </c>
      <c r="H256" s="327" t="s">
        <v>237</v>
      </c>
      <c r="I256" s="327" t="s">
        <v>154</v>
      </c>
      <c r="J256" s="327" t="s">
        <v>156</v>
      </c>
      <c r="K256" s="330">
        <v>5.8999999999999997E-2</v>
      </c>
      <c r="L256" s="330">
        <v>7.7800000000000005E-3</v>
      </c>
      <c r="M256" s="330">
        <v>6.6779999999999992E-2</v>
      </c>
    </row>
    <row r="257" spans="1:13" x14ac:dyDescent="0.25">
      <c r="A257" s="331" t="s">
        <v>15</v>
      </c>
      <c r="B257" s="331" t="s">
        <v>229</v>
      </c>
      <c r="C257" s="326">
        <v>752</v>
      </c>
      <c r="D257" s="327">
        <v>8</v>
      </c>
      <c r="E257" s="327">
        <v>1</v>
      </c>
      <c r="F257" s="327" t="s">
        <v>143</v>
      </c>
      <c r="G257" s="327">
        <v>6</v>
      </c>
      <c r="H257" s="327" t="s">
        <v>237</v>
      </c>
      <c r="I257" s="327" t="s">
        <v>157</v>
      </c>
      <c r="J257" s="327" t="s">
        <v>154</v>
      </c>
      <c r="K257" s="330">
        <v>2.5000000000000001E-2</v>
      </c>
      <c r="L257" s="330">
        <v>6.0000000000000001E-3</v>
      </c>
      <c r="M257" s="330">
        <v>3.1E-2</v>
      </c>
    </row>
    <row r="258" spans="1:13" x14ac:dyDescent="0.25">
      <c r="A258" s="331" t="s">
        <v>15</v>
      </c>
      <c r="B258" s="331" t="s">
        <v>229</v>
      </c>
      <c r="C258" s="326">
        <v>753</v>
      </c>
      <c r="D258" s="327">
        <v>8</v>
      </c>
      <c r="E258" s="327">
        <v>1</v>
      </c>
      <c r="F258" s="327" t="s">
        <v>143</v>
      </c>
      <c r="G258" s="327">
        <v>11</v>
      </c>
      <c r="H258" s="327" t="s">
        <v>148</v>
      </c>
      <c r="I258" s="327" t="s">
        <v>157</v>
      </c>
      <c r="J258" s="327" t="s">
        <v>156</v>
      </c>
      <c r="K258" s="330">
        <v>7.4999999999999997E-2</v>
      </c>
      <c r="L258" s="330">
        <v>2.4E-2</v>
      </c>
      <c r="M258" s="330">
        <v>9.9000000000000005E-2</v>
      </c>
    </row>
    <row r="259" spans="1:13" x14ac:dyDescent="0.25">
      <c r="A259" s="331" t="s">
        <v>15</v>
      </c>
      <c r="B259" s="331" t="s">
        <v>229</v>
      </c>
      <c r="C259" s="326">
        <v>754</v>
      </c>
      <c r="D259" s="327">
        <v>8</v>
      </c>
      <c r="E259" s="327">
        <v>1</v>
      </c>
      <c r="F259" s="327" t="s">
        <v>143</v>
      </c>
      <c r="G259" s="327">
        <v>3</v>
      </c>
      <c r="H259" s="327" t="s">
        <v>237</v>
      </c>
      <c r="I259" s="327" t="s">
        <v>154</v>
      </c>
      <c r="J259" s="327" t="s">
        <v>154</v>
      </c>
      <c r="K259" s="330">
        <v>0.05</v>
      </c>
      <c r="L259" s="330">
        <v>8.0000000000000002E-3</v>
      </c>
      <c r="M259" s="330">
        <v>5.8000000000000003E-2</v>
      </c>
    </row>
    <row r="260" spans="1:13" x14ac:dyDescent="0.25">
      <c r="A260" s="331" t="s">
        <v>15</v>
      </c>
      <c r="B260" s="331" t="s">
        <v>229</v>
      </c>
      <c r="C260" s="326">
        <v>755</v>
      </c>
      <c r="D260" s="327">
        <v>8</v>
      </c>
      <c r="E260" s="327">
        <v>1</v>
      </c>
      <c r="F260" s="327" t="s">
        <v>143</v>
      </c>
      <c r="G260" s="327">
        <v>34</v>
      </c>
      <c r="H260" s="327" t="s">
        <v>149</v>
      </c>
      <c r="I260" s="327" t="s">
        <v>154</v>
      </c>
      <c r="J260" s="327" t="s">
        <v>155</v>
      </c>
      <c r="K260" s="330">
        <v>2.5999999999999999E-2</v>
      </c>
      <c r="L260" s="330">
        <v>5.2500000000000003E-3</v>
      </c>
      <c r="M260" s="330">
        <v>3.125E-2</v>
      </c>
    </row>
    <row r="261" spans="1:13" x14ac:dyDescent="0.25">
      <c r="A261" s="331" t="s">
        <v>15</v>
      </c>
      <c r="B261" s="331" t="s">
        <v>229</v>
      </c>
      <c r="C261" s="326">
        <v>756</v>
      </c>
      <c r="D261" s="327">
        <v>8</v>
      </c>
      <c r="E261" s="327">
        <v>1</v>
      </c>
      <c r="F261" s="327" t="s">
        <v>143</v>
      </c>
      <c r="G261" s="327">
        <v>13</v>
      </c>
      <c r="H261" s="327" t="s">
        <v>241</v>
      </c>
      <c r="I261" s="327" t="s">
        <v>154</v>
      </c>
      <c r="J261" s="327" t="s">
        <v>154</v>
      </c>
      <c r="K261" s="330">
        <v>0.108</v>
      </c>
      <c r="L261" s="330">
        <v>4.3E-3</v>
      </c>
      <c r="M261" s="330">
        <v>0.1123</v>
      </c>
    </row>
    <row r="262" spans="1:13" x14ac:dyDescent="0.25">
      <c r="A262" s="331" t="s">
        <v>15</v>
      </c>
      <c r="B262" s="331" t="s">
        <v>229</v>
      </c>
      <c r="C262" s="326">
        <v>757</v>
      </c>
      <c r="D262" s="327">
        <v>8</v>
      </c>
      <c r="E262" s="327">
        <v>1</v>
      </c>
      <c r="F262" s="327" t="s">
        <v>143</v>
      </c>
      <c r="G262" s="327">
        <v>31</v>
      </c>
      <c r="H262" s="327" t="s">
        <v>197</v>
      </c>
      <c r="I262" s="327" t="s">
        <v>154</v>
      </c>
      <c r="J262" s="327" t="s">
        <v>154</v>
      </c>
      <c r="K262" s="330">
        <v>2.3E-2</v>
      </c>
      <c r="L262" s="330">
        <v>2.7E-2</v>
      </c>
      <c r="M262" s="330">
        <v>0.05</v>
      </c>
    </row>
    <row r="263" spans="1:13" x14ac:dyDescent="0.25">
      <c r="A263" s="331" t="s">
        <v>15</v>
      </c>
      <c r="B263" s="331" t="s">
        <v>229</v>
      </c>
      <c r="C263" s="326">
        <v>758</v>
      </c>
      <c r="D263" s="327">
        <v>8</v>
      </c>
      <c r="E263" s="327">
        <v>1</v>
      </c>
      <c r="F263" s="327" t="s">
        <v>143</v>
      </c>
      <c r="G263" s="327">
        <v>12</v>
      </c>
      <c r="H263" s="327" t="s">
        <v>148</v>
      </c>
      <c r="I263" s="327" t="s">
        <v>157</v>
      </c>
      <c r="J263" s="327" t="s">
        <v>154</v>
      </c>
      <c r="K263" s="330">
        <v>2.5999999999999999E-2</v>
      </c>
      <c r="L263" s="330">
        <v>9.0900000000000009E-3</v>
      </c>
      <c r="M263" s="330">
        <v>3.5089999999999996E-2</v>
      </c>
    </row>
    <row r="264" spans="1:13" x14ac:dyDescent="0.25">
      <c r="A264" s="331" t="s">
        <v>15</v>
      </c>
      <c r="B264" s="331" t="s">
        <v>229</v>
      </c>
      <c r="C264" s="326">
        <v>759</v>
      </c>
      <c r="D264" s="327">
        <v>8</v>
      </c>
      <c r="E264" s="327">
        <v>1</v>
      </c>
      <c r="F264" s="327" t="s">
        <v>143</v>
      </c>
      <c r="G264" s="327">
        <v>22</v>
      </c>
      <c r="H264" s="327" t="s">
        <v>193</v>
      </c>
      <c r="I264" s="327" t="s">
        <v>154</v>
      </c>
      <c r="J264" s="327" t="s">
        <v>154</v>
      </c>
      <c r="K264" s="330">
        <v>7.5999999999999998E-2</v>
      </c>
      <c r="L264" s="330">
        <v>3.1700000000000001E-3</v>
      </c>
      <c r="M264" s="330">
        <v>7.9170000000000004E-2</v>
      </c>
    </row>
    <row r="265" spans="1:13" x14ac:dyDescent="0.25">
      <c r="A265" s="331" t="s">
        <v>15</v>
      </c>
      <c r="B265" s="331" t="s">
        <v>229</v>
      </c>
      <c r="C265" s="326">
        <v>760</v>
      </c>
      <c r="D265" s="327">
        <v>8</v>
      </c>
      <c r="E265" s="327">
        <v>1</v>
      </c>
      <c r="F265" s="327" t="s">
        <v>143</v>
      </c>
      <c r="G265" s="327">
        <v>5</v>
      </c>
      <c r="H265" s="327" t="s">
        <v>237</v>
      </c>
      <c r="I265" s="327" t="s">
        <v>157</v>
      </c>
      <c r="J265" s="327" t="s">
        <v>156</v>
      </c>
      <c r="K265" s="330">
        <v>0.188</v>
      </c>
      <c r="L265" s="330">
        <v>2.1000000000000001E-2</v>
      </c>
      <c r="M265" s="330">
        <v>0.20899999999999999</v>
      </c>
    </row>
    <row r="266" spans="1:13" x14ac:dyDescent="0.25">
      <c r="A266" s="331" t="s">
        <v>15</v>
      </c>
      <c r="B266" s="331" t="s">
        <v>229</v>
      </c>
      <c r="C266" s="326">
        <v>761</v>
      </c>
      <c r="D266" s="327">
        <v>8</v>
      </c>
      <c r="E266" s="327">
        <v>1</v>
      </c>
      <c r="F266" s="327" t="s">
        <v>143</v>
      </c>
      <c r="G266" s="327">
        <v>23</v>
      </c>
      <c r="H266" s="327" t="s">
        <v>181</v>
      </c>
      <c r="I266" s="327" t="s">
        <v>154</v>
      </c>
      <c r="J266" s="327" t="s">
        <v>154</v>
      </c>
      <c r="K266" s="330">
        <v>5.3999999999999999E-2</v>
      </c>
      <c r="L266" s="330">
        <v>2.4099999999999998E-3</v>
      </c>
      <c r="M266" s="330">
        <v>5.6410000000000002E-2</v>
      </c>
    </row>
    <row r="267" spans="1:13" x14ac:dyDescent="0.25">
      <c r="A267" s="331" t="s">
        <v>15</v>
      </c>
      <c r="B267" s="331" t="s">
        <v>229</v>
      </c>
      <c r="C267" s="326">
        <v>762</v>
      </c>
      <c r="D267" s="327">
        <v>8</v>
      </c>
      <c r="E267" s="327">
        <v>1</v>
      </c>
      <c r="F267" s="327" t="s">
        <v>143</v>
      </c>
      <c r="G267" s="327" t="s">
        <v>239</v>
      </c>
      <c r="H267" s="327" t="s">
        <v>151</v>
      </c>
      <c r="I267" s="327" t="s">
        <v>154</v>
      </c>
      <c r="J267" s="327" t="s">
        <v>156</v>
      </c>
      <c r="K267" s="330">
        <v>0.124</v>
      </c>
      <c r="L267" s="330">
        <v>7.1999999999999995E-2</v>
      </c>
      <c r="M267" s="330">
        <v>0.19600000000000001</v>
      </c>
    </row>
    <row r="268" spans="1:13" x14ac:dyDescent="0.25">
      <c r="A268" s="331" t="s">
        <v>15</v>
      </c>
      <c r="B268" s="331" t="s">
        <v>229</v>
      </c>
      <c r="C268" s="326">
        <v>763</v>
      </c>
      <c r="D268" s="327">
        <v>8</v>
      </c>
      <c r="E268" s="327">
        <v>1</v>
      </c>
      <c r="F268" s="327" t="s">
        <v>143</v>
      </c>
      <c r="G268" s="327">
        <v>20</v>
      </c>
      <c r="H268" s="327" t="s">
        <v>189</v>
      </c>
      <c r="I268" s="327" t="s">
        <v>154</v>
      </c>
      <c r="J268" s="327" t="s">
        <v>154</v>
      </c>
      <c r="K268" s="330">
        <v>1.2E-2</v>
      </c>
      <c r="L268" s="330">
        <v>1.16E-3</v>
      </c>
      <c r="M268" s="330">
        <v>1.316E-2</v>
      </c>
    </row>
    <row r="269" spans="1:13" x14ac:dyDescent="0.25">
      <c r="A269" s="331" t="s">
        <v>15</v>
      </c>
      <c r="B269" s="331" t="s">
        <v>229</v>
      </c>
      <c r="C269" s="326">
        <v>764</v>
      </c>
      <c r="D269" s="327">
        <v>8</v>
      </c>
      <c r="E269" s="327">
        <v>1</v>
      </c>
      <c r="F269" s="327" t="s">
        <v>143</v>
      </c>
      <c r="G269" s="327">
        <v>26</v>
      </c>
      <c r="H269" s="327" t="s">
        <v>188</v>
      </c>
      <c r="I269" s="327" t="s">
        <v>154</v>
      </c>
      <c r="J269" s="327" t="s">
        <v>154</v>
      </c>
      <c r="K269" s="330">
        <v>2.7E-2</v>
      </c>
      <c r="L269" s="330">
        <v>0.218</v>
      </c>
      <c r="M269" s="330">
        <v>0.245</v>
      </c>
    </row>
    <row r="270" spans="1:13" x14ac:dyDescent="0.25">
      <c r="A270" s="331" t="s">
        <v>15</v>
      </c>
      <c r="B270" s="331" t="s">
        <v>229</v>
      </c>
      <c r="C270" s="326">
        <v>765</v>
      </c>
      <c r="D270" s="327">
        <v>8</v>
      </c>
      <c r="E270" s="327">
        <v>1</v>
      </c>
      <c r="F270" s="327" t="s">
        <v>143</v>
      </c>
      <c r="G270" s="327">
        <v>17</v>
      </c>
      <c r="H270" s="327" t="s">
        <v>150</v>
      </c>
      <c r="I270" s="327" t="s">
        <v>154</v>
      </c>
      <c r="J270" s="327" t="s">
        <v>154</v>
      </c>
      <c r="K270" s="330">
        <v>0.26100000000000001</v>
      </c>
      <c r="L270" s="330">
        <v>8.5999999999999993E-2</v>
      </c>
      <c r="M270" s="330">
        <v>0.34699999999999998</v>
      </c>
    </row>
    <row r="271" spans="1:13" x14ac:dyDescent="0.25">
      <c r="A271" s="331" t="s">
        <v>15</v>
      </c>
      <c r="B271" s="331" t="s">
        <v>229</v>
      </c>
      <c r="C271" s="326">
        <v>766</v>
      </c>
      <c r="D271" s="327">
        <v>8</v>
      </c>
      <c r="E271" s="327">
        <v>1</v>
      </c>
      <c r="F271" s="327" t="s">
        <v>143</v>
      </c>
      <c r="G271" s="327">
        <v>19</v>
      </c>
      <c r="H271" s="327" t="s">
        <v>186</v>
      </c>
      <c r="I271" s="327" t="s">
        <v>154</v>
      </c>
      <c r="J271" s="327" t="s">
        <v>154</v>
      </c>
      <c r="K271" s="330">
        <v>1.75E-3</v>
      </c>
      <c r="L271" s="330">
        <v>4.2000000000000003E-2</v>
      </c>
      <c r="M271" s="330">
        <v>4.3750000000000004E-2</v>
      </c>
    </row>
    <row r="272" spans="1:13" x14ac:dyDescent="0.25">
      <c r="A272" s="331" t="s">
        <v>15</v>
      </c>
      <c r="B272" s="331" t="s">
        <v>229</v>
      </c>
      <c r="C272" s="326">
        <v>767</v>
      </c>
      <c r="D272" s="327">
        <v>8</v>
      </c>
      <c r="E272" s="327">
        <v>1</v>
      </c>
      <c r="F272" s="327" t="s">
        <v>143</v>
      </c>
      <c r="G272" s="327">
        <v>25</v>
      </c>
      <c r="H272" s="327" t="s">
        <v>242</v>
      </c>
      <c r="I272" s="327" t="s">
        <v>154</v>
      </c>
      <c r="J272" s="327" t="s">
        <v>154</v>
      </c>
      <c r="K272" s="330">
        <v>3.7999999999999999E-2</v>
      </c>
      <c r="L272" s="330">
        <v>0.01</v>
      </c>
      <c r="M272" s="330">
        <v>4.8000000000000001E-2</v>
      </c>
    </row>
    <row r="273" spans="1:13" x14ac:dyDescent="0.25">
      <c r="A273" s="331" t="s">
        <v>15</v>
      </c>
      <c r="B273" s="331" t="s">
        <v>229</v>
      </c>
      <c r="C273" s="326">
        <v>768</v>
      </c>
      <c r="D273" s="327">
        <v>8</v>
      </c>
      <c r="E273" s="327">
        <v>1</v>
      </c>
      <c r="F273" s="327" t="s">
        <v>143</v>
      </c>
      <c r="G273" s="327">
        <v>28</v>
      </c>
      <c r="H273" s="327" t="s">
        <v>192</v>
      </c>
      <c r="I273" s="327" t="s">
        <v>154</v>
      </c>
      <c r="J273" s="327" t="s">
        <v>154</v>
      </c>
      <c r="K273" s="330">
        <v>1.9E-2</v>
      </c>
      <c r="L273" s="330">
        <v>1.9E-2</v>
      </c>
      <c r="M273" s="330">
        <v>3.7999999999999999E-2</v>
      </c>
    </row>
    <row r="274" spans="1:13" x14ac:dyDescent="0.25">
      <c r="A274" s="331" t="s">
        <v>15</v>
      </c>
      <c r="B274" s="331" t="s">
        <v>229</v>
      </c>
      <c r="C274" s="326">
        <v>769</v>
      </c>
      <c r="D274" s="327">
        <v>8</v>
      </c>
      <c r="E274" s="327">
        <v>1</v>
      </c>
      <c r="F274" s="327" t="s">
        <v>143</v>
      </c>
      <c r="G274" s="327">
        <v>14</v>
      </c>
      <c r="H274" s="327" t="s">
        <v>240</v>
      </c>
      <c r="I274" s="327" t="s">
        <v>154</v>
      </c>
      <c r="J274" s="327" t="s">
        <v>154</v>
      </c>
      <c r="K274" s="330">
        <v>3.5000000000000003E-2</v>
      </c>
      <c r="L274" s="330">
        <v>3.9E-2</v>
      </c>
      <c r="M274" s="330">
        <v>7.400000000000001E-2</v>
      </c>
    </row>
    <row r="275" spans="1:13" x14ac:dyDescent="0.25">
      <c r="A275" s="331" t="s">
        <v>15</v>
      </c>
      <c r="B275" s="331" t="s">
        <v>229</v>
      </c>
      <c r="C275" s="326">
        <v>770</v>
      </c>
      <c r="D275" s="327">
        <v>8</v>
      </c>
      <c r="E275" s="327">
        <v>1</v>
      </c>
      <c r="F275" s="327" t="s">
        <v>143</v>
      </c>
      <c r="G275" s="327">
        <v>8</v>
      </c>
      <c r="H275" s="327" t="s">
        <v>148</v>
      </c>
      <c r="I275" s="327" t="s">
        <v>154</v>
      </c>
      <c r="J275" s="327" t="s">
        <v>156</v>
      </c>
      <c r="K275" s="330">
        <v>8.4000000000000005E-2</v>
      </c>
      <c r="L275" s="330">
        <v>3.4000000000000002E-2</v>
      </c>
      <c r="M275" s="330">
        <v>0.11800000000000001</v>
      </c>
    </row>
  </sheetData>
  <pageMargins left="0.7" right="0.7" top="0.75" bottom="0.75" header="0.3" footer="0.3"/>
  <pageSetup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2380"/>
  <sheetViews>
    <sheetView workbookViewId="0">
      <selection sqref="A1:XFD5"/>
    </sheetView>
  </sheetViews>
  <sheetFormatPr defaultColWidth="7.28515625" defaultRowHeight="15" x14ac:dyDescent="0.25"/>
  <cols>
    <col min="1" max="1" width="5.85546875" style="208" customWidth="1"/>
    <col min="2" max="2" width="6.42578125" style="307" customWidth="1"/>
    <col min="3" max="3" width="5.7109375" style="308" customWidth="1"/>
    <col min="4" max="4" width="9.7109375" style="308" customWidth="1"/>
    <col min="5" max="5" width="34.28515625" style="308" customWidth="1"/>
    <col min="6" max="6" width="11.7109375" style="308" customWidth="1"/>
    <col min="7" max="7" width="14" style="308" customWidth="1"/>
    <col min="8" max="8" width="10.85546875" style="309" customWidth="1"/>
    <col min="9" max="9" width="17.28515625" style="305" customWidth="1"/>
    <col min="10" max="10" width="23.7109375" style="208" customWidth="1"/>
    <col min="11" max="11" width="19.140625" style="208" customWidth="1"/>
    <col min="12" max="12" width="18.5703125" style="208" customWidth="1"/>
    <col min="13" max="13" width="13.5703125" style="305" customWidth="1"/>
    <col min="14" max="14" width="18.7109375" style="311" customWidth="1"/>
    <col min="15" max="15" width="20.7109375" style="311" customWidth="1"/>
    <col min="16" max="16" width="20.28515625" style="311" customWidth="1"/>
    <col min="17" max="17" width="11.42578125" style="306" customWidth="1"/>
    <col min="18" max="18" width="10.5703125" style="306" customWidth="1"/>
    <col min="19" max="19" width="12.5703125" style="306" customWidth="1"/>
    <col min="20" max="20" width="18.42578125" style="306" customWidth="1"/>
    <col min="21" max="22" width="16.42578125" style="306" customWidth="1"/>
    <col min="23" max="23" width="12.5703125" style="306" customWidth="1"/>
    <col min="24" max="25" width="7.28515625" style="208"/>
    <col min="26" max="26" width="28.140625" style="250" bestFit="1" customWidth="1"/>
    <col min="27" max="27" width="20.42578125" style="250" customWidth="1"/>
    <col min="28" max="28" width="10.42578125" style="250" bestFit="1" customWidth="1"/>
    <col min="29" max="29" width="16" style="250" bestFit="1" customWidth="1"/>
    <col min="30" max="34" width="10.42578125" style="208" customWidth="1"/>
    <col min="35" max="16384" width="7.28515625" style="208"/>
  </cols>
  <sheetData>
    <row r="1" spans="1:34" s="196" customFormat="1" ht="15.75" thickBot="1" x14ac:dyDescent="0.3">
      <c r="A1" s="185" t="s">
        <v>140</v>
      </c>
      <c r="B1" s="186" t="s">
        <v>3</v>
      </c>
      <c r="C1" s="187" t="s">
        <v>140</v>
      </c>
      <c r="D1" s="187" t="s">
        <v>141</v>
      </c>
      <c r="E1" s="187" t="s">
        <v>158</v>
      </c>
      <c r="F1" s="187" t="s">
        <v>152</v>
      </c>
      <c r="G1" s="187" t="s">
        <v>153</v>
      </c>
      <c r="H1" s="188" t="s">
        <v>159</v>
      </c>
      <c r="I1" s="187" t="s">
        <v>160</v>
      </c>
      <c r="J1" s="189" t="s">
        <v>161</v>
      </c>
      <c r="K1" s="190" t="s">
        <v>115</v>
      </c>
      <c r="L1" s="190" t="s">
        <v>162</v>
      </c>
      <c r="M1" s="191" t="s">
        <v>163</v>
      </c>
      <c r="N1" s="192" t="s">
        <v>164</v>
      </c>
      <c r="O1" s="193" t="s">
        <v>165</v>
      </c>
      <c r="P1" s="193" t="s">
        <v>166</v>
      </c>
      <c r="Q1" s="193" t="s">
        <v>114</v>
      </c>
      <c r="R1" s="193" t="s">
        <v>115</v>
      </c>
      <c r="S1" s="194" t="s">
        <v>167</v>
      </c>
      <c r="T1" s="195" t="s">
        <v>168</v>
      </c>
      <c r="U1" s="195" t="s">
        <v>169</v>
      </c>
      <c r="V1" s="195" t="s">
        <v>170</v>
      </c>
      <c r="W1" s="195" t="s">
        <v>171</v>
      </c>
      <c r="Z1" s="197"/>
      <c r="AA1" s="197" t="s">
        <v>172</v>
      </c>
      <c r="AB1" s="197" t="s">
        <v>173</v>
      </c>
      <c r="AC1" s="197" t="s">
        <v>174</v>
      </c>
      <c r="AD1" s="196" t="s">
        <v>175</v>
      </c>
      <c r="AE1" s="196" t="s">
        <v>176</v>
      </c>
      <c r="AF1" s="196" t="s">
        <v>134</v>
      </c>
      <c r="AG1" s="196" t="s">
        <v>177</v>
      </c>
      <c r="AH1" s="196" t="s">
        <v>178</v>
      </c>
    </row>
    <row r="2" spans="1:34" ht="15.75" hidden="1" thickBot="1" x14ac:dyDescent="0.3">
      <c r="A2" s="455" t="s">
        <v>179</v>
      </c>
      <c r="B2" s="457">
        <v>71</v>
      </c>
      <c r="C2" s="198">
        <v>1</v>
      </c>
      <c r="D2" s="198">
        <v>3</v>
      </c>
      <c r="E2" s="199" t="s">
        <v>180</v>
      </c>
      <c r="F2" s="199" t="s">
        <v>157</v>
      </c>
      <c r="G2" s="199" t="s">
        <v>156</v>
      </c>
      <c r="H2" s="200" t="s">
        <v>117</v>
      </c>
      <c r="I2" s="201">
        <v>13.98</v>
      </c>
      <c r="J2" s="202">
        <v>63.39</v>
      </c>
      <c r="K2" s="203">
        <f>J2-I2</f>
        <v>49.41</v>
      </c>
      <c r="L2" s="14">
        <v>77.446285714285594</v>
      </c>
      <c r="M2" s="201">
        <f>K2/L2</f>
        <v>0.63799057042300378</v>
      </c>
      <c r="N2" s="204"/>
      <c r="O2" s="203"/>
      <c r="P2" s="203"/>
      <c r="Q2" s="203"/>
      <c r="R2" s="203"/>
      <c r="S2" s="202"/>
      <c r="T2" s="205">
        <v>19.61</v>
      </c>
      <c r="U2" s="206">
        <v>26.52</v>
      </c>
      <c r="V2" s="206">
        <v>26.04</v>
      </c>
      <c r="W2" s="207">
        <f>((U2-T2)-(V2-T2))/(V2-T2)*100</f>
        <v>7.4650077760497746</v>
      </c>
      <c r="Z2" s="209" t="s">
        <v>181</v>
      </c>
      <c r="AA2" s="210" t="s">
        <v>182</v>
      </c>
      <c r="AB2" s="211" t="s">
        <v>183</v>
      </c>
      <c r="AC2" s="209" t="s">
        <v>184</v>
      </c>
      <c r="AD2" s="206">
        <f>AVERAGE(M142,M327,M507,M527,M792,M972,M1192,M1352)</f>
        <v>0.79761733477949814</v>
      </c>
      <c r="AE2" s="206">
        <f>AVERAGE(M143,M328,M508,M528,M793,M973,M1193,M1353)</f>
        <v>1.0251621400270079</v>
      </c>
      <c r="AF2" s="206">
        <f>AVERAGE(M144,M329,M509,M529,M794,M974,M1194,M1354)</f>
        <v>1.1198514239054789</v>
      </c>
      <c r="AG2" s="206">
        <f>AVERAGE(M145,M330,M510,M530,M795,M975,M1195,M1355)</f>
        <v>1.0564956848740641</v>
      </c>
      <c r="AH2" s="207">
        <f>AVERAGE(M146,M331,M511,M531,M796,M976,M1196,M1356)</f>
        <v>1.0801922983104657</v>
      </c>
    </row>
    <row r="3" spans="1:34" ht="15.75" hidden="1" thickBot="1" x14ac:dyDescent="0.3">
      <c r="A3" s="455"/>
      <c r="B3" s="458"/>
      <c r="C3" s="212">
        <v>1</v>
      </c>
      <c r="D3" s="212">
        <v>3</v>
      </c>
      <c r="E3" s="213" t="s">
        <v>180</v>
      </c>
      <c r="F3" s="213" t="s">
        <v>157</v>
      </c>
      <c r="G3" s="213" t="s">
        <v>156</v>
      </c>
      <c r="H3" s="214" t="s">
        <v>119</v>
      </c>
      <c r="I3" s="215">
        <v>13.93</v>
      </c>
      <c r="J3" s="216">
        <v>190.89</v>
      </c>
      <c r="K3" s="217">
        <f t="shared" ref="K3:K66" si="0">J3-I3</f>
        <v>176.95999999999998</v>
      </c>
      <c r="L3" s="14">
        <v>154.89257142857099</v>
      </c>
      <c r="M3" s="215">
        <f t="shared" ref="M3:M66" si="1">K3/L3</f>
        <v>1.1424692505773617</v>
      </c>
      <c r="N3" s="218">
        <v>2.12</v>
      </c>
      <c r="O3" s="217">
        <v>36.72</v>
      </c>
      <c r="P3" s="217">
        <v>23.63</v>
      </c>
      <c r="Q3" s="217">
        <f>O3-N3</f>
        <v>34.6</v>
      </c>
      <c r="R3" s="217">
        <f>P3-N3</f>
        <v>21.509999999999998</v>
      </c>
      <c r="S3" s="216">
        <f>(Q3-R3)/R3*100</f>
        <v>60.855416085541627</v>
      </c>
      <c r="T3" s="219">
        <v>20.399999999999999</v>
      </c>
      <c r="U3" s="217">
        <v>27.96</v>
      </c>
      <c r="V3" s="217">
        <v>27.46</v>
      </c>
      <c r="W3" s="220">
        <f t="shared" ref="W3:W66" si="2">((U3-T3)-(V3-T3))/(V3-T3)*100</f>
        <v>7.0821529745042469</v>
      </c>
      <c r="Z3" s="221"/>
      <c r="AA3" s="222"/>
      <c r="AB3" s="223"/>
      <c r="AC3" s="224" t="s">
        <v>185</v>
      </c>
      <c r="AD3" s="217">
        <f>AVERAGE(S142,S327,S507,S527,S792,S972,S1192,S1352)</f>
        <v>72.480890356509505</v>
      </c>
      <c r="AE3" s="217">
        <f>AVERAGE(S143,S328,S508,S528,S793,S973,S1193,S1353)</f>
        <v>68.469734714530261</v>
      </c>
      <c r="AF3" s="217">
        <f>AVERAGE(S144,S329,S509,S529,S794,S974,S1194,S1354)</f>
        <v>71.309487103757377</v>
      </c>
      <c r="AG3" s="217">
        <f>AVERAGE(S145,S330,S510,S530,S795,S975,S1195,S1355)</f>
        <v>72.353861732486436</v>
      </c>
      <c r="AH3" s="220">
        <f>AVERAGE(S146,S331,S511,S531,S796,S976,S1196,S1356)</f>
        <v>81.524107067964763</v>
      </c>
    </row>
    <row r="4" spans="1:34" ht="15.75" hidden="1" thickBot="1" x14ac:dyDescent="0.3">
      <c r="A4" s="455"/>
      <c r="B4" s="458"/>
      <c r="C4" s="212">
        <v>1</v>
      </c>
      <c r="D4" s="212">
        <v>3</v>
      </c>
      <c r="E4" s="213" t="s">
        <v>180</v>
      </c>
      <c r="F4" s="213" t="s">
        <v>157</v>
      </c>
      <c r="G4" s="213" t="s">
        <v>156</v>
      </c>
      <c r="H4" s="214" t="s">
        <v>69</v>
      </c>
      <c r="I4" s="215">
        <v>13.99</v>
      </c>
      <c r="J4" s="216">
        <v>337.7</v>
      </c>
      <c r="K4" s="217">
        <f t="shared" si="0"/>
        <v>323.70999999999998</v>
      </c>
      <c r="L4" s="14">
        <v>232.33885714285699</v>
      </c>
      <c r="M4" s="215">
        <f t="shared" si="1"/>
        <v>1.3932667311045697</v>
      </c>
      <c r="N4" s="218">
        <v>2.0699999999999998</v>
      </c>
      <c r="O4" s="217">
        <v>32.51</v>
      </c>
      <c r="P4" s="217">
        <v>21.44</v>
      </c>
      <c r="Q4" s="217">
        <f>O4-N4</f>
        <v>30.439999999999998</v>
      </c>
      <c r="R4" s="217">
        <f>P4-N4</f>
        <v>19.37</v>
      </c>
      <c r="S4" s="216">
        <f>(Q4-R4)/R4*100</f>
        <v>57.150232318017537</v>
      </c>
      <c r="T4" s="219">
        <v>19.32</v>
      </c>
      <c r="U4" s="217">
        <v>28.18</v>
      </c>
      <c r="V4" s="217">
        <v>27.66</v>
      </c>
      <c r="W4" s="220">
        <f t="shared" si="2"/>
        <v>6.2350119904076688</v>
      </c>
      <c r="Z4" s="225"/>
      <c r="AA4" s="226"/>
      <c r="AB4" s="227"/>
      <c r="AC4" s="228" t="s">
        <v>171</v>
      </c>
      <c r="AD4" s="229">
        <f>AVERAGE(W142,W327,W507,W527,W792,W972,W1192,W1352)</f>
        <v>8.3191641803813461</v>
      </c>
      <c r="AE4" s="229">
        <f>AVERAGE(W143,W328,W508,W528,W793,W973,W1193,W1353)</f>
        <v>7.6442555383822439</v>
      </c>
      <c r="AF4" s="229">
        <f>AVERAGE(W144,W329,W509,W529,W794,W974,W1194,W1354)</f>
        <v>7.3319327731092576</v>
      </c>
      <c r="AG4" s="229">
        <f>AVERAGE(W145,W330,W510,W530,W795,W975,W1195,W1355)</f>
        <v>6.4478318590622141</v>
      </c>
      <c r="AH4" s="230">
        <f>AVERAGE(W146,W331,W511,W531,W796,W976,W1196,W1356)</f>
        <v>6.4724394758418686</v>
      </c>
    </row>
    <row r="5" spans="1:34" x14ac:dyDescent="0.25">
      <c r="A5" s="455"/>
      <c r="B5" s="458"/>
      <c r="C5" s="212">
        <v>1</v>
      </c>
      <c r="D5" s="212">
        <v>3</v>
      </c>
      <c r="E5" s="213" t="s">
        <v>180</v>
      </c>
      <c r="F5" s="213" t="s">
        <v>157</v>
      </c>
      <c r="G5" s="213" t="s">
        <v>156</v>
      </c>
      <c r="H5" s="214" t="s">
        <v>116</v>
      </c>
      <c r="I5" s="215">
        <v>25.51</v>
      </c>
      <c r="J5" s="216">
        <v>549.17999999999995</v>
      </c>
      <c r="K5" s="217">
        <f t="shared" si="0"/>
        <v>523.66999999999996</v>
      </c>
      <c r="L5" s="14">
        <v>464.67771428571399</v>
      </c>
      <c r="M5" s="215">
        <f t="shared" si="1"/>
        <v>1.1269531201963641</v>
      </c>
      <c r="N5" s="218">
        <v>2.13</v>
      </c>
      <c r="O5" s="217">
        <v>32.74</v>
      </c>
      <c r="P5" s="217">
        <v>20.75</v>
      </c>
      <c r="Q5" s="217">
        <f>O5-N5</f>
        <v>30.610000000000003</v>
      </c>
      <c r="R5" s="217">
        <f>P5-N5</f>
        <v>18.62</v>
      </c>
      <c r="S5" s="216">
        <f>(Q5-R5)/R5*100</f>
        <v>64.393125671321172</v>
      </c>
      <c r="T5" s="219">
        <v>20.49</v>
      </c>
      <c r="U5" s="217">
        <v>28.78</v>
      </c>
      <c r="V5" s="217">
        <v>28.28</v>
      </c>
      <c r="W5" s="220">
        <f t="shared" si="2"/>
        <v>6.4184852374839521</v>
      </c>
      <c r="Z5" s="209" t="s">
        <v>186</v>
      </c>
      <c r="AA5" s="210" t="s">
        <v>182</v>
      </c>
      <c r="AB5" s="211" t="s">
        <v>183</v>
      </c>
      <c r="AC5" s="221" t="s">
        <v>184</v>
      </c>
      <c r="AD5" s="203">
        <f>AVERAGE(M62,M177,M467,M657,M722,M917,M1077,M1377)</f>
        <v>0.75899379108838683</v>
      </c>
      <c r="AE5" s="203">
        <f>AVERAGE(M178,M468,M658,M723,M918,M1078,M1378)</f>
        <v>1.0116412481277377</v>
      </c>
      <c r="AF5" s="203">
        <f>AVERAGE(M64,M179,M469,M659,M724,M919,M1079,M1379)</f>
        <v>1.0893840708029907</v>
      </c>
      <c r="AG5" s="203">
        <f>AVERAGE(M65,M180,M470,M660,M725,M920,M1080,M1380)</f>
        <v>1.0576093599742253</v>
      </c>
      <c r="AH5" s="231">
        <f>AVERAGE(M66,M181,M471,M661,M726,M921,M1081,M1381)</f>
        <v>1.1043676766353179</v>
      </c>
    </row>
    <row r="6" spans="1:34" ht="15.75" hidden="1" thickBot="1" x14ac:dyDescent="0.3">
      <c r="A6" s="456"/>
      <c r="B6" s="459"/>
      <c r="C6" s="212">
        <v>1</v>
      </c>
      <c r="D6" s="212">
        <v>3</v>
      </c>
      <c r="E6" s="213" t="s">
        <v>180</v>
      </c>
      <c r="F6" s="213" t="s">
        <v>157</v>
      </c>
      <c r="G6" s="213" t="s">
        <v>156</v>
      </c>
      <c r="H6" s="232" t="s">
        <v>118</v>
      </c>
      <c r="I6" s="233">
        <v>25.53</v>
      </c>
      <c r="J6" s="234">
        <v>544.04</v>
      </c>
      <c r="K6" s="217">
        <f t="shared" si="0"/>
        <v>518.51</v>
      </c>
      <c r="L6" s="14">
        <v>486.982244571428</v>
      </c>
      <c r="M6" s="215">
        <f t="shared" si="1"/>
        <v>1.0647410778935447</v>
      </c>
      <c r="N6" s="218">
        <v>2.1</v>
      </c>
      <c r="O6" s="217">
        <v>31.6</v>
      </c>
      <c r="P6" s="217">
        <v>19.18</v>
      </c>
      <c r="Q6" s="217">
        <f>O6-N6</f>
        <v>29.5</v>
      </c>
      <c r="R6" s="217">
        <f>P6-N6</f>
        <v>17.079999999999998</v>
      </c>
      <c r="S6" s="216">
        <f>(Q6-R6)/R6*100</f>
        <v>72.716627634660441</v>
      </c>
      <c r="T6" s="219">
        <v>19.72</v>
      </c>
      <c r="U6" s="217">
        <v>26.08</v>
      </c>
      <c r="V6" s="217">
        <v>25.65</v>
      </c>
      <c r="W6" s="220">
        <f t="shared" si="2"/>
        <v>7.2512647554806016</v>
      </c>
      <c r="Z6" s="224"/>
      <c r="AA6" s="235"/>
      <c r="AB6" s="236"/>
      <c r="AC6" s="221" t="s">
        <v>185</v>
      </c>
      <c r="AD6" s="217">
        <f>AVERAGE(S62,S177,S467,S657,S722,S917,S1077,S1377)</f>
        <v>70.224510505733363</v>
      </c>
      <c r="AE6" s="217">
        <f>AVERAGE(S178,S468,S658,S723,S918,S1078,S1378)</f>
        <v>72.888016520091426</v>
      </c>
      <c r="AF6" s="217">
        <f>AVERAGE(S64,S179,S469,S659,S724,S919,S1079,S1379)</f>
        <v>74.060579615235795</v>
      </c>
      <c r="AG6" s="217">
        <f>AVERAGE(S65,S180,S470,S660,S725,S920,S1080,S1380)</f>
        <v>68.366138741841667</v>
      </c>
      <c r="AH6" s="220">
        <f>AVERAGE(S66,S181,S471,S661,S726,S921,S1081,S1381)</f>
        <v>73.285254378929295</v>
      </c>
    </row>
    <row r="7" spans="1:34" ht="15.75" hidden="1" thickBot="1" x14ac:dyDescent="0.3">
      <c r="A7" s="460" t="s">
        <v>179</v>
      </c>
      <c r="B7" s="461">
        <v>72</v>
      </c>
      <c r="C7" s="212">
        <v>1</v>
      </c>
      <c r="D7" s="212">
        <v>3</v>
      </c>
      <c r="E7" s="213" t="s">
        <v>187</v>
      </c>
      <c r="F7" s="213" t="s">
        <v>157</v>
      </c>
      <c r="G7" s="213" t="s">
        <v>154</v>
      </c>
      <c r="H7" s="237" t="s">
        <v>117</v>
      </c>
      <c r="I7" s="238">
        <v>12.04</v>
      </c>
      <c r="J7" s="239">
        <v>46.92</v>
      </c>
      <c r="K7" s="217">
        <f t="shared" si="0"/>
        <v>34.880000000000003</v>
      </c>
      <c r="L7" s="14">
        <v>77.446285714285594</v>
      </c>
      <c r="M7" s="215">
        <f t="shared" si="1"/>
        <v>0.45037666659288356</v>
      </c>
      <c r="N7" s="218"/>
      <c r="O7" s="217"/>
      <c r="P7" s="217"/>
      <c r="Q7" s="217"/>
      <c r="R7" s="217"/>
      <c r="S7" s="216"/>
      <c r="T7" s="219">
        <v>20.54</v>
      </c>
      <c r="U7" s="217">
        <v>26.13</v>
      </c>
      <c r="V7" s="217">
        <v>25.71</v>
      </c>
      <c r="W7" s="220">
        <f t="shared" si="2"/>
        <v>8.1237911025144687</v>
      </c>
      <c r="Z7" s="228"/>
      <c r="AA7" s="240"/>
      <c r="AB7" s="241"/>
      <c r="AC7" s="225" t="s">
        <v>171</v>
      </c>
      <c r="AD7" s="229">
        <f>AVERAGE(W62,W177,W467,W657,W722,W917,W1077,W1377)</f>
        <v>8.312512643883549</v>
      </c>
      <c r="AE7" s="229">
        <f>AVERAGE(W178,W468,W658,W723,W918,W1078,W1378)</f>
        <v>8.4453992204772845</v>
      </c>
      <c r="AF7" s="229">
        <f>AVERAGE(W64,W179,W469,W659,W724,W919,W1079,W1379)</f>
        <v>7.2219935314914947</v>
      </c>
      <c r="AG7" s="229">
        <f>AVERAGE(W65,W180,W470,W660,W725,W920,W1080,W1380)</f>
        <v>7.0811299678206439</v>
      </c>
      <c r="AH7" s="230">
        <f>AVERAGE(W66,W181,W471,W661,W726,W921,W1081,W1381)</f>
        <v>8.0308265397726757</v>
      </c>
    </row>
    <row r="8" spans="1:34" hidden="1" x14ac:dyDescent="0.25">
      <c r="A8" s="455"/>
      <c r="B8" s="458"/>
      <c r="C8" s="212">
        <v>1</v>
      </c>
      <c r="D8" s="212">
        <v>3</v>
      </c>
      <c r="E8" s="213" t="s">
        <v>187</v>
      </c>
      <c r="F8" s="213" t="s">
        <v>157</v>
      </c>
      <c r="G8" s="213" t="s">
        <v>154</v>
      </c>
      <c r="H8" s="214" t="s">
        <v>119</v>
      </c>
      <c r="I8" s="215">
        <v>14.07</v>
      </c>
      <c r="J8" s="216">
        <v>172.66</v>
      </c>
      <c r="K8" s="217">
        <f t="shared" si="0"/>
        <v>158.59</v>
      </c>
      <c r="L8" s="14">
        <v>154.89257142857099</v>
      </c>
      <c r="M8" s="215">
        <f t="shared" si="1"/>
        <v>1.0238709225195741</v>
      </c>
      <c r="N8" s="218">
        <v>2.19</v>
      </c>
      <c r="O8" s="217">
        <v>35.380000000000003</v>
      </c>
      <c r="P8" s="217">
        <v>22.57</v>
      </c>
      <c r="Q8" s="217">
        <f>O8-N8</f>
        <v>33.190000000000005</v>
      </c>
      <c r="R8" s="217">
        <f>P8-N8</f>
        <v>20.38</v>
      </c>
      <c r="S8" s="216">
        <f>(Q8-R8)/R8*100</f>
        <v>62.855740922473046</v>
      </c>
      <c r="T8" s="219">
        <v>20.190000000000001</v>
      </c>
      <c r="U8" s="217">
        <v>26.26</v>
      </c>
      <c r="V8" s="217">
        <v>25.85</v>
      </c>
      <c r="W8" s="220">
        <f t="shared" si="2"/>
        <v>7.2438162544169638</v>
      </c>
      <c r="Z8" s="209" t="s">
        <v>188</v>
      </c>
      <c r="AA8" s="210" t="s">
        <v>182</v>
      </c>
      <c r="AB8" s="211" t="s">
        <v>183</v>
      </c>
      <c r="AC8" s="209" t="s">
        <v>184</v>
      </c>
      <c r="AD8" s="206">
        <f>AVERAGE(M112,M347,M447,M587,M752,M1027,M1197,M1367)</f>
        <v>0.79353385941223897</v>
      </c>
      <c r="AE8" s="206">
        <f>AVERAGE(M113,M348,M448,M588,M753,M1028,M1198,M1368)</f>
        <v>1.1223101172425527</v>
      </c>
      <c r="AF8" s="206">
        <f>AVERAGE(M114,M349,M449,M589,M754,M1029,M1199,M1369)</f>
        <v>1.122466139358032</v>
      </c>
      <c r="AG8" s="206">
        <f>AVERAGE(M115,M350,M450,M590,M755,M1030,M1200,M1370)</f>
        <v>1.063094344344345</v>
      </c>
      <c r="AH8" s="207">
        <f>AVERAGE(M116,M351,M451,M591,M756,M1031,M1201,M1371)</f>
        <v>1.1328691117735903</v>
      </c>
    </row>
    <row r="9" spans="1:34" hidden="1" x14ac:dyDescent="0.25">
      <c r="A9" s="455"/>
      <c r="B9" s="458"/>
      <c r="C9" s="212">
        <v>1</v>
      </c>
      <c r="D9" s="212">
        <v>3</v>
      </c>
      <c r="E9" s="213" t="s">
        <v>187</v>
      </c>
      <c r="F9" s="213" t="s">
        <v>157</v>
      </c>
      <c r="G9" s="213" t="s">
        <v>154</v>
      </c>
      <c r="H9" s="214" t="s">
        <v>69</v>
      </c>
      <c r="I9" s="215">
        <v>14.05</v>
      </c>
      <c r="J9" s="216">
        <v>282.88</v>
      </c>
      <c r="K9" s="217">
        <f t="shared" si="0"/>
        <v>268.83</v>
      </c>
      <c r="L9" s="14">
        <v>232.33885714285699</v>
      </c>
      <c r="M9" s="215">
        <f t="shared" si="1"/>
        <v>1.1570600084113605</v>
      </c>
      <c r="N9" s="218">
        <v>2.1800000000000002</v>
      </c>
      <c r="O9" s="217">
        <v>30.8</v>
      </c>
      <c r="P9" s="217">
        <v>19.649999999999999</v>
      </c>
      <c r="Q9" s="217">
        <f>O9-N9</f>
        <v>28.62</v>
      </c>
      <c r="R9" s="217">
        <f>P9-N9</f>
        <v>17.47</v>
      </c>
      <c r="S9" s="216">
        <f>(Q9-R9)/R9*100</f>
        <v>63.823697767601615</v>
      </c>
      <c r="T9" s="219">
        <v>17.79</v>
      </c>
      <c r="U9" s="217">
        <v>24.08</v>
      </c>
      <c r="V9" s="217">
        <v>23.7</v>
      </c>
      <c r="W9" s="220">
        <f t="shared" si="2"/>
        <v>6.4297800338409301</v>
      </c>
      <c r="Z9" s="224"/>
      <c r="AA9" s="235"/>
      <c r="AB9" s="236"/>
      <c r="AC9" s="221" t="s">
        <v>185</v>
      </c>
      <c r="AD9" s="217">
        <f>AVERAGE(S112,S347,S447,S587,S752,S1027,S1197,S1367)</f>
        <v>75.911380931301252</v>
      </c>
      <c r="AE9" s="217">
        <f>AVERAGE(S113,S348,S448,S588,S753,S1028,S1198,S1368)</f>
        <v>62.537272973705612</v>
      </c>
      <c r="AF9" s="217">
        <f>AVERAGE(S114,S349,S449,S589,S754,S1029,S1199,S1369)</f>
        <v>60.304923047468868</v>
      </c>
      <c r="AG9" s="217">
        <f>AVERAGE(S115,S350,S450,S590,S755,S1030,S1200,S1370)</f>
        <v>69.774908740773967</v>
      </c>
      <c r="AH9" s="220">
        <f>AVERAGE(S116,S351,S451,S591,S756,S1031,S1201,S1371)</f>
        <v>73.569831573354151</v>
      </c>
    </row>
    <row r="10" spans="1:34" ht="15.75" thickBot="1" x14ac:dyDescent="0.3">
      <c r="A10" s="455"/>
      <c r="B10" s="458"/>
      <c r="C10" s="212">
        <v>1</v>
      </c>
      <c r="D10" s="212">
        <v>3</v>
      </c>
      <c r="E10" s="213" t="s">
        <v>187</v>
      </c>
      <c r="F10" s="213" t="s">
        <v>157</v>
      </c>
      <c r="G10" s="213" t="s">
        <v>154</v>
      </c>
      <c r="H10" s="214" t="s">
        <v>116</v>
      </c>
      <c r="I10" s="215">
        <v>25.25</v>
      </c>
      <c r="J10" s="216">
        <v>559.05999999999995</v>
      </c>
      <c r="K10" s="217">
        <f t="shared" si="0"/>
        <v>533.80999999999995</v>
      </c>
      <c r="L10" s="14">
        <v>464.67771428571399</v>
      </c>
      <c r="M10" s="215">
        <f t="shared" si="1"/>
        <v>1.148774696071994</v>
      </c>
      <c r="N10" s="218">
        <v>2.1</v>
      </c>
      <c r="O10" s="217">
        <v>32.909999999999997</v>
      </c>
      <c r="P10" s="217">
        <v>21.39</v>
      </c>
      <c r="Q10" s="217">
        <f>O10-N10</f>
        <v>30.809999999999995</v>
      </c>
      <c r="R10" s="217">
        <f>P10-N10</f>
        <v>19.29</v>
      </c>
      <c r="S10" s="216">
        <f>(Q10-R10)/R10*100</f>
        <v>59.720062208398119</v>
      </c>
      <c r="T10" s="219">
        <v>19.16</v>
      </c>
      <c r="U10" s="217">
        <v>24.7</v>
      </c>
      <c r="V10" s="217">
        <v>24.37</v>
      </c>
      <c r="W10" s="220">
        <f t="shared" si="2"/>
        <v>6.3339731285988146</v>
      </c>
      <c r="Z10" s="228"/>
      <c r="AA10" s="240"/>
      <c r="AB10" s="241"/>
      <c r="AC10" s="225" t="s">
        <v>171</v>
      </c>
      <c r="AD10" s="229">
        <f>AVERAGE(W112,W347,W447,W587,W752,W1027,W1197,W1367)</f>
        <v>7.7703852947337175</v>
      </c>
      <c r="AE10" s="229">
        <f>AVERAGE(W113,W348,W448,W588,W753,W1028,W1198,W1368)</f>
        <v>7.045836144802351</v>
      </c>
      <c r="AF10" s="229">
        <f>AVERAGE(W114,W349,W449,W589,W754,W1029,W1199,W1369)</f>
        <v>6.6677455135004706</v>
      </c>
      <c r="AG10" s="229">
        <f>AVERAGE(W115,W350,W450,W590,W755,W1030,W1200,W1370)</f>
        <v>6.385674931129472</v>
      </c>
      <c r="AH10" s="230">
        <f>AVERAGE(W116,W351,W451,W591,W756,W1031,W1201,W1371)</f>
        <v>7.3061902328637123</v>
      </c>
    </row>
    <row r="11" spans="1:34" ht="15.75" hidden="1" thickBot="1" x14ac:dyDescent="0.3">
      <c r="A11" s="456"/>
      <c r="B11" s="459"/>
      <c r="C11" s="212">
        <v>1</v>
      </c>
      <c r="D11" s="212">
        <v>3</v>
      </c>
      <c r="E11" s="213" t="s">
        <v>187</v>
      </c>
      <c r="F11" s="213" t="s">
        <v>157</v>
      </c>
      <c r="G11" s="213" t="s">
        <v>154</v>
      </c>
      <c r="H11" s="232" t="s">
        <v>118</v>
      </c>
      <c r="I11" s="233">
        <v>25.33</v>
      </c>
      <c r="J11" s="234">
        <v>528.42999999999995</v>
      </c>
      <c r="K11" s="217">
        <f t="shared" si="0"/>
        <v>503.09999999999997</v>
      </c>
      <c r="L11" s="14">
        <v>486.982244571428</v>
      </c>
      <c r="M11" s="215">
        <f t="shared" si="1"/>
        <v>1.033097213724407</v>
      </c>
      <c r="N11" s="218">
        <v>2.09</v>
      </c>
      <c r="O11" s="217">
        <v>30.16</v>
      </c>
      <c r="P11" s="217">
        <v>19.100000000000001</v>
      </c>
      <c r="Q11" s="217">
        <f>O11-N11</f>
        <v>28.07</v>
      </c>
      <c r="R11" s="217">
        <f>P11-N11</f>
        <v>17.010000000000002</v>
      </c>
      <c r="S11" s="216">
        <f>(Q11-R11)/R11*100</f>
        <v>65.020576131687221</v>
      </c>
      <c r="T11" s="219">
        <v>20.399999999999999</v>
      </c>
      <c r="U11" s="217">
        <v>26.59</v>
      </c>
      <c r="V11" s="217">
        <v>26.15</v>
      </c>
      <c r="W11" s="220">
        <f t="shared" si="2"/>
        <v>7.6521739130434998</v>
      </c>
      <c r="Z11" s="209" t="s">
        <v>189</v>
      </c>
      <c r="AA11" s="210" t="s">
        <v>182</v>
      </c>
      <c r="AB11" s="211" t="s">
        <v>183</v>
      </c>
      <c r="AC11" s="209" t="s">
        <v>184</v>
      </c>
      <c r="AD11" s="206">
        <f>AVERAGE(M67,M262,M392,M647,M717,M942,M1082,M1362)</f>
        <v>0.82476518287329215</v>
      </c>
      <c r="AE11" s="206">
        <f>AVERAGE(M68,M263,M393,M648,M718,M943,M1083,M1363)</f>
        <v>1.0015812802974993</v>
      </c>
      <c r="AF11" s="206">
        <f>AVERAGE(M69,M264,M394,M649,M719,M944,M1084,M1364)</f>
        <v>1.099778371737832</v>
      </c>
      <c r="AG11" s="206">
        <f>AVERAGE(M70,M265,M395,M650,M720,M945,M1085,M1365)</f>
        <v>1.0407240010280558</v>
      </c>
      <c r="AH11" s="207">
        <f>AVERAGE(M71,M266,M396,M651,M721,M946,M1086,M1366)</f>
        <v>0.96108889023643107</v>
      </c>
    </row>
    <row r="12" spans="1:34" hidden="1" x14ac:dyDescent="0.25">
      <c r="A12" s="460" t="s">
        <v>179</v>
      </c>
      <c r="B12" s="461">
        <v>73</v>
      </c>
      <c r="C12" s="212">
        <v>1</v>
      </c>
      <c r="D12" s="212">
        <v>3</v>
      </c>
      <c r="E12" s="213" t="s">
        <v>190</v>
      </c>
      <c r="F12" s="213" t="s">
        <v>154</v>
      </c>
      <c r="G12" s="213" t="s">
        <v>154</v>
      </c>
      <c r="H12" s="237" t="s">
        <v>117</v>
      </c>
      <c r="I12" s="238">
        <v>11.8</v>
      </c>
      <c r="J12" s="239">
        <v>68.22</v>
      </c>
      <c r="K12" s="217">
        <f t="shared" si="0"/>
        <v>56.42</v>
      </c>
      <c r="L12" s="14">
        <v>77.446285714285594</v>
      </c>
      <c r="M12" s="215">
        <f t="shared" si="1"/>
        <v>0.72850491769410808</v>
      </c>
      <c r="N12" s="242">
        <v>2.14</v>
      </c>
      <c r="O12" s="243">
        <v>66.430000000000007</v>
      </c>
      <c r="P12" s="244">
        <v>40.92</v>
      </c>
      <c r="Q12" s="217">
        <f>O12-N12</f>
        <v>64.290000000000006</v>
      </c>
      <c r="R12" s="217">
        <f>P12-N12</f>
        <v>38.78</v>
      </c>
      <c r="S12" s="216">
        <f>(Q12-R12)/R12*100</f>
        <v>65.781330582774629</v>
      </c>
      <c r="T12" s="219">
        <v>20.68</v>
      </c>
      <c r="U12" s="217">
        <v>24.5</v>
      </c>
      <c r="V12" s="217">
        <v>24.2</v>
      </c>
      <c r="W12" s="220">
        <f t="shared" si="2"/>
        <v>8.5227272727272947</v>
      </c>
      <c r="Z12" s="224"/>
      <c r="AA12" s="235"/>
      <c r="AB12" s="236"/>
      <c r="AC12" s="221" t="s">
        <v>185</v>
      </c>
      <c r="AD12" s="217">
        <f>AVERAGE(S67,S262,S392,S647,S717,S942,S1082,S1362)</f>
        <v>76.734992128589013</v>
      </c>
      <c r="AE12" s="217">
        <f>AVERAGE(S68,S263,S393,S648,S718,S943,S1083,S1363)</f>
        <v>68.714215833598786</v>
      </c>
      <c r="AF12" s="217">
        <f>AVERAGE(S69,S264,S394,S649,S719,S944,S1084,S1364)</f>
        <v>72.356220814109832</v>
      </c>
      <c r="AG12" s="217">
        <f>AVERAGE(S70,S265,S395,S650,S720,S945,S1085,S1365)</f>
        <v>65.793049421382477</v>
      </c>
      <c r="AH12" s="220">
        <f>AVERAGE(S71,S266,S396,S651,S721,S946,S1086,S1366)</f>
        <v>72.391673165769333</v>
      </c>
    </row>
    <row r="13" spans="1:34" ht="15.75" hidden="1" thickBot="1" x14ac:dyDescent="0.3">
      <c r="A13" s="455"/>
      <c r="B13" s="458"/>
      <c r="C13" s="212">
        <v>1</v>
      </c>
      <c r="D13" s="212">
        <v>3</v>
      </c>
      <c r="E13" s="213" t="s">
        <v>190</v>
      </c>
      <c r="F13" s="213" t="s">
        <v>154</v>
      </c>
      <c r="G13" s="213" t="s">
        <v>154</v>
      </c>
      <c r="H13" s="214" t="s">
        <v>119</v>
      </c>
      <c r="I13" s="215">
        <v>14.05</v>
      </c>
      <c r="J13" s="216">
        <v>196.98</v>
      </c>
      <c r="K13" s="217">
        <f t="shared" si="0"/>
        <v>182.92999999999998</v>
      </c>
      <c r="L13" s="14">
        <v>154.89257142857099</v>
      </c>
      <c r="M13" s="215">
        <f t="shared" si="1"/>
        <v>1.1810120931742585</v>
      </c>
      <c r="N13" s="242">
        <v>2.2000000000000002</v>
      </c>
      <c r="O13" s="243">
        <v>57.92</v>
      </c>
      <c r="P13" s="244">
        <v>35.090000000000003</v>
      </c>
      <c r="Q13" s="217">
        <f t="shared" ref="Q13:Q76" si="3">O13-N13</f>
        <v>55.72</v>
      </c>
      <c r="R13" s="217">
        <f t="shared" ref="R13:R76" si="4">P13-N13</f>
        <v>32.89</v>
      </c>
      <c r="S13" s="216">
        <f t="shared" ref="S13:S76" si="5">(Q13-R13)/R13*100</f>
        <v>69.413195500152014</v>
      </c>
      <c r="T13" s="219">
        <v>20.56</v>
      </c>
      <c r="U13" s="217">
        <v>26.05</v>
      </c>
      <c r="V13" s="217">
        <v>25.65</v>
      </c>
      <c r="W13" s="220">
        <f t="shared" si="2"/>
        <v>7.8585461689587843</v>
      </c>
      <c r="Z13" s="228"/>
      <c r="AA13" s="240"/>
      <c r="AB13" s="241"/>
      <c r="AC13" s="225" t="s">
        <v>171</v>
      </c>
      <c r="AD13" s="229">
        <f>AVERAGE(W67,W262,W392,W647,W717,W942,W1082,W1362)</f>
        <v>7.2194634217666165</v>
      </c>
      <c r="AE13" s="229">
        <f>AVERAGE(W68,W263,W393,W648,W718,W943,W1083,W1363)</f>
        <v>6.9238668228480442</v>
      </c>
      <c r="AF13" s="229">
        <f>AVERAGE(W69,W264,W394,W649,W719,W944,W1084,W1364)</f>
        <v>6.4059103804965618</v>
      </c>
      <c r="AG13" s="229">
        <f>AVERAGE(W70,W265,W395,W650,W720,W945,W1085,W1365)</f>
        <v>5.9305264362830341</v>
      </c>
      <c r="AH13" s="230">
        <f>AVERAGE(W71,W266,W396,W651,W721,W946,W1086,W1366)</f>
        <v>6.059668770511796</v>
      </c>
    </row>
    <row r="14" spans="1:34" hidden="1" x14ac:dyDescent="0.25">
      <c r="A14" s="455"/>
      <c r="B14" s="458"/>
      <c r="C14" s="212">
        <v>1</v>
      </c>
      <c r="D14" s="212">
        <v>3</v>
      </c>
      <c r="E14" s="213" t="s">
        <v>190</v>
      </c>
      <c r="F14" s="213" t="s">
        <v>154</v>
      </c>
      <c r="G14" s="213" t="s">
        <v>154</v>
      </c>
      <c r="H14" s="214" t="s">
        <v>69</v>
      </c>
      <c r="I14" s="215">
        <v>14.22</v>
      </c>
      <c r="J14" s="216">
        <v>292.06</v>
      </c>
      <c r="K14" s="217">
        <f t="shared" si="0"/>
        <v>277.83999999999997</v>
      </c>
      <c r="L14" s="14">
        <v>232.33885714285699</v>
      </c>
      <c r="M14" s="215">
        <f t="shared" si="1"/>
        <v>1.1958395742179533</v>
      </c>
      <c r="N14" s="242">
        <v>2.14</v>
      </c>
      <c r="O14" s="243">
        <v>66.430000000000007</v>
      </c>
      <c r="P14" s="244">
        <v>40.92</v>
      </c>
      <c r="Q14" s="217">
        <f t="shared" si="3"/>
        <v>64.290000000000006</v>
      </c>
      <c r="R14" s="217">
        <f t="shared" si="4"/>
        <v>38.78</v>
      </c>
      <c r="S14" s="216">
        <f t="shared" si="5"/>
        <v>65.781330582774629</v>
      </c>
      <c r="T14" s="219">
        <v>19.190000000000001</v>
      </c>
      <c r="U14" s="217">
        <v>25.43</v>
      </c>
      <c r="V14" s="217">
        <v>25.01</v>
      </c>
      <c r="W14" s="220">
        <f t="shared" si="2"/>
        <v>7.216494845360792</v>
      </c>
      <c r="Z14" s="209" t="s">
        <v>191</v>
      </c>
      <c r="AA14" s="210" t="s">
        <v>182</v>
      </c>
      <c r="AB14" s="211" t="s">
        <v>183</v>
      </c>
      <c r="AC14" s="209" t="s">
        <v>184</v>
      </c>
      <c r="AD14" s="206">
        <f>AVERAGE(M137,M267,M367,M667,M982,M1177,M1237)</f>
        <v>0.78500490662652955</v>
      </c>
      <c r="AE14" s="206">
        <f>AVERAGE(M138,M268,M368,M668,M983,M1178,M1238)</f>
        <v>1.0591764983656906</v>
      </c>
      <c r="AF14" s="206">
        <f>AVERAGE(M139,M269,M369,M669,M984,M1179,M1239)</f>
        <v>1.1725976590841463</v>
      </c>
      <c r="AG14" s="206">
        <f>AVERAGE(M140,M270,M370,M670,M985,M1180,M1240)</f>
        <v>1.1033730290487054</v>
      </c>
      <c r="AH14" s="207">
        <f>AVERAGE(M141,M271,M371,M671,M986,M1181,M1241)</f>
        <v>1.0855749263527283</v>
      </c>
    </row>
    <row r="15" spans="1:34" ht="15.75" thickBot="1" x14ac:dyDescent="0.3">
      <c r="A15" s="455"/>
      <c r="B15" s="458"/>
      <c r="C15" s="212">
        <v>1</v>
      </c>
      <c r="D15" s="212">
        <v>3</v>
      </c>
      <c r="E15" s="213" t="s">
        <v>190</v>
      </c>
      <c r="F15" s="213" t="s">
        <v>154</v>
      </c>
      <c r="G15" s="213" t="s">
        <v>154</v>
      </c>
      <c r="H15" s="214" t="s">
        <v>116</v>
      </c>
      <c r="I15" s="215">
        <v>25.46</v>
      </c>
      <c r="J15" s="216">
        <v>555.37</v>
      </c>
      <c r="K15" s="217">
        <f t="shared" si="0"/>
        <v>529.91</v>
      </c>
      <c r="L15" s="14">
        <v>464.67771428571399</v>
      </c>
      <c r="M15" s="215">
        <f t="shared" si="1"/>
        <v>1.1403817822736748</v>
      </c>
      <c r="N15" s="242">
        <v>2.11</v>
      </c>
      <c r="O15" s="243">
        <v>25.4</v>
      </c>
      <c r="P15" s="244">
        <v>17.440000000000001</v>
      </c>
      <c r="Q15" s="217">
        <f t="shared" si="3"/>
        <v>23.29</v>
      </c>
      <c r="R15" s="217">
        <f t="shared" si="4"/>
        <v>15.330000000000002</v>
      </c>
      <c r="S15" s="216">
        <f t="shared" si="5"/>
        <v>51.924331376386149</v>
      </c>
      <c r="T15" s="219">
        <v>17.079999999999998</v>
      </c>
      <c r="U15" s="217">
        <v>30.28</v>
      </c>
      <c r="V15" s="217">
        <v>29.5</v>
      </c>
      <c r="W15" s="220">
        <f t="shared" si="2"/>
        <v>6.2801932367149842</v>
      </c>
      <c r="Z15" s="224"/>
      <c r="AA15" s="235"/>
      <c r="AB15" s="236"/>
      <c r="AC15" s="221" t="s">
        <v>185</v>
      </c>
      <c r="AD15" s="217">
        <f>AVERAGE(S137,S267,S367,S667,S982,S1177,S1237)</f>
        <v>67.148374541816807</v>
      </c>
      <c r="AE15" s="217">
        <f>AVERAGE(S138,S268,S368,S668,S983,S1178,S1238)</f>
        <v>67.250218482164314</v>
      </c>
      <c r="AF15" s="217">
        <f>AVERAGE(S139,S269,S369,S669,S984,S1179,S1239)</f>
        <v>63.903442034980422</v>
      </c>
      <c r="AG15" s="217">
        <f>AVERAGE(S140,S270,S370,S670,S985,S1180,S1240)</f>
        <v>68.269310444635195</v>
      </c>
      <c r="AH15" s="220">
        <f>AVERAGE(S141,S271,S371,S671,S986,S1181,S1241)</f>
        <v>68.632564722117039</v>
      </c>
    </row>
    <row r="16" spans="1:34" ht="15.75" hidden="1" thickBot="1" x14ac:dyDescent="0.3">
      <c r="A16" s="456"/>
      <c r="B16" s="459"/>
      <c r="C16" s="212">
        <v>1</v>
      </c>
      <c r="D16" s="212">
        <v>3</v>
      </c>
      <c r="E16" s="213" t="s">
        <v>190</v>
      </c>
      <c r="F16" s="213" t="s">
        <v>154</v>
      </c>
      <c r="G16" s="213" t="s">
        <v>154</v>
      </c>
      <c r="H16" s="245" t="s">
        <v>120</v>
      </c>
      <c r="I16" s="233">
        <v>25.08</v>
      </c>
      <c r="J16" s="234">
        <v>428.04</v>
      </c>
      <c r="K16" s="217">
        <f t="shared" si="0"/>
        <v>402.96000000000004</v>
      </c>
      <c r="L16" s="246">
        <v>216.84959999999899</v>
      </c>
      <c r="M16" s="215">
        <f t="shared" si="1"/>
        <v>1.8582464528410563</v>
      </c>
      <c r="N16" s="242">
        <v>2.13</v>
      </c>
      <c r="O16" s="243">
        <v>59.2</v>
      </c>
      <c r="P16" s="244">
        <v>38.72</v>
      </c>
      <c r="Q16" s="217">
        <f t="shared" si="3"/>
        <v>57.07</v>
      </c>
      <c r="R16" s="217">
        <f t="shared" si="4"/>
        <v>36.589999999999996</v>
      </c>
      <c r="S16" s="216">
        <f t="shared" si="5"/>
        <v>55.97157693358843</v>
      </c>
      <c r="T16" s="219">
        <v>19.88</v>
      </c>
      <c r="U16" s="217">
        <v>27.77</v>
      </c>
      <c r="V16" s="217">
        <v>27.27</v>
      </c>
      <c r="W16" s="220">
        <f t="shared" si="2"/>
        <v>6.7658998646820026</v>
      </c>
      <c r="Z16" s="228"/>
      <c r="AA16" s="240"/>
      <c r="AB16" s="241"/>
      <c r="AC16" s="247" t="s">
        <v>171</v>
      </c>
      <c r="AD16" s="248">
        <f>AVERAGE(W137,W267,W367,W667,W982,W1177,W1237)</f>
        <v>7.3393375395347009</v>
      </c>
      <c r="AE16" s="248">
        <f>AVERAGE(W138,W268,W368,W668,W983,W1178,W1238)</f>
        <v>6.9229861201556</v>
      </c>
      <c r="AF16" s="248">
        <f>AVERAGE(W139,W269,W369,W669,W984,W1179,W1239)</f>
        <v>6.5797703595007802</v>
      </c>
      <c r="AG16" s="248">
        <f>AVERAGE(W140,W270,W370,W670,W985,W1180,W1240)</f>
        <v>6.1997131746036702</v>
      </c>
      <c r="AH16" s="249">
        <f>AVERAGE(W141,W271,W371,W671,W986,W1181,W1241)</f>
        <v>6.7097158599809488</v>
      </c>
    </row>
    <row r="17" spans="1:34" ht="15.75" hidden="1" thickBot="1" x14ac:dyDescent="0.3">
      <c r="A17" s="460" t="s">
        <v>179</v>
      </c>
      <c r="B17" s="461">
        <v>74</v>
      </c>
      <c r="C17" s="212">
        <v>1</v>
      </c>
      <c r="D17" s="212">
        <v>3</v>
      </c>
      <c r="E17" s="213" t="s">
        <v>150</v>
      </c>
      <c r="F17" s="213" t="s">
        <v>154</v>
      </c>
      <c r="G17" s="213" t="s">
        <v>154</v>
      </c>
      <c r="H17" s="237" t="s">
        <v>117</v>
      </c>
      <c r="I17" s="238">
        <v>25.39</v>
      </c>
      <c r="J17" s="239">
        <v>100.35</v>
      </c>
      <c r="K17" s="217">
        <f t="shared" si="0"/>
        <v>74.959999999999994</v>
      </c>
      <c r="L17" s="14">
        <v>77.446285714285594</v>
      </c>
      <c r="M17" s="215">
        <f t="shared" si="1"/>
        <v>0.96789664357232064</v>
      </c>
      <c r="N17" s="218">
        <v>2.14</v>
      </c>
      <c r="O17" s="217">
        <v>34.229999999999997</v>
      </c>
      <c r="P17" s="217">
        <v>20.22</v>
      </c>
      <c r="Q17" s="217">
        <f t="shared" si="3"/>
        <v>32.089999999999996</v>
      </c>
      <c r="R17" s="217">
        <f t="shared" si="4"/>
        <v>18.079999999999998</v>
      </c>
      <c r="S17" s="216">
        <f t="shared" si="5"/>
        <v>77.488938053097343</v>
      </c>
      <c r="T17" s="219">
        <v>18.12</v>
      </c>
      <c r="U17" s="217">
        <v>25.59</v>
      </c>
      <c r="V17" s="217">
        <v>24.99</v>
      </c>
      <c r="W17" s="220">
        <f t="shared" si="2"/>
        <v>8.7336244541484955</v>
      </c>
      <c r="Z17" s="209" t="s">
        <v>192</v>
      </c>
      <c r="AA17" s="210" t="s">
        <v>182</v>
      </c>
      <c r="AB17" s="211" t="s">
        <v>183</v>
      </c>
      <c r="AC17" s="209" t="s">
        <v>184</v>
      </c>
      <c r="AD17" s="206">
        <f>AVERAGE(M42,M337,M387,M547,M777,M992,M1127,M1387)</f>
        <v>0.74687248673735285</v>
      </c>
      <c r="AE17" s="206">
        <f>AVERAGE(M43,M338,M388,M548,M778,M993,M1128,M1388)</f>
        <v>1.0858412927669714</v>
      </c>
      <c r="AF17" s="206">
        <f>AVERAGE(M44,M339,M389,M549,M779,M994,M1129,M1389)</f>
        <v>1.1082143261197324</v>
      </c>
      <c r="AG17" s="206">
        <f>AVERAGE(M45,M340,M390,M550,M780,M995,M1130,M1390)</f>
        <v>1.0844370937276349</v>
      </c>
      <c r="AH17" s="207">
        <f>AVERAGE(M46,M341,M391,M551,M781,M996,M1131,M1391)</f>
        <v>1.0971325851091127</v>
      </c>
    </row>
    <row r="18" spans="1:34" ht="15.75" hidden="1" thickBot="1" x14ac:dyDescent="0.3">
      <c r="A18" s="455"/>
      <c r="B18" s="458"/>
      <c r="C18" s="212">
        <v>1</v>
      </c>
      <c r="D18" s="212">
        <v>3</v>
      </c>
      <c r="E18" s="213" t="s">
        <v>150</v>
      </c>
      <c r="F18" s="213" t="s">
        <v>154</v>
      </c>
      <c r="G18" s="213" t="s">
        <v>154</v>
      </c>
      <c r="H18" s="214" t="s">
        <v>119</v>
      </c>
      <c r="I18" s="215">
        <v>25.23</v>
      </c>
      <c r="J18" s="216">
        <v>210.7</v>
      </c>
      <c r="K18" s="217">
        <f t="shared" si="0"/>
        <v>185.47</v>
      </c>
      <c r="L18" s="14">
        <v>154.89257142857099</v>
      </c>
      <c r="M18" s="215">
        <f t="shared" si="1"/>
        <v>1.1974105555186669</v>
      </c>
      <c r="N18" s="218">
        <v>2.15</v>
      </c>
      <c r="O18" s="217">
        <v>36.51</v>
      </c>
      <c r="P18" s="217">
        <v>21.79</v>
      </c>
      <c r="Q18" s="217">
        <f t="shared" si="3"/>
        <v>34.36</v>
      </c>
      <c r="R18" s="217">
        <f t="shared" si="4"/>
        <v>19.64</v>
      </c>
      <c r="S18" s="216">
        <f t="shared" si="5"/>
        <v>74.949083503054979</v>
      </c>
      <c r="T18" s="219">
        <v>19.399999999999999</v>
      </c>
      <c r="U18" s="217">
        <v>29.06</v>
      </c>
      <c r="V18" s="217">
        <v>28.32</v>
      </c>
      <c r="W18" s="220">
        <f t="shared" si="2"/>
        <v>8.2959641255605199</v>
      </c>
      <c r="Z18" s="224"/>
      <c r="AA18" s="235"/>
      <c r="AB18" s="236"/>
      <c r="AC18" s="224" t="s">
        <v>185</v>
      </c>
      <c r="AD18" s="217">
        <f>AVERAGE(S42,S337,S387,S547,S777,S992,S1127,S1387)</f>
        <v>75.592178744723682</v>
      </c>
      <c r="AE18" s="217">
        <f>AVERAGE(S43,S338,S388,S548,S778,S993,S1128,S1388)</f>
        <v>68.861109969679276</v>
      </c>
      <c r="AF18" s="217">
        <f>AVERAGE(S44,S339,S389,S549,S779,S994,S1129,S1389)</f>
        <v>67.165340925063205</v>
      </c>
      <c r="AG18" s="217">
        <f>AVERAGE(S45,S340,S390,S550,S780,S995,S1130,S1390)</f>
        <v>68.024198932365479</v>
      </c>
      <c r="AH18" s="220">
        <f>AVERAGE(S46,S341,S391,S551,S781,S996,S1131,S1391)</f>
        <v>75.702756945137708</v>
      </c>
    </row>
    <row r="19" spans="1:34" ht="15.75" hidden="1" thickBot="1" x14ac:dyDescent="0.3">
      <c r="A19" s="455"/>
      <c r="B19" s="458"/>
      <c r="C19" s="212">
        <v>1</v>
      </c>
      <c r="D19" s="212">
        <v>3</v>
      </c>
      <c r="E19" s="213" t="s">
        <v>150</v>
      </c>
      <c r="F19" s="213" t="s">
        <v>154</v>
      </c>
      <c r="G19" s="213" t="s">
        <v>154</v>
      </c>
      <c r="H19" s="214" t="s">
        <v>69</v>
      </c>
      <c r="I19" s="215">
        <v>25.36</v>
      </c>
      <c r="J19" s="216">
        <v>320.60000000000002</v>
      </c>
      <c r="K19" s="217">
        <f t="shared" si="0"/>
        <v>295.24</v>
      </c>
      <c r="L19" s="14">
        <v>232.33885714285699</v>
      </c>
      <c r="M19" s="215">
        <f t="shared" si="1"/>
        <v>1.2707301896491094</v>
      </c>
      <c r="N19" s="218">
        <v>2.11</v>
      </c>
      <c r="O19" s="217">
        <v>36.119999999999997</v>
      </c>
      <c r="P19" s="217">
        <v>23.27</v>
      </c>
      <c r="Q19" s="217">
        <f t="shared" si="3"/>
        <v>34.01</v>
      </c>
      <c r="R19" s="217">
        <f t="shared" si="4"/>
        <v>21.16</v>
      </c>
      <c r="S19" s="216">
        <f t="shared" si="5"/>
        <v>60.727788279773144</v>
      </c>
      <c r="T19" s="219">
        <v>19.64</v>
      </c>
      <c r="U19" s="217">
        <v>29.01</v>
      </c>
      <c r="V19" s="217">
        <v>28.33</v>
      </c>
      <c r="W19" s="220">
        <f t="shared" si="2"/>
        <v>7.8250863060990037</v>
      </c>
      <c r="Z19" s="228"/>
      <c r="AA19" s="240"/>
      <c r="AB19" s="241"/>
      <c r="AC19" s="228" t="s">
        <v>171</v>
      </c>
      <c r="AD19" s="229">
        <f>AVERAGE(W42,W337,W387,W547,W777,W992,W1127,W1387)</f>
        <v>8.4192725289795476</v>
      </c>
      <c r="AE19" s="229">
        <f>AVERAGE(W43,W338,W388,W548,W778,W993,W1128,W1388)</f>
        <v>7.4650371981083872</v>
      </c>
      <c r="AF19" s="229">
        <f>AVERAGE(W44,W339,W389,W549,W779,W994,W1129,W1389)</f>
        <v>6.9463381822671169</v>
      </c>
      <c r="AG19" s="229">
        <f>AVERAGE(W45,W340,W390,W550,W780,W995,W1130,W1390)</f>
        <v>6.1855830161680849</v>
      </c>
      <c r="AH19" s="230">
        <f>AVERAGE(W46,W341,W391,W551,W781,W996,W1131,W1391)</f>
        <v>6.9249168477691621</v>
      </c>
    </row>
    <row r="20" spans="1:34" x14ac:dyDescent="0.25">
      <c r="A20" s="455"/>
      <c r="B20" s="458"/>
      <c r="C20" s="212">
        <v>1</v>
      </c>
      <c r="D20" s="212">
        <v>3</v>
      </c>
      <c r="E20" s="213" t="s">
        <v>150</v>
      </c>
      <c r="F20" s="213" t="s">
        <v>154</v>
      </c>
      <c r="G20" s="213" t="s">
        <v>154</v>
      </c>
      <c r="H20" s="214" t="s">
        <v>116</v>
      </c>
      <c r="I20" s="215">
        <v>25.4</v>
      </c>
      <c r="J20" s="216">
        <v>550.54</v>
      </c>
      <c r="K20" s="217">
        <f t="shared" si="0"/>
        <v>525.14</v>
      </c>
      <c r="L20" s="14">
        <v>464.67771428571399</v>
      </c>
      <c r="M20" s="215">
        <f t="shared" si="1"/>
        <v>1.1301166030895768</v>
      </c>
      <c r="N20" s="218">
        <v>2.13</v>
      </c>
      <c r="O20" s="217">
        <v>35.619999999999997</v>
      </c>
      <c r="P20" s="217">
        <v>22.68</v>
      </c>
      <c r="Q20" s="217">
        <f t="shared" si="3"/>
        <v>33.489999999999995</v>
      </c>
      <c r="R20" s="217">
        <f t="shared" si="4"/>
        <v>20.55</v>
      </c>
      <c r="S20" s="216">
        <f t="shared" si="5"/>
        <v>62.968369829683667</v>
      </c>
      <c r="T20" s="219">
        <v>18.850000000000001</v>
      </c>
      <c r="U20" s="217">
        <v>27.3</v>
      </c>
      <c r="V20" s="217">
        <v>26.7</v>
      </c>
      <c r="W20" s="220">
        <f t="shared" si="2"/>
        <v>7.6433121019108485</v>
      </c>
      <c r="Z20" s="209" t="s">
        <v>190</v>
      </c>
      <c r="AA20" s="210" t="s">
        <v>182</v>
      </c>
      <c r="AB20" s="211" t="s">
        <v>183</v>
      </c>
      <c r="AC20" s="221" t="s">
        <v>184</v>
      </c>
      <c r="AD20" s="203">
        <f>AVERAGE(M12,M292,M377,M582,M842,M907,M1092,M1242)</f>
        <v>0.7340571529760731</v>
      </c>
      <c r="AE20" s="203">
        <f>AVERAGE(M13,M293,M378,M583,M843,M908,M1093,M1243)</f>
        <v>0.99364029262678188</v>
      </c>
      <c r="AF20" s="203">
        <f>AVERAGE(M14,M294,M379,M584,M844,M909,M1094,M1244)</f>
        <v>1.0676754764592606</v>
      </c>
      <c r="AG20" s="203">
        <f>AVERAGE(M15,M295,M380,M585,M845,M910,M1095,M1245)</f>
        <v>1.0805715113147552</v>
      </c>
      <c r="AH20" s="231">
        <f>AVERAGE(M16,M296,M381,M586,M846,M911,M1096,M1246)</f>
        <v>1.0937891742061872</v>
      </c>
    </row>
    <row r="21" spans="1:34" ht="15.75" hidden="1" thickBot="1" x14ac:dyDescent="0.3">
      <c r="A21" s="456"/>
      <c r="B21" s="459"/>
      <c r="C21" s="212">
        <v>1</v>
      </c>
      <c r="D21" s="212">
        <v>3</v>
      </c>
      <c r="E21" s="213" t="s">
        <v>150</v>
      </c>
      <c r="F21" s="213" t="s">
        <v>154</v>
      </c>
      <c r="G21" s="213" t="s">
        <v>154</v>
      </c>
      <c r="H21" s="232" t="s">
        <v>118</v>
      </c>
      <c r="I21" s="233">
        <v>25.4</v>
      </c>
      <c r="J21" s="234">
        <v>613.49</v>
      </c>
      <c r="K21" s="217">
        <f t="shared" si="0"/>
        <v>588.09</v>
      </c>
      <c r="L21" s="14">
        <v>486.982244571428</v>
      </c>
      <c r="M21" s="215">
        <f t="shared" si="1"/>
        <v>1.2076210304495856</v>
      </c>
      <c r="N21" s="218">
        <v>2.1</v>
      </c>
      <c r="O21" s="217">
        <v>35.97</v>
      </c>
      <c r="P21" s="217">
        <v>22.4</v>
      </c>
      <c r="Q21" s="217">
        <f t="shared" si="3"/>
        <v>33.869999999999997</v>
      </c>
      <c r="R21" s="217">
        <f t="shared" si="4"/>
        <v>20.299999999999997</v>
      </c>
      <c r="S21" s="216">
        <f t="shared" si="5"/>
        <v>66.847290640394093</v>
      </c>
      <c r="T21" s="219">
        <v>20.059999999999999</v>
      </c>
      <c r="U21" s="217">
        <v>28.28</v>
      </c>
      <c r="V21" s="217">
        <v>27.65</v>
      </c>
      <c r="W21" s="220">
        <f t="shared" si="2"/>
        <v>8.3003952569170298</v>
      </c>
      <c r="Z21" s="224"/>
      <c r="AA21" s="235"/>
      <c r="AB21" s="236"/>
      <c r="AC21" s="221" t="s">
        <v>185</v>
      </c>
      <c r="AD21" s="217"/>
      <c r="AE21" s="217"/>
      <c r="AF21" s="217"/>
      <c r="AG21" s="217"/>
      <c r="AH21" s="220"/>
    </row>
    <row r="22" spans="1:34" ht="15.75" hidden="1" thickBot="1" x14ac:dyDescent="0.3">
      <c r="A22" s="460" t="s">
        <v>179</v>
      </c>
      <c r="B22" s="461">
        <v>75</v>
      </c>
      <c r="C22" s="212">
        <v>1</v>
      </c>
      <c r="D22" s="212">
        <v>3</v>
      </c>
      <c r="E22" s="21" t="s">
        <v>193</v>
      </c>
      <c r="F22" s="21" t="s">
        <v>154</v>
      </c>
      <c r="G22" s="21" t="s">
        <v>154</v>
      </c>
      <c r="H22" s="237" t="s">
        <v>117</v>
      </c>
      <c r="I22" s="238">
        <v>13.98</v>
      </c>
      <c r="J22" s="239">
        <v>66.75</v>
      </c>
      <c r="K22" s="217">
        <f t="shared" si="0"/>
        <v>52.769999999999996</v>
      </c>
      <c r="L22" s="14">
        <v>77.446285714285594</v>
      </c>
      <c r="M22" s="215">
        <f t="shared" si="1"/>
        <v>0.68137547867277692</v>
      </c>
      <c r="N22" s="218">
        <v>2.2000000000000002</v>
      </c>
      <c r="O22" s="217">
        <v>34.799999999999997</v>
      </c>
      <c r="P22" s="217">
        <v>22.18</v>
      </c>
      <c r="Q22" s="217">
        <f t="shared" si="3"/>
        <v>32.599999999999994</v>
      </c>
      <c r="R22" s="217">
        <f t="shared" si="4"/>
        <v>19.98</v>
      </c>
      <c r="S22" s="216">
        <f t="shared" si="5"/>
        <v>63.163163163163127</v>
      </c>
      <c r="T22" s="219">
        <v>21.47</v>
      </c>
      <c r="U22" s="217">
        <v>26.9</v>
      </c>
      <c r="V22" s="217">
        <v>26.53</v>
      </c>
      <c r="W22" s="220">
        <f t="shared" si="2"/>
        <v>7.3122529644268237</v>
      </c>
      <c r="Z22" s="228"/>
      <c r="AA22" s="240"/>
      <c r="AB22" s="241"/>
      <c r="AC22" s="225" t="s">
        <v>171</v>
      </c>
      <c r="AD22" s="229"/>
      <c r="AE22" s="229"/>
      <c r="AF22" s="229"/>
      <c r="AG22" s="229"/>
      <c r="AH22" s="230"/>
    </row>
    <row r="23" spans="1:34" hidden="1" x14ac:dyDescent="0.25">
      <c r="A23" s="455"/>
      <c r="B23" s="458"/>
      <c r="C23" s="212">
        <v>1</v>
      </c>
      <c r="D23" s="212">
        <v>3</v>
      </c>
      <c r="E23" s="21" t="s">
        <v>193</v>
      </c>
      <c r="F23" s="21" t="s">
        <v>154</v>
      </c>
      <c r="G23" s="21" t="s">
        <v>154</v>
      </c>
      <c r="H23" s="214" t="s">
        <v>119</v>
      </c>
      <c r="I23" s="215">
        <v>14.04</v>
      </c>
      <c r="J23" s="216">
        <v>145.80000000000001</v>
      </c>
      <c r="K23" s="217">
        <f t="shared" si="0"/>
        <v>131.76000000000002</v>
      </c>
      <c r="L23" s="14">
        <v>154.89257142857099</v>
      </c>
      <c r="M23" s="215">
        <f t="shared" si="1"/>
        <v>0.8506540938973397</v>
      </c>
      <c r="N23" s="218">
        <v>2.21</v>
      </c>
      <c r="O23" s="217">
        <v>36.299999999999997</v>
      </c>
      <c r="P23" s="217">
        <v>22.5</v>
      </c>
      <c r="Q23" s="217">
        <f t="shared" si="3"/>
        <v>34.089999999999996</v>
      </c>
      <c r="R23" s="217">
        <f t="shared" si="4"/>
        <v>20.29</v>
      </c>
      <c r="S23" s="216">
        <f t="shared" si="5"/>
        <v>68.013799901429266</v>
      </c>
      <c r="T23" s="219">
        <v>18.96</v>
      </c>
      <c r="U23" s="217">
        <v>27.42</v>
      </c>
      <c r="V23" s="217">
        <v>26.87</v>
      </c>
      <c r="W23" s="220">
        <f t="shared" si="2"/>
        <v>6.9532237673830686</v>
      </c>
      <c r="Z23" s="209" t="s">
        <v>194</v>
      </c>
      <c r="AA23" s="210" t="s">
        <v>182</v>
      </c>
      <c r="AB23" s="211" t="s">
        <v>183</v>
      </c>
      <c r="AC23" s="209" t="s">
        <v>184</v>
      </c>
      <c r="AD23" s="206">
        <f>AVERAGE(M107,M192,M402,M687,M822,M1017,M1187,M1282)</f>
        <v>0.79209737993521911</v>
      </c>
      <c r="AE23" s="206">
        <f>AVERAGE(M108,M193,M403,M688,M823,M1018,M1188,M1283)</f>
        <v>1.0554965284695046</v>
      </c>
      <c r="AF23" s="206">
        <f>AVERAGE(M109,M194,M404,M689,M824,M1019,M1189,M1284)</f>
        <v>1.1534507480453435</v>
      </c>
      <c r="AG23" s="206">
        <f>AVERAGE(M110,M195,M405,M690,M825,M1020,M1190,M1285)</f>
        <v>1.0990762722181648</v>
      </c>
      <c r="AH23" s="207">
        <f>AVERAGE(M111,M196,M406,M691,M826,M1021,M1191,M1286)</f>
        <v>1.1301413062489514</v>
      </c>
    </row>
    <row r="24" spans="1:34" hidden="1" x14ac:dyDescent="0.25">
      <c r="A24" s="455"/>
      <c r="B24" s="458"/>
      <c r="C24" s="212">
        <v>1</v>
      </c>
      <c r="D24" s="212">
        <v>3</v>
      </c>
      <c r="E24" s="21" t="s">
        <v>193</v>
      </c>
      <c r="F24" s="21" t="s">
        <v>154</v>
      </c>
      <c r="G24" s="21" t="s">
        <v>154</v>
      </c>
      <c r="H24" s="214" t="s">
        <v>69</v>
      </c>
      <c r="I24" s="215">
        <v>14</v>
      </c>
      <c r="J24" s="216">
        <v>281</v>
      </c>
      <c r="K24" s="217">
        <f t="shared" si="0"/>
        <v>267</v>
      </c>
      <c r="L24" s="14">
        <v>232.33885714285699</v>
      </c>
      <c r="M24" s="215">
        <f t="shared" si="1"/>
        <v>1.1491835816160147</v>
      </c>
      <c r="N24" s="218">
        <v>2.14</v>
      </c>
      <c r="O24" s="217">
        <v>34.5</v>
      </c>
      <c r="P24" s="217">
        <v>20.86</v>
      </c>
      <c r="Q24" s="217">
        <f t="shared" si="3"/>
        <v>32.36</v>
      </c>
      <c r="R24" s="217">
        <f t="shared" si="4"/>
        <v>18.72</v>
      </c>
      <c r="S24" s="216">
        <f t="shared" si="5"/>
        <v>72.863247863247864</v>
      </c>
      <c r="T24" s="219">
        <v>20.399999999999999</v>
      </c>
      <c r="U24" s="217">
        <v>28.53</v>
      </c>
      <c r="V24" s="217">
        <v>28.08</v>
      </c>
      <c r="W24" s="220">
        <f t="shared" si="2"/>
        <v>5.8593750000000373</v>
      </c>
      <c r="Z24" s="224"/>
      <c r="AA24" s="235"/>
      <c r="AB24" s="236"/>
      <c r="AC24" s="221" t="s">
        <v>185</v>
      </c>
      <c r="AD24" s="217"/>
      <c r="AE24" s="217"/>
      <c r="AF24" s="217"/>
      <c r="AG24" s="217"/>
      <c r="AH24" s="220"/>
    </row>
    <row r="25" spans="1:34" ht="15.75" thickBot="1" x14ac:dyDescent="0.3">
      <c r="A25" s="455"/>
      <c r="B25" s="458"/>
      <c r="C25" s="212">
        <v>1</v>
      </c>
      <c r="D25" s="212">
        <v>3</v>
      </c>
      <c r="E25" s="21" t="s">
        <v>193</v>
      </c>
      <c r="F25" s="21" t="s">
        <v>154</v>
      </c>
      <c r="G25" s="21" t="s">
        <v>154</v>
      </c>
      <c r="H25" s="214" t="s">
        <v>116</v>
      </c>
      <c r="I25" s="215">
        <v>25.51</v>
      </c>
      <c r="J25" s="216">
        <v>509.45</v>
      </c>
      <c r="K25" s="217">
        <f t="shared" si="0"/>
        <v>483.94</v>
      </c>
      <c r="L25" s="14">
        <v>464.67771428571399</v>
      </c>
      <c r="M25" s="215">
        <f t="shared" si="1"/>
        <v>1.041453000912461</v>
      </c>
      <c r="N25" s="218">
        <v>2.15</v>
      </c>
      <c r="O25" s="217">
        <v>28.74</v>
      </c>
      <c r="P25" s="217">
        <v>18</v>
      </c>
      <c r="Q25" s="217">
        <f t="shared" si="3"/>
        <v>26.59</v>
      </c>
      <c r="R25" s="217">
        <f t="shared" si="4"/>
        <v>15.85</v>
      </c>
      <c r="S25" s="216">
        <f t="shared" si="5"/>
        <v>67.760252365930612</v>
      </c>
      <c r="T25" s="219">
        <v>20.63</v>
      </c>
      <c r="U25" s="217">
        <v>28.41</v>
      </c>
      <c r="V25" s="217">
        <v>27.95</v>
      </c>
      <c r="W25" s="220">
        <f t="shared" si="2"/>
        <v>6.2841530054644918</v>
      </c>
      <c r="Z25" s="228"/>
      <c r="AA25" s="240"/>
      <c r="AB25" s="241"/>
      <c r="AC25" s="225" t="s">
        <v>171</v>
      </c>
      <c r="AD25" s="229"/>
      <c r="AE25" s="229"/>
      <c r="AF25" s="229"/>
      <c r="AG25" s="229"/>
      <c r="AH25" s="230"/>
    </row>
    <row r="26" spans="1:34" ht="15.75" hidden="1" thickBot="1" x14ac:dyDescent="0.3">
      <c r="A26" s="456"/>
      <c r="B26" s="459"/>
      <c r="C26" s="212">
        <v>1</v>
      </c>
      <c r="D26" s="212">
        <v>3</v>
      </c>
      <c r="E26" s="21" t="s">
        <v>193</v>
      </c>
      <c r="F26" s="21" t="s">
        <v>154</v>
      </c>
      <c r="G26" s="21" t="s">
        <v>154</v>
      </c>
      <c r="H26" s="232" t="s">
        <v>118</v>
      </c>
      <c r="I26" s="233">
        <v>25.28</v>
      </c>
      <c r="J26" s="234">
        <v>528.79</v>
      </c>
      <c r="K26" s="217">
        <f t="shared" si="0"/>
        <v>503.51</v>
      </c>
      <c r="L26" s="14">
        <v>486.982244571428</v>
      </c>
      <c r="M26" s="215">
        <f t="shared" si="1"/>
        <v>1.033939133536824</v>
      </c>
      <c r="N26" s="218">
        <v>2.15</v>
      </c>
      <c r="O26" s="217">
        <v>34.64</v>
      </c>
      <c r="P26" s="217">
        <v>22</v>
      </c>
      <c r="Q26" s="217">
        <f t="shared" si="3"/>
        <v>32.49</v>
      </c>
      <c r="R26" s="217">
        <f t="shared" si="4"/>
        <v>19.850000000000001</v>
      </c>
      <c r="S26" s="216">
        <f t="shared" si="5"/>
        <v>63.677581863979846</v>
      </c>
      <c r="T26" s="219">
        <v>17.91</v>
      </c>
      <c r="U26" s="217">
        <v>25.88</v>
      </c>
      <c r="V26" s="217">
        <v>25.36</v>
      </c>
      <c r="W26" s="220">
        <f t="shared" si="2"/>
        <v>6.9798657718120758</v>
      </c>
      <c r="Z26" s="209" t="s">
        <v>195</v>
      </c>
      <c r="AA26" s="210" t="s">
        <v>182</v>
      </c>
      <c r="AB26" s="211" t="s">
        <v>183</v>
      </c>
      <c r="AC26" s="209" t="s">
        <v>184</v>
      </c>
      <c r="AD26" s="206">
        <f>AVERAGE(M72,M342,M497,M567,M757,M932,M1107,M1257)</f>
        <v>0.76659583416340293</v>
      </c>
      <c r="AE26" s="206">
        <f>AVERAGE(M73,M343,M498,M568,M758,M933,M1108,M1258)</f>
        <v>1.0408100821952202</v>
      </c>
      <c r="AF26" s="206">
        <f>AVERAGE(M74,M344,M499,M569,M759,M934,M1109,M1259)</f>
        <v>1.1453260693125564</v>
      </c>
      <c r="AG26" s="206">
        <f>AVERAGE(M75,M345,M500,M570,M760,M935,M1110,M1260)</f>
        <v>1.0847625881409673</v>
      </c>
      <c r="AH26" s="207">
        <f>AVERAGE(M76,M346,M501,M571,M761,M936,M1111,M1261)</f>
        <v>1.0354632515408526</v>
      </c>
    </row>
    <row r="27" spans="1:34" hidden="1" x14ac:dyDescent="0.25">
      <c r="A27" s="460" t="s">
        <v>179</v>
      </c>
      <c r="B27" s="461">
        <v>76</v>
      </c>
      <c r="C27" s="212">
        <v>1</v>
      </c>
      <c r="D27" s="212">
        <v>3</v>
      </c>
      <c r="E27" s="213" t="s">
        <v>187</v>
      </c>
      <c r="F27" s="213" t="s">
        <v>157</v>
      </c>
      <c r="G27" s="213" t="s">
        <v>155</v>
      </c>
      <c r="H27" s="237" t="s">
        <v>117</v>
      </c>
      <c r="I27" s="238">
        <v>11.95</v>
      </c>
      <c r="J27" s="239">
        <v>69.22</v>
      </c>
      <c r="K27" s="217">
        <f t="shared" si="0"/>
        <v>57.269999999999996</v>
      </c>
      <c r="L27" s="14">
        <v>77.446285714285594</v>
      </c>
      <c r="M27" s="215">
        <f t="shared" si="1"/>
        <v>0.73948026650729459</v>
      </c>
      <c r="N27" s="218">
        <v>2.16</v>
      </c>
      <c r="O27" s="217">
        <v>34.659999999999997</v>
      </c>
      <c r="P27" s="217">
        <v>21.03</v>
      </c>
      <c r="Q27" s="217">
        <f t="shared" si="3"/>
        <v>32.5</v>
      </c>
      <c r="R27" s="217">
        <f t="shared" si="4"/>
        <v>18.87</v>
      </c>
      <c r="S27" s="216">
        <f t="shared" si="5"/>
        <v>72.231054583995743</v>
      </c>
      <c r="T27" s="219">
        <v>17.579999999999998</v>
      </c>
      <c r="U27" s="217">
        <v>23.76</v>
      </c>
      <c r="V27" s="217">
        <v>23.31</v>
      </c>
      <c r="W27" s="220">
        <f t="shared" si="2"/>
        <v>7.853403141361305</v>
      </c>
      <c r="Z27" s="224"/>
      <c r="AA27" s="235"/>
      <c r="AB27" s="236"/>
      <c r="AC27" s="221" t="s">
        <v>185</v>
      </c>
      <c r="AD27" s="217"/>
      <c r="AE27" s="217"/>
      <c r="AF27" s="217"/>
      <c r="AG27" s="217"/>
      <c r="AH27" s="220"/>
    </row>
    <row r="28" spans="1:34" ht="15.75" hidden="1" thickBot="1" x14ac:dyDescent="0.3">
      <c r="A28" s="455"/>
      <c r="B28" s="458"/>
      <c r="C28" s="212">
        <v>1</v>
      </c>
      <c r="D28" s="212">
        <v>3</v>
      </c>
      <c r="E28" s="213" t="s">
        <v>187</v>
      </c>
      <c r="F28" s="213" t="s">
        <v>157</v>
      </c>
      <c r="G28" s="213" t="s">
        <v>155</v>
      </c>
      <c r="H28" s="214" t="s">
        <v>119</v>
      </c>
      <c r="I28" s="215">
        <v>14.03</v>
      </c>
      <c r="J28" s="216">
        <v>198.39</v>
      </c>
      <c r="K28" s="217">
        <f t="shared" si="0"/>
        <v>184.35999999999999</v>
      </c>
      <c r="L28" s="14">
        <v>154.89257142857099</v>
      </c>
      <c r="M28" s="215">
        <f t="shared" si="1"/>
        <v>1.1902442983524097</v>
      </c>
      <c r="N28" s="218">
        <v>2.17</v>
      </c>
      <c r="O28" s="217">
        <v>31.61</v>
      </c>
      <c r="P28" s="217">
        <v>20.32</v>
      </c>
      <c r="Q28" s="217">
        <f t="shared" si="3"/>
        <v>29.439999999999998</v>
      </c>
      <c r="R28" s="217">
        <f t="shared" si="4"/>
        <v>18.149999999999999</v>
      </c>
      <c r="S28" s="216">
        <f t="shared" si="5"/>
        <v>62.203856749311292</v>
      </c>
      <c r="T28" s="219">
        <v>17.809999999999999</v>
      </c>
      <c r="U28" s="217">
        <v>25.82</v>
      </c>
      <c r="V28" s="217">
        <v>25.28</v>
      </c>
      <c r="W28" s="220">
        <f t="shared" si="2"/>
        <v>7.2289156626505884</v>
      </c>
      <c r="Z28" s="228"/>
      <c r="AA28" s="240"/>
      <c r="AB28" s="241"/>
      <c r="AC28" s="225" t="s">
        <v>171</v>
      </c>
      <c r="AD28" s="229"/>
      <c r="AE28" s="229"/>
      <c r="AF28" s="229"/>
      <c r="AG28" s="229"/>
      <c r="AH28" s="230"/>
    </row>
    <row r="29" spans="1:34" hidden="1" x14ac:dyDescent="0.25">
      <c r="A29" s="455"/>
      <c r="B29" s="458"/>
      <c r="C29" s="212">
        <v>1</v>
      </c>
      <c r="D29" s="212">
        <v>3</v>
      </c>
      <c r="E29" s="213" t="s">
        <v>187</v>
      </c>
      <c r="F29" s="213" t="s">
        <v>157</v>
      </c>
      <c r="G29" s="213" t="s">
        <v>155</v>
      </c>
      <c r="H29" s="214" t="s">
        <v>69</v>
      </c>
      <c r="I29" s="215">
        <v>13.99</v>
      </c>
      <c r="J29" s="216">
        <v>298.98</v>
      </c>
      <c r="K29" s="217">
        <f t="shared" si="0"/>
        <v>284.99</v>
      </c>
      <c r="L29" s="14">
        <v>232.33885714285699</v>
      </c>
      <c r="M29" s="215">
        <f t="shared" si="1"/>
        <v>1.2266135914784571</v>
      </c>
      <c r="N29" s="218">
        <v>2.16</v>
      </c>
      <c r="O29" s="217">
        <v>40.26</v>
      </c>
      <c r="P29" s="217">
        <v>24.79</v>
      </c>
      <c r="Q29" s="217">
        <f t="shared" si="3"/>
        <v>38.099999999999994</v>
      </c>
      <c r="R29" s="217">
        <f t="shared" si="4"/>
        <v>22.63</v>
      </c>
      <c r="S29" s="216">
        <f t="shared" si="5"/>
        <v>68.360583296509034</v>
      </c>
      <c r="T29" s="219">
        <v>18.57</v>
      </c>
      <c r="U29" s="217">
        <v>25.47</v>
      </c>
      <c r="V29" s="217">
        <v>25.04</v>
      </c>
      <c r="W29" s="220">
        <f t="shared" si="2"/>
        <v>6.6460587326120519</v>
      </c>
      <c r="Z29" s="209" t="s">
        <v>196</v>
      </c>
      <c r="AA29" s="210" t="s">
        <v>182</v>
      </c>
      <c r="AB29" s="211" t="s">
        <v>183</v>
      </c>
      <c r="AC29" s="209" t="s">
        <v>184</v>
      </c>
      <c r="AD29" s="206">
        <f>AVERAGE(M52,M307,M412,M642,M702,M1047,M1062,M1247,M1252)</f>
        <v>0.97634694481541473</v>
      </c>
      <c r="AE29" s="206">
        <f>AVERAGE(M53,M308,M413,M643,M703,M1048,M1063,M1248,M1253)</f>
        <v>1.049085531067516</v>
      </c>
      <c r="AF29" s="206">
        <f>AVERAGE(M54,M309,M414,M644,M704,M1049,M1064,M1249,M1254)</f>
        <v>1.0960876416957506</v>
      </c>
      <c r="AG29" s="206">
        <f>AVERAGE(M75,M345,M500,M570,M760,M935,M1110,M1260)</f>
        <v>1.0847625881409673</v>
      </c>
      <c r="AH29" s="207">
        <f>AVERAGE(M76,M346,M501,M571,M761,M936,M1111,M1261)</f>
        <v>1.0354632515408526</v>
      </c>
    </row>
    <row r="30" spans="1:34" ht="15.75" thickBot="1" x14ac:dyDescent="0.3">
      <c r="A30" s="455"/>
      <c r="B30" s="458"/>
      <c r="C30" s="212">
        <v>1</v>
      </c>
      <c r="D30" s="212">
        <v>3</v>
      </c>
      <c r="E30" s="213" t="s">
        <v>187</v>
      </c>
      <c r="F30" s="213" t="s">
        <v>157</v>
      </c>
      <c r="G30" s="213" t="s">
        <v>155</v>
      </c>
      <c r="H30" s="214" t="s">
        <v>116</v>
      </c>
      <c r="I30" s="215">
        <v>25.25</v>
      </c>
      <c r="J30" s="216">
        <v>565.01</v>
      </c>
      <c r="K30" s="217">
        <f t="shared" si="0"/>
        <v>539.76</v>
      </c>
      <c r="L30" s="14">
        <v>464.67771428571399</v>
      </c>
      <c r="M30" s="215">
        <f t="shared" si="1"/>
        <v>1.1615792696873786</v>
      </c>
      <c r="N30" s="218">
        <v>2.14</v>
      </c>
      <c r="O30" s="217">
        <v>29.34</v>
      </c>
      <c r="P30" s="217">
        <v>18.55</v>
      </c>
      <c r="Q30" s="217">
        <f t="shared" si="3"/>
        <v>27.2</v>
      </c>
      <c r="R30" s="217">
        <f t="shared" si="4"/>
        <v>16.41</v>
      </c>
      <c r="S30" s="216">
        <f t="shared" si="5"/>
        <v>65.752589884216945</v>
      </c>
      <c r="T30" s="219">
        <v>18.489999999999998</v>
      </c>
      <c r="U30" s="217">
        <v>25.96</v>
      </c>
      <c r="V30" s="217">
        <v>25.48</v>
      </c>
      <c r="W30" s="220">
        <f t="shared" si="2"/>
        <v>6.8669527896995746</v>
      </c>
      <c r="Z30" s="224"/>
      <c r="AA30" s="235"/>
      <c r="AB30" s="236"/>
      <c r="AC30" s="221" t="s">
        <v>185</v>
      </c>
      <c r="AD30" s="217">
        <f>AVERAGE(S52,S307,S412,S642,S702,S1047,S1062,S1247,S1252)</f>
        <v>72.025155319225675</v>
      </c>
      <c r="AE30" s="217">
        <f>AVERAGE(S53,S308,S413,S643,S703,S1048,S1063,S1248,S1253)</f>
        <v>65.590262982150392</v>
      </c>
      <c r="AF30" s="217">
        <f>AVERAGE(S54,S309,S414,S644,S704,S1049,S1064,S1249,S1254)</f>
        <v>70.144947905055147</v>
      </c>
      <c r="AG30" s="217">
        <f>AVERAGE(S75,S345,S500,S570,S760,S935,S1110,S1260)</f>
        <v>60.132046724225475</v>
      </c>
      <c r="AH30" s="220">
        <f>AVERAGE(S76,S346,S501,S571,S761,S936,S1111,S1261)</f>
        <v>70.745501285347061</v>
      </c>
    </row>
    <row r="31" spans="1:34" ht="15.75" hidden="1" thickBot="1" x14ac:dyDescent="0.3">
      <c r="A31" s="456"/>
      <c r="B31" s="459"/>
      <c r="C31" s="212">
        <v>1</v>
      </c>
      <c r="D31" s="212">
        <v>3</v>
      </c>
      <c r="E31" s="213" t="s">
        <v>187</v>
      </c>
      <c r="F31" s="213" t="s">
        <v>157</v>
      </c>
      <c r="G31" s="213" t="s">
        <v>155</v>
      </c>
      <c r="H31" s="232" t="s">
        <v>118</v>
      </c>
      <c r="I31" s="233">
        <v>24.96</v>
      </c>
      <c r="J31" s="234">
        <v>594.42999999999995</v>
      </c>
      <c r="K31" s="217">
        <f t="shared" si="0"/>
        <v>569.46999999999991</v>
      </c>
      <c r="L31" s="14">
        <v>486.982244571428</v>
      </c>
      <c r="M31" s="215">
        <f t="shared" si="1"/>
        <v>1.1693855501881096</v>
      </c>
      <c r="N31" s="218">
        <v>2.16</v>
      </c>
      <c r="O31" s="217">
        <v>35.770000000000003</v>
      </c>
      <c r="P31" s="217">
        <v>21.33</v>
      </c>
      <c r="Q31" s="217">
        <f t="shared" si="3"/>
        <v>33.61</v>
      </c>
      <c r="R31" s="217">
        <f t="shared" si="4"/>
        <v>19.169999999999998</v>
      </c>
      <c r="S31" s="216">
        <f t="shared" si="5"/>
        <v>75.326030255607733</v>
      </c>
      <c r="T31" s="219">
        <v>18.45</v>
      </c>
      <c r="U31" s="217">
        <v>28.26</v>
      </c>
      <c r="V31" s="217">
        <v>27.58</v>
      </c>
      <c r="W31" s="220">
        <f t="shared" si="2"/>
        <v>7.4479737130339911</v>
      </c>
      <c r="Z31" s="228"/>
      <c r="AA31" s="240"/>
      <c r="AB31" s="241"/>
      <c r="AC31" s="225" t="s">
        <v>171</v>
      </c>
      <c r="AD31" s="229">
        <f>AVERAGE(W52,W307,W412,W642,W702,W1047,W1062,W1247,W1252)</f>
        <v>8.5817516127093807</v>
      </c>
      <c r="AE31" s="229">
        <f>AVERAGE(W53,W308,W413,W643,W703,W1048,W1063,W1248,W1253)</f>
        <v>8.2089388290615286</v>
      </c>
      <c r="AF31" s="229">
        <f>AVERAGE(W54,W309,W414,W644,W704,W1049,W1064,W1249,W1254)</f>
        <v>7.4952242633589803</v>
      </c>
      <c r="AG31" s="229">
        <f>AVERAGE(W75,W345,W500,W570,W760,W935,W1110,W1260)</f>
        <v>6.0230438925327903</v>
      </c>
      <c r="AH31" s="230">
        <f>AVERAGE(W76,W346,W501,W571,W761,W936,W1111,W1261)</f>
        <v>6.1834490768453962</v>
      </c>
    </row>
    <row r="32" spans="1:34" ht="15.75" hidden="1" thickBot="1" x14ac:dyDescent="0.3">
      <c r="A32" s="460" t="s">
        <v>179</v>
      </c>
      <c r="B32" s="461">
        <v>77</v>
      </c>
      <c r="C32" s="212">
        <v>1</v>
      </c>
      <c r="D32" s="212">
        <v>3</v>
      </c>
      <c r="E32" s="213" t="s">
        <v>187</v>
      </c>
      <c r="F32" s="213" t="s">
        <v>154</v>
      </c>
      <c r="G32" s="213" t="s">
        <v>155</v>
      </c>
      <c r="H32" s="237" t="s">
        <v>117</v>
      </c>
      <c r="I32" s="238">
        <v>11.81</v>
      </c>
      <c r="J32" s="239">
        <v>74.989999999999995</v>
      </c>
      <c r="K32" s="217">
        <f t="shared" si="0"/>
        <v>63.179999999999993</v>
      </c>
      <c r="L32" s="14">
        <v>77.446285714285594</v>
      </c>
      <c r="M32" s="215">
        <f t="shared" si="1"/>
        <v>0.81579122119662772</v>
      </c>
      <c r="N32" s="218">
        <v>2.1800000000000002</v>
      </c>
      <c r="O32" s="217">
        <v>22.51</v>
      </c>
      <c r="P32" s="217">
        <v>15.52</v>
      </c>
      <c r="Q32" s="217">
        <f t="shared" si="3"/>
        <v>20.330000000000002</v>
      </c>
      <c r="R32" s="217">
        <f t="shared" si="4"/>
        <v>13.34</v>
      </c>
      <c r="S32" s="216">
        <f t="shared" si="5"/>
        <v>52.398800599700166</v>
      </c>
      <c r="T32" s="219">
        <v>18.95</v>
      </c>
      <c r="U32" s="217">
        <v>23.93</v>
      </c>
      <c r="V32" s="217">
        <v>23.58</v>
      </c>
      <c r="W32" s="220">
        <f t="shared" si="2"/>
        <v>7.5593952483801612</v>
      </c>
      <c r="Z32" s="209" t="s">
        <v>193</v>
      </c>
      <c r="AA32" s="210" t="s">
        <v>182</v>
      </c>
      <c r="AB32" s="211" t="s">
        <v>183</v>
      </c>
      <c r="AC32" s="209" t="s">
        <v>184</v>
      </c>
      <c r="AD32" s="206">
        <f>AVERAGE(M22,M197,M472,M537,M797,M887,M1072,M1342)</f>
        <v>0.62179501368690648</v>
      </c>
      <c r="AE32" s="206">
        <f>AVERAGE(M23,M198,M473,M538,M798,M888,M1073,M1343)</f>
        <v>0.86754483291645701</v>
      </c>
      <c r="AF32" s="206">
        <f>AVERAGE(M24,M199,M474,M539,M799,M889,M1074,M1344)</f>
        <v>1.135469775672479</v>
      </c>
      <c r="AG32" s="206">
        <f>AVERAGE(M25,M200,M475,M540,M800,M890,M1075,M1345)</f>
        <v>1.0444389413984014</v>
      </c>
      <c r="AH32" s="207">
        <f>AVERAGE(M26,M201,M476,M541,M801,M891,M1076,M1346)</f>
        <v>1.0817484627351284</v>
      </c>
    </row>
    <row r="33" spans="1:34" ht="15.75" hidden="1" thickBot="1" x14ac:dyDescent="0.3">
      <c r="A33" s="455"/>
      <c r="B33" s="458"/>
      <c r="C33" s="212">
        <v>1</v>
      </c>
      <c r="D33" s="212">
        <v>3</v>
      </c>
      <c r="E33" s="213" t="s">
        <v>187</v>
      </c>
      <c r="F33" s="213" t="s">
        <v>154</v>
      </c>
      <c r="G33" s="213" t="s">
        <v>155</v>
      </c>
      <c r="H33" s="214" t="s">
        <v>119</v>
      </c>
      <c r="I33" s="215">
        <v>14.01</v>
      </c>
      <c r="J33" s="216">
        <v>150.01</v>
      </c>
      <c r="K33" s="217">
        <f t="shared" si="0"/>
        <v>136</v>
      </c>
      <c r="L33" s="14">
        <v>154.89257142857099</v>
      </c>
      <c r="M33" s="215">
        <f t="shared" si="1"/>
        <v>0.87802790505493455</v>
      </c>
      <c r="N33" s="218">
        <v>2.15</v>
      </c>
      <c r="O33" s="217">
        <v>32.31</v>
      </c>
      <c r="P33" s="217">
        <v>20.239999999999998</v>
      </c>
      <c r="Q33" s="217">
        <f t="shared" si="3"/>
        <v>30.160000000000004</v>
      </c>
      <c r="R33" s="217">
        <f t="shared" si="4"/>
        <v>18.09</v>
      </c>
      <c r="S33" s="216">
        <f t="shared" si="5"/>
        <v>66.72194582642345</v>
      </c>
      <c r="T33" s="219">
        <v>18.100000000000001</v>
      </c>
      <c r="U33" s="217">
        <v>24.37</v>
      </c>
      <c r="V33" s="217">
        <v>23.93</v>
      </c>
      <c r="W33" s="220">
        <f t="shared" si="2"/>
        <v>7.5471698113207797</v>
      </c>
      <c r="Z33" s="224"/>
      <c r="AA33" s="235"/>
      <c r="AB33" s="236"/>
      <c r="AC33" s="221" t="s">
        <v>185</v>
      </c>
      <c r="AD33" s="217"/>
      <c r="AE33" s="217"/>
      <c r="AF33" s="217"/>
      <c r="AG33" s="217"/>
      <c r="AH33" s="220"/>
    </row>
    <row r="34" spans="1:34" ht="15.75" hidden="1" thickBot="1" x14ac:dyDescent="0.3">
      <c r="A34" s="455"/>
      <c r="B34" s="458"/>
      <c r="C34" s="212">
        <v>1</v>
      </c>
      <c r="D34" s="212">
        <v>3</v>
      </c>
      <c r="E34" s="213" t="s">
        <v>187</v>
      </c>
      <c r="F34" s="213" t="s">
        <v>154</v>
      </c>
      <c r="G34" s="213" t="s">
        <v>155</v>
      </c>
      <c r="H34" s="214" t="s">
        <v>69</v>
      </c>
      <c r="I34" s="215">
        <v>13.93</v>
      </c>
      <c r="J34" s="216">
        <v>274.60000000000002</v>
      </c>
      <c r="K34" s="217">
        <f t="shared" si="0"/>
        <v>260.67</v>
      </c>
      <c r="L34" s="14">
        <v>232.33885714285699</v>
      </c>
      <c r="M34" s="215">
        <f t="shared" si="1"/>
        <v>1.1219388922091633</v>
      </c>
      <c r="N34" s="218">
        <v>2.16</v>
      </c>
      <c r="O34" s="217">
        <v>38.409999999999997</v>
      </c>
      <c r="P34" s="217">
        <v>24.66</v>
      </c>
      <c r="Q34" s="217">
        <f t="shared" si="3"/>
        <v>36.25</v>
      </c>
      <c r="R34" s="217">
        <f t="shared" si="4"/>
        <v>22.5</v>
      </c>
      <c r="S34" s="216">
        <f t="shared" si="5"/>
        <v>61.111111111111114</v>
      </c>
      <c r="T34" s="219">
        <v>18.43</v>
      </c>
      <c r="U34" s="217">
        <v>23.25</v>
      </c>
      <c r="V34" s="217">
        <v>22.94</v>
      </c>
      <c r="W34" s="220">
        <f t="shared" si="2"/>
        <v>6.8736141906873316</v>
      </c>
      <c r="Z34" s="228"/>
      <c r="AA34" s="240"/>
      <c r="AB34" s="241"/>
      <c r="AC34" s="225" t="s">
        <v>171</v>
      </c>
      <c r="AD34" s="229"/>
      <c r="AE34" s="229"/>
      <c r="AF34" s="229"/>
      <c r="AG34" s="229"/>
      <c r="AH34" s="230"/>
    </row>
    <row r="35" spans="1:34" ht="15.75" thickBot="1" x14ac:dyDescent="0.3">
      <c r="A35" s="455"/>
      <c r="B35" s="458"/>
      <c r="C35" s="212">
        <v>1</v>
      </c>
      <c r="D35" s="212">
        <v>3</v>
      </c>
      <c r="E35" s="213" t="s">
        <v>187</v>
      </c>
      <c r="F35" s="213" t="s">
        <v>154</v>
      </c>
      <c r="G35" s="213" t="s">
        <v>155</v>
      </c>
      <c r="H35" s="214" t="s">
        <v>116</v>
      </c>
      <c r="I35" s="215">
        <v>25.53</v>
      </c>
      <c r="J35" s="216">
        <v>548.79</v>
      </c>
      <c r="K35" s="217">
        <f t="shared" si="0"/>
        <v>523.26</v>
      </c>
      <c r="L35" s="14">
        <v>464.67771428571399</v>
      </c>
      <c r="M35" s="215">
        <f t="shared" si="1"/>
        <v>1.126070788232951</v>
      </c>
      <c r="N35" s="218">
        <v>2.12</v>
      </c>
      <c r="O35" s="217">
        <v>32.380000000000003</v>
      </c>
      <c r="P35" s="217">
        <v>20.48</v>
      </c>
      <c r="Q35" s="217">
        <f t="shared" si="3"/>
        <v>30.26</v>
      </c>
      <c r="R35" s="217">
        <f t="shared" si="4"/>
        <v>18.36</v>
      </c>
      <c r="S35" s="216">
        <f t="shared" si="5"/>
        <v>64.814814814814824</v>
      </c>
      <c r="T35" s="219">
        <v>18.8</v>
      </c>
      <c r="U35" s="217">
        <v>25.67</v>
      </c>
      <c r="V35" s="217">
        <v>25.24</v>
      </c>
      <c r="W35" s="220">
        <f t="shared" si="2"/>
        <v>6.6770186335404258</v>
      </c>
      <c r="Z35" s="221" t="s">
        <v>197</v>
      </c>
      <c r="AA35" s="222" t="s">
        <v>182</v>
      </c>
      <c r="AB35" s="223" t="s">
        <v>183</v>
      </c>
      <c r="AC35" s="209" t="s">
        <v>184</v>
      </c>
      <c r="AD35" s="203">
        <f>AVERAGE(M37,M302,M352,M597,M847,M977,M1112,M1332)</f>
        <v>0.84639307612280712</v>
      </c>
      <c r="AE35" s="203">
        <f>AVERAGE(M38,M303,M353,M598,M848,M978,M1113,M1333)</f>
        <v>0.9903880385299334</v>
      </c>
      <c r="AF35" s="203">
        <f>AVERAGE(M39,M304,M354,M599,M849,M979,M1114,M1334)</f>
        <v>1.0847464479221243</v>
      </c>
      <c r="AG35" s="203">
        <f>AVERAGE(M40,M305,M355,M600,M850,M980,M1115,M1335)</f>
        <v>1.0598528503933917</v>
      </c>
      <c r="AH35" s="231">
        <f>AVERAGE(M41,M306,M356,M601,M851,M981,M1116,M1336)</f>
        <v>1.1473098113352418</v>
      </c>
    </row>
    <row r="36" spans="1:34" ht="15.75" hidden="1" thickBot="1" x14ac:dyDescent="0.3">
      <c r="A36" s="456"/>
      <c r="B36" s="459"/>
      <c r="C36" s="212">
        <v>1</v>
      </c>
      <c r="D36" s="212">
        <v>3</v>
      </c>
      <c r="E36" s="213" t="s">
        <v>187</v>
      </c>
      <c r="F36" s="213" t="s">
        <v>154</v>
      </c>
      <c r="G36" s="213" t="s">
        <v>155</v>
      </c>
      <c r="H36" s="232" t="s">
        <v>118</v>
      </c>
      <c r="I36" s="233">
        <v>25.31</v>
      </c>
      <c r="J36" s="234">
        <v>616.66</v>
      </c>
      <c r="K36" s="217">
        <f t="shared" si="0"/>
        <v>591.35</v>
      </c>
      <c r="L36" s="14">
        <v>486.982244571428</v>
      </c>
      <c r="M36" s="215">
        <f t="shared" si="1"/>
        <v>1.2143153196897796</v>
      </c>
      <c r="N36" s="218">
        <v>2.12</v>
      </c>
      <c r="O36" s="217">
        <v>33.770000000000003</v>
      </c>
      <c r="P36" s="217">
        <v>20.190000000000001</v>
      </c>
      <c r="Q36" s="217">
        <f t="shared" si="3"/>
        <v>31.650000000000002</v>
      </c>
      <c r="R36" s="217">
        <f t="shared" si="4"/>
        <v>18.07</v>
      </c>
      <c r="S36" s="216">
        <f t="shared" si="5"/>
        <v>75.152185943552865</v>
      </c>
      <c r="T36" s="219">
        <v>19.760000000000002</v>
      </c>
      <c r="U36" s="217">
        <v>25.49</v>
      </c>
      <c r="V36" s="217">
        <v>25.07</v>
      </c>
      <c r="W36" s="220">
        <f t="shared" si="2"/>
        <v>7.9096045197739784</v>
      </c>
      <c r="Z36" s="224"/>
      <c r="AA36" s="235"/>
      <c r="AB36" s="236"/>
      <c r="AC36" s="221" t="s">
        <v>185</v>
      </c>
      <c r="AD36" s="217"/>
      <c r="AE36" s="217"/>
      <c r="AF36" s="217"/>
      <c r="AG36" s="217"/>
      <c r="AH36" s="220"/>
    </row>
    <row r="37" spans="1:34" ht="15.75" hidden="1" thickBot="1" x14ac:dyDescent="0.3">
      <c r="A37" s="460" t="s">
        <v>179</v>
      </c>
      <c r="B37" s="461">
        <v>78</v>
      </c>
      <c r="C37" s="212">
        <v>1</v>
      </c>
      <c r="D37" s="212">
        <v>3</v>
      </c>
      <c r="E37" s="213" t="s">
        <v>197</v>
      </c>
      <c r="F37" s="213" t="s">
        <v>154</v>
      </c>
      <c r="G37" s="213" t="s">
        <v>154</v>
      </c>
      <c r="H37" s="237" t="s">
        <v>117</v>
      </c>
      <c r="I37" s="238">
        <v>11.78</v>
      </c>
      <c r="J37" s="239">
        <v>64.69</v>
      </c>
      <c r="K37" s="217">
        <f t="shared" si="0"/>
        <v>52.91</v>
      </c>
      <c r="L37" s="14">
        <v>77.446285714285594</v>
      </c>
      <c r="M37" s="215">
        <f t="shared" si="1"/>
        <v>0.68318318318318416</v>
      </c>
      <c r="N37" s="218">
        <v>2.14</v>
      </c>
      <c r="O37" s="217">
        <v>33.700000000000003</v>
      </c>
      <c r="P37" s="217">
        <v>20.96</v>
      </c>
      <c r="Q37" s="217">
        <f t="shared" si="3"/>
        <v>31.560000000000002</v>
      </c>
      <c r="R37" s="217">
        <f t="shared" si="4"/>
        <v>18.82</v>
      </c>
      <c r="S37" s="216">
        <f t="shared" si="5"/>
        <v>67.693942614240171</v>
      </c>
      <c r="T37" s="219">
        <v>19.489999999999998</v>
      </c>
      <c r="U37" s="217">
        <v>24.85</v>
      </c>
      <c r="V37" s="217">
        <v>24.46</v>
      </c>
      <c r="W37" s="220">
        <f t="shared" si="2"/>
        <v>7.8470824949698255</v>
      </c>
      <c r="Z37" s="228"/>
      <c r="AA37" s="240"/>
      <c r="AB37" s="241"/>
      <c r="AC37" s="225" t="s">
        <v>171</v>
      </c>
      <c r="AD37" s="229"/>
      <c r="AE37" s="229"/>
      <c r="AF37" s="229"/>
      <c r="AG37" s="229"/>
      <c r="AH37" s="230"/>
    </row>
    <row r="38" spans="1:34" ht="15.75" hidden="1" thickBot="1" x14ac:dyDescent="0.3">
      <c r="A38" s="455"/>
      <c r="B38" s="458"/>
      <c r="C38" s="212">
        <v>1</v>
      </c>
      <c r="D38" s="212">
        <v>3</v>
      </c>
      <c r="E38" s="213" t="s">
        <v>197</v>
      </c>
      <c r="F38" s="213" t="s">
        <v>154</v>
      </c>
      <c r="G38" s="213" t="s">
        <v>154</v>
      </c>
      <c r="H38" s="214" t="s">
        <v>119</v>
      </c>
      <c r="I38" s="215">
        <v>13.94</v>
      </c>
      <c r="J38" s="216">
        <v>167.34</v>
      </c>
      <c r="K38" s="217">
        <f t="shared" si="0"/>
        <v>153.4</v>
      </c>
      <c r="L38" s="14">
        <v>154.89257142857099</v>
      </c>
      <c r="M38" s="215">
        <f t="shared" si="1"/>
        <v>0.99036382820166891</v>
      </c>
      <c r="N38" s="218">
        <v>2.16</v>
      </c>
      <c r="O38" s="217">
        <v>28.11</v>
      </c>
      <c r="P38" s="217">
        <v>18.22</v>
      </c>
      <c r="Q38" s="217">
        <f t="shared" si="3"/>
        <v>25.95</v>
      </c>
      <c r="R38" s="217">
        <f t="shared" si="4"/>
        <v>16.059999999999999</v>
      </c>
      <c r="S38" s="216">
        <f t="shared" si="5"/>
        <v>61.581569115815704</v>
      </c>
      <c r="T38" s="219">
        <v>19.63</v>
      </c>
      <c r="U38" s="217">
        <v>25.91</v>
      </c>
      <c r="V38" s="217">
        <v>25.48</v>
      </c>
      <c r="W38" s="220">
        <f t="shared" si="2"/>
        <v>7.3504273504273439</v>
      </c>
    </row>
    <row r="39" spans="1:34" ht="15.75" hidden="1" thickBot="1" x14ac:dyDescent="0.3">
      <c r="A39" s="455"/>
      <c r="B39" s="458"/>
      <c r="C39" s="212">
        <v>1</v>
      </c>
      <c r="D39" s="212">
        <v>3</v>
      </c>
      <c r="E39" s="213" t="s">
        <v>197</v>
      </c>
      <c r="F39" s="213" t="s">
        <v>154</v>
      </c>
      <c r="G39" s="213" t="s">
        <v>154</v>
      </c>
      <c r="H39" s="214" t="s">
        <v>69</v>
      </c>
      <c r="I39" s="215">
        <v>14.01</v>
      </c>
      <c r="J39" s="216">
        <v>295.72000000000003</v>
      </c>
      <c r="K39" s="217">
        <f t="shared" si="0"/>
        <v>281.71000000000004</v>
      </c>
      <c r="L39" s="14">
        <v>232.33885714285699</v>
      </c>
      <c r="M39" s="215">
        <f t="shared" si="1"/>
        <v>1.2124962800638486</v>
      </c>
      <c r="N39" s="218">
        <v>2.16</v>
      </c>
      <c r="O39" s="217">
        <v>33.18</v>
      </c>
      <c r="P39" s="217">
        <v>21.1</v>
      </c>
      <c r="Q39" s="217">
        <f t="shared" si="3"/>
        <v>31.02</v>
      </c>
      <c r="R39" s="217">
        <f t="shared" si="4"/>
        <v>18.940000000000001</v>
      </c>
      <c r="S39" s="216">
        <f t="shared" si="5"/>
        <v>63.780359028511072</v>
      </c>
      <c r="T39" s="219">
        <v>20.079999999999998</v>
      </c>
      <c r="U39" s="217">
        <v>26.98</v>
      </c>
      <c r="V39" s="217">
        <v>26.55</v>
      </c>
      <c r="W39" s="220">
        <f t="shared" si="2"/>
        <v>6.6460587326120493</v>
      </c>
      <c r="Z39" s="250" t="s">
        <v>198</v>
      </c>
      <c r="AG39" s="251"/>
    </row>
    <row r="40" spans="1:34" x14ac:dyDescent="0.25">
      <c r="A40" s="455"/>
      <c r="B40" s="458"/>
      <c r="C40" s="212">
        <v>1</v>
      </c>
      <c r="D40" s="212">
        <v>3</v>
      </c>
      <c r="E40" s="213" t="s">
        <v>197</v>
      </c>
      <c r="F40" s="213" t="s">
        <v>154</v>
      </c>
      <c r="G40" s="213" t="s">
        <v>154</v>
      </c>
      <c r="H40" s="214" t="s">
        <v>116</v>
      </c>
      <c r="I40" s="215">
        <v>25.29</v>
      </c>
      <c r="J40" s="216">
        <v>536.88</v>
      </c>
      <c r="K40" s="217">
        <f t="shared" si="0"/>
        <v>511.59</v>
      </c>
      <c r="L40" s="14">
        <v>464.67771428571399</v>
      </c>
      <c r="M40" s="215">
        <f t="shared" si="1"/>
        <v>1.100956607713365</v>
      </c>
      <c r="N40" s="218">
        <v>2.12</v>
      </c>
      <c r="O40" s="217">
        <v>33.46</v>
      </c>
      <c r="P40" s="217">
        <v>21.99</v>
      </c>
      <c r="Q40" s="217">
        <f t="shared" si="3"/>
        <v>31.34</v>
      </c>
      <c r="R40" s="217">
        <f t="shared" si="4"/>
        <v>19.869999999999997</v>
      </c>
      <c r="S40" s="216">
        <f t="shared" si="5"/>
        <v>57.725213890286888</v>
      </c>
      <c r="T40" s="219">
        <v>18.71</v>
      </c>
      <c r="U40" s="217">
        <v>25.38</v>
      </c>
      <c r="V40" s="217">
        <v>25</v>
      </c>
      <c r="W40" s="220">
        <f t="shared" si="2"/>
        <v>6.0413354531001442</v>
      </c>
      <c r="Z40" s="209" t="s">
        <v>199</v>
      </c>
      <c r="AA40" s="210" t="s">
        <v>182</v>
      </c>
      <c r="AB40" s="211" t="s">
        <v>200</v>
      </c>
      <c r="AC40" s="209" t="s">
        <v>184</v>
      </c>
      <c r="AD40" s="206">
        <f>AVERAGE(M82,M252,M417,M617,M712,M877,M1162,M1322)</f>
        <v>0.85581896392707335</v>
      </c>
      <c r="AE40" s="206">
        <f>AVERAGE(M83,M253,M418,M618,M713,M878,M1163,M1323)</f>
        <v>1.0493563280725473</v>
      </c>
      <c r="AF40" s="206">
        <f>AVERAGE(M84,M254,M419,M619,M714,M879,M1164,M1324)</f>
        <v>1.1003325192514388</v>
      </c>
      <c r="AG40" s="206">
        <f>AVERAGE(M85,M255,M420,M620,M715,M880,M1165,M1325)</f>
        <v>1.0576981311778617</v>
      </c>
      <c r="AH40" s="207">
        <f>AVERAGE(M86,M256,M421,M621,M716,M881,M1166,M1326)</f>
        <v>1.1722851572242972</v>
      </c>
    </row>
    <row r="41" spans="1:34" ht="15.75" hidden="1" thickBot="1" x14ac:dyDescent="0.3">
      <c r="A41" s="456"/>
      <c r="B41" s="459"/>
      <c r="C41" s="212">
        <v>1</v>
      </c>
      <c r="D41" s="212">
        <v>3</v>
      </c>
      <c r="E41" s="213" t="s">
        <v>197</v>
      </c>
      <c r="F41" s="213" t="s">
        <v>154</v>
      </c>
      <c r="G41" s="213" t="s">
        <v>154</v>
      </c>
      <c r="H41" s="232" t="s">
        <v>118</v>
      </c>
      <c r="I41" s="233">
        <v>25.78</v>
      </c>
      <c r="J41" s="234">
        <v>512.09</v>
      </c>
      <c r="K41" s="217">
        <f t="shared" si="0"/>
        <v>486.31000000000006</v>
      </c>
      <c r="L41" s="14">
        <v>486.982244571428</v>
      </c>
      <c r="M41" s="215">
        <f t="shared" si="1"/>
        <v>0.99861957067445128</v>
      </c>
      <c r="N41" s="218">
        <v>2.12</v>
      </c>
      <c r="O41" s="217">
        <v>28.85</v>
      </c>
      <c r="P41" s="217">
        <v>18.03</v>
      </c>
      <c r="Q41" s="217">
        <f t="shared" si="3"/>
        <v>26.73</v>
      </c>
      <c r="R41" s="217">
        <f t="shared" si="4"/>
        <v>15.91</v>
      </c>
      <c r="S41" s="216">
        <f t="shared" si="5"/>
        <v>68.007542426147083</v>
      </c>
      <c r="T41" s="219">
        <v>19.18</v>
      </c>
      <c r="U41" s="217">
        <v>25.35</v>
      </c>
      <c r="V41" s="217">
        <v>24.95</v>
      </c>
      <c r="W41" s="220">
        <f t="shared" si="2"/>
        <v>6.9324090121317532</v>
      </c>
      <c r="Z41" s="224"/>
      <c r="AA41" s="235"/>
      <c r="AB41" s="236"/>
      <c r="AC41" s="221" t="s">
        <v>185</v>
      </c>
      <c r="AD41" s="217"/>
      <c r="AE41" s="217"/>
      <c r="AF41" s="217"/>
      <c r="AG41" s="217"/>
      <c r="AH41" s="220"/>
    </row>
    <row r="42" spans="1:34" ht="15.75" hidden="1" thickBot="1" x14ac:dyDescent="0.3">
      <c r="A42" s="460" t="s">
        <v>179</v>
      </c>
      <c r="B42" s="461">
        <v>79</v>
      </c>
      <c r="C42" s="212">
        <v>1</v>
      </c>
      <c r="D42" s="212">
        <v>3</v>
      </c>
      <c r="E42" s="213" t="s">
        <v>192</v>
      </c>
      <c r="F42" s="213" t="s">
        <v>154</v>
      </c>
      <c r="G42" s="213" t="s">
        <v>154</v>
      </c>
      <c r="H42" s="237" t="s">
        <v>117</v>
      </c>
      <c r="I42" s="238">
        <v>11.75</v>
      </c>
      <c r="J42" s="239">
        <v>81.31</v>
      </c>
      <c r="K42" s="217">
        <f t="shared" si="0"/>
        <v>69.56</v>
      </c>
      <c r="L42" s="14">
        <v>77.446285714285594</v>
      </c>
      <c r="M42" s="215">
        <f t="shared" si="1"/>
        <v>0.89817089817089957</v>
      </c>
      <c r="N42" s="242">
        <v>2.13</v>
      </c>
      <c r="O42" s="243">
        <v>58.68</v>
      </c>
      <c r="P42" s="244">
        <v>34.68</v>
      </c>
      <c r="Q42" s="217">
        <f t="shared" si="3"/>
        <v>56.55</v>
      </c>
      <c r="R42" s="217">
        <f t="shared" si="4"/>
        <v>32.549999999999997</v>
      </c>
      <c r="S42" s="216">
        <f t="shared" si="5"/>
        <v>73.732718894009224</v>
      </c>
      <c r="T42" s="219">
        <v>19.329999999999998</v>
      </c>
      <c r="U42" s="217">
        <v>23.39</v>
      </c>
      <c r="V42" s="217">
        <v>23.08</v>
      </c>
      <c r="W42" s="220">
        <f t="shared" si="2"/>
        <v>8.2666666666667279</v>
      </c>
      <c r="Z42" s="252"/>
      <c r="AA42" s="253"/>
      <c r="AB42" s="254"/>
      <c r="AC42" s="225" t="s">
        <v>171</v>
      </c>
      <c r="AD42" s="248"/>
      <c r="AE42" s="248"/>
      <c r="AF42" s="248"/>
      <c r="AG42" s="248"/>
      <c r="AH42" s="249"/>
    </row>
    <row r="43" spans="1:34" hidden="1" x14ac:dyDescent="0.25">
      <c r="A43" s="455"/>
      <c r="B43" s="458"/>
      <c r="C43" s="212">
        <v>1</v>
      </c>
      <c r="D43" s="212">
        <v>3</v>
      </c>
      <c r="E43" s="213" t="s">
        <v>192</v>
      </c>
      <c r="F43" s="213" t="s">
        <v>154</v>
      </c>
      <c r="G43" s="213" t="s">
        <v>154</v>
      </c>
      <c r="H43" s="214" t="s">
        <v>119</v>
      </c>
      <c r="I43" s="215">
        <v>14.07</v>
      </c>
      <c r="J43" s="216">
        <v>214.59</v>
      </c>
      <c r="K43" s="217">
        <f t="shared" si="0"/>
        <v>200.52</v>
      </c>
      <c r="L43" s="14">
        <v>154.89257142857099</v>
      </c>
      <c r="M43" s="215">
        <f t="shared" si="1"/>
        <v>1.2945746729530552</v>
      </c>
      <c r="N43" s="242">
        <v>2.2000000000000002</v>
      </c>
      <c r="O43" s="243">
        <v>53.06</v>
      </c>
      <c r="P43" s="244">
        <v>32.72</v>
      </c>
      <c r="Q43" s="217">
        <f t="shared" si="3"/>
        <v>50.86</v>
      </c>
      <c r="R43" s="217">
        <f t="shared" si="4"/>
        <v>30.52</v>
      </c>
      <c r="S43" s="216">
        <f t="shared" si="5"/>
        <v>66.644823066841425</v>
      </c>
      <c r="T43" s="219">
        <v>19.649999999999999</v>
      </c>
      <c r="U43" s="217">
        <v>30.82</v>
      </c>
      <c r="V43" s="217">
        <v>29.98</v>
      </c>
      <c r="W43" s="220">
        <f t="shared" si="2"/>
        <v>8.1316553727008696</v>
      </c>
      <c r="Z43" s="247"/>
      <c r="AA43" s="255"/>
      <c r="AB43" s="211" t="s">
        <v>201</v>
      </c>
      <c r="AC43" s="209" t="s">
        <v>184</v>
      </c>
      <c r="AD43" s="206">
        <f>AVERAGE(M122,M212,M427,M577,M737,M897,M1137,M1297)</f>
        <v>0.77147018025396519</v>
      </c>
      <c r="AE43" s="206">
        <f>AVERAGE(M123,M213,M428,M578,M738,M898,M1138,M1298)</f>
        <v>1.1080825143325175</v>
      </c>
      <c r="AF43" s="206">
        <f>AVERAGE(M124,M214,M429,M579,M739,M899,M1139,M1299)</f>
        <v>1.1689284493338554</v>
      </c>
      <c r="AG43" s="206">
        <f>AVERAGE(M125,M215,M430,M580,M740,M900,M1140,M1300)</f>
        <v>1.0787261462937145</v>
      </c>
      <c r="AH43" s="207">
        <f>AVERAGE(M126,M216,M431,M581,M741,M901,M1141,M1301)</f>
        <v>1.1388784024402721</v>
      </c>
    </row>
    <row r="44" spans="1:34" hidden="1" x14ac:dyDescent="0.25">
      <c r="A44" s="455"/>
      <c r="B44" s="458"/>
      <c r="C44" s="212">
        <v>1</v>
      </c>
      <c r="D44" s="212">
        <v>3</v>
      </c>
      <c r="E44" s="213" t="s">
        <v>192</v>
      </c>
      <c r="F44" s="213" t="s">
        <v>154</v>
      </c>
      <c r="G44" s="213" t="s">
        <v>154</v>
      </c>
      <c r="H44" s="214" t="s">
        <v>69</v>
      </c>
      <c r="I44" s="215">
        <v>14.01</v>
      </c>
      <c r="J44" s="216">
        <v>280.33999999999997</v>
      </c>
      <c r="K44" s="217">
        <f t="shared" si="0"/>
        <v>266.33</v>
      </c>
      <c r="L44" s="14">
        <v>232.33885714285699</v>
      </c>
      <c r="M44" s="215">
        <f t="shared" si="1"/>
        <v>1.1462998625160794</v>
      </c>
      <c r="N44" s="242">
        <v>2.13</v>
      </c>
      <c r="O44" s="243">
        <v>53.44</v>
      </c>
      <c r="P44" s="244">
        <v>33.549999999999997</v>
      </c>
      <c r="Q44" s="217">
        <f t="shared" si="3"/>
        <v>51.309999999999995</v>
      </c>
      <c r="R44" s="217">
        <f t="shared" si="4"/>
        <v>31.419999999999998</v>
      </c>
      <c r="S44" s="216">
        <f t="shared" si="5"/>
        <v>63.303628262253334</v>
      </c>
      <c r="T44" s="219">
        <v>18.95</v>
      </c>
      <c r="U44" s="217">
        <v>24.06</v>
      </c>
      <c r="V44" s="217">
        <v>23.7</v>
      </c>
      <c r="W44" s="220">
        <f t="shared" si="2"/>
        <v>7.5789473684210407</v>
      </c>
      <c r="Z44" s="247"/>
      <c r="AA44" s="255"/>
      <c r="AB44" s="236"/>
      <c r="AC44" s="221" t="s">
        <v>185</v>
      </c>
      <c r="AD44" s="217"/>
      <c r="AE44" s="217"/>
      <c r="AF44" s="217"/>
      <c r="AG44" s="217"/>
      <c r="AH44" s="220"/>
    </row>
    <row r="45" spans="1:34" ht="15.75" thickBot="1" x14ac:dyDescent="0.3">
      <c r="A45" s="455"/>
      <c r="B45" s="458"/>
      <c r="C45" s="212">
        <v>1</v>
      </c>
      <c r="D45" s="212">
        <v>3</v>
      </c>
      <c r="E45" s="213" t="s">
        <v>192</v>
      </c>
      <c r="F45" s="213" t="s">
        <v>154</v>
      </c>
      <c r="G45" s="213" t="s">
        <v>154</v>
      </c>
      <c r="H45" s="214" t="s">
        <v>116</v>
      </c>
      <c r="I45" s="215">
        <v>25.54</v>
      </c>
      <c r="J45" s="216">
        <v>531.17999999999995</v>
      </c>
      <c r="K45" s="217">
        <f t="shared" si="0"/>
        <v>505.63999999999993</v>
      </c>
      <c r="L45" s="14">
        <v>464.67771428571399</v>
      </c>
      <c r="M45" s="215">
        <f t="shared" si="1"/>
        <v>1.0881520340979807</v>
      </c>
      <c r="N45" s="242">
        <v>2.11</v>
      </c>
      <c r="O45" s="243">
        <v>65.540000000000006</v>
      </c>
      <c r="P45" s="244">
        <v>39.409999999999997</v>
      </c>
      <c r="Q45" s="217">
        <f t="shared" si="3"/>
        <v>63.430000000000007</v>
      </c>
      <c r="R45" s="217">
        <f t="shared" si="4"/>
        <v>37.299999999999997</v>
      </c>
      <c r="S45" s="216">
        <f t="shared" si="5"/>
        <v>70.053619302949087</v>
      </c>
      <c r="T45" s="219">
        <v>17.440000000000001</v>
      </c>
      <c r="U45" s="217">
        <v>23.79</v>
      </c>
      <c r="V45" s="217">
        <v>23.35</v>
      </c>
      <c r="W45" s="220">
        <f t="shared" si="2"/>
        <v>7.4450084602368474</v>
      </c>
      <c r="Z45" s="247"/>
      <c r="AA45" s="255"/>
      <c r="AB45" s="241"/>
      <c r="AC45" s="225" t="s">
        <v>171</v>
      </c>
      <c r="AD45" s="229"/>
      <c r="AE45" s="229"/>
      <c r="AF45" s="229"/>
      <c r="AG45" s="229"/>
      <c r="AH45" s="230"/>
    </row>
    <row r="46" spans="1:34" ht="15.75" hidden="1" thickBot="1" x14ac:dyDescent="0.3">
      <c r="A46" s="456"/>
      <c r="B46" s="459"/>
      <c r="C46" s="212">
        <v>1</v>
      </c>
      <c r="D46" s="212">
        <v>3</v>
      </c>
      <c r="E46" s="213" t="s">
        <v>192</v>
      </c>
      <c r="F46" s="213" t="s">
        <v>154</v>
      </c>
      <c r="G46" s="213" t="s">
        <v>154</v>
      </c>
      <c r="H46" s="232" t="s">
        <v>118</v>
      </c>
      <c r="I46" s="233">
        <v>25.65</v>
      </c>
      <c r="J46" s="234">
        <v>601.85</v>
      </c>
      <c r="K46" s="217">
        <f t="shared" si="0"/>
        <v>576.20000000000005</v>
      </c>
      <c r="L46" s="14">
        <v>486.982244571428</v>
      </c>
      <c r="M46" s="215">
        <f t="shared" si="1"/>
        <v>1.1832053558894919</v>
      </c>
      <c r="N46" s="242">
        <v>2.14</v>
      </c>
      <c r="O46" s="243">
        <v>60.22</v>
      </c>
      <c r="P46" s="244">
        <v>38.549999999999997</v>
      </c>
      <c r="Q46" s="217">
        <f t="shared" si="3"/>
        <v>58.08</v>
      </c>
      <c r="R46" s="217">
        <f t="shared" si="4"/>
        <v>36.409999999999997</v>
      </c>
      <c r="S46" s="216">
        <f t="shared" si="5"/>
        <v>59.51661631419941</v>
      </c>
      <c r="T46" s="219">
        <v>17.53</v>
      </c>
      <c r="U46" s="217">
        <v>25.94</v>
      </c>
      <c r="V46" s="217">
        <v>25.35</v>
      </c>
      <c r="W46" s="220">
        <f t="shared" si="2"/>
        <v>7.5447570332480796</v>
      </c>
      <c r="Z46" s="247"/>
      <c r="AA46" s="255"/>
      <c r="AB46" s="211" t="s">
        <v>183</v>
      </c>
      <c r="AC46" s="209" t="s">
        <v>184</v>
      </c>
      <c r="AD46" s="206">
        <f>AVERAGE(M77,M322,M487,M562,M872,M1007,M1052,M1262)</f>
        <v>0.82076240860024763</v>
      </c>
      <c r="AE46" s="206">
        <f>AVERAGE(M78,M323,M488,M563,M873,M1008,M1053,M1263)</f>
        <v>1.0605092192930063</v>
      </c>
      <c r="AF46" s="206">
        <f>AVERAGE(M79,M324,M489,M564,M874,M1009,M1054,M1264)</f>
        <v>1.0757294456618789</v>
      </c>
      <c r="AG46" s="206">
        <f>AVERAGE(M80,M325,M490,M565,M875,M1010,M1055,M1265)</f>
        <v>1.0603666473598912</v>
      </c>
      <c r="AH46" s="207">
        <f>AVERAGE(M81,M326,M491,M566,M876,M1011,M1056,M1266)</f>
        <v>1.026569747814849</v>
      </c>
    </row>
    <row r="47" spans="1:34" hidden="1" x14ac:dyDescent="0.25">
      <c r="A47" s="460" t="s">
        <v>179</v>
      </c>
      <c r="B47" s="461">
        <v>80</v>
      </c>
      <c r="C47" s="212">
        <v>1</v>
      </c>
      <c r="D47" s="212">
        <v>3</v>
      </c>
      <c r="E47" s="213" t="s">
        <v>180</v>
      </c>
      <c r="F47" s="213" t="s">
        <v>154</v>
      </c>
      <c r="G47" s="213" t="s">
        <v>154</v>
      </c>
      <c r="H47" s="237" t="s">
        <v>117</v>
      </c>
      <c r="I47" s="238">
        <v>12.05</v>
      </c>
      <c r="J47" s="239">
        <v>51.51</v>
      </c>
      <c r="K47" s="217">
        <f t="shared" si="0"/>
        <v>39.459999999999994</v>
      </c>
      <c r="L47" s="14">
        <v>77.446285714285594</v>
      </c>
      <c r="M47" s="215">
        <f t="shared" si="1"/>
        <v>0.50951442843334804</v>
      </c>
      <c r="N47" s="242">
        <v>2.1</v>
      </c>
      <c r="O47" s="243">
        <v>38.25</v>
      </c>
      <c r="P47" s="244">
        <v>23.65</v>
      </c>
      <c r="Q47" s="217">
        <f t="shared" si="3"/>
        <v>36.15</v>
      </c>
      <c r="R47" s="217">
        <f t="shared" si="4"/>
        <v>21.549999999999997</v>
      </c>
      <c r="S47" s="216">
        <f t="shared" si="5"/>
        <v>67.749419953596302</v>
      </c>
      <c r="T47" s="219">
        <v>18.559999999999999</v>
      </c>
      <c r="U47" s="217">
        <v>25.22</v>
      </c>
      <c r="V47" s="217">
        <v>24.69</v>
      </c>
      <c r="W47" s="220">
        <f t="shared" si="2"/>
        <v>8.6460032626426973</v>
      </c>
      <c r="Z47" s="247"/>
      <c r="AA47" s="255"/>
      <c r="AB47" s="236"/>
      <c r="AC47" s="221" t="s">
        <v>185</v>
      </c>
      <c r="AD47" s="217"/>
      <c r="AE47" s="217"/>
      <c r="AF47" s="217"/>
      <c r="AG47" s="217"/>
      <c r="AH47" s="220"/>
    </row>
    <row r="48" spans="1:34" ht="15.75" hidden="1" thickBot="1" x14ac:dyDescent="0.3">
      <c r="A48" s="455"/>
      <c r="B48" s="458"/>
      <c r="C48" s="212">
        <v>1</v>
      </c>
      <c r="D48" s="212">
        <v>3</v>
      </c>
      <c r="E48" s="213" t="s">
        <v>180</v>
      </c>
      <c r="F48" s="213" t="s">
        <v>154</v>
      </c>
      <c r="G48" s="213" t="s">
        <v>154</v>
      </c>
      <c r="H48" s="214" t="s">
        <v>119</v>
      </c>
      <c r="I48" s="215">
        <v>13.99</v>
      </c>
      <c r="J48" s="216">
        <v>167.29</v>
      </c>
      <c r="K48" s="217">
        <f t="shared" si="0"/>
        <v>153.29999999999998</v>
      </c>
      <c r="L48" s="14">
        <v>154.89257142857099</v>
      </c>
      <c r="M48" s="215">
        <f t="shared" si="1"/>
        <v>0.98971821944795191</v>
      </c>
      <c r="N48" s="242">
        <v>2.14</v>
      </c>
      <c r="O48" s="243">
        <v>65.62</v>
      </c>
      <c r="P48" s="244">
        <v>39.74</v>
      </c>
      <c r="Q48" s="217">
        <f t="shared" si="3"/>
        <v>63.480000000000004</v>
      </c>
      <c r="R48" s="217">
        <f t="shared" si="4"/>
        <v>37.6</v>
      </c>
      <c r="S48" s="216">
        <f t="shared" si="5"/>
        <v>68.829787234042556</v>
      </c>
      <c r="T48" s="219">
        <v>19.399999999999999</v>
      </c>
      <c r="U48" s="217">
        <v>25.07</v>
      </c>
      <c r="V48" s="217">
        <v>24.65</v>
      </c>
      <c r="W48" s="220">
        <f t="shared" si="2"/>
        <v>8.000000000000032</v>
      </c>
      <c r="Z48" s="247"/>
      <c r="AA48" s="255"/>
      <c r="AB48" s="236"/>
      <c r="AC48" s="225" t="s">
        <v>171</v>
      </c>
      <c r="AD48" s="217"/>
      <c r="AE48" s="217"/>
      <c r="AF48" s="217"/>
      <c r="AG48" s="217"/>
      <c r="AH48" s="220"/>
    </row>
    <row r="49" spans="1:34" hidden="1" x14ac:dyDescent="0.25">
      <c r="A49" s="455"/>
      <c r="B49" s="458"/>
      <c r="C49" s="212">
        <v>1</v>
      </c>
      <c r="D49" s="212">
        <v>3</v>
      </c>
      <c r="E49" s="213" t="s">
        <v>180</v>
      </c>
      <c r="F49" s="213" t="s">
        <v>154</v>
      </c>
      <c r="G49" s="213" t="s">
        <v>154</v>
      </c>
      <c r="H49" s="214" t="s">
        <v>69</v>
      </c>
      <c r="I49" s="215">
        <v>13.95</v>
      </c>
      <c r="J49" s="216">
        <v>290.19</v>
      </c>
      <c r="K49" s="217">
        <f t="shared" si="0"/>
        <v>276.24</v>
      </c>
      <c r="L49" s="14">
        <v>232.33885714285699</v>
      </c>
      <c r="M49" s="215">
        <f t="shared" si="1"/>
        <v>1.1889530808449735</v>
      </c>
      <c r="N49" s="242">
        <v>2.15</v>
      </c>
      <c r="O49" s="243">
        <v>62.12</v>
      </c>
      <c r="P49" s="244">
        <v>38.53</v>
      </c>
      <c r="Q49" s="217">
        <f t="shared" si="3"/>
        <v>59.97</v>
      </c>
      <c r="R49" s="217">
        <f t="shared" si="4"/>
        <v>36.380000000000003</v>
      </c>
      <c r="S49" s="216">
        <f t="shared" si="5"/>
        <v>64.843320505772382</v>
      </c>
      <c r="T49" s="219">
        <v>19.57</v>
      </c>
      <c r="U49" s="217">
        <v>25.31</v>
      </c>
      <c r="V49" s="217">
        <v>24.88</v>
      </c>
      <c r="W49" s="220">
        <f t="shared" si="2"/>
        <v>8.0979284369114843</v>
      </c>
      <c r="Z49" s="209" t="s">
        <v>202</v>
      </c>
      <c r="AA49" s="210" t="s">
        <v>182</v>
      </c>
      <c r="AB49" s="236" t="s">
        <v>183</v>
      </c>
      <c r="AC49" s="209" t="s">
        <v>184</v>
      </c>
      <c r="AD49" s="217">
        <f>AVERAGE(M127,M232,M457,M607,M837,M892,M1122,M1327)</f>
        <v>0.81716313979827626</v>
      </c>
      <c r="AE49" s="217">
        <f>AVERAGE(M128,M233,M458,M608,M838,M893,M1123,M1328)</f>
        <v>1.0231123322339568</v>
      </c>
      <c r="AF49" s="217">
        <f>AVERAGE(M129,M234,M459,M609,M839,M894,M1124,M1329)</f>
        <v>1.0918858047236435</v>
      </c>
      <c r="AG49" s="217">
        <f>AVERAGE(M130,M235,M460,M610,M840,M895,M1125,M1330)</f>
        <v>1.0785889544335496</v>
      </c>
      <c r="AH49" s="220">
        <f>AVERAGE(M131,M236,M461,M611,M841,M896,M1126,M1331)</f>
        <v>1.0631627657300768</v>
      </c>
    </row>
    <row r="50" spans="1:34" ht="15.75" thickBot="1" x14ac:dyDescent="0.3">
      <c r="A50" s="455"/>
      <c r="B50" s="458"/>
      <c r="C50" s="212">
        <v>1</v>
      </c>
      <c r="D50" s="212">
        <v>3</v>
      </c>
      <c r="E50" s="213" t="s">
        <v>180</v>
      </c>
      <c r="F50" s="213" t="s">
        <v>154</v>
      </c>
      <c r="G50" s="213" t="s">
        <v>154</v>
      </c>
      <c r="H50" s="214" t="s">
        <v>116</v>
      </c>
      <c r="I50" s="215">
        <v>25.13</v>
      </c>
      <c r="J50" s="216">
        <v>543.66999999999996</v>
      </c>
      <c r="K50" s="217">
        <f t="shared" si="0"/>
        <v>518.54</v>
      </c>
      <c r="L50" s="14">
        <v>464.67771428571399</v>
      </c>
      <c r="M50" s="215">
        <f t="shared" si="1"/>
        <v>1.1159132105078058</v>
      </c>
      <c r="N50" s="242">
        <v>2.13</v>
      </c>
      <c r="O50" s="243">
        <v>63.37</v>
      </c>
      <c r="P50" s="244">
        <v>38.92</v>
      </c>
      <c r="Q50" s="217">
        <f t="shared" si="3"/>
        <v>61.239999999999995</v>
      </c>
      <c r="R50" s="217">
        <f t="shared" si="4"/>
        <v>36.79</v>
      </c>
      <c r="S50" s="216">
        <f t="shared" si="5"/>
        <v>66.458276705626517</v>
      </c>
      <c r="T50" s="219">
        <v>20</v>
      </c>
      <c r="U50" s="217">
        <v>25.37</v>
      </c>
      <c r="V50" s="217">
        <v>24.99</v>
      </c>
      <c r="W50" s="220">
        <f t="shared" si="2"/>
        <v>7.6152304609218975</v>
      </c>
      <c r="Z50" s="224"/>
      <c r="AA50" s="235"/>
      <c r="AB50" s="236"/>
      <c r="AC50" s="221" t="s">
        <v>185</v>
      </c>
      <c r="AD50" s="217"/>
      <c r="AE50" s="217"/>
      <c r="AF50" s="217"/>
      <c r="AG50" s="217"/>
      <c r="AH50" s="220"/>
    </row>
    <row r="51" spans="1:34" ht="15.75" hidden="1" thickBot="1" x14ac:dyDescent="0.3">
      <c r="A51" s="456"/>
      <c r="B51" s="459"/>
      <c r="C51" s="212">
        <v>1</v>
      </c>
      <c r="D51" s="212">
        <v>3</v>
      </c>
      <c r="E51" s="213" t="s">
        <v>180</v>
      </c>
      <c r="F51" s="213" t="s">
        <v>154</v>
      </c>
      <c r="G51" s="213" t="s">
        <v>154</v>
      </c>
      <c r="H51" s="232" t="s">
        <v>118</v>
      </c>
      <c r="I51" s="233">
        <v>25.5</v>
      </c>
      <c r="J51" s="234">
        <v>561.84</v>
      </c>
      <c r="K51" s="217">
        <f t="shared" si="0"/>
        <v>536.34</v>
      </c>
      <c r="L51" s="14">
        <v>486.982244571428</v>
      </c>
      <c r="M51" s="215">
        <f t="shared" si="1"/>
        <v>1.1013543224188997</v>
      </c>
      <c r="N51" s="242">
        <v>2.12</v>
      </c>
      <c r="O51" s="243">
        <v>60.93</v>
      </c>
      <c r="P51" s="244">
        <v>38.229999999999997</v>
      </c>
      <c r="Q51" s="217">
        <f t="shared" si="3"/>
        <v>58.81</v>
      </c>
      <c r="R51" s="217">
        <f t="shared" si="4"/>
        <v>36.11</v>
      </c>
      <c r="S51" s="216">
        <f t="shared" si="5"/>
        <v>62.86347272223761</v>
      </c>
      <c r="T51" s="219">
        <v>18.23</v>
      </c>
      <c r="U51" s="217">
        <v>24.9</v>
      </c>
      <c r="V51" s="217">
        <v>24.42</v>
      </c>
      <c r="W51" s="220">
        <f t="shared" si="2"/>
        <v>7.7544426494345204</v>
      </c>
      <c r="Z51" s="228"/>
      <c r="AA51" s="240"/>
      <c r="AB51" s="236"/>
      <c r="AC51" s="225" t="s">
        <v>171</v>
      </c>
      <c r="AD51" s="217"/>
      <c r="AE51" s="217"/>
      <c r="AF51" s="217"/>
      <c r="AG51" s="217"/>
      <c r="AH51" s="220"/>
    </row>
    <row r="52" spans="1:34" ht="15.75" hidden="1" thickBot="1" x14ac:dyDescent="0.3">
      <c r="A52" s="460" t="s">
        <v>179</v>
      </c>
      <c r="B52" s="461">
        <v>81</v>
      </c>
      <c r="C52" s="212">
        <v>1</v>
      </c>
      <c r="D52" s="212">
        <v>3</v>
      </c>
      <c r="E52" s="213" t="s">
        <v>196</v>
      </c>
      <c r="F52" s="213" t="s">
        <v>154</v>
      </c>
      <c r="G52" s="213" t="s">
        <v>154</v>
      </c>
      <c r="H52" s="237" t="s">
        <v>117</v>
      </c>
      <c r="I52" s="238">
        <v>25.45</v>
      </c>
      <c r="J52" s="239">
        <v>168.85</v>
      </c>
      <c r="K52" s="217">
        <f t="shared" si="0"/>
        <v>143.4</v>
      </c>
      <c r="L52" s="14">
        <v>77.446285714285594</v>
      </c>
      <c r="M52" s="215">
        <f t="shared" si="1"/>
        <v>1.8516059056599627</v>
      </c>
      <c r="N52" s="218"/>
      <c r="O52" s="217"/>
      <c r="P52" s="217"/>
      <c r="Q52" s="217"/>
      <c r="R52" s="217"/>
      <c r="S52" s="216"/>
      <c r="T52" s="219">
        <v>19.61</v>
      </c>
      <c r="U52" s="217">
        <v>25.74</v>
      </c>
      <c r="V52" s="217">
        <v>25.26</v>
      </c>
      <c r="W52" s="220">
        <f t="shared" si="2"/>
        <v>8.4955752212388802</v>
      </c>
      <c r="Z52" s="209" t="s">
        <v>203</v>
      </c>
      <c r="AA52" s="210" t="s">
        <v>204</v>
      </c>
      <c r="AB52" s="236" t="s">
        <v>200</v>
      </c>
      <c r="AC52" s="209" t="s">
        <v>184</v>
      </c>
      <c r="AD52" s="217">
        <f>AVERAGE(M332,M477,M592,M857,M1042,M1097)</f>
        <v>0.67237999670432214</v>
      </c>
      <c r="AE52" s="217">
        <f>AVERAGE(M153,M333,M478,M593,M858,M1043,M1098)</f>
        <v>0.95842771518447467</v>
      </c>
      <c r="AF52" s="217">
        <f>AVERAGE(M154,M334,M479,M594,M859,M1044,M1099)</f>
        <v>1.0181321780420887</v>
      </c>
      <c r="AG52" s="217">
        <f>AVERAGE(M155,M335,M480,M595,M860,M1045,M1100)</f>
        <v>1.0417296903783397</v>
      </c>
      <c r="AH52" s="220">
        <f>AVERAGE(M156,M336,M481,M596,M861,M1046,M1101)</f>
        <v>1.0883852370854654</v>
      </c>
    </row>
    <row r="53" spans="1:34" ht="15.75" hidden="1" thickBot="1" x14ac:dyDescent="0.3">
      <c r="A53" s="455"/>
      <c r="B53" s="458"/>
      <c r="C53" s="212">
        <v>1</v>
      </c>
      <c r="D53" s="212">
        <v>3</v>
      </c>
      <c r="E53" s="213" t="s">
        <v>196</v>
      </c>
      <c r="F53" s="213" t="s">
        <v>154</v>
      </c>
      <c r="G53" s="213" t="s">
        <v>154</v>
      </c>
      <c r="H53" s="214" t="s">
        <v>119</v>
      </c>
      <c r="I53" s="215">
        <v>25.74</v>
      </c>
      <c r="J53" s="216">
        <v>198.44</v>
      </c>
      <c r="K53" s="217">
        <f t="shared" si="0"/>
        <v>172.7</v>
      </c>
      <c r="L53" s="14">
        <v>154.89257142857099</v>
      </c>
      <c r="M53" s="215">
        <f t="shared" si="1"/>
        <v>1.1149663176690234</v>
      </c>
      <c r="N53" s="218">
        <v>2.21</v>
      </c>
      <c r="O53" s="217">
        <v>30.7</v>
      </c>
      <c r="P53" s="217">
        <v>20.12</v>
      </c>
      <c r="Q53" s="217">
        <f t="shared" ref="Q53:Q66" si="6">O53-N53</f>
        <v>28.49</v>
      </c>
      <c r="R53" s="217">
        <f t="shared" ref="R53:R66" si="7">P53-N53</f>
        <v>17.91</v>
      </c>
      <c r="S53" s="216">
        <f t="shared" ref="S53:S66" si="8">(Q53-R53)/R53*100</f>
        <v>59.073143495254044</v>
      </c>
      <c r="T53" s="219">
        <v>20.399999999999999</v>
      </c>
      <c r="U53" s="217">
        <v>27.13</v>
      </c>
      <c r="V53" s="217">
        <v>26.62</v>
      </c>
      <c r="W53" s="220">
        <f t="shared" si="2"/>
        <v>8.1993569131832444</v>
      </c>
      <c r="Z53" s="224"/>
      <c r="AA53" s="235"/>
      <c r="AB53" s="236"/>
      <c r="AC53" s="221" t="s">
        <v>185</v>
      </c>
      <c r="AD53" s="217"/>
      <c r="AE53" s="217"/>
      <c r="AF53" s="217"/>
      <c r="AG53" s="217"/>
      <c r="AH53" s="220"/>
    </row>
    <row r="54" spans="1:34" ht="15.75" hidden="1" thickBot="1" x14ac:dyDescent="0.3">
      <c r="A54" s="455"/>
      <c r="B54" s="458"/>
      <c r="C54" s="212">
        <v>1</v>
      </c>
      <c r="D54" s="212">
        <v>3</v>
      </c>
      <c r="E54" s="213" t="s">
        <v>196</v>
      </c>
      <c r="F54" s="213" t="s">
        <v>154</v>
      </c>
      <c r="G54" s="213" t="s">
        <v>154</v>
      </c>
      <c r="H54" s="214" t="s">
        <v>69</v>
      </c>
      <c r="I54" s="215">
        <v>25.95</v>
      </c>
      <c r="J54" s="216">
        <v>277.75</v>
      </c>
      <c r="K54" s="217">
        <f t="shared" si="0"/>
        <v>251.8</v>
      </c>
      <c r="L54" s="14">
        <v>232.33885714285699</v>
      </c>
      <c r="M54" s="215">
        <f t="shared" si="1"/>
        <v>1.0837618945727061</v>
      </c>
      <c r="N54" s="218">
        <v>2.11</v>
      </c>
      <c r="O54" s="217">
        <v>35.06</v>
      </c>
      <c r="P54" s="217">
        <v>22.69</v>
      </c>
      <c r="Q54" s="217">
        <f t="shared" si="6"/>
        <v>32.950000000000003</v>
      </c>
      <c r="R54" s="217">
        <f t="shared" si="7"/>
        <v>20.580000000000002</v>
      </c>
      <c r="S54" s="216">
        <f t="shared" si="8"/>
        <v>60.10689990281827</v>
      </c>
      <c r="T54" s="219">
        <v>19.32</v>
      </c>
      <c r="U54" s="217">
        <v>26.88</v>
      </c>
      <c r="V54" s="217">
        <v>26.36</v>
      </c>
      <c r="W54" s="220">
        <f t="shared" si="2"/>
        <v>7.3863636363636314</v>
      </c>
      <c r="Z54" s="224"/>
      <c r="AA54" s="235"/>
      <c r="AB54" s="236"/>
      <c r="AC54" s="225" t="s">
        <v>171</v>
      </c>
      <c r="AD54" s="217"/>
      <c r="AE54" s="217"/>
      <c r="AF54" s="217"/>
      <c r="AG54" s="217"/>
      <c r="AH54" s="220"/>
    </row>
    <row r="55" spans="1:34" x14ac:dyDescent="0.25">
      <c r="A55" s="455"/>
      <c r="B55" s="458"/>
      <c r="C55" s="212">
        <v>1</v>
      </c>
      <c r="D55" s="212">
        <v>3</v>
      </c>
      <c r="E55" s="213" t="s">
        <v>196</v>
      </c>
      <c r="F55" s="213" t="s">
        <v>154</v>
      </c>
      <c r="G55" s="213" t="s">
        <v>154</v>
      </c>
      <c r="H55" s="214" t="s">
        <v>116</v>
      </c>
      <c r="I55" s="215">
        <v>25.61</v>
      </c>
      <c r="J55" s="216">
        <v>497.08</v>
      </c>
      <c r="K55" s="217">
        <f t="shared" si="0"/>
        <v>471.46999999999997</v>
      </c>
      <c r="L55" s="14">
        <v>464.67771428571399</v>
      </c>
      <c r="M55" s="215">
        <f t="shared" si="1"/>
        <v>1.01461719704963</v>
      </c>
      <c r="N55" s="218">
        <v>2.12</v>
      </c>
      <c r="O55" s="217">
        <v>30.97</v>
      </c>
      <c r="P55" s="217">
        <v>19.489999999999998</v>
      </c>
      <c r="Q55" s="217">
        <f t="shared" si="6"/>
        <v>28.849999999999998</v>
      </c>
      <c r="R55" s="217">
        <f t="shared" si="7"/>
        <v>17.369999999999997</v>
      </c>
      <c r="S55" s="216">
        <f t="shared" si="8"/>
        <v>66.090961427749008</v>
      </c>
      <c r="T55" s="219">
        <v>20.5</v>
      </c>
      <c r="U55" s="217">
        <v>28.96</v>
      </c>
      <c r="V55" s="217">
        <v>28.34</v>
      </c>
      <c r="W55" s="220">
        <f t="shared" si="2"/>
        <v>7.9081632653061353</v>
      </c>
      <c r="Z55" s="224"/>
      <c r="AA55" s="235"/>
      <c r="AB55" s="236" t="s">
        <v>201</v>
      </c>
      <c r="AC55" s="209" t="s">
        <v>184</v>
      </c>
      <c r="AD55" s="217">
        <f>AVERAGE(M2,M227,M397,M557,M802,M1002,M1217,M1312)</f>
        <v>0.82544307206469503</v>
      </c>
      <c r="AE55" s="217">
        <f>AVERAGE(M3,M228,M398,M558,M803,M1003,M1218,M1313)</f>
        <v>1.0554089101386428</v>
      </c>
      <c r="AF55" s="217">
        <f>AVERAGE(M4,M229,M399,M559,M804,M1004,M1219,M1314)</f>
        <v>1.163030352219542</v>
      </c>
      <c r="AG55" s="217">
        <f>AVERAGE(M5,M230,M400,M560,M805,M1005,M1220,M1315)</f>
        <v>1.0533076073616621</v>
      </c>
      <c r="AH55" s="220">
        <f>AVERAGE(M6,M231,M401,M561,M806,M1006,M1221,M1316)</f>
        <v>1.0125361824866685</v>
      </c>
    </row>
    <row r="56" spans="1:34" ht="15.75" hidden="1" thickBot="1" x14ac:dyDescent="0.3">
      <c r="A56" s="456"/>
      <c r="B56" s="459"/>
      <c r="C56" s="212">
        <v>1</v>
      </c>
      <c r="D56" s="212">
        <v>3</v>
      </c>
      <c r="E56" s="213" t="s">
        <v>196</v>
      </c>
      <c r="F56" s="213" t="s">
        <v>154</v>
      </c>
      <c r="G56" s="213" t="s">
        <v>154</v>
      </c>
      <c r="H56" s="232" t="s">
        <v>118</v>
      </c>
      <c r="I56" s="233">
        <v>25.73</v>
      </c>
      <c r="J56" s="234">
        <v>510.58</v>
      </c>
      <c r="K56" s="217">
        <f t="shared" si="0"/>
        <v>484.84999999999997</v>
      </c>
      <c r="L56" s="14">
        <v>486.982244571428</v>
      </c>
      <c r="M56" s="215">
        <f t="shared" si="1"/>
        <v>0.99562151475706362</v>
      </c>
      <c r="N56" s="218">
        <v>2.2000000000000002</v>
      </c>
      <c r="O56" s="217">
        <v>32.630000000000003</v>
      </c>
      <c r="P56" s="217">
        <v>20.37</v>
      </c>
      <c r="Q56" s="217">
        <f t="shared" si="6"/>
        <v>30.430000000000003</v>
      </c>
      <c r="R56" s="217">
        <f t="shared" si="7"/>
        <v>18.170000000000002</v>
      </c>
      <c r="S56" s="216">
        <f t="shared" si="8"/>
        <v>67.473858007705019</v>
      </c>
      <c r="T56" s="219">
        <v>19.72</v>
      </c>
      <c r="U56" s="217">
        <v>28.33</v>
      </c>
      <c r="V56" s="217">
        <v>27.67</v>
      </c>
      <c r="W56" s="220">
        <f t="shared" si="2"/>
        <v>8.3018867924527839</v>
      </c>
      <c r="Z56" s="224"/>
      <c r="AA56" s="235"/>
      <c r="AB56" s="236"/>
      <c r="AC56" s="221" t="s">
        <v>185</v>
      </c>
      <c r="AD56" s="217"/>
      <c r="AE56" s="217"/>
      <c r="AF56" s="217"/>
      <c r="AG56" s="217"/>
      <c r="AH56" s="220"/>
    </row>
    <row r="57" spans="1:34" ht="15.75" hidden="1" thickBot="1" x14ac:dyDescent="0.3">
      <c r="A57" s="460" t="s">
        <v>179</v>
      </c>
      <c r="B57" s="461">
        <v>82</v>
      </c>
      <c r="C57" s="212">
        <v>1</v>
      </c>
      <c r="D57" s="212">
        <v>3</v>
      </c>
      <c r="E57" s="213" t="s">
        <v>187</v>
      </c>
      <c r="F57" s="213" t="s">
        <v>157</v>
      </c>
      <c r="G57" s="213" t="s">
        <v>156</v>
      </c>
      <c r="H57" s="237" t="s">
        <v>117</v>
      </c>
      <c r="I57" s="238">
        <v>11.76</v>
      </c>
      <c r="J57" s="239">
        <v>57.56</v>
      </c>
      <c r="K57" s="217">
        <f t="shared" si="0"/>
        <v>45.800000000000004</v>
      </c>
      <c r="L57" s="14">
        <v>77.446285714285594</v>
      </c>
      <c r="M57" s="215">
        <f t="shared" si="1"/>
        <v>0.59137761840464642</v>
      </c>
      <c r="N57" s="218">
        <v>2.11</v>
      </c>
      <c r="O57" s="217">
        <v>25.81</v>
      </c>
      <c r="P57" s="217">
        <v>16.53</v>
      </c>
      <c r="Q57" s="217">
        <f t="shared" si="6"/>
        <v>23.7</v>
      </c>
      <c r="R57" s="217">
        <f t="shared" si="7"/>
        <v>14.420000000000002</v>
      </c>
      <c r="S57" s="216">
        <f t="shared" si="8"/>
        <v>64.355062413314812</v>
      </c>
      <c r="T57" s="219">
        <v>20.54</v>
      </c>
      <c r="U57" s="217">
        <v>25.22</v>
      </c>
      <c r="V57" s="217">
        <v>24.89</v>
      </c>
      <c r="W57" s="220">
        <f t="shared" si="2"/>
        <v>7.5862068965516825</v>
      </c>
      <c r="Z57" s="224"/>
      <c r="AA57" s="235"/>
      <c r="AB57" s="236"/>
      <c r="AC57" s="225" t="s">
        <v>171</v>
      </c>
      <c r="AD57" s="217"/>
      <c r="AE57" s="217"/>
      <c r="AF57" s="217"/>
      <c r="AG57" s="217"/>
      <c r="AH57" s="220"/>
    </row>
    <row r="58" spans="1:34" hidden="1" x14ac:dyDescent="0.25">
      <c r="A58" s="455"/>
      <c r="B58" s="458"/>
      <c r="C58" s="212">
        <v>1</v>
      </c>
      <c r="D58" s="212">
        <v>3</v>
      </c>
      <c r="E58" s="213" t="s">
        <v>187</v>
      </c>
      <c r="F58" s="213" t="s">
        <v>157</v>
      </c>
      <c r="G58" s="213" t="s">
        <v>156</v>
      </c>
      <c r="H58" s="256" t="s">
        <v>205</v>
      </c>
      <c r="I58" s="215">
        <v>14.07</v>
      </c>
      <c r="J58" s="216">
        <v>296.63</v>
      </c>
      <c r="K58" s="217">
        <f t="shared" si="0"/>
        <v>282.56</v>
      </c>
      <c r="L58" s="246">
        <v>232.33885714285699</v>
      </c>
      <c r="M58" s="215">
        <f t="shared" si="1"/>
        <v>1.216154729668244</v>
      </c>
      <c r="N58" s="218">
        <v>2.17</v>
      </c>
      <c r="O58" s="217">
        <v>36.54</v>
      </c>
      <c r="P58" s="217">
        <v>22.04</v>
      </c>
      <c r="Q58" s="217">
        <f t="shared" si="6"/>
        <v>34.369999999999997</v>
      </c>
      <c r="R58" s="217">
        <f t="shared" si="7"/>
        <v>19.869999999999997</v>
      </c>
      <c r="S58" s="216">
        <f t="shared" si="8"/>
        <v>72.974333165576255</v>
      </c>
      <c r="T58" s="219">
        <v>20.2</v>
      </c>
      <c r="U58" s="217">
        <v>25.17</v>
      </c>
      <c r="V58" s="217">
        <v>24.84</v>
      </c>
      <c r="W58" s="220">
        <f t="shared" si="2"/>
        <v>7.1120689655172802</v>
      </c>
      <c r="Z58" s="224"/>
      <c r="AA58" s="235"/>
      <c r="AB58" s="236" t="s">
        <v>183</v>
      </c>
      <c r="AC58" s="209" t="s">
        <v>184</v>
      </c>
      <c r="AD58" s="217">
        <f>AVERAGE(M117,M317,M382,M552,M787,M937,M1152,M1337)</f>
        <v>0.85575440305170158</v>
      </c>
      <c r="AE58" s="217">
        <f>AVERAGE(M118,M318,M383,M553,M788,M938,M1153,M1338)</f>
        <v>1.0613081601257308</v>
      </c>
      <c r="AF58" s="217">
        <f>AVERAGE(M119,M319,M384,M554,M789,M939,M1154,M1339)</f>
        <v>1.1328981008035068</v>
      </c>
      <c r="AG58" s="217">
        <f>AVERAGE(M120,M320,M385,M555,M790,M940,M1155,M1340)</f>
        <v>1.0899758788272309</v>
      </c>
      <c r="AH58" s="220">
        <f>AVERAGE(M121,M321,M386,M556,M791,M941,M1156,M1341)</f>
        <v>1.1849959550534663</v>
      </c>
    </row>
    <row r="59" spans="1:34" hidden="1" x14ac:dyDescent="0.25">
      <c r="A59" s="455"/>
      <c r="B59" s="458"/>
      <c r="C59" s="212">
        <v>1</v>
      </c>
      <c r="D59" s="212">
        <v>3</v>
      </c>
      <c r="E59" s="213" t="s">
        <v>187</v>
      </c>
      <c r="F59" s="213" t="s">
        <v>157</v>
      </c>
      <c r="G59" s="213" t="s">
        <v>156</v>
      </c>
      <c r="H59" s="256" t="s">
        <v>206</v>
      </c>
      <c r="I59" s="215">
        <v>14.14</v>
      </c>
      <c r="J59" s="216">
        <v>165.21</v>
      </c>
      <c r="K59" s="217">
        <f t="shared" si="0"/>
        <v>151.07</v>
      </c>
      <c r="L59" s="246">
        <v>154.89257142857099</v>
      </c>
      <c r="M59" s="215">
        <f t="shared" si="1"/>
        <v>0.97532114424006588</v>
      </c>
      <c r="N59" s="218">
        <v>2.15</v>
      </c>
      <c r="O59" s="217">
        <v>31.82</v>
      </c>
      <c r="P59" s="217">
        <v>20.83</v>
      </c>
      <c r="Q59" s="217">
        <f t="shared" si="6"/>
        <v>29.67</v>
      </c>
      <c r="R59" s="217">
        <f t="shared" si="7"/>
        <v>18.68</v>
      </c>
      <c r="S59" s="216">
        <f t="shared" si="8"/>
        <v>58.832976445396156</v>
      </c>
      <c r="T59" s="219">
        <v>17.79</v>
      </c>
      <c r="U59" s="217">
        <v>25.19</v>
      </c>
      <c r="V59" s="217">
        <v>24.73</v>
      </c>
      <c r="W59" s="220">
        <f t="shared" si="2"/>
        <v>6.6282420749279645</v>
      </c>
      <c r="Z59" s="224"/>
      <c r="AA59" s="235"/>
      <c r="AB59" s="236"/>
      <c r="AC59" s="221" t="s">
        <v>185</v>
      </c>
      <c r="AD59" s="217"/>
      <c r="AE59" s="217"/>
      <c r="AF59" s="217"/>
      <c r="AG59" s="217"/>
      <c r="AH59" s="220"/>
    </row>
    <row r="60" spans="1:34" ht="15.75" thickBot="1" x14ac:dyDescent="0.3">
      <c r="A60" s="455"/>
      <c r="B60" s="458"/>
      <c r="C60" s="212">
        <v>1</v>
      </c>
      <c r="D60" s="212">
        <v>3</v>
      </c>
      <c r="E60" s="213" t="s">
        <v>187</v>
      </c>
      <c r="F60" s="213" t="s">
        <v>157</v>
      </c>
      <c r="G60" s="213" t="s">
        <v>156</v>
      </c>
      <c r="H60" s="214" t="s">
        <v>116</v>
      </c>
      <c r="I60" s="215">
        <v>25.38</v>
      </c>
      <c r="J60" s="216">
        <v>513.5</v>
      </c>
      <c r="K60" s="217">
        <f t="shared" si="0"/>
        <v>488.12</v>
      </c>
      <c r="L60" s="14">
        <v>464.67771428571399</v>
      </c>
      <c r="M60" s="215">
        <f t="shared" si="1"/>
        <v>1.050448482880916</v>
      </c>
      <c r="N60" s="218">
        <v>2.13</v>
      </c>
      <c r="O60" s="217">
        <v>25.33</v>
      </c>
      <c r="P60" s="217">
        <v>16.14</v>
      </c>
      <c r="Q60" s="217">
        <f t="shared" si="6"/>
        <v>23.2</v>
      </c>
      <c r="R60" s="217">
        <f t="shared" si="7"/>
        <v>14.010000000000002</v>
      </c>
      <c r="S60" s="216">
        <f t="shared" si="8"/>
        <v>65.596002855103478</v>
      </c>
      <c r="T60" s="219">
        <v>19.16</v>
      </c>
      <c r="U60" s="217">
        <v>23.87</v>
      </c>
      <c r="V60" s="217">
        <v>23.59</v>
      </c>
      <c r="W60" s="220">
        <f t="shared" si="2"/>
        <v>6.3205417607223744</v>
      </c>
      <c r="Z60" s="224"/>
      <c r="AA60" s="235"/>
      <c r="AB60" s="236"/>
      <c r="AC60" s="225" t="s">
        <v>171</v>
      </c>
      <c r="AD60" s="217"/>
      <c r="AE60" s="217"/>
      <c r="AF60" s="217"/>
      <c r="AG60" s="217"/>
      <c r="AH60" s="220"/>
    </row>
    <row r="61" spans="1:34" ht="15.75" hidden="1" thickBot="1" x14ac:dyDescent="0.3">
      <c r="A61" s="456"/>
      <c r="B61" s="459"/>
      <c r="C61" s="212">
        <v>1</v>
      </c>
      <c r="D61" s="212">
        <v>3</v>
      </c>
      <c r="E61" s="213" t="s">
        <v>187</v>
      </c>
      <c r="F61" s="213" t="s">
        <v>157</v>
      </c>
      <c r="G61" s="213" t="s">
        <v>156</v>
      </c>
      <c r="H61" s="232" t="s">
        <v>118</v>
      </c>
      <c r="I61" s="233">
        <v>25.42</v>
      </c>
      <c r="J61" s="234">
        <v>593.62</v>
      </c>
      <c r="K61" s="217">
        <f t="shared" si="0"/>
        <v>568.20000000000005</v>
      </c>
      <c r="L61" s="14">
        <v>486.982244571428</v>
      </c>
      <c r="M61" s="215">
        <f t="shared" si="1"/>
        <v>1.1667776522325743</v>
      </c>
      <c r="N61" s="218">
        <v>2.15</v>
      </c>
      <c r="O61" s="217">
        <v>34.409999999999997</v>
      </c>
      <c r="P61" s="217">
        <v>21.05</v>
      </c>
      <c r="Q61" s="217">
        <f t="shared" si="6"/>
        <v>32.26</v>
      </c>
      <c r="R61" s="217">
        <f t="shared" si="7"/>
        <v>18.900000000000002</v>
      </c>
      <c r="S61" s="216">
        <f t="shared" si="8"/>
        <v>70.687830687830655</v>
      </c>
      <c r="T61" s="219">
        <v>20.399999999999999</v>
      </c>
      <c r="U61" s="217">
        <v>25.78</v>
      </c>
      <c r="V61" s="217">
        <v>25.43</v>
      </c>
      <c r="W61" s="220">
        <f t="shared" si="2"/>
        <v>6.9582504970179189</v>
      </c>
      <c r="Z61" s="224"/>
      <c r="AA61" s="235" t="s">
        <v>182</v>
      </c>
      <c r="AB61" s="236" t="s">
        <v>200</v>
      </c>
      <c r="AC61" s="209" t="s">
        <v>184</v>
      </c>
      <c r="AD61" s="217">
        <f>AVERAGE(M87,M187,M372,M682,M767,M927,M1087,M1272)</f>
        <v>0.8408408408408421</v>
      </c>
      <c r="AE61" s="217">
        <f>AVERAGE(M88,M188,M373,M683,M768,M928,M1088,M1273)</f>
        <v>1.0996169695494051</v>
      </c>
      <c r="AF61" s="217">
        <f>AVERAGE(M89,M189,M374,M684,M769,M929,M1089,M1274)</f>
        <v>1.1179307378631709</v>
      </c>
      <c r="AG61" s="217">
        <f>AVERAGE(M90,M190,M375,M685,M770,M930,M1090,M1275)</f>
        <v>1.0958643686684235</v>
      </c>
      <c r="AH61" s="220">
        <f>AVERAGE(M91,M191,M376,M686,M771,M931,M1091,M1276)</f>
        <v>1.1082778018189112</v>
      </c>
    </row>
    <row r="62" spans="1:34" hidden="1" x14ac:dyDescent="0.25">
      <c r="A62" s="460" t="s">
        <v>179</v>
      </c>
      <c r="B62" s="461">
        <v>83</v>
      </c>
      <c r="C62" s="212">
        <v>1</v>
      </c>
      <c r="D62" s="212">
        <v>3</v>
      </c>
      <c r="E62" s="213" t="s">
        <v>186</v>
      </c>
      <c r="F62" s="213" t="s">
        <v>154</v>
      </c>
      <c r="G62" s="213" t="s">
        <v>154</v>
      </c>
      <c r="H62" s="237" t="s">
        <v>117</v>
      </c>
      <c r="I62" s="238">
        <v>11.97</v>
      </c>
      <c r="J62" s="239">
        <v>87.38</v>
      </c>
      <c r="K62" s="217">
        <f t="shared" si="0"/>
        <v>75.41</v>
      </c>
      <c r="L62" s="14">
        <v>77.446285714285594</v>
      </c>
      <c r="M62" s="215">
        <f t="shared" si="1"/>
        <v>0.9737071223557725</v>
      </c>
      <c r="N62" s="218">
        <v>2.13</v>
      </c>
      <c r="O62" s="217">
        <v>26.6</v>
      </c>
      <c r="P62" s="217">
        <v>16.52</v>
      </c>
      <c r="Q62" s="217">
        <f t="shared" si="6"/>
        <v>24.470000000000002</v>
      </c>
      <c r="R62" s="217">
        <f t="shared" si="7"/>
        <v>14.39</v>
      </c>
      <c r="S62" s="216">
        <f t="shared" si="8"/>
        <v>70.048644892286319</v>
      </c>
      <c r="T62" s="219">
        <v>20.68</v>
      </c>
      <c r="U62" s="217">
        <v>26.29</v>
      </c>
      <c r="V62" s="217">
        <v>25.9</v>
      </c>
      <c r="W62" s="220">
        <f t="shared" si="2"/>
        <v>7.4712643678161053</v>
      </c>
      <c r="Z62" s="224"/>
      <c r="AA62" s="235"/>
      <c r="AB62" s="236"/>
      <c r="AC62" s="221" t="s">
        <v>185</v>
      </c>
      <c r="AD62" s="217"/>
      <c r="AE62" s="217"/>
      <c r="AF62" s="217"/>
      <c r="AG62" s="217"/>
      <c r="AH62" s="220"/>
    </row>
    <row r="63" spans="1:34" ht="15.75" hidden="1" thickBot="1" x14ac:dyDescent="0.3">
      <c r="A63" s="455"/>
      <c r="B63" s="458"/>
      <c r="C63" s="212">
        <v>1</v>
      </c>
      <c r="D63" s="212">
        <v>3</v>
      </c>
      <c r="E63" s="213" t="s">
        <v>186</v>
      </c>
      <c r="F63" s="213" t="s">
        <v>154</v>
      </c>
      <c r="G63" s="213" t="s">
        <v>154</v>
      </c>
      <c r="H63" s="256" t="s">
        <v>205</v>
      </c>
      <c r="I63" s="215">
        <v>13.95</v>
      </c>
      <c r="J63" s="216">
        <v>302.56</v>
      </c>
      <c r="K63" s="217">
        <f t="shared" si="0"/>
        <v>288.61</v>
      </c>
      <c r="L63" s="246">
        <v>232.33885714285699</v>
      </c>
      <c r="M63" s="215">
        <f t="shared" si="1"/>
        <v>1.242194282734824</v>
      </c>
      <c r="N63" s="218">
        <v>2.21</v>
      </c>
      <c r="O63" s="217">
        <v>39.86</v>
      </c>
      <c r="P63" s="217">
        <v>24.46</v>
      </c>
      <c r="Q63" s="217">
        <f t="shared" si="6"/>
        <v>37.65</v>
      </c>
      <c r="R63" s="217">
        <f t="shared" si="7"/>
        <v>22.25</v>
      </c>
      <c r="S63" s="216">
        <f t="shared" si="8"/>
        <v>69.213483146067418</v>
      </c>
      <c r="T63" s="219">
        <v>20.56</v>
      </c>
      <c r="U63" s="217">
        <v>24.97</v>
      </c>
      <c r="V63" s="217">
        <v>24.66</v>
      </c>
      <c r="W63" s="220">
        <f t="shared" si="2"/>
        <v>7.5609756097560643</v>
      </c>
      <c r="Z63" s="224"/>
      <c r="AA63" s="235"/>
      <c r="AB63" s="241"/>
      <c r="AC63" s="225" t="s">
        <v>171</v>
      </c>
      <c r="AD63" s="229"/>
      <c r="AE63" s="229"/>
      <c r="AF63" s="229"/>
      <c r="AG63" s="229"/>
      <c r="AH63" s="230"/>
    </row>
    <row r="64" spans="1:34" hidden="1" x14ac:dyDescent="0.25">
      <c r="A64" s="455"/>
      <c r="B64" s="458"/>
      <c r="C64" s="212">
        <v>1</v>
      </c>
      <c r="D64" s="212">
        <v>3</v>
      </c>
      <c r="E64" s="213" t="s">
        <v>186</v>
      </c>
      <c r="F64" s="213" t="s">
        <v>154</v>
      </c>
      <c r="G64" s="213" t="s">
        <v>154</v>
      </c>
      <c r="H64" s="256" t="s">
        <v>206</v>
      </c>
      <c r="I64" s="215">
        <v>13.96</v>
      </c>
      <c r="J64" s="216">
        <v>197.42</v>
      </c>
      <c r="K64" s="217">
        <f t="shared" si="0"/>
        <v>183.45999999999998</v>
      </c>
      <c r="L64" s="246">
        <v>154.89257142857099</v>
      </c>
      <c r="M64" s="215">
        <f t="shared" si="1"/>
        <v>1.1844338195689579</v>
      </c>
      <c r="N64" s="218"/>
      <c r="O64" s="217"/>
      <c r="P64" s="217"/>
      <c r="Q64" s="217"/>
      <c r="R64" s="217"/>
      <c r="S64" s="216"/>
      <c r="T64" s="219">
        <v>19.190000000000001</v>
      </c>
      <c r="U64" s="217">
        <v>25.05</v>
      </c>
      <c r="V64" s="217">
        <v>24.74</v>
      </c>
      <c r="W64" s="220">
        <f t="shared" si="2"/>
        <v>5.5855855855856289</v>
      </c>
      <c r="Z64" s="224"/>
      <c r="AA64" s="235"/>
      <c r="AB64" s="211" t="s">
        <v>201</v>
      </c>
      <c r="AC64" s="209" t="s">
        <v>184</v>
      </c>
      <c r="AD64" s="206">
        <f>AVERAGE(M92,M182,M362,M572,M832,M1167,M1397)</f>
        <v>0.90953361223631635</v>
      </c>
      <c r="AE64" s="206">
        <f>AVERAGE(M93,M183,M363,M573,M833,M1168,M1398)</f>
        <v>1.199107584242723</v>
      </c>
      <c r="AF64" s="206">
        <f>AVERAGE(M94,M184,M364,M574,M834,M1169,M1399)</f>
        <v>1.2036668117749207</v>
      </c>
      <c r="AG64" s="206">
        <f>AVERAGE(M95,M185,M365,M575,M835,M1170,M1400)</f>
        <v>1.1020756628864745</v>
      </c>
      <c r="AH64" s="207">
        <f>AVERAGE(M96,M186,M366,M576,M836,M1171,M1401)</f>
        <v>1.1163534025613677</v>
      </c>
    </row>
    <row r="65" spans="1:34" ht="15.75" thickBot="1" x14ac:dyDescent="0.3">
      <c r="A65" s="455"/>
      <c r="B65" s="458"/>
      <c r="C65" s="212">
        <v>1</v>
      </c>
      <c r="D65" s="212">
        <v>3</v>
      </c>
      <c r="E65" s="213" t="s">
        <v>186</v>
      </c>
      <c r="F65" s="213" t="s">
        <v>154</v>
      </c>
      <c r="G65" s="213" t="s">
        <v>154</v>
      </c>
      <c r="H65" s="214" t="s">
        <v>116</v>
      </c>
      <c r="I65" s="215">
        <v>25.34</v>
      </c>
      <c r="J65" s="216">
        <v>543.15</v>
      </c>
      <c r="K65" s="217">
        <f t="shared" si="0"/>
        <v>517.80999999999995</v>
      </c>
      <c r="L65" s="14">
        <v>464.67771428571399</v>
      </c>
      <c r="M65" s="215">
        <f t="shared" si="1"/>
        <v>1.1143422292070946</v>
      </c>
      <c r="N65" s="218">
        <v>2.17</v>
      </c>
      <c r="O65" s="217">
        <v>33.299999999999997</v>
      </c>
      <c r="P65" s="217">
        <v>21.43</v>
      </c>
      <c r="Q65" s="217">
        <f t="shared" si="6"/>
        <v>31.129999999999995</v>
      </c>
      <c r="R65" s="217">
        <f t="shared" si="7"/>
        <v>19.259999999999998</v>
      </c>
      <c r="S65" s="216">
        <f t="shared" si="8"/>
        <v>61.630321910695741</v>
      </c>
      <c r="T65" s="219">
        <v>17.079999999999998</v>
      </c>
      <c r="U65" s="217">
        <v>22.89</v>
      </c>
      <c r="V65" s="217">
        <v>22.54</v>
      </c>
      <c r="W65" s="220">
        <f t="shared" si="2"/>
        <v>6.4102564102564346</v>
      </c>
      <c r="Z65" s="224"/>
      <c r="AA65" s="235"/>
      <c r="AB65" s="236"/>
      <c r="AC65" s="221" t="s">
        <v>185</v>
      </c>
      <c r="AD65" s="217"/>
      <c r="AE65" s="217"/>
      <c r="AF65" s="217"/>
      <c r="AG65" s="217"/>
      <c r="AH65" s="220"/>
    </row>
    <row r="66" spans="1:34" ht="15.75" hidden="1" thickBot="1" x14ac:dyDescent="0.3">
      <c r="A66" s="456"/>
      <c r="B66" s="459"/>
      <c r="C66" s="212">
        <v>1</v>
      </c>
      <c r="D66" s="212">
        <v>3</v>
      </c>
      <c r="E66" s="213" t="s">
        <v>186</v>
      </c>
      <c r="F66" s="213" t="s">
        <v>154</v>
      </c>
      <c r="G66" s="213" t="s">
        <v>154</v>
      </c>
      <c r="H66" s="232" t="s">
        <v>118</v>
      </c>
      <c r="I66" s="233">
        <v>25.51</v>
      </c>
      <c r="J66" s="234">
        <v>649.47</v>
      </c>
      <c r="K66" s="217">
        <f t="shared" si="0"/>
        <v>623.96</v>
      </c>
      <c r="L66" s="14">
        <v>486.982244571428</v>
      </c>
      <c r="M66" s="215">
        <f t="shared" si="1"/>
        <v>1.2812787467212901</v>
      </c>
      <c r="N66" s="218">
        <v>2.15</v>
      </c>
      <c r="O66" s="217">
        <v>36.21</v>
      </c>
      <c r="P66" s="217">
        <v>22.08</v>
      </c>
      <c r="Q66" s="217">
        <f t="shared" si="6"/>
        <v>34.06</v>
      </c>
      <c r="R66" s="217">
        <f t="shared" si="7"/>
        <v>19.93</v>
      </c>
      <c r="S66" s="216">
        <f t="shared" si="8"/>
        <v>70.898143502257909</v>
      </c>
      <c r="T66" s="219">
        <v>19.88</v>
      </c>
      <c r="U66" s="217">
        <v>25.96</v>
      </c>
      <c r="V66" s="217">
        <v>25.56</v>
      </c>
      <c r="W66" s="220">
        <f t="shared" si="2"/>
        <v>7.0422535211267983</v>
      </c>
      <c r="Z66" s="224"/>
      <c r="AA66" s="235"/>
      <c r="AB66" s="236"/>
      <c r="AC66" s="225" t="s">
        <v>171</v>
      </c>
      <c r="AD66" s="217"/>
      <c r="AE66" s="217"/>
      <c r="AF66" s="217"/>
      <c r="AG66" s="217"/>
      <c r="AH66" s="220"/>
    </row>
    <row r="67" spans="1:34" ht="15.75" hidden="1" thickBot="1" x14ac:dyDescent="0.3">
      <c r="A67" s="460" t="s">
        <v>179</v>
      </c>
      <c r="B67" s="461">
        <v>84</v>
      </c>
      <c r="C67" s="212">
        <v>1</v>
      </c>
      <c r="D67" s="212">
        <v>3</v>
      </c>
      <c r="E67" s="213" t="s">
        <v>189</v>
      </c>
      <c r="F67" s="213" t="s">
        <v>154</v>
      </c>
      <c r="G67" s="213" t="s">
        <v>154</v>
      </c>
      <c r="H67" s="237" t="s">
        <v>117</v>
      </c>
      <c r="I67" s="238">
        <v>12.03</v>
      </c>
      <c r="J67" s="239">
        <v>82.26</v>
      </c>
      <c r="K67" s="217">
        <f t="shared" ref="K67:K130" si="9">J67-I67</f>
        <v>70.23</v>
      </c>
      <c r="L67" s="14">
        <v>77.446285714285594</v>
      </c>
      <c r="M67" s="215">
        <f t="shared" ref="M67:M130" si="10">K67/L67</f>
        <v>0.9068220554707056</v>
      </c>
      <c r="N67" s="242">
        <v>2.17</v>
      </c>
      <c r="O67" s="243">
        <v>58.97</v>
      </c>
      <c r="P67" s="244">
        <v>35.369999999999997</v>
      </c>
      <c r="Q67" s="217">
        <f t="shared" si="3"/>
        <v>56.8</v>
      </c>
      <c r="R67" s="217">
        <f t="shared" si="4"/>
        <v>33.199999999999996</v>
      </c>
      <c r="S67" s="216">
        <f t="shared" si="5"/>
        <v>71.084337349397615</v>
      </c>
      <c r="T67" s="219">
        <v>18.13</v>
      </c>
      <c r="U67" s="217">
        <v>24.13</v>
      </c>
      <c r="V67" s="217">
        <v>23.67</v>
      </c>
      <c r="W67" s="220">
        <f t="shared" ref="W67:W130" si="11">((U67-T67)-(V67-T67))/(V67-T67)*100</f>
        <v>8.3032490974728717</v>
      </c>
      <c r="Z67" s="224"/>
      <c r="AA67" s="235"/>
      <c r="AB67" s="236" t="s">
        <v>183</v>
      </c>
      <c r="AC67" s="209" t="s">
        <v>184</v>
      </c>
      <c r="AD67" s="217">
        <f>AVERAGE(M47,M287,M482,M532,M707,M882,M1202,M1267)</f>
        <v>0.81332176771366083</v>
      </c>
      <c r="AE67" s="217">
        <f>AVERAGE(M48,M288,M483,M533,M708,M883,M1203,M1268)</f>
        <v>1.021837254945366</v>
      </c>
      <c r="AF67" s="217">
        <f>AVERAGE(M49,M289,M484,M534,M709,M884,M1204,M1269)</f>
        <v>1.1089998167700876</v>
      </c>
      <c r="AG67" s="217">
        <f>AVERAGE(M50,M290,M485,M535,M710,M885,M1205,M1270)</f>
        <v>1.0484444057079199</v>
      </c>
      <c r="AH67" s="220">
        <f>AVERAGE(M51,M291,M486,M536,M711,M886,M1206,M1271)</f>
        <v>1.0795800832647091</v>
      </c>
    </row>
    <row r="68" spans="1:34" ht="15.75" hidden="1" thickBot="1" x14ac:dyDescent="0.3">
      <c r="A68" s="455"/>
      <c r="B68" s="458"/>
      <c r="C68" s="212">
        <v>1</v>
      </c>
      <c r="D68" s="212">
        <v>3</v>
      </c>
      <c r="E68" s="213" t="s">
        <v>189</v>
      </c>
      <c r="F68" s="213" t="s">
        <v>154</v>
      </c>
      <c r="G68" s="213" t="s">
        <v>154</v>
      </c>
      <c r="H68" s="214" t="s">
        <v>119</v>
      </c>
      <c r="I68" s="215">
        <v>14.16</v>
      </c>
      <c r="J68" s="216">
        <v>161.08000000000001</v>
      </c>
      <c r="K68" s="217">
        <f t="shared" si="9"/>
        <v>146.92000000000002</v>
      </c>
      <c r="L68" s="14">
        <v>154.89257142857099</v>
      </c>
      <c r="M68" s="215">
        <f t="shared" si="10"/>
        <v>0.94852838096081615</v>
      </c>
      <c r="N68" s="242">
        <v>2.17</v>
      </c>
      <c r="O68" s="243">
        <v>57.3</v>
      </c>
      <c r="P68" s="244">
        <v>34.93</v>
      </c>
      <c r="Q68" s="217">
        <f t="shared" si="3"/>
        <v>55.129999999999995</v>
      </c>
      <c r="R68" s="217">
        <f t="shared" si="4"/>
        <v>32.76</v>
      </c>
      <c r="S68" s="216">
        <f t="shared" si="5"/>
        <v>68.28449328449328</v>
      </c>
      <c r="T68" s="219">
        <v>19.39</v>
      </c>
      <c r="U68" s="217">
        <v>23.98</v>
      </c>
      <c r="V68" s="217">
        <v>23.62</v>
      </c>
      <c r="W68" s="220">
        <f t="shared" si="11"/>
        <v>8.5106382978723261</v>
      </c>
      <c r="Z68" s="224"/>
      <c r="AA68" s="235"/>
      <c r="AB68" s="236"/>
      <c r="AC68" s="221" t="s">
        <v>185</v>
      </c>
      <c r="AD68" s="217"/>
      <c r="AE68" s="217"/>
      <c r="AF68" s="217"/>
      <c r="AG68" s="217"/>
      <c r="AH68" s="220"/>
    </row>
    <row r="69" spans="1:34" ht="15.75" hidden="1" thickBot="1" x14ac:dyDescent="0.3">
      <c r="A69" s="455"/>
      <c r="B69" s="458"/>
      <c r="C69" s="212">
        <v>1</v>
      </c>
      <c r="D69" s="212">
        <v>3</v>
      </c>
      <c r="E69" s="213" t="s">
        <v>189</v>
      </c>
      <c r="F69" s="213" t="s">
        <v>154</v>
      </c>
      <c r="G69" s="213" t="s">
        <v>154</v>
      </c>
      <c r="H69" s="214" t="s">
        <v>69</v>
      </c>
      <c r="I69" s="215">
        <v>13.98</v>
      </c>
      <c r="J69" s="216">
        <v>295.14</v>
      </c>
      <c r="K69" s="217">
        <f t="shared" si="9"/>
        <v>281.15999999999997</v>
      </c>
      <c r="L69" s="14">
        <v>232.33885714285699</v>
      </c>
      <c r="M69" s="215">
        <f t="shared" si="10"/>
        <v>1.2101290479668865</v>
      </c>
      <c r="N69" s="242">
        <v>2.1800000000000002</v>
      </c>
      <c r="O69" s="243">
        <v>65.84</v>
      </c>
      <c r="P69" s="244">
        <v>41.17</v>
      </c>
      <c r="Q69" s="217">
        <f t="shared" si="3"/>
        <v>63.660000000000004</v>
      </c>
      <c r="R69" s="217">
        <f t="shared" si="4"/>
        <v>38.99</v>
      </c>
      <c r="S69" s="216">
        <f t="shared" si="5"/>
        <v>63.272634008720189</v>
      </c>
      <c r="T69" s="219">
        <v>19.649999999999999</v>
      </c>
      <c r="U69" s="217">
        <v>24.76</v>
      </c>
      <c r="V69" s="217">
        <v>24.39</v>
      </c>
      <c r="W69" s="220">
        <f t="shared" si="11"/>
        <v>7.8059071729957976</v>
      </c>
      <c r="Z69" s="252"/>
      <c r="AA69" s="253"/>
      <c r="AB69" s="254"/>
      <c r="AC69" s="247" t="s">
        <v>171</v>
      </c>
      <c r="AD69" s="248"/>
      <c r="AE69" s="248"/>
      <c r="AF69" s="248"/>
      <c r="AG69" s="248"/>
      <c r="AH69" s="249"/>
    </row>
    <row r="70" spans="1:34" x14ac:dyDescent="0.25">
      <c r="A70" s="455"/>
      <c r="B70" s="458"/>
      <c r="C70" s="212">
        <v>1</v>
      </c>
      <c r="D70" s="212">
        <v>3</v>
      </c>
      <c r="E70" s="213" t="s">
        <v>189</v>
      </c>
      <c r="F70" s="213" t="s">
        <v>154</v>
      </c>
      <c r="G70" s="213" t="s">
        <v>154</v>
      </c>
      <c r="H70" s="214" t="s">
        <v>116</v>
      </c>
      <c r="I70" s="215">
        <v>25.38</v>
      </c>
      <c r="J70" s="216">
        <v>518.17999999999995</v>
      </c>
      <c r="K70" s="217">
        <f t="shared" si="9"/>
        <v>492.79999999999995</v>
      </c>
      <c r="L70" s="14">
        <v>464.67771428571399</v>
      </c>
      <c r="M70" s="215">
        <f t="shared" si="10"/>
        <v>1.0605199794388989</v>
      </c>
      <c r="N70" s="242">
        <v>2.1800000000000002</v>
      </c>
      <c r="O70" s="243">
        <v>61.45</v>
      </c>
      <c r="P70" s="244">
        <v>38.92</v>
      </c>
      <c r="Q70" s="217">
        <f t="shared" si="3"/>
        <v>59.27</v>
      </c>
      <c r="R70" s="217">
        <f t="shared" si="4"/>
        <v>36.74</v>
      </c>
      <c r="S70" s="216">
        <f t="shared" si="5"/>
        <v>61.322808927599347</v>
      </c>
      <c r="T70" s="219">
        <v>18.850000000000001</v>
      </c>
      <c r="U70" s="217">
        <v>24.17</v>
      </c>
      <c r="V70" s="217">
        <v>23.79</v>
      </c>
      <c r="W70" s="220">
        <f t="shared" si="11"/>
        <v>7.6923076923077485</v>
      </c>
      <c r="Z70" s="209" t="s">
        <v>151</v>
      </c>
      <c r="AA70" s="210" t="s">
        <v>182</v>
      </c>
      <c r="AB70" s="210" t="s">
        <v>200</v>
      </c>
      <c r="AC70" s="210" t="s">
        <v>184</v>
      </c>
      <c r="AD70" s="206">
        <f>AVERAGE(M167,M282,M512,M652,M827,M952,M1222,M1292)</f>
        <v>0.80818917812161173</v>
      </c>
      <c r="AE70" s="206">
        <f>AVERAGE(M168,M283,M513,M653,M828,M953,M1223,M1293)</f>
        <v>1.0340473305000362</v>
      </c>
      <c r="AF70" s="206">
        <f>AVERAGE(M169,M284,M514,M654,M829,M954,M1224,M1294)</f>
        <v>1.0972389773065456</v>
      </c>
      <c r="AG70" s="206">
        <f>AVERAGE(M170,M285,M515,M655,M830,M955,M1225,M1295)</f>
        <v>1.0789413492116202</v>
      </c>
      <c r="AH70" s="207">
        <f>AVERAGE(M171,M286,M516,M656,M831,M956,M1226,M1296)</f>
        <v>1.1036112348969207</v>
      </c>
    </row>
    <row r="71" spans="1:34" ht="15.75" hidden="1" thickBot="1" x14ac:dyDescent="0.3">
      <c r="A71" s="456"/>
      <c r="B71" s="459"/>
      <c r="C71" s="212">
        <v>1</v>
      </c>
      <c r="D71" s="212">
        <v>3</v>
      </c>
      <c r="E71" s="213" t="s">
        <v>189</v>
      </c>
      <c r="F71" s="213" t="s">
        <v>154</v>
      </c>
      <c r="G71" s="213" t="s">
        <v>154</v>
      </c>
      <c r="H71" s="245" t="s">
        <v>122</v>
      </c>
      <c r="I71" s="233">
        <v>25.44</v>
      </c>
      <c r="J71" s="234">
        <v>193.56</v>
      </c>
      <c r="K71" s="217">
        <f t="shared" si="9"/>
        <v>168.12</v>
      </c>
      <c r="L71" s="246">
        <v>247.82811428571401</v>
      </c>
      <c r="M71" s="215">
        <f t="shared" si="10"/>
        <v>0.67837339796799334</v>
      </c>
      <c r="N71" s="242">
        <v>2.16</v>
      </c>
      <c r="O71" s="243">
        <v>33.090000000000003</v>
      </c>
      <c r="P71" s="244">
        <v>19.91</v>
      </c>
      <c r="Q71" s="217">
        <f t="shared" si="3"/>
        <v>30.930000000000003</v>
      </c>
      <c r="R71" s="217">
        <f t="shared" si="4"/>
        <v>17.75</v>
      </c>
      <c r="S71" s="216">
        <f t="shared" si="5"/>
        <v>74.253521126760575</v>
      </c>
      <c r="T71" s="219">
        <v>20.05</v>
      </c>
      <c r="U71" s="217">
        <v>26.15</v>
      </c>
      <c r="V71" s="217">
        <v>25.72</v>
      </c>
      <c r="W71" s="220">
        <f t="shared" si="11"/>
        <v>7.5837742504409142</v>
      </c>
      <c r="Z71" s="224"/>
      <c r="AA71" s="235"/>
      <c r="AB71" s="235"/>
      <c r="AC71" s="235" t="s">
        <v>185</v>
      </c>
      <c r="AD71" s="217"/>
      <c r="AE71" s="217"/>
      <c r="AF71" s="217"/>
      <c r="AG71" s="217"/>
      <c r="AH71" s="220"/>
    </row>
    <row r="72" spans="1:34" hidden="1" x14ac:dyDescent="0.25">
      <c r="A72" s="460" t="s">
        <v>179</v>
      </c>
      <c r="B72" s="461">
        <v>85</v>
      </c>
      <c r="C72" s="212">
        <v>1</v>
      </c>
      <c r="D72" s="212">
        <v>3</v>
      </c>
      <c r="E72" s="213" t="s">
        <v>195</v>
      </c>
      <c r="F72" s="213" t="s">
        <v>154</v>
      </c>
      <c r="G72" s="213" t="s">
        <v>154</v>
      </c>
      <c r="H72" s="237" t="s">
        <v>117</v>
      </c>
      <c r="I72" s="238">
        <v>11.8</v>
      </c>
      <c r="J72" s="239">
        <v>73.69</v>
      </c>
      <c r="K72" s="217">
        <f t="shared" si="9"/>
        <v>61.89</v>
      </c>
      <c r="L72" s="14">
        <v>77.446285714285594</v>
      </c>
      <c r="M72" s="215">
        <f t="shared" si="10"/>
        <v>0.79913451535073277</v>
      </c>
      <c r="N72" s="218">
        <v>2.16</v>
      </c>
      <c r="O72" s="217">
        <v>28.49</v>
      </c>
      <c r="P72" s="217">
        <v>18.32</v>
      </c>
      <c r="Q72" s="217">
        <f t="shared" si="3"/>
        <v>26.33</v>
      </c>
      <c r="R72" s="217">
        <f t="shared" si="4"/>
        <v>16.16</v>
      </c>
      <c r="S72" s="216">
        <f t="shared" si="5"/>
        <v>62.933168316831669</v>
      </c>
      <c r="T72" s="219">
        <v>21.48</v>
      </c>
      <c r="U72" s="217">
        <v>26.92</v>
      </c>
      <c r="V72" s="217">
        <v>26.56</v>
      </c>
      <c r="W72" s="220">
        <f t="shared" si="11"/>
        <v>7.0866141732284076</v>
      </c>
      <c r="Z72" s="224"/>
      <c r="AA72" s="235"/>
      <c r="AB72" s="235"/>
      <c r="AC72" s="235" t="s">
        <v>171</v>
      </c>
      <c r="AD72" s="217"/>
      <c r="AE72" s="217"/>
      <c r="AF72" s="217"/>
      <c r="AG72" s="217"/>
      <c r="AH72" s="220"/>
    </row>
    <row r="73" spans="1:34" hidden="1" x14ac:dyDescent="0.25">
      <c r="A73" s="455"/>
      <c r="B73" s="458"/>
      <c r="C73" s="212">
        <v>1</v>
      </c>
      <c r="D73" s="212">
        <v>3</v>
      </c>
      <c r="E73" s="213" t="s">
        <v>195</v>
      </c>
      <c r="F73" s="213" t="s">
        <v>154</v>
      </c>
      <c r="G73" s="213" t="s">
        <v>154</v>
      </c>
      <c r="H73" s="214" t="s">
        <v>119</v>
      </c>
      <c r="I73" s="215">
        <v>13.99</v>
      </c>
      <c r="J73" s="216">
        <v>147.02000000000001</v>
      </c>
      <c r="K73" s="217">
        <f t="shared" si="9"/>
        <v>133.03</v>
      </c>
      <c r="L73" s="14">
        <v>154.89257142857099</v>
      </c>
      <c r="M73" s="215">
        <f t="shared" si="10"/>
        <v>0.8588533250695437</v>
      </c>
      <c r="N73" s="218">
        <v>2.11</v>
      </c>
      <c r="O73" s="217">
        <v>37.08</v>
      </c>
      <c r="P73" s="217">
        <v>22.53</v>
      </c>
      <c r="Q73" s="217">
        <f t="shared" si="3"/>
        <v>34.97</v>
      </c>
      <c r="R73" s="217">
        <f t="shared" si="4"/>
        <v>20.420000000000002</v>
      </c>
      <c r="S73" s="216">
        <f t="shared" si="5"/>
        <v>71.253672869735524</v>
      </c>
      <c r="T73" s="219">
        <v>18.940000000000001</v>
      </c>
      <c r="U73" s="217">
        <v>23.96</v>
      </c>
      <c r="V73" s="217">
        <v>23.62</v>
      </c>
      <c r="W73" s="220">
        <f t="shared" si="11"/>
        <v>7.2649572649572631</v>
      </c>
      <c r="Z73" s="224"/>
      <c r="AA73" s="235"/>
      <c r="AB73" s="235" t="s">
        <v>201</v>
      </c>
      <c r="AC73" s="235" t="s">
        <v>184</v>
      </c>
      <c r="AD73" s="217">
        <f>AVERAGE(M97,M297,M437,M632,M732,M962,M1172,M1357)</f>
        <v>0.85502325113811728</v>
      </c>
      <c r="AE73" s="217">
        <f>AVERAGE(M98,M298,M438,M633,M733,M963,M1173,M1358)</f>
        <v>1.0834283300499548</v>
      </c>
      <c r="AF73" s="217">
        <f>AVERAGE(M99,M299,M439,M634,M734,M964,M1174,M1359)</f>
        <v>1.1488607772391561</v>
      </c>
      <c r="AG73" s="217">
        <f>AVERAGE(M100,M300,M440,M635,M735,M965,M1175,M1360)</f>
        <v>1.0776797221053984</v>
      </c>
      <c r="AH73" s="220">
        <f>AVERAGE(M101,M301,M441,M636,M736,M966,M1176,M1361)</f>
        <v>1.185167762432052</v>
      </c>
    </row>
    <row r="74" spans="1:34" hidden="1" x14ac:dyDescent="0.25">
      <c r="A74" s="455"/>
      <c r="B74" s="458"/>
      <c r="C74" s="212">
        <v>1</v>
      </c>
      <c r="D74" s="212">
        <v>3</v>
      </c>
      <c r="E74" s="213" t="s">
        <v>195</v>
      </c>
      <c r="F74" s="213" t="s">
        <v>154</v>
      </c>
      <c r="G74" s="213" t="s">
        <v>154</v>
      </c>
      <c r="H74" s="214" t="s">
        <v>69</v>
      </c>
      <c r="I74" s="215">
        <v>14.17</v>
      </c>
      <c r="J74" s="216">
        <v>257.68</v>
      </c>
      <c r="K74" s="217">
        <f t="shared" si="9"/>
        <v>243.51000000000002</v>
      </c>
      <c r="L74" s="14">
        <v>232.33885714285699</v>
      </c>
      <c r="M74" s="215">
        <f t="shared" si="10"/>
        <v>1.0480812507839543</v>
      </c>
      <c r="N74" s="218">
        <v>2.16</v>
      </c>
      <c r="O74" s="217">
        <v>30.67</v>
      </c>
      <c r="P74" s="217">
        <v>20.37</v>
      </c>
      <c r="Q74" s="217">
        <f t="shared" si="3"/>
        <v>28.51</v>
      </c>
      <c r="R74" s="217">
        <f t="shared" si="4"/>
        <v>18.21</v>
      </c>
      <c r="S74" s="216">
        <f t="shared" si="5"/>
        <v>56.562328390993969</v>
      </c>
      <c r="T74" s="219">
        <v>20.440000000000001</v>
      </c>
      <c r="U74" s="217">
        <v>25.84</v>
      </c>
      <c r="V74" s="217">
        <v>25.49</v>
      </c>
      <c r="W74" s="220">
        <f t="shared" si="11"/>
        <v>6.9306930693069635</v>
      </c>
      <c r="Z74" s="224"/>
      <c r="AA74" s="235"/>
      <c r="AB74" s="235"/>
      <c r="AC74" s="235" t="s">
        <v>185</v>
      </c>
      <c r="AD74" s="217"/>
      <c r="AE74" s="217"/>
      <c r="AF74" s="217"/>
      <c r="AG74" s="217"/>
      <c r="AH74" s="220"/>
    </row>
    <row r="75" spans="1:34" x14ac:dyDescent="0.25">
      <c r="A75" s="455"/>
      <c r="B75" s="458"/>
      <c r="C75" s="212">
        <v>1</v>
      </c>
      <c r="D75" s="212">
        <v>3</v>
      </c>
      <c r="E75" s="213" t="s">
        <v>195</v>
      </c>
      <c r="F75" s="213" t="s">
        <v>154</v>
      </c>
      <c r="G75" s="213" t="s">
        <v>154</v>
      </c>
      <c r="H75" s="214" t="s">
        <v>116</v>
      </c>
      <c r="I75" s="215">
        <v>25.27</v>
      </c>
      <c r="J75" s="216">
        <v>514.23</v>
      </c>
      <c r="K75" s="217">
        <f t="shared" si="9"/>
        <v>488.96000000000004</v>
      </c>
      <c r="L75" s="14">
        <v>464.67771428571399</v>
      </c>
      <c r="M75" s="215">
        <f t="shared" si="10"/>
        <v>1.0522561873913232</v>
      </c>
      <c r="N75" s="218">
        <v>2.16</v>
      </c>
      <c r="O75" s="217">
        <v>33.69</v>
      </c>
      <c r="P75" s="217">
        <v>21.85</v>
      </c>
      <c r="Q75" s="217">
        <f t="shared" si="3"/>
        <v>31.529999999999998</v>
      </c>
      <c r="R75" s="217">
        <f t="shared" si="4"/>
        <v>19.690000000000001</v>
      </c>
      <c r="S75" s="216">
        <f t="shared" si="5"/>
        <v>60.132046724225475</v>
      </c>
      <c r="T75" s="219">
        <v>20.62</v>
      </c>
      <c r="U75" s="217">
        <v>25.79</v>
      </c>
      <c r="V75" s="217">
        <v>25.51</v>
      </c>
      <c r="W75" s="220">
        <f t="shared" si="11"/>
        <v>5.7259713701430996</v>
      </c>
      <c r="Z75" s="224"/>
      <c r="AA75" s="235"/>
      <c r="AB75" s="235"/>
      <c r="AC75" s="235" t="s">
        <v>171</v>
      </c>
      <c r="AD75" s="217"/>
      <c r="AE75" s="217"/>
      <c r="AF75" s="217"/>
      <c r="AG75" s="217"/>
      <c r="AH75" s="220"/>
    </row>
    <row r="76" spans="1:34" ht="15.75" hidden="1" thickBot="1" x14ac:dyDescent="0.3">
      <c r="A76" s="456"/>
      <c r="B76" s="459"/>
      <c r="C76" s="212">
        <v>1</v>
      </c>
      <c r="D76" s="212">
        <v>3</v>
      </c>
      <c r="E76" s="213" t="s">
        <v>195</v>
      </c>
      <c r="F76" s="213" t="s">
        <v>154</v>
      </c>
      <c r="G76" s="213" t="s">
        <v>154</v>
      </c>
      <c r="H76" s="232" t="s">
        <v>118</v>
      </c>
      <c r="I76" s="233">
        <v>25.13</v>
      </c>
      <c r="J76" s="234">
        <v>515.36</v>
      </c>
      <c r="K76" s="217">
        <f t="shared" si="9"/>
        <v>490.23</v>
      </c>
      <c r="L76" s="14">
        <v>486.982244571428</v>
      </c>
      <c r="M76" s="215">
        <f t="shared" si="10"/>
        <v>1.0066691454663408</v>
      </c>
      <c r="N76" s="218">
        <v>2.19</v>
      </c>
      <c r="O76" s="217">
        <v>35.4</v>
      </c>
      <c r="P76" s="217">
        <v>21.64</v>
      </c>
      <c r="Q76" s="217">
        <f t="shared" si="3"/>
        <v>33.21</v>
      </c>
      <c r="R76" s="217">
        <f t="shared" si="4"/>
        <v>19.45</v>
      </c>
      <c r="S76" s="216">
        <f t="shared" si="5"/>
        <v>70.745501285347061</v>
      </c>
      <c r="T76" s="219">
        <v>17.899999999999999</v>
      </c>
      <c r="U76" s="217">
        <v>23.74</v>
      </c>
      <c r="V76" s="217">
        <v>23.37</v>
      </c>
      <c r="W76" s="220">
        <f t="shared" si="11"/>
        <v>6.7641681901279211</v>
      </c>
      <c r="Z76" s="224"/>
      <c r="AA76" s="235"/>
      <c r="AB76" s="235" t="s">
        <v>183</v>
      </c>
      <c r="AC76" s="235" t="s">
        <v>184</v>
      </c>
      <c r="AD76" s="217">
        <f>AVERAGE(M172,M202,M407,M542,M762,M922,M1102,M1277)</f>
        <v>0.75421628631088211</v>
      </c>
      <c r="AE76" s="217">
        <f>AVERAGE(M173,M203,M408,M543,M763,M923,M1103,M1278)</f>
        <v>0.97198011893958103</v>
      </c>
      <c r="AF76" s="217">
        <f>AVERAGE(M174,M204,M409,M544,M764,M924,M1104,M1279)</f>
        <v>1.0607298022838569</v>
      </c>
      <c r="AG76" s="217">
        <f>AVERAGE(M175,M205,M410,M545,M765,M925,M1105,M1280)</f>
        <v>1.0884909786936821</v>
      </c>
      <c r="AH76" s="220">
        <f>AVERAGE(M176,M206,M411,M546,M766,M926,M1106,M1281)</f>
        <v>1.0700479302191717</v>
      </c>
    </row>
    <row r="77" spans="1:34" hidden="1" x14ac:dyDescent="0.25">
      <c r="A77" s="460" t="s">
        <v>179</v>
      </c>
      <c r="B77" s="461">
        <v>86</v>
      </c>
      <c r="C77" s="212">
        <v>1</v>
      </c>
      <c r="D77" s="212">
        <v>3</v>
      </c>
      <c r="E77" s="213" t="s">
        <v>149</v>
      </c>
      <c r="F77" s="213" t="s">
        <v>154</v>
      </c>
      <c r="G77" s="213" t="s">
        <v>154</v>
      </c>
      <c r="H77" s="237" t="s">
        <v>117</v>
      </c>
      <c r="I77" s="238">
        <v>12.02</v>
      </c>
      <c r="J77" s="239">
        <v>90.34</v>
      </c>
      <c r="K77" s="217">
        <f t="shared" si="9"/>
        <v>78.320000000000007</v>
      </c>
      <c r="L77" s="14">
        <v>77.446285714285594</v>
      </c>
      <c r="M77" s="215">
        <f t="shared" si="10"/>
        <v>1.0112815518220941</v>
      </c>
      <c r="N77" s="218">
        <v>2.15</v>
      </c>
      <c r="O77" s="217">
        <v>29.46</v>
      </c>
      <c r="P77" s="217">
        <v>17.829999999999998</v>
      </c>
      <c r="Q77" s="217">
        <f t="shared" ref="Q77:Q140" si="12">O77-N77</f>
        <v>27.310000000000002</v>
      </c>
      <c r="R77" s="217">
        <f t="shared" ref="R77:R140" si="13">P77-N77</f>
        <v>15.679999999999998</v>
      </c>
      <c r="S77" s="216">
        <f t="shared" ref="S77:S140" si="14">(Q77-R77)/R77*100</f>
        <v>74.170918367346971</v>
      </c>
      <c r="T77" s="219">
        <v>17.59</v>
      </c>
      <c r="U77" s="217">
        <v>25.19</v>
      </c>
      <c r="V77" s="217">
        <v>24.63</v>
      </c>
      <c r="W77" s="220">
        <f t="shared" si="11"/>
        <v>7.9545454545454879</v>
      </c>
      <c r="Z77" s="224"/>
      <c r="AA77" s="235"/>
      <c r="AB77" s="235"/>
      <c r="AC77" s="235" t="s">
        <v>185</v>
      </c>
      <c r="AD77" s="217"/>
      <c r="AE77" s="217"/>
      <c r="AF77" s="217"/>
      <c r="AG77" s="217"/>
      <c r="AH77" s="220"/>
    </row>
    <row r="78" spans="1:34" ht="15.75" hidden="1" thickBot="1" x14ac:dyDescent="0.3">
      <c r="A78" s="455"/>
      <c r="B78" s="458"/>
      <c r="C78" s="212">
        <v>1</v>
      </c>
      <c r="D78" s="212">
        <v>3</v>
      </c>
      <c r="E78" s="213" t="s">
        <v>149</v>
      </c>
      <c r="F78" s="213" t="s">
        <v>154</v>
      </c>
      <c r="G78" s="213" t="s">
        <v>154</v>
      </c>
      <c r="H78" s="214" t="s">
        <v>119</v>
      </c>
      <c r="I78" s="215">
        <v>14.02</v>
      </c>
      <c r="J78" s="216">
        <v>209.44</v>
      </c>
      <c r="K78" s="217">
        <f t="shared" si="9"/>
        <v>195.42</v>
      </c>
      <c r="L78" s="14">
        <v>154.89257142857099</v>
      </c>
      <c r="M78" s="215">
        <f t="shared" si="10"/>
        <v>1.261648626513495</v>
      </c>
      <c r="N78" s="218">
        <v>2.17</v>
      </c>
      <c r="O78" s="217">
        <v>31.24</v>
      </c>
      <c r="P78" s="217">
        <v>20.190000000000001</v>
      </c>
      <c r="Q78" s="217">
        <f t="shared" si="12"/>
        <v>29.07</v>
      </c>
      <c r="R78" s="217">
        <f t="shared" si="13"/>
        <v>18.020000000000003</v>
      </c>
      <c r="S78" s="216">
        <f t="shared" si="14"/>
        <v>61.320754716981106</v>
      </c>
      <c r="T78" s="219">
        <v>17.809999999999999</v>
      </c>
      <c r="U78" s="217">
        <v>23.74</v>
      </c>
      <c r="V78" s="217">
        <v>23.33</v>
      </c>
      <c r="W78" s="220">
        <f t="shared" si="11"/>
        <v>7.4275362318840621</v>
      </c>
      <c r="Z78" s="228"/>
      <c r="AA78" s="240"/>
      <c r="AB78" s="240"/>
      <c r="AC78" s="240" t="s">
        <v>171</v>
      </c>
      <c r="AD78" s="229"/>
      <c r="AE78" s="229"/>
      <c r="AF78" s="229"/>
      <c r="AG78" s="229"/>
      <c r="AH78" s="230"/>
    </row>
    <row r="79" spans="1:34" hidden="1" x14ac:dyDescent="0.25">
      <c r="A79" s="455"/>
      <c r="B79" s="458"/>
      <c r="C79" s="212">
        <v>1</v>
      </c>
      <c r="D79" s="212">
        <v>3</v>
      </c>
      <c r="E79" s="213" t="s">
        <v>149</v>
      </c>
      <c r="F79" s="213" t="s">
        <v>154</v>
      </c>
      <c r="G79" s="213" t="s">
        <v>154</v>
      </c>
      <c r="H79" s="214" t="s">
        <v>69</v>
      </c>
      <c r="I79" s="215">
        <v>14.03</v>
      </c>
      <c r="J79" s="216">
        <v>296.72000000000003</v>
      </c>
      <c r="K79" s="217">
        <f t="shared" si="9"/>
        <v>282.69000000000005</v>
      </c>
      <c r="L79" s="14">
        <v>232.33885714285699</v>
      </c>
      <c r="M79" s="215">
        <f t="shared" si="10"/>
        <v>1.2167142572547989</v>
      </c>
      <c r="N79" s="218">
        <v>2.08</v>
      </c>
      <c r="O79" s="217">
        <v>35.39</v>
      </c>
      <c r="P79" s="217">
        <v>21.81</v>
      </c>
      <c r="Q79" s="217">
        <f t="shared" si="12"/>
        <v>33.31</v>
      </c>
      <c r="R79" s="217">
        <f t="shared" si="13"/>
        <v>19.729999999999997</v>
      </c>
      <c r="S79" s="216">
        <f t="shared" si="14"/>
        <v>68.829194120628529</v>
      </c>
      <c r="T79" s="219">
        <v>18.57</v>
      </c>
      <c r="U79" s="217">
        <v>24.83</v>
      </c>
      <c r="V79" s="217">
        <v>24.44</v>
      </c>
      <c r="W79" s="220">
        <f t="shared" si="11"/>
        <v>6.6439522998295901</v>
      </c>
      <c r="Z79" s="221" t="s">
        <v>207</v>
      </c>
      <c r="AA79" s="222" t="s">
        <v>204</v>
      </c>
      <c r="AB79" s="223" t="s">
        <v>200</v>
      </c>
      <c r="AC79" s="221" t="s">
        <v>184</v>
      </c>
      <c r="AD79" s="203"/>
      <c r="AE79" s="203"/>
      <c r="AF79" s="203"/>
      <c r="AG79" s="203"/>
      <c r="AH79" s="231"/>
    </row>
    <row r="80" spans="1:34" ht="15.75" thickBot="1" x14ac:dyDescent="0.3">
      <c r="A80" s="455"/>
      <c r="B80" s="458"/>
      <c r="C80" s="212">
        <v>1</v>
      </c>
      <c r="D80" s="212">
        <v>3</v>
      </c>
      <c r="E80" s="213" t="s">
        <v>149</v>
      </c>
      <c r="F80" s="213" t="s">
        <v>154</v>
      </c>
      <c r="G80" s="213" t="s">
        <v>154</v>
      </c>
      <c r="H80" s="214" t="s">
        <v>116</v>
      </c>
      <c r="I80" s="215">
        <v>25.38</v>
      </c>
      <c r="J80" s="216">
        <v>514.11</v>
      </c>
      <c r="K80" s="217">
        <f t="shared" si="9"/>
        <v>488.73</v>
      </c>
      <c r="L80" s="14">
        <v>464.67771428571399</v>
      </c>
      <c r="M80" s="215">
        <f t="shared" si="10"/>
        <v>1.0517612206801403</v>
      </c>
      <c r="N80" s="218">
        <v>2.12</v>
      </c>
      <c r="O80" s="217">
        <v>24.92</v>
      </c>
      <c r="P80" s="217">
        <v>15.97</v>
      </c>
      <c r="Q80" s="217">
        <f t="shared" si="12"/>
        <v>22.8</v>
      </c>
      <c r="R80" s="217">
        <f t="shared" si="13"/>
        <v>13.850000000000001</v>
      </c>
      <c r="S80" s="216">
        <f t="shared" si="14"/>
        <v>64.620938628158825</v>
      </c>
      <c r="T80" s="219">
        <v>18.48</v>
      </c>
      <c r="U80" s="217">
        <v>24.08</v>
      </c>
      <c r="V80" s="217">
        <v>23.74</v>
      </c>
      <c r="W80" s="220">
        <f t="shared" si="11"/>
        <v>6.4638783269961975</v>
      </c>
      <c r="Z80" s="224"/>
      <c r="AA80" s="235"/>
      <c r="AB80" s="236"/>
      <c r="AC80" s="221" t="s">
        <v>185</v>
      </c>
      <c r="AD80" s="217"/>
      <c r="AE80" s="217"/>
      <c r="AF80" s="217"/>
      <c r="AG80" s="217"/>
      <c r="AH80" s="220"/>
    </row>
    <row r="81" spans="1:34" ht="15.75" hidden="1" thickBot="1" x14ac:dyDescent="0.3">
      <c r="A81" s="456"/>
      <c r="B81" s="459"/>
      <c r="C81" s="212">
        <v>1</v>
      </c>
      <c r="D81" s="212">
        <v>3</v>
      </c>
      <c r="E81" s="213" t="s">
        <v>149</v>
      </c>
      <c r="F81" s="213" t="s">
        <v>154</v>
      </c>
      <c r="G81" s="213" t="s">
        <v>154</v>
      </c>
      <c r="H81" s="245" t="s">
        <v>208</v>
      </c>
      <c r="I81" s="233">
        <v>25.36</v>
      </c>
      <c r="J81" s="234">
        <v>243.38</v>
      </c>
      <c r="K81" s="217">
        <f t="shared" si="9"/>
        <v>218.01999999999998</v>
      </c>
      <c r="L81" s="246">
        <v>232.33885714285699</v>
      </c>
      <c r="M81" s="215">
        <f t="shared" si="10"/>
        <v>0.93837080323566857</v>
      </c>
      <c r="N81" s="218">
        <v>2.12</v>
      </c>
      <c r="O81" s="217">
        <v>34.200000000000003</v>
      </c>
      <c r="P81" s="217">
        <v>19.37</v>
      </c>
      <c r="Q81" s="217">
        <f t="shared" si="12"/>
        <v>32.080000000000005</v>
      </c>
      <c r="R81" s="217">
        <f t="shared" si="13"/>
        <v>17.25</v>
      </c>
      <c r="S81" s="216">
        <f t="shared" si="14"/>
        <v>85.971014492753653</v>
      </c>
      <c r="T81" s="219">
        <v>18.45</v>
      </c>
      <c r="U81" s="217">
        <v>24.83</v>
      </c>
      <c r="V81" s="217">
        <v>24.39</v>
      </c>
      <c r="W81" s="220">
        <f t="shared" si="11"/>
        <v>7.4074074074073684</v>
      </c>
      <c r="Z81" s="224"/>
      <c r="AA81" s="235"/>
      <c r="AB81" s="236"/>
      <c r="AC81" s="225" t="s">
        <v>171</v>
      </c>
      <c r="AD81" s="217"/>
      <c r="AE81" s="217"/>
      <c r="AF81" s="217"/>
      <c r="AG81" s="217"/>
      <c r="AH81" s="220"/>
    </row>
    <row r="82" spans="1:34" ht="15.75" hidden="1" thickBot="1" x14ac:dyDescent="0.3">
      <c r="A82" s="460" t="s">
        <v>179</v>
      </c>
      <c r="B82" s="461">
        <v>87</v>
      </c>
      <c r="C82" s="212">
        <v>1</v>
      </c>
      <c r="D82" s="212">
        <v>3</v>
      </c>
      <c r="E82" s="213" t="s">
        <v>149</v>
      </c>
      <c r="F82" s="213" t="s">
        <v>154</v>
      </c>
      <c r="G82" s="213" t="s">
        <v>155</v>
      </c>
      <c r="H82" s="237" t="s">
        <v>117</v>
      </c>
      <c r="I82" s="238">
        <v>11.75</v>
      </c>
      <c r="J82" s="239">
        <v>70.430000000000007</v>
      </c>
      <c r="K82" s="217">
        <f t="shared" si="9"/>
        <v>58.680000000000007</v>
      </c>
      <c r="L82" s="14">
        <v>77.446285714285594</v>
      </c>
      <c r="M82" s="215">
        <f t="shared" si="10"/>
        <v>0.75768643336211028</v>
      </c>
      <c r="N82" s="218">
        <v>2.13</v>
      </c>
      <c r="O82" s="217">
        <v>36.61</v>
      </c>
      <c r="P82" s="217">
        <v>22.1</v>
      </c>
      <c r="Q82" s="217">
        <f t="shared" si="12"/>
        <v>34.479999999999997</v>
      </c>
      <c r="R82" s="217">
        <f t="shared" si="13"/>
        <v>19.970000000000002</v>
      </c>
      <c r="S82" s="216">
        <f t="shared" si="14"/>
        <v>72.658988482724055</v>
      </c>
      <c r="T82" s="219">
        <v>18.95</v>
      </c>
      <c r="U82" s="217">
        <v>24.85</v>
      </c>
      <c r="V82" s="217">
        <v>24.39</v>
      </c>
      <c r="W82" s="220">
        <f t="shared" si="11"/>
        <v>8.4558823529411917</v>
      </c>
      <c r="Z82" s="224"/>
      <c r="AA82" s="235"/>
      <c r="AB82" s="236" t="s">
        <v>201</v>
      </c>
      <c r="AC82" s="209" t="s">
        <v>184</v>
      </c>
      <c r="AD82" s="217"/>
      <c r="AE82" s="217"/>
      <c r="AF82" s="217"/>
      <c r="AG82" s="217"/>
      <c r="AH82" s="220"/>
    </row>
    <row r="83" spans="1:34" ht="15.75" hidden="1" thickBot="1" x14ac:dyDescent="0.3">
      <c r="A83" s="455"/>
      <c r="B83" s="458"/>
      <c r="C83" s="212">
        <v>1</v>
      </c>
      <c r="D83" s="212">
        <v>3</v>
      </c>
      <c r="E83" s="213" t="s">
        <v>149</v>
      </c>
      <c r="F83" s="213" t="s">
        <v>154</v>
      </c>
      <c r="G83" s="213" t="s">
        <v>155</v>
      </c>
      <c r="H83" s="214" t="s">
        <v>119</v>
      </c>
      <c r="I83" s="215">
        <v>13.91</v>
      </c>
      <c r="J83" s="216">
        <v>176.8</v>
      </c>
      <c r="K83" s="217">
        <f t="shared" si="9"/>
        <v>162.89000000000001</v>
      </c>
      <c r="L83" s="14">
        <v>154.89257142857099</v>
      </c>
      <c r="M83" s="215">
        <f t="shared" si="10"/>
        <v>1.0516320989293992</v>
      </c>
      <c r="N83" s="218">
        <v>2.17</v>
      </c>
      <c r="O83" s="217">
        <v>36.21</v>
      </c>
      <c r="P83" s="217">
        <v>23.5</v>
      </c>
      <c r="Q83" s="217">
        <f t="shared" si="12"/>
        <v>34.04</v>
      </c>
      <c r="R83" s="217">
        <f t="shared" si="13"/>
        <v>21.33</v>
      </c>
      <c r="S83" s="216">
        <f t="shared" si="14"/>
        <v>59.587435536802637</v>
      </c>
      <c r="T83" s="219">
        <v>18.100000000000001</v>
      </c>
      <c r="U83" s="217">
        <v>24.68</v>
      </c>
      <c r="V83" s="217">
        <v>24.22</v>
      </c>
      <c r="W83" s="220">
        <f t="shared" si="11"/>
        <v>7.5163398692810635</v>
      </c>
      <c r="Z83" s="224"/>
      <c r="AA83" s="235"/>
      <c r="AB83" s="236"/>
      <c r="AC83" s="221" t="s">
        <v>185</v>
      </c>
      <c r="AD83" s="217"/>
      <c r="AE83" s="217"/>
      <c r="AF83" s="217"/>
      <c r="AG83" s="217"/>
      <c r="AH83" s="220"/>
    </row>
    <row r="84" spans="1:34" ht="15.75" hidden="1" thickBot="1" x14ac:dyDescent="0.3">
      <c r="A84" s="455"/>
      <c r="B84" s="458"/>
      <c r="C84" s="212">
        <v>1</v>
      </c>
      <c r="D84" s="212">
        <v>3</v>
      </c>
      <c r="E84" s="213" t="s">
        <v>149</v>
      </c>
      <c r="F84" s="213" t="s">
        <v>154</v>
      </c>
      <c r="G84" s="213" t="s">
        <v>155</v>
      </c>
      <c r="H84" s="214" t="s">
        <v>69</v>
      </c>
      <c r="I84" s="215">
        <v>14.01</v>
      </c>
      <c r="J84" s="216">
        <v>307.14</v>
      </c>
      <c r="K84" s="217">
        <f t="shared" si="9"/>
        <v>293.13</v>
      </c>
      <c r="L84" s="14">
        <v>232.33885714285699</v>
      </c>
      <c r="M84" s="215">
        <f t="shared" si="10"/>
        <v>1.2616486265134921</v>
      </c>
      <c r="N84" s="218">
        <v>2.12</v>
      </c>
      <c r="O84" s="217">
        <v>37.32</v>
      </c>
      <c r="P84" s="217">
        <v>24.2</v>
      </c>
      <c r="Q84" s="217">
        <f t="shared" si="12"/>
        <v>35.200000000000003</v>
      </c>
      <c r="R84" s="217">
        <f t="shared" si="13"/>
        <v>22.08</v>
      </c>
      <c r="S84" s="216">
        <f t="shared" si="14"/>
        <v>59.420289855072497</v>
      </c>
      <c r="T84" s="219">
        <v>18.43</v>
      </c>
      <c r="U84" s="217">
        <v>24.75</v>
      </c>
      <c r="V84" s="217">
        <v>24.31</v>
      </c>
      <c r="W84" s="220">
        <f t="shared" si="11"/>
        <v>7.482993197278935</v>
      </c>
      <c r="Z84" s="224"/>
      <c r="AA84" s="235"/>
      <c r="AB84" s="236"/>
      <c r="AC84" s="225" t="s">
        <v>171</v>
      </c>
      <c r="AD84" s="217"/>
      <c r="AE84" s="217"/>
      <c r="AF84" s="217"/>
      <c r="AG84" s="217"/>
      <c r="AH84" s="220"/>
    </row>
    <row r="85" spans="1:34" x14ac:dyDescent="0.25">
      <c r="A85" s="455"/>
      <c r="B85" s="458"/>
      <c r="C85" s="212">
        <v>1</v>
      </c>
      <c r="D85" s="212">
        <v>3</v>
      </c>
      <c r="E85" s="213" t="s">
        <v>149</v>
      </c>
      <c r="F85" s="213" t="s">
        <v>154</v>
      </c>
      <c r="G85" s="213" t="s">
        <v>155</v>
      </c>
      <c r="H85" s="214" t="s">
        <v>116</v>
      </c>
      <c r="I85" s="215">
        <v>25.44</v>
      </c>
      <c r="J85" s="216">
        <v>554.5</v>
      </c>
      <c r="K85" s="217">
        <f t="shared" si="9"/>
        <v>529.05999999999995</v>
      </c>
      <c r="L85" s="14">
        <v>464.67771428571399</v>
      </c>
      <c r="M85" s="215">
        <f t="shared" si="10"/>
        <v>1.138552557471477</v>
      </c>
      <c r="N85" s="218">
        <v>2.09</v>
      </c>
      <c r="O85" s="217">
        <v>33.770000000000003</v>
      </c>
      <c r="P85" s="217">
        <v>19.93</v>
      </c>
      <c r="Q85" s="217">
        <f t="shared" si="12"/>
        <v>31.680000000000003</v>
      </c>
      <c r="R85" s="217">
        <f t="shared" si="13"/>
        <v>17.84</v>
      </c>
      <c r="S85" s="216">
        <f t="shared" si="14"/>
        <v>77.578475336322896</v>
      </c>
      <c r="T85" s="219">
        <v>18.8</v>
      </c>
      <c r="U85" s="217">
        <v>24.01</v>
      </c>
      <c r="V85" s="217">
        <v>23.68</v>
      </c>
      <c r="W85" s="220">
        <f t="shared" si="11"/>
        <v>6.7622950819672525</v>
      </c>
      <c r="Z85" s="224"/>
      <c r="AA85" s="235"/>
      <c r="AB85" s="236" t="s">
        <v>183</v>
      </c>
      <c r="AC85" s="209" t="s">
        <v>184</v>
      </c>
      <c r="AD85" s="217"/>
      <c r="AE85" s="217"/>
      <c r="AF85" s="217"/>
      <c r="AG85" s="217"/>
      <c r="AH85" s="220"/>
    </row>
    <row r="86" spans="1:34" ht="15.75" hidden="1" thickBot="1" x14ac:dyDescent="0.3">
      <c r="A86" s="456"/>
      <c r="B86" s="459"/>
      <c r="C86" s="212">
        <v>1</v>
      </c>
      <c r="D86" s="212">
        <v>3</v>
      </c>
      <c r="E86" s="213" t="s">
        <v>149</v>
      </c>
      <c r="F86" s="213" t="s">
        <v>154</v>
      </c>
      <c r="G86" s="213" t="s">
        <v>155</v>
      </c>
      <c r="H86" s="232" t="s">
        <v>118</v>
      </c>
      <c r="I86" s="233">
        <v>25.22</v>
      </c>
      <c r="J86" s="234">
        <v>607.45000000000005</v>
      </c>
      <c r="K86" s="217">
        <f t="shared" si="9"/>
        <v>582.23</v>
      </c>
      <c r="L86" s="14">
        <v>486.982244571428</v>
      </c>
      <c r="M86" s="215">
        <f t="shared" si="10"/>
        <v>1.1955877375208934</v>
      </c>
      <c r="N86" s="218"/>
      <c r="O86" s="217"/>
      <c r="P86" s="217"/>
      <c r="Q86" s="217"/>
      <c r="R86" s="217"/>
      <c r="S86" s="216"/>
      <c r="T86" s="219">
        <v>19.760000000000002</v>
      </c>
      <c r="U86" s="217">
        <v>25.83</v>
      </c>
      <c r="V86" s="217">
        <v>25.41</v>
      </c>
      <c r="W86" s="220">
        <f t="shared" si="11"/>
        <v>7.4336283185840397</v>
      </c>
      <c r="Z86" s="224"/>
      <c r="AA86" s="235"/>
      <c r="AB86" s="236"/>
      <c r="AC86" s="221" t="s">
        <v>185</v>
      </c>
      <c r="AD86" s="217"/>
      <c r="AE86" s="217"/>
      <c r="AF86" s="217"/>
      <c r="AG86" s="217"/>
      <c r="AH86" s="220"/>
    </row>
    <row r="87" spans="1:34" ht="15.75" hidden="1" thickBot="1" x14ac:dyDescent="0.3">
      <c r="A87" s="460" t="s">
        <v>179</v>
      </c>
      <c r="B87" s="461">
        <v>88</v>
      </c>
      <c r="C87" s="212">
        <v>1</v>
      </c>
      <c r="D87" s="212">
        <v>3</v>
      </c>
      <c r="E87" s="213" t="s">
        <v>180</v>
      </c>
      <c r="F87" s="213" t="s">
        <v>154</v>
      </c>
      <c r="G87" s="213" t="s">
        <v>155</v>
      </c>
      <c r="H87" s="237" t="s">
        <v>117</v>
      </c>
      <c r="I87" s="238">
        <v>25.79</v>
      </c>
      <c r="J87" s="239">
        <v>104.85</v>
      </c>
      <c r="K87" s="217">
        <f t="shared" si="9"/>
        <v>79.06</v>
      </c>
      <c r="L87" s="14">
        <v>77.446285714285594</v>
      </c>
      <c r="M87" s="215">
        <f t="shared" si="10"/>
        <v>1.0208365613771035</v>
      </c>
      <c r="N87" s="218">
        <v>2.11</v>
      </c>
      <c r="O87" s="217">
        <v>36.619999999999997</v>
      </c>
      <c r="P87" s="217">
        <v>22.02</v>
      </c>
      <c r="Q87" s="217">
        <f t="shared" si="12"/>
        <v>34.51</v>
      </c>
      <c r="R87" s="217">
        <f t="shared" si="13"/>
        <v>19.91</v>
      </c>
      <c r="S87" s="216">
        <f t="shared" si="14"/>
        <v>73.329984932194876</v>
      </c>
      <c r="T87" s="219">
        <v>19.48</v>
      </c>
      <c r="U87" s="217">
        <v>25.48</v>
      </c>
      <c r="V87" s="217">
        <v>25</v>
      </c>
      <c r="W87" s="220">
        <f t="shared" si="11"/>
        <v>8.6956521739130519</v>
      </c>
      <c r="Z87" s="228"/>
      <c r="AA87" s="240"/>
      <c r="AB87" s="241"/>
      <c r="AC87" s="225" t="s">
        <v>171</v>
      </c>
      <c r="AD87" s="229"/>
      <c r="AE87" s="229"/>
      <c r="AF87" s="229"/>
      <c r="AG87" s="229"/>
      <c r="AH87" s="230"/>
    </row>
    <row r="88" spans="1:34" hidden="1" x14ac:dyDescent="0.25">
      <c r="A88" s="455"/>
      <c r="B88" s="458"/>
      <c r="C88" s="212">
        <v>1</v>
      </c>
      <c r="D88" s="212">
        <v>3</v>
      </c>
      <c r="E88" s="213" t="s">
        <v>180</v>
      </c>
      <c r="F88" s="213" t="s">
        <v>154</v>
      </c>
      <c r="G88" s="213" t="s">
        <v>155</v>
      </c>
      <c r="H88" s="214" t="s">
        <v>119</v>
      </c>
      <c r="I88" s="215">
        <v>25.86</v>
      </c>
      <c r="J88" s="216">
        <v>190.46</v>
      </c>
      <c r="K88" s="217">
        <f t="shared" si="9"/>
        <v>164.60000000000002</v>
      </c>
      <c r="L88" s="14">
        <v>154.89257142857099</v>
      </c>
      <c r="M88" s="215">
        <f t="shared" si="10"/>
        <v>1.0626720086179577</v>
      </c>
      <c r="N88" s="218">
        <v>2.16</v>
      </c>
      <c r="O88" s="217">
        <v>33.86</v>
      </c>
      <c r="P88" s="217">
        <v>21.3</v>
      </c>
      <c r="Q88" s="217">
        <f t="shared" si="12"/>
        <v>31.7</v>
      </c>
      <c r="R88" s="217">
        <f t="shared" si="13"/>
        <v>19.14</v>
      </c>
      <c r="S88" s="216">
        <f t="shared" si="14"/>
        <v>65.621734587251822</v>
      </c>
      <c r="T88" s="219">
        <v>19.63</v>
      </c>
      <c r="U88" s="217">
        <v>24.09</v>
      </c>
      <c r="V88" s="217">
        <v>23.74</v>
      </c>
      <c r="W88" s="220">
        <f t="shared" si="11"/>
        <v>8.5158150851581862</v>
      </c>
      <c r="Z88" s="247"/>
      <c r="AA88" s="210" t="s">
        <v>182</v>
      </c>
      <c r="AB88" s="210" t="s">
        <v>200</v>
      </c>
      <c r="AC88" s="210" t="s">
        <v>184</v>
      </c>
      <c r="AD88" s="257"/>
      <c r="AE88" s="257"/>
      <c r="AF88" s="257"/>
      <c r="AG88" s="257"/>
      <c r="AH88" s="258"/>
    </row>
    <row r="89" spans="1:34" hidden="1" x14ac:dyDescent="0.25">
      <c r="A89" s="455"/>
      <c r="B89" s="458"/>
      <c r="C89" s="212">
        <v>1</v>
      </c>
      <c r="D89" s="212">
        <v>3</v>
      </c>
      <c r="E89" s="213" t="s">
        <v>180</v>
      </c>
      <c r="F89" s="213" t="s">
        <v>154</v>
      </c>
      <c r="G89" s="213" t="s">
        <v>155</v>
      </c>
      <c r="H89" s="214" t="s">
        <v>69</v>
      </c>
      <c r="I89" s="215">
        <v>25.65</v>
      </c>
      <c r="J89" s="216">
        <v>272.27999999999997</v>
      </c>
      <c r="K89" s="217">
        <f t="shared" si="9"/>
        <v>246.62999999999997</v>
      </c>
      <c r="L89" s="14">
        <v>232.33885714285699</v>
      </c>
      <c r="M89" s="215">
        <f t="shared" si="10"/>
        <v>1.0615099128612648</v>
      </c>
      <c r="N89" s="218">
        <v>2.08</v>
      </c>
      <c r="O89" s="217">
        <v>36.44</v>
      </c>
      <c r="P89" s="217">
        <v>22.49</v>
      </c>
      <c r="Q89" s="217">
        <f t="shared" si="12"/>
        <v>34.36</v>
      </c>
      <c r="R89" s="217">
        <f t="shared" si="13"/>
        <v>20.409999999999997</v>
      </c>
      <c r="S89" s="216">
        <f t="shared" si="14"/>
        <v>68.348848603625697</v>
      </c>
      <c r="T89" s="219">
        <v>20.05</v>
      </c>
      <c r="U89" s="217">
        <v>26.93</v>
      </c>
      <c r="V89" s="217">
        <v>26.42</v>
      </c>
      <c r="W89" s="220">
        <f t="shared" si="11"/>
        <v>8.0062794348508319</v>
      </c>
      <c r="Z89" s="247"/>
      <c r="AA89" s="235"/>
      <c r="AB89" s="235"/>
      <c r="AC89" s="235" t="s">
        <v>185</v>
      </c>
      <c r="AD89" s="257"/>
      <c r="AE89" s="257"/>
      <c r="AF89" s="257"/>
      <c r="AG89" s="257"/>
      <c r="AH89" s="258"/>
    </row>
    <row r="90" spans="1:34" x14ac:dyDescent="0.25">
      <c r="A90" s="455"/>
      <c r="B90" s="458"/>
      <c r="C90" s="212">
        <v>1</v>
      </c>
      <c r="D90" s="212">
        <v>3</v>
      </c>
      <c r="E90" s="213" t="s">
        <v>180</v>
      </c>
      <c r="F90" s="213" t="s">
        <v>154</v>
      </c>
      <c r="G90" s="213" t="s">
        <v>155</v>
      </c>
      <c r="H90" s="214" t="s">
        <v>116</v>
      </c>
      <c r="I90" s="215">
        <v>25.45</v>
      </c>
      <c r="J90" s="216">
        <v>528.80999999999995</v>
      </c>
      <c r="K90" s="217">
        <f t="shared" si="9"/>
        <v>503.35999999999996</v>
      </c>
      <c r="L90" s="14">
        <v>464.67771428571399</v>
      </c>
      <c r="M90" s="215">
        <f t="shared" si="10"/>
        <v>1.0832454075697324</v>
      </c>
      <c r="N90" s="218">
        <v>2.13</v>
      </c>
      <c r="O90" s="217">
        <v>28.67</v>
      </c>
      <c r="P90" s="217">
        <v>17.84</v>
      </c>
      <c r="Q90" s="217">
        <f t="shared" si="12"/>
        <v>26.540000000000003</v>
      </c>
      <c r="R90" s="217">
        <f t="shared" si="13"/>
        <v>15.71</v>
      </c>
      <c r="S90" s="216">
        <f t="shared" si="14"/>
        <v>68.936982813494595</v>
      </c>
      <c r="T90" s="219">
        <v>18.71</v>
      </c>
      <c r="U90" s="217">
        <v>25</v>
      </c>
      <c r="V90" s="217">
        <v>24.53</v>
      </c>
      <c r="W90" s="220">
        <f t="shared" si="11"/>
        <v>8.0756013745704269</v>
      </c>
      <c r="Z90" s="247"/>
      <c r="AA90" s="235"/>
      <c r="AB90" s="235"/>
      <c r="AC90" s="235" t="s">
        <v>171</v>
      </c>
      <c r="AD90" s="257"/>
      <c r="AE90" s="257"/>
      <c r="AF90" s="257"/>
      <c r="AG90" s="257"/>
      <c r="AH90" s="258"/>
    </row>
    <row r="91" spans="1:34" ht="15.75" hidden="1" thickBot="1" x14ac:dyDescent="0.3">
      <c r="A91" s="456"/>
      <c r="B91" s="459"/>
      <c r="C91" s="212">
        <v>1</v>
      </c>
      <c r="D91" s="212">
        <v>3</v>
      </c>
      <c r="E91" s="213" t="s">
        <v>180</v>
      </c>
      <c r="F91" s="213" t="s">
        <v>154</v>
      </c>
      <c r="G91" s="213" t="s">
        <v>155</v>
      </c>
      <c r="H91" s="232" t="s">
        <v>118</v>
      </c>
      <c r="I91" s="233">
        <v>25.23</v>
      </c>
      <c r="J91" s="234">
        <v>661.02</v>
      </c>
      <c r="K91" s="217">
        <f t="shared" si="9"/>
        <v>635.79</v>
      </c>
      <c r="L91" s="14">
        <v>486.982244571428</v>
      </c>
      <c r="M91" s="215">
        <f t="shared" si="10"/>
        <v>1.3055712135039568</v>
      </c>
      <c r="N91" s="218">
        <v>2.1</v>
      </c>
      <c r="O91" s="217">
        <v>36.17</v>
      </c>
      <c r="P91" s="217">
        <v>21.07</v>
      </c>
      <c r="Q91" s="217">
        <f t="shared" si="12"/>
        <v>34.07</v>
      </c>
      <c r="R91" s="217">
        <f t="shared" si="13"/>
        <v>18.97</v>
      </c>
      <c r="S91" s="216">
        <f t="shared" si="14"/>
        <v>79.599367422245663</v>
      </c>
      <c r="T91" s="219">
        <v>19.18</v>
      </c>
      <c r="U91" s="217">
        <v>25.46</v>
      </c>
      <c r="V91" s="217">
        <v>24.96</v>
      </c>
      <c r="W91" s="220">
        <f t="shared" si="11"/>
        <v>8.6505190311418669</v>
      </c>
      <c r="Z91" s="247"/>
      <c r="AA91" s="235"/>
      <c r="AB91" s="235" t="s">
        <v>201</v>
      </c>
      <c r="AC91" s="235" t="s">
        <v>184</v>
      </c>
      <c r="AD91" s="257"/>
      <c r="AE91" s="257"/>
      <c r="AF91" s="257"/>
      <c r="AG91" s="257"/>
      <c r="AH91" s="258"/>
    </row>
    <row r="92" spans="1:34" hidden="1" x14ac:dyDescent="0.25">
      <c r="A92" s="460" t="s">
        <v>179</v>
      </c>
      <c r="B92" s="461">
        <v>89</v>
      </c>
      <c r="C92" s="212">
        <v>1</v>
      </c>
      <c r="D92" s="212">
        <v>3</v>
      </c>
      <c r="E92" s="213" t="s">
        <v>180</v>
      </c>
      <c r="F92" s="213" t="s">
        <v>154</v>
      </c>
      <c r="G92" s="213" t="s">
        <v>156</v>
      </c>
      <c r="H92" s="237" t="s">
        <v>117</v>
      </c>
      <c r="I92" s="238">
        <v>11.95</v>
      </c>
      <c r="J92" s="239">
        <v>86.94</v>
      </c>
      <c r="K92" s="217">
        <f t="shared" si="9"/>
        <v>74.989999999999995</v>
      </c>
      <c r="L92" s="14">
        <v>77.446285714285594</v>
      </c>
      <c r="M92" s="215">
        <f t="shared" si="10"/>
        <v>0.96828400882455079</v>
      </c>
      <c r="N92" s="218">
        <v>2.1800000000000002</v>
      </c>
      <c r="O92" s="217">
        <v>33.14</v>
      </c>
      <c r="P92" s="217">
        <v>20.54</v>
      </c>
      <c r="Q92" s="217">
        <f t="shared" si="12"/>
        <v>30.96</v>
      </c>
      <c r="R92" s="217">
        <f t="shared" si="13"/>
        <v>18.36</v>
      </c>
      <c r="S92" s="216">
        <f t="shared" si="14"/>
        <v>68.627450980392169</v>
      </c>
      <c r="T92" s="219">
        <v>19.329999999999998</v>
      </c>
      <c r="U92" s="217">
        <v>26.24</v>
      </c>
      <c r="V92" s="217">
        <v>25.72</v>
      </c>
      <c r="W92" s="220">
        <f t="shared" si="11"/>
        <v>8.1377151799686942</v>
      </c>
      <c r="Z92" s="247"/>
      <c r="AA92" s="235"/>
      <c r="AB92" s="235"/>
      <c r="AC92" s="235" t="s">
        <v>185</v>
      </c>
      <c r="AD92" s="257"/>
      <c r="AE92" s="257"/>
      <c r="AF92" s="257"/>
      <c r="AG92" s="257"/>
      <c r="AH92" s="258"/>
    </row>
    <row r="93" spans="1:34" hidden="1" x14ac:dyDescent="0.25">
      <c r="A93" s="455"/>
      <c r="B93" s="458"/>
      <c r="C93" s="212">
        <v>1</v>
      </c>
      <c r="D93" s="212">
        <v>3</v>
      </c>
      <c r="E93" s="213" t="s">
        <v>180</v>
      </c>
      <c r="F93" s="213" t="s">
        <v>154</v>
      </c>
      <c r="G93" s="213" t="s">
        <v>156</v>
      </c>
      <c r="H93" s="214" t="s">
        <v>119</v>
      </c>
      <c r="I93" s="215">
        <v>14.02</v>
      </c>
      <c r="J93" s="216">
        <v>189.69</v>
      </c>
      <c r="K93" s="217">
        <f t="shared" si="9"/>
        <v>175.67</v>
      </c>
      <c r="L93" s="14">
        <v>154.89257142857099</v>
      </c>
      <c r="M93" s="215">
        <f t="shared" si="10"/>
        <v>1.1341408976544143</v>
      </c>
      <c r="N93" s="218">
        <v>2.14</v>
      </c>
      <c r="O93" s="217">
        <v>35.89</v>
      </c>
      <c r="P93" s="217">
        <v>22.2</v>
      </c>
      <c r="Q93" s="217">
        <f t="shared" si="12"/>
        <v>33.75</v>
      </c>
      <c r="R93" s="217">
        <f t="shared" si="13"/>
        <v>20.059999999999999</v>
      </c>
      <c r="S93" s="216">
        <f t="shared" si="14"/>
        <v>68.245264207377872</v>
      </c>
      <c r="T93" s="219">
        <v>19.64</v>
      </c>
      <c r="U93" s="217">
        <v>26.06</v>
      </c>
      <c r="V93" s="217">
        <v>25.63</v>
      </c>
      <c r="W93" s="220">
        <f t="shared" si="11"/>
        <v>7.1786310517529195</v>
      </c>
      <c r="Z93" s="247"/>
      <c r="AA93" s="235"/>
      <c r="AB93" s="235"/>
      <c r="AC93" s="235" t="s">
        <v>171</v>
      </c>
      <c r="AD93" s="257"/>
      <c r="AE93" s="257"/>
      <c r="AF93" s="257"/>
      <c r="AG93" s="257"/>
      <c r="AH93" s="258"/>
    </row>
    <row r="94" spans="1:34" hidden="1" x14ac:dyDescent="0.25">
      <c r="A94" s="455"/>
      <c r="B94" s="458"/>
      <c r="C94" s="212">
        <v>1</v>
      </c>
      <c r="D94" s="212">
        <v>3</v>
      </c>
      <c r="E94" s="213" t="s">
        <v>180</v>
      </c>
      <c r="F94" s="213" t="s">
        <v>154</v>
      </c>
      <c r="G94" s="213" t="s">
        <v>156</v>
      </c>
      <c r="H94" s="214" t="s">
        <v>69</v>
      </c>
      <c r="I94" s="215">
        <v>14.01</v>
      </c>
      <c r="J94" s="216">
        <v>274.45</v>
      </c>
      <c r="K94" s="217">
        <f t="shared" si="9"/>
        <v>260.44</v>
      </c>
      <c r="L94" s="14">
        <v>232.33885714285699</v>
      </c>
      <c r="M94" s="215">
        <f t="shared" si="10"/>
        <v>1.1209489587867973</v>
      </c>
      <c r="N94" s="218">
        <v>2.11</v>
      </c>
      <c r="O94" s="217">
        <v>34.94</v>
      </c>
      <c r="P94" s="217">
        <v>21.9</v>
      </c>
      <c r="Q94" s="217">
        <f t="shared" si="12"/>
        <v>32.83</v>
      </c>
      <c r="R94" s="217">
        <f t="shared" si="13"/>
        <v>19.79</v>
      </c>
      <c r="S94" s="216">
        <f t="shared" si="14"/>
        <v>65.891864578069729</v>
      </c>
      <c r="T94" s="219">
        <v>18.940000000000001</v>
      </c>
      <c r="U94" s="217">
        <v>25.87</v>
      </c>
      <c r="V94" s="217">
        <v>25.44</v>
      </c>
      <c r="W94" s="220">
        <f t="shared" si="11"/>
        <v>6.6153846153846105</v>
      </c>
      <c r="Z94" s="247"/>
      <c r="AA94" s="235"/>
      <c r="AB94" s="235" t="s">
        <v>183</v>
      </c>
      <c r="AC94" s="235" t="s">
        <v>184</v>
      </c>
      <c r="AD94" s="257"/>
      <c r="AE94" s="257"/>
      <c r="AF94" s="257"/>
      <c r="AG94" s="257"/>
      <c r="AH94" s="258"/>
    </row>
    <row r="95" spans="1:34" x14ac:dyDescent="0.25">
      <c r="A95" s="455"/>
      <c r="B95" s="458"/>
      <c r="C95" s="212">
        <v>1</v>
      </c>
      <c r="D95" s="212">
        <v>3</v>
      </c>
      <c r="E95" s="213" t="s">
        <v>180</v>
      </c>
      <c r="F95" s="213" t="s">
        <v>154</v>
      </c>
      <c r="G95" s="213" t="s">
        <v>156</v>
      </c>
      <c r="H95" s="214" t="s">
        <v>116</v>
      </c>
      <c r="I95" s="215">
        <v>25.35</v>
      </c>
      <c r="J95" s="216">
        <v>536.12</v>
      </c>
      <c r="K95" s="217">
        <f t="shared" si="9"/>
        <v>510.77</v>
      </c>
      <c r="L95" s="14">
        <v>464.67771428571399</v>
      </c>
      <c r="M95" s="215">
        <f t="shared" si="10"/>
        <v>1.0991919437865389</v>
      </c>
      <c r="N95" s="218">
        <v>2.09</v>
      </c>
      <c r="O95" s="217">
        <v>34.92</v>
      </c>
      <c r="P95" s="217">
        <v>22.46</v>
      </c>
      <c r="Q95" s="217">
        <f t="shared" si="12"/>
        <v>32.83</v>
      </c>
      <c r="R95" s="217">
        <f t="shared" si="13"/>
        <v>20.37</v>
      </c>
      <c r="S95" s="216">
        <f t="shared" si="14"/>
        <v>61.168384879725068</v>
      </c>
      <c r="T95" s="219">
        <v>17.43</v>
      </c>
      <c r="U95" s="217">
        <v>24.27</v>
      </c>
      <c r="V95" s="217">
        <v>23.85</v>
      </c>
      <c r="W95" s="220">
        <f t="shared" si="11"/>
        <v>6.5420560747663243</v>
      </c>
      <c r="Z95" s="247"/>
      <c r="AA95" s="235"/>
      <c r="AB95" s="235"/>
      <c r="AC95" s="235" t="s">
        <v>185</v>
      </c>
      <c r="AD95" s="257"/>
      <c r="AE95" s="257"/>
      <c r="AF95" s="257"/>
      <c r="AG95" s="257"/>
      <c r="AH95" s="258"/>
    </row>
    <row r="96" spans="1:34" ht="15.75" hidden="1" thickBot="1" x14ac:dyDescent="0.3">
      <c r="A96" s="456"/>
      <c r="B96" s="459"/>
      <c r="C96" s="212">
        <v>1</v>
      </c>
      <c r="D96" s="212">
        <v>3</v>
      </c>
      <c r="E96" s="213" t="s">
        <v>180</v>
      </c>
      <c r="F96" s="213" t="s">
        <v>154</v>
      </c>
      <c r="G96" s="213" t="s">
        <v>156</v>
      </c>
      <c r="H96" s="232" t="s">
        <v>118</v>
      </c>
      <c r="I96" s="233">
        <v>25.38</v>
      </c>
      <c r="J96" s="234">
        <v>599.97</v>
      </c>
      <c r="K96" s="217">
        <f t="shared" si="9"/>
        <v>574.59</v>
      </c>
      <c r="L96" s="14">
        <v>486.982244571428</v>
      </c>
      <c r="M96" s="215">
        <f t="shared" si="10"/>
        <v>1.1798992805285371</v>
      </c>
      <c r="N96" s="218">
        <v>2.17</v>
      </c>
      <c r="O96" s="217">
        <v>28.38</v>
      </c>
      <c r="P96" s="217">
        <v>17.53</v>
      </c>
      <c r="Q96" s="217">
        <f t="shared" si="12"/>
        <v>26.21</v>
      </c>
      <c r="R96" s="217">
        <f t="shared" si="13"/>
        <v>15.360000000000001</v>
      </c>
      <c r="S96" s="216">
        <f t="shared" si="14"/>
        <v>70.638020833333329</v>
      </c>
      <c r="T96" s="219">
        <v>17.5</v>
      </c>
      <c r="U96" s="217">
        <v>25.71</v>
      </c>
      <c r="V96" s="217">
        <v>25.14</v>
      </c>
      <c r="W96" s="220">
        <f t="shared" si="11"/>
        <v>7.4607329842931973</v>
      </c>
      <c r="Z96" s="247"/>
      <c r="AA96" s="240"/>
      <c r="AB96" s="240"/>
      <c r="AC96" s="240" t="s">
        <v>171</v>
      </c>
      <c r="AD96" s="257"/>
      <c r="AE96" s="257"/>
      <c r="AF96" s="257"/>
      <c r="AG96" s="257"/>
      <c r="AH96" s="258"/>
    </row>
    <row r="97" spans="1:34" hidden="1" x14ac:dyDescent="0.25">
      <c r="A97" s="460" t="s">
        <v>179</v>
      </c>
      <c r="B97" s="461">
        <v>90</v>
      </c>
      <c r="C97" s="212">
        <v>1</v>
      </c>
      <c r="D97" s="212">
        <v>3</v>
      </c>
      <c r="E97" s="213" t="s">
        <v>151</v>
      </c>
      <c r="F97" s="213" t="s">
        <v>154</v>
      </c>
      <c r="G97" s="213" t="s">
        <v>156</v>
      </c>
      <c r="H97" s="237" t="s">
        <v>117</v>
      </c>
      <c r="I97" s="238">
        <v>12.03</v>
      </c>
      <c r="J97" s="239">
        <v>73.38</v>
      </c>
      <c r="K97" s="217">
        <f t="shared" si="9"/>
        <v>61.349999999999994</v>
      </c>
      <c r="L97" s="14">
        <v>77.446285714285594</v>
      </c>
      <c r="M97" s="215">
        <f t="shared" si="10"/>
        <v>0.79216194081059066</v>
      </c>
      <c r="N97" s="218">
        <v>2.13</v>
      </c>
      <c r="O97" s="217">
        <v>29.03</v>
      </c>
      <c r="P97" s="217">
        <v>18.420000000000002</v>
      </c>
      <c r="Q97" s="217">
        <f t="shared" si="12"/>
        <v>26.900000000000002</v>
      </c>
      <c r="R97" s="217">
        <f t="shared" si="13"/>
        <v>16.290000000000003</v>
      </c>
      <c r="S97" s="216">
        <f t="shared" si="14"/>
        <v>65.131982811540809</v>
      </c>
      <c r="T97" s="219">
        <v>18.559999999999999</v>
      </c>
      <c r="U97" s="217">
        <v>25.32</v>
      </c>
      <c r="V97" s="217">
        <v>24.8</v>
      </c>
      <c r="W97" s="220">
        <f t="shared" si="11"/>
        <v>8.3333333333333233</v>
      </c>
      <c r="Z97" s="209" t="s">
        <v>209</v>
      </c>
      <c r="AA97" s="210" t="s">
        <v>182</v>
      </c>
      <c r="AB97" s="259" t="s">
        <v>183</v>
      </c>
      <c r="AC97" s="210" t="s">
        <v>184</v>
      </c>
      <c r="AD97" s="206">
        <f>AVERAGE(M102,M257,M462,M612,M747,M1022,M1157,M1392)</f>
        <v>0.78387970279862285</v>
      </c>
      <c r="AE97" s="206">
        <f>AVERAGE(M103,M258,M463,M613,M748,M1023,M1158,M1393)</f>
        <v>1.0431342737086009</v>
      </c>
      <c r="AF97" s="206">
        <f>AVERAGE(M104,M259,M464,M614,M749,M1024,M1159,M1394)</f>
        <v>1.1243599250356016</v>
      </c>
      <c r="AG97" s="206">
        <f>AVERAGE(M105,M260,M465,M615,M750,M1025,M1160,M1395)</f>
        <v>1.0785351537040733</v>
      </c>
      <c r="AH97" s="207">
        <f>AVERAGE(M106,M261,M466,M616,M751,M1026,M1161,M1396)</f>
        <v>1.1079972750851659</v>
      </c>
    </row>
    <row r="98" spans="1:34" hidden="1" x14ac:dyDescent="0.25">
      <c r="A98" s="455"/>
      <c r="B98" s="458"/>
      <c r="C98" s="212">
        <v>1</v>
      </c>
      <c r="D98" s="212">
        <v>3</v>
      </c>
      <c r="E98" s="213" t="s">
        <v>151</v>
      </c>
      <c r="F98" s="213" t="s">
        <v>154</v>
      </c>
      <c r="G98" s="213" t="s">
        <v>156</v>
      </c>
      <c r="H98" s="214" t="s">
        <v>119</v>
      </c>
      <c r="I98" s="215">
        <v>13.9</v>
      </c>
      <c r="J98" s="216">
        <v>203.93</v>
      </c>
      <c r="K98" s="217">
        <f t="shared" si="9"/>
        <v>190.03</v>
      </c>
      <c r="L98" s="14">
        <v>154.89257142857099</v>
      </c>
      <c r="M98" s="215">
        <f t="shared" si="10"/>
        <v>1.226850314688156</v>
      </c>
      <c r="N98" s="218">
        <v>2.13</v>
      </c>
      <c r="O98" s="217">
        <v>36</v>
      </c>
      <c r="P98" s="217">
        <v>22.92</v>
      </c>
      <c r="Q98" s="217">
        <f t="shared" si="12"/>
        <v>33.869999999999997</v>
      </c>
      <c r="R98" s="217">
        <f t="shared" si="13"/>
        <v>20.790000000000003</v>
      </c>
      <c r="S98" s="216">
        <f t="shared" si="14"/>
        <v>62.91486291486288</v>
      </c>
      <c r="T98" s="219">
        <v>19.43</v>
      </c>
      <c r="U98" s="217">
        <v>25.38</v>
      </c>
      <c r="V98" s="217">
        <v>24.94</v>
      </c>
      <c r="W98" s="220">
        <f t="shared" si="11"/>
        <v>7.9854809437386143</v>
      </c>
      <c r="Z98" s="224"/>
      <c r="AA98" s="235"/>
      <c r="AB98" s="260"/>
      <c r="AC98" s="235" t="s">
        <v>185</v>
      </c>
      <c r="AD98" s="260"/>
      <c r="AE98" s="260"/>
      <c r="AF98" s="260"/>
      <c r="AG98" s="260"/>
      <c r="AH98" s="261"/>
    </row>
    <row r="99" spans="1:34" ht="15.75" hidden="1" thickBot="1" x14ac:dyDescent="0.3">
      <c r="A99" s="455"/>
      <c r="B99" s="458"/>
      <c r="C99" s="212">
        <v>1</v>
      </c>
      <c r="D99" s="212">
        <v>3</v>
      </c>
      <c r="E99" s="213" t="s">
        <v>151</v>
      </c>
      <c r="F99" s="213" t="s">
        <v>154</v>
      </c>
      <c r="G99" s="213" t="s">
        <v>156</v>
      </c>
      <c r="H99" s="214" t="s">
        <v>69</v>
      </c>
      <c r="I99" s="215">
        <v>14.03</v>
      </c>
      <c r="J99" s="216">
        <v>290.56</v>
      </c>
      <c r="K99" s="217">
        <f t="shared" si="9"/>
        <v>276.53000000000003</v>
      </c>
      <c r="L99" s="14">
        <v>232.33885714285699</v>
      </c>
      <c r="M99" s="215">
        <f t="shared" si="10"/>
        <v>1.1902012577688261</v>
      </c>
      <c r="N99" s="218">
        <v>2.09</v>
      </c>
      <c r="O99" s="217">
        <v>34.1</v>
      </c>
      <c r="P99" s="217">
        <v>22.03</v>
      </c>
      <c r="Q99" s="217">
        <f t="shared" si="12"/>
        <v>32.010000000000005</v>
      </c>
      <c r="R99" s="217">
        <f t="shared" si="13"/>
        <v>19.940000000000001</v>
      </c>
      <c r="S99" s="216">
        <f t="shared" si="14"/>
        <v>60.531594784353068</v>
      </c>
      <c r="T99" s="219">
        <v>19.54</v>
      </c>
      <c r="U99" s="217">
        <v>25.65</v>
      </c>
      <c r="V99" s="217">
        <v>25.25</v>
      </c>
      <c r="W99" s="220">
        <f t="shared" si="11"/>
        <v>7.0052539404553151</v>
      </c>
      <c r="Z99" s="228"/>
      <c r="AA99" s="240"/>
      <c r="AB99" s="262"/>
      <c r="AC99" s="240" t="s">
        <v>171</v>
      </c>
      <c r="AD99" s="262"/>
      <c r="AE99" s="262"/>
      <c r="AF99" s="262"/>
      <c r="AG99" s="262"/>
      <c r="AH99" s="263"/>
    </row>
    <row r="100" spans="1:34" x14ac:dyDescent="0.25">
      <c r="A100" s="455"/>
      <c r="B100" s="458"/>
      <c r="C100" s="212">
        <v>1</v>
      </c>
      <c r="D100" s="212">
        <v>3</v>
      </c>
      <c r="E100" s="213" t="s">
        <v>151</v>
      </c>
      <c r="F100" s="213" t="s">
        <v>154</v>
      </c>
      <c r="G100" s="213" t="s">
        <v>156</v>
      </c>
      <c r="H100" s="214" t="s">
        <v>116</v>
      </c>
      <c r="I100" s="215">
        <v>25.05</v>
      </c>
      <c r="J100" s="216">
        <v>571.04</v>
      </c>
      <c r="K100" s="217">
        <f t="shared" si="9"/>
        <v>545.99</v>
      </c>
      <c r="L100" s="14">
        <v>464.67771428571399</v>
      </c>
      <c r="M100" s="215">
        <f t="shared" si="10"/>
        <v>1.1749864114728987</v>
      </c>
      <c r="N100" s="218">
        <v>2.13</v>
      </c>
      <c r="O100" s="217">
        <v>34.11</v>
      </c>
      <c r="P100" s="217">
        <v>21.43</v>
      </c>
      <c r="Q100" s="217">
        <f t="shared" si="12"/>
        <v>31.98</v>
      </c>
      <c r="R100" s="217">
        <f t="shared" si="13"/>
        <v>19.3</v>
      </c>
      <c r="S100" s="216">
        <f t="shared" si="14"/>
        <v>65.699481865284966</v>
      </c>
      <c r="T100" s="219">
        <v>19.97</v>
      </c>
      <c r="U100" s="217">
        <v>26.08</v>
      </c>
      <c r="V100" s="217">
        <v>25.69</v>
      </c>
      <c r="W100" s="220">
        <f t="shared" si="11"/>
        <v>6.8181818181817633</v>
      </c>
      <c r="Z100" s="208"/>
      <c r="AA100" s="208"/>
    </row>
    <row r="101" spans="1:34" ht="15.75" hidden="1" thickBot="1" x14ac:dyDescent="0.3">
      <c r="A101" s="456"/>
      <c r="B101" s="459"/>
      <c r="C101" s="212">
        <v>1</v>
      </c>
      <c r="D101" s="212">
        <v>3</v>
      </c>
      <c r="E101" s="213" t="s">
        <v>151</v>
      </c>
      <c r="F101" s="213" t="s">
        <v>154</v>
      </c>
      <c r="G101" s="213" t="s">
        <v>156</v>
      </c>
      <c r="H101" s="232" t="s">
        <v>118</v>
      </c>
      <c r="I101" s="233">
        <v>25.48</v>
      </c>
      <c r="J101" s="234">
        <v>617.65</v>
      </c>
      <c r="K101" s="217">
        <f t="shared" si="9"/>
        <v>592.16999999999996</v>
      </c>
      <c r="L101" s="14">
        <v>486.982244571428</v>
      </c>
      <c r="M101" s="215">
        <f t="shared" si="10"/>
        <v>1.2159991593146136</v>
      </c>
      <c r="N101" s="218">
        <v>2.16</v>
      </c>
      <c r="O101" s="217">
        <v>36.200000000000003</v>
      </c>
      <c r="P101" s="217">
        <v>22.43</v>
      </c>
      <c r="Q101" s="217">
        <f t="shared" si="12"/>
        <v>34.040000000000006</v>
      </c>
      <c r="R101" s="217">
        <f t="shared" si="13"/>
        <v>20.27</v>
      </c>
      <c r="S101" s="216">
        <f t="shared" si="14"/>
        <v>67.932905772076992</v>
      </c>
      <c r="T101" s="219">
        <v>18.23</v>
      </c>
      <c r="U101" s="217">
        <v>25.88</v>
      </c>
      <c r="V101" s="217">
        <v>25.35</v>
      </c>
      <c r="W101" s="220">
        <f t="shared" si="11"/>
        <v>7.443820224719067</v>
      </c>
      <c r="Z101" s="208"/>
      <c r="AA101" s="208"/>
    </row>
    <row r="102" spans="1:34" hidden="1" x14ac:dyDescent="0.25">
      <c r="A102" s="460" t="s">
        <v>179</v>
      </c>
      <c r="B102" s="461">
        <v>91</v>
      </c>
      <c r="C102" s="212">
        <v>1</v>
      </c>
      <c r="D102" s="212">
        <v>3</v>
      </c>
      <c r="E102" s="213" t="s">
        <v>209</v>
      </c>
      <c r="F102" s="213" t="s">
        <v>154</v>
      </c>
      <c r="G102" s="213" t="s">
        <v>154</v>
      </c>
      <c r="H102" s="237" t="s">
        <v>117</v>
      </c>
      <c r="I102" s="238">
        <v>11.76</v>
      </c>
      <c r="J102" s="239">
        <v>87.36</v>
      </c>
      <c r="K102" s="217">
        <f t="shared" si="9"/>
        <v>75.599999999999994</v>
      </c>
      <c r="L102" s="14">
        <v>77.446285714285594</v>
      </c>
      <c r="M102" s="215">
        <f t="shared" si="10"/>
        <v>0.97616043561989652</v>
      </c>
      <c r="N102" s="218">
        <v>2.16</v>
      </c>
      <c r="O102" s="217">
        <v>36.93</v>
      </c>
      <c r="P102" s="217">
        <v>22.6</v>
      </c>
      <c r="Q102" s="217">
        <f t="shared" si="12"/>
        <v>34.769999999999996</v>
      </c>
      <c r="R102" s="217">
        <f t="shared" si="13"/>
        <v>20.440000000000001</v>
      </c>
      <c r="S102" s="216">
        <f t="shared" si="14"/>
        <v>70.107632093933432</v>
      </c>
      <c r="T102" s="219">
        <v>19.61</v>
      </c>
      <c r="U102" s="217">
        <v>25.84</v>
      </c>
      <c r="V102" s="217">
        <v>25.36</v>
      </c>
      <c r="W102" s="220">
        <f t="shared" si="11"/>
        <v>8.3478260869565286</v>
      </c>
      <c r="Z102" s="208"/>
      <c r="AA102" s="208"/>
    </row>
    <row r="103" spans="1:34" hidden="1" x14ac:dyDescent="0.25">
      <c r="A103" s="455"/>
      <c r="B103" s="458"/>
      <c r="C103" s="212">
        <v>1</v>
      </c>
      <c r="D103" s="212">
        <v>3</v>
      </c>
      <c r="E103" s="213" t="s">
        <v>209</v>
      </c>
      <c r="F103" s="213" t="s">
        <v>154</v>
      </c>
      <c r="G103" s="213" t="s">
        <v>154</v>
      </c>
      <c r="H103" s="264" t="s">
        <v>119</v>
      </c>
      <c r="I103" s="215">
        <v>14.04</v>
      </c>
      <c r="J103" s="265">
        <v>166.71</v>
      </c>
      <c r="K103" s="217">
        <f t="shared" si="9"/>
        <v>152.67000000000002</v>
      </c>
      <c r="L103" s="14">
        <v>154.89257142857099</v>
      </c>
      <c r="M103" s="215">
        <f t="shared" si="10"/>
        <v>0.98565088429953585</v>
      </c>
      <c r="N103" s="218">
        <v>2.09</v>
      </c>
      <c r="O103" s="217">
        <v>36.75</v>
      </c>
      <c r="P103" s="217">
        <v>22.2</v>
      </c>
      <c r="Q103" s="217">
        <f t="shared" si="12"/>
        <v>34.659999999999997</v>
      </c>
      <c r="R103" s="217">
        <f t="shared" si="13"/>
        <v>20.11</v>
      </c>
      <c r="S103" s="216">
        <f t="shared" si="14"/>
        <v>72.352063649925398</v>
      </c>
      <c r="T103" s="219">
        <v>20.41</v>
      </c>
      <c r="U103" s="217">
        <v>26.56</v>
      </c>
      <c r="V103" s="217">
        <v>26.13</v>
      </c>
      <c r="W103" s="220">
        <f t="shared" si="11"/>
        <v>7.5174825174825139</v>
      </c>
    </row>
    <row r="104" spans="1:34" hidden="1" x14ac:dyDescent="0.25">
      <c r="A104" s="455"/>
      <c r="B104" s="458"/>
      <c r="C104" s="212">
        <v>1</v>
      </c>
      <c r="D104" s="212">
        <v>3</v>
      </c>
      <c r="E104" s="213" t="s">
        <v>209</v>
      </c>
      <c r="F104" s="213" t="s">
        <v>154</v>
      </c>
      <c r="G104" s="213" t="s">
        <v>154</v>
      </c>
      <c r="H104" s="264" t="s">
        <v>69</v>
      </c>
      <c r="I104" s="215">
        <v>13.93</v>
      </c>
      <c r="J104" s="265">
        <v>246.09</v>
      </c>
      <c r="K104" s="217">
        <f t="shared" si="9"/>
        <v>232.16</v>
      </c>
      <c r="L104" s="14">
        <v>232.33885714285699</v>
      </c>
      <c r="M104" s="215">
        <f t="shared" si="10"/>
        <v>0.99923018841937827</v>
      </c>
      <c r="N104" s="218">
        <v>2.17</v>
      </c>
      <c r="O104" s="217">
        <v>38.49</v>
      </c>
      <c r="P104" s="217">
        <v>23.37</v>
      </c>
      <c r="Q104" s="217">
        <f t="shared" si="12"/>
        <v>36.32</v>
      </c>
      <c r="R104" s="217">
        <f t="shared" si="13"/>
        <v>21.200000000000003</v>
      </c>
      <c r="S104" s="216">
        <f t="shared" si="14"/>
        <v>71.320754716981099</v>
      </c>
      <c r="T104" s="219">
        <v>19.329999999999998</v>
      </c>
      <c r="U104" s="217">
        <v>25.33</v>
      </c>
      <c r="V104" s="217">
        <v>24.94</v>
      </c>
      <c r="W104" s="220">
        <f t="shared" si="11"/>
        <v>6.9518716577539541</v>
      </c>
    </row>
    <row r="105" spans="1:34" x14ac:dyDescent="0.25">
      <c r="A105" s="455"/>
      <c r="B105" s="458"/>
      <c r="C105" s="212">
        <v>1</v>
      </c>
      <c r="D105" s="212">
        <v>3</v>
      </c>
      <c r="E105" s="213" t="s">
        <v>209</v>
      </c>
      <c r="F105" s="213" t="s">
        <v>154</v>
      </c>
      <c r="G105" s="213" t="s">
        <v>154</v>
      </c>
      <c r="H105" s="214" t="s">
        <v>116</v>
      </c>
      <c r="I105" s="215">
        <v>25.68</v>
      </c>
      <c r="J105" s="216">
        <v>473.19</v>
      </c>
      <c r="K105" s="217">
        <f t="shared" si="9"/>
        <v>447.51</v>
      </c>
      <c r="L105" s="14">
        <v>464.67771428571399</v>
      </c>
      <c r="M105" s="215">
        <f t="shared" si="10"/>
        <v>0.96305457791944338</v>
      </c>
      <c r="N105" s="218">
        <v>2.12</v>
      </c>
      <c r="O105" s="217">
        <v>31.75</v>
      </c>
      <c r="P105" s="217">
        <v>20.2</v>
      </c>
      <c r="Q105" s="217">
        <f t="shared" si="12"/>
        <v>29.63</v>
      </c>
      <c r="R105" s="217">
        <f t="shared" si="13"/>
        <v>18.079999999999998</v>
      </c>
      <c r="S105" s="216">
        <f t="shared" si="14"/>
        <v>63.882743362831874</v>
      </c>
      <c r="T105" s="219">
        <v>20.5</v>
      </c>
      <c r="U105" s="217">
        <v>30.45</v>
      </c>
      <c r="V105" s="217">
        <v>29.78</v>
      </c>
      <c r="W105" s="220">
        <f t="shared" si="11"/>
        <v>7.2198275862068755</v>
      </c>
    </row>
    <row r="106" spans="1:34" ht="15.75" hidden="1" thickBot="1" x14ac:dyDescent="0.3">
      <c r="A106" s="456"/>
      <c r="B106" s="459"/>
      <c r="C106" s="212">
        <v>1</v>
      </c>
      <c r="D106" s="212">
        <v>3</v>
      </c>
      <c r="E106" s="213" t="s">
        <v>209</v>
      </c>
      <c r="F106" s="213" t="s">
        <v>154</v>
      </c>
      <c r="G106" s="213" t="s">
        <v>154</v>
      </c>
      <c r="H106" s="232" t="s">
        <v>118</v>
      </c>
      <c r="I106" s="233">
        <v>25.37</v>
      </c>
      <c r="J106" s="234">
        <v>474.44</v>
      </c>
      <c r="K106" s="217">
        <f t="shared" si="9"/>
        <v>449.07</v>
      </c>
      <c r="L106" s="14">
        <v>486.982244571428</v>
      </c>
      <c r="M106" s="215">
        <f t="shared" si="10"/>
        <v>0.92214861015149963</v>
      </c>
      <c r="N106" s="218">
        <v>2.14</v>
      </c>
      <c r="O106" s="217">
        <v>35.17</v>
      </c>
      <c r="P106" s="217">
        <v>21.26</v>
      </c>
      <c r="Q106" s="217">
        <f t="shared" si="12"/>
        <v>33.03</v>
      </c>
      <c r="R106" s="217">
        <f t="shared" si="13"/>
        <v>19.12</v>
      </c>
      <c r="S106" s="216">
        <f t="shared" si="14"/>
        <v>72.7510460251046</v>
      </c>
      <c r="T106" s="219">
        <v>19.73</v>
      </c>
      <c r="U106" s="217">
        <v>28.46</v>
      </c>
      <c r="V106" s="217">
        <v>27.85</v>
      </c>
      <c r="W106" s="220">
        <f t="shared" si="11"/>
        <v>7.5123152709359529</v>
      </c>
    </row>
    <row r="107" spans="1:34" hidden="1" x14ac:dyDescent="0.25">
      <c r="A107" s="460" t="s">
        <v>179</v>
      </c>
      <c r="B107" s="461">
        <v>92</v>
      </c>
      <c r="C107" s="212">
        <v>1</v>
      </c>
      <c r="D107" s="212">
        <v>3</v>
      </c>
      <c r="E107" s="213" t="s">
        <v>194</v>
      </c>
      <c r="F107" s="213" t="s">
        <v>154</v>
      </c>
      <c r="G107" s="213" t="s">
        <v>154</v>
      </c>
      <c r="H107" s="237" t="s">
        <v>117</v>
      </c>
      <c r="I107" s="238">
        <v>11.73</v>
      </c>
      <c r="J107" s="239">
        <v>68.44</v>
      </c>
      <c r="K107" s="217">
        <f t="shared" si="9"/>
        <v>56.709999999999994</v>
      </c>
      <c r="L107" s="14">
        <v>77.446285714285594</v>
      </c>
      <c r="M107" s="215">
        <f t="shared" si="10"/>
        <v>0.73224944846566575</v>
      </c>
      <c r="N107" s="242">
        <v>2.19</v>
      </c>
      <c r="O107" s="243">
        <v>49.22</v>
      </c>
      <c r="P107" s="244">
        <v>28.73</v>
      </c>
      <c r="Q107" s="217">
        <f t="shared" si="12"/>
        <v>47.03</v>
      </c>
      <c r="R107" s="217">
        <f t="shared" si="13"/>
        <v>26.54</v>
      </c>
      <c r="S107" s="216">
        <f t="shared" si="14"/>
        <v>77.204220045214782</v>
      </c>
      <c r="T107" s="219">
        <v>20.54</v>
      </c>
      <c r="U107" s="217">
        <v>26.18</v>
      </c>
      <c r="V107" s="217">
        <v>25.71</v>
      </c>
      <c r="W107" s="220">
        <f t="shared" si="11"/>
        <v>9.0909090909090668</v>
      </c>
    </row>
    <row r="108" spans="1:34" hidden="1" x14ac:dyDescent="0.25">
      <c r="A108" s="455"/>
      <c r="B108" s="458"/>
      <c r="C108" s="212">
        <v>1</v>
      </c>
      <c r="D108" s="212">
        <v>3</v>
      </c>
      <c r="E108" s="213" t="s">
        <v>194</v>
      </c>
      <c r="F108" s="213" t="s">
        <v>154</v>
      </c>
      <c r="G108" s="213" t="s">
        <v>154</v>
      </c>
      <c r="H108" s="214" t="s">
        <v>119</v>
      </c>
      <c r="I108" s="215">
        <v>14.02</v>
      </c>
      <c r="J108" s="216">
        <v>138.31</v>
      </c>
      <c r="K108" s="217">
        <f t="shared" si="9"/>
        <v>124.29</v>
      </c>
      <c r="L108" s="14">
        <v>154.89257142857099</v>
      </c>
      <c r="M108" s="215">
        <f t="shared" si="10"/>
        <v>0.80242711999468985</v>
      </c>
      <c r="N108" s="242">
        <v>2.12</v>
      </c>
      <c r="O108" s="243">
        <v>63.51</v>
      </c>
      <c r="P108" s="244">
        <v>37.880000000000003</v>
      </c>
      <c r="Q108" s="217">
        <f t="shared" si="12"/>
        <v>61.39</v>
      </c>
      <c r="R108" s="217">
        <f t="shared" si="13"/>
        <v>35.760000000000005</v>
      </c>
      <c r="S108" s="216">
        <f t="shared" si="14"/>
        <v>71.672259507829949</v>
      </c>
      <c r="T108" s="219">
        <v>20.190000000000001</v>
      </c>
      <c r="U108" s="217">
        <v>27.02</v>
      </c>
      <c r="V108" s="217">
        <v>26.49</v>
      </c>
      <c r="W108" s="220">
        <f t="shared" si="11"/>
        <v>8.4126984126984343</v>
      </c>
    </row>
    <row r="109" spans="1:34" hidden="1" x14ac:dyDescent="0.25">
      <c r="A109" s="455"/>
      <c r="B109" s="458"/>
      <c r="C109" s="212">
        <v>1</v>
      </c>
      <c r="D109" s="212">
        <v>3</v>
      </c>
      <c r="E109" s="213" t="s">
        <v>194</v>
      </c>
      <c r="F109" s="213" t="s">
        <v>154</v>
      </c>
      <c r="G109" s="213" t="s">
        <v>154</v>
      </c>
      <c r="H109" s="214" t="s">
        <v>69</v>
      </c>
      <c r="I109" s="215">
        <v>14.02</v>
      </c>
      <c r="J109" s="216">
        <v>226.8</v>
      </c>
      <c r="K109" s="217">
        <f t="shared" si="9"/>
        <v>212.78</v>
      </c>
      <c r="L109" s="14">
        <v>232.33885714285699</v>
      </c>
      <c r="M109" s="215">
        <f t="shared" si="10"/>
        <v>0.91581753743915961</v>
      </c>
      <c r="N109" s="242">
        <v>2.1800000000000002</v>
      </c>
      <c r="O109" s="243">
        <v>62.78</v>
      </c>
      <c r="P109" s="244">
        <v>37.97</v>
      </c>
      <c r="Q109" s="217">
        <f t="shared" si="12"/>
        <v>60.6</v>
      </c>
      <c r="R109" s="217">
        <f t="shared" si="13"/>
        <v>35.79</v>
      </c>
      <c r="S109" s="216">
        <f t="shared" si="14"/>
        <v>69.321039396479463</v>
      </c>
      <c r="T109" s="219">
        <v>17.79</v>
      </c>
      <c r="U109" s="217">
        <v>24.78</v>
      </c>
      <c r="V109" s="217">
        <v>24.3</v>
      </c>
      <c r="W109" s="220">
        <f t="shared" si="11"/>
        <v>7.3732718894009261</v>
      </c>
    </row>
    <row r="110" spans="1:34" x14ac:dyDescent="0.25">
      <c r="A110" s="455"/>
      <c r="B110" s="458"/>
      <c r="C110" s="212">
        <v>1</v>
      </c>
      <c r="D110" s="212">
        <v>3</v>
      </c>
      <c r="E110" s="213" t="s">
        <v>194</v>
      </c>
      <c r="F110" s="213" t="s">
        <v>154</v>
      </c>
      <c r="G110" s="213" t="s">
        <v>154</v>
      </c>
      <c r="H110" s="214" t="s">
        <v>116</v>
      </c>
      <c r="I110" s="215">
        <v>25.33</v>
      </c>
      <c r="J110" s="216">
        <v>521.41999999999996</v>
      </c>
      <c r="K110" s="217">
        <f t="shared" si="9"/>
        <v>496.09</v>
      </c>
      <c r="L110" s="14">
        <v>464.67771428571399</v>
      </c>
      <c r="M110" s="215">
        <f t="shared" si="10"/>
        <v>1.0676001554379939</v>
      </c>
      <c r="N110" s="242">
        <v>2.1</v>
      </c>
      <c r="O110" s="243">
        <v>58.79</v>
      </c>
      <c r="P110" s="244">
        <v>37.18</v>
      </c>
      <c r="Q110" s="217">
        <f t="shared" si="12"/>
        <v>56.69</v>
      </c>
      <c r="R110" s="217">
        <f t="shared" si="13"/>
        <v>35.08</v>
      </c>
      <c r="S110" s="216">
        <f t="shared" si="14"/>
        <v>61.602052451539336</v>
      </c>
      <c r="T110" s="219">
        <v>19.149999999999999</v>
      </c>
      <c r="U110" s="217">
        <v>26.29</v>
      </c>
      <c r="V110" s="217">
        <v>25.77</v>
      </c>
      <c r="W110" s="220">
        <f t="shared" si="11"/>
        <v>7.8549848942598119</v>
      </c>
    </row>
    <row r="111" spans="1:34" ht="15.75" hidden="1" thickBot="1" x14ac:dyDescent="0.3">
      <c r="A111" s="456"/>
      <c r="B111" s="459"/>
      <c r="C111" s="212">
        <v>1</v>
      </c>
      <c r="D111" s="212">
        <v>3</v>
      </c>
      <c r="E111" s="213" t="s">
        <v>194</v>
      </c>
      <c r="F111" s="213" t="s">
        <v>154</v>
      </c>
      <c r="G111" s="213" t="s">
        <v>154</v>
      </c>
      <c r="H111" s="232" t="s">
        <v>118</v>
      </c>
      <c r="I111" s="233">
        <v>25.53</v>
      </c>
      <c r="J111" s="234">
        <v>613.83000000000004</v>
      </c>
      <c r="K111" s="217">
        <f t="shared" si="9"/>
        <v>588.30000000000007</v>
      </c>
      <c r="L111" s="14">
        <v>486.982244571428</v>
      </c>
      <c r="M111" s="215">
        <f t="shared" si="10"/>
        <v>1.2080522576705799</v>
      </c>
      <c r="N111" s="242">
        <v>2.13</v>
      </c>
      <c r="O111" s="243">
        <v>62.04</v>
      </c>
      <c r="P111" s="244">
        <v>36.75</v>
      </c>
      <c r="Q111" s="217">
        <f t="shared" si="12"/>
        <v>59.91</v>
      </c>
      <c r="R111" s="217">
        <f t="shared" si="13"/>
        <v>34.619999999999997</v>
      </c>
      <c r="S111" s="216">
        <f t="shared" si="14"/>
        <v>73.050259965337958</v>
      </c>
      <c r="T111" s="219">
        <v>20.399999999999999</v>
      </c>
      <c r="U111" s="217">
        <v>25.54</v>
      </c>
      <c r="V111" s="217">
        <v>25.14</v>
      </c>
      <c r="W111" s="220">
        <f t="shared" si="11"/>
        <v>8.4388185654008101</v>
      </c>
    </row>
    <row r="112" spans="1:34" hidden="1" x14ac:dyDescent="0.25">
      <c r="A112" s="460" t="s">
        <v>179</v>
      </c>
      <c r="B112" s="461">
        <v>93</v>
      </c>
      <c r="C112" s="212">
        <v>1</v>
      </c>
      <c r="D112" s="212">
        <v>3</v>
      </c>
      <c r="E112" s="213" t="s">
        <v>188</v>
      </c>
      <c r="F112" s="213" t="s">
        <v>154</v>
      </c>
      <c r="G112" s="213" t="s">
        <v>154</v>
      </c>
      <c r="H112" s="237" t="s">
        <v>117</v>
      </c>
      <c r="I112" s="238">
        <v>11.79</v>
      </c>
      <c r="J112" s="239">
        <v>83.1</v>
      </c>
      <c r="K112" s="217">
        <f t="shared" si="9"/>
        <v>71.31</v>
      </c>
      <c r="L112" s="14">
        <v>77.446285714285594</v>
      </c>
      <c r="M112" s="215">
        <f t="shared" si="10"/>
        <v>0.92076720455098982</v>
      </c>
      <c r="N112" s="218">
        <v>2.13</v>
      </c>
      <c r="O112" s="217">
        <v>34.1</v>
      </c>
      <c r="P112" s="217">
        <v>21.03</v>
      </c>
      <c r="Q112" s="217">
        <f t="shared" si="12"/>
        <v>31.970000000000002</v>
      </c>
      <c r="R112" s="217">
        <f t="shared" si="13"/>
        <v>18.900000000000002</v>
      </c>
      <c r="S112" s="216">
        <f t="shared" si="14"/>
        <v>69.153439153439137</v>
      </c>
      <c r="T112" s="219">
        <v>20.69</v>
      </c>
      <c r="U112" s="217">
        <v>27.75</v>
      </c>
      <c r="V112" s="217">
        <v>27.22</v>
      </c>
      <c r="W112" s="220">
        <f t="shared" si="11"/>
        <v>8.1163859111791936</v>
      </c>
    </row>
    <row r="113" spans="1:23" s="208" customFormat="1" hidden="1" x14ac:dyDescent="0.25">
      <c r="A113" s="455"/>
      <c r="B113" s="458"/>
      <c r="C113" s="212">
        <v>1</v>
      </c>
      <c r="D113" s="212">
        <v>3</v>
      </c>
      <c r="E113" s="213" t="s">
        <v>188</v>
      </c>
      <c r="F113" s="213" t="s">
        <v>154</v>
      </c>
      <c r="G113" s="213" t="s">
        <v>154</v>
      </c>
      <c r="H113" s="214" t="s">
        <v>119</v>
      </c>
      <c r="I113" s="215">
        <v>13.94</v>
      </c>
      <c r="J113" s="216">
        <v>201.5</v>
      </c>
      <c r="K113" s="217">
        <f t="shared" si="9"/>
        <v>187.56</v>
      </c>
      <c r="L113" s="14">
        <v>154.89257142857099</v>
      </c>
      <c r="M113" s="215">
        <f t="shared" si="10"/>
        <v>1.2109037784713494</v>
      </c>
      <c r="N113" s="218"/>
      <c r="O113" s="217"/>
      <c r="P113" s="217"/>
      <c r="Q113" s="217"/>
      <c r="R113" s="217"/>
      <c r="S113" s="216"/>
      <c r="T113" s="219">
        <v>20.56</v>
      </c>
      <c r="U113" s="217">
        <v>26.89</v>
      </c>
      <c r="V113" s="217">
        <v>26.43</v>
      </c>
      <c r="W113" s="220">
        <f t="shared" si="11"/>
        <v>7.8364565587734374</v>
      </c>
    </row>
    <row r="114" spans="1:23" s="208" customFormat="1" hidden="1" x14ac:dyDescent="0.25">
      <c r="A114" s="455"/>
      <c r="B114" s="458"/>
      <c r="C114" s="212">
        <v>1</v>
      </c>
      <c r="D114" s="212">
        <v>3</v>
      </c>
      <c r="E114" s="213" t="s">
        <v>188</v>
      </c>
      <c r="F114" s="213" t="s">
        <v>154</v>
      </c>
      <c r="G114" s="213" t="s">
        <v>154</v>
      </c>
      <c r="H114" s="214" t="s">
        <v>69</v>
      </c>
      <c r="I114" s="215">
        <v>13.99</v>
      </c>
      <c r="J114" s="216">
        <v>296.08</v>
      </c>
      <c r="K114" s="217">
        <f t="shared" si="9"/>
        <v>282.08999999999997</v>
      </c>
      <c r="L114" s="14">
        <v>232.33885714285699</v>
      </c>
      <c r="M114" s="215">
        <f t="shared" si="10"/>
        <v>1.2141318222399311</v>
      </c>
      <c r="N114" s="218">
        <v>2.14</v>
      </c>
      <c r="O114" s="217">
        <v>33</v>
      </c>
      <c r="P114" s="217">
        <v>21.2</v>
      </c>
      <c r="Q114" s="217">
        <f>O114-N114</f>
        <v>30.86</v>
      </c>
      <c r="R114" s="217">
        <f>P114-N114</f>
        <v>19.059999999999999</v>
      </c>
      <c r="S114" s="216">
        <f>(Q114-R114)/R114*100</f>
        <v>61.909758656873038</v>
      </c>
      <c r="T114" s="219">
        <v>19.2</v>
      </c>
      <c r="U114" s="217">
        <v>35.869999999999997</v>
      </c>
      <c r="V114" s="217">
        <v>34.729999999999997</v>
      </c>
      <c r="W114" s="220">
        <f t="shared" si="11"/>
        <v>7.3406310367031598</v>
      </c>
    </row>
    <row r="115" spans="1:23" s="208" customFormat="1" x14ac:dyDescent="0.25">
      <c r="A115" s="455"/>
      <c r="B115" s="458"/>
      <c r="C115" s="212">
        <v>1</v>
      </c>
      <c r="D115" s="212">
        <v>3</v>
      </c>
      <c r="E115" s="213" t="s">
        <v>188</v>
      </c>
      <c r="F115" s="213" t="s">
        <v>154</v>
      </c>
      <c r="G115" s="213" t="s">
        <v>154</v>
      </c>
      <c r="H115" s="214" t="s">
        <v>116</v>
      </c>
      <c r="I115" s="215">
        <v>25.29</v>
      </c>
      <c r="J115" s="216">
        <v>529.47</v>
      </c>
      <c r="K115" s="217">
        <f t="shared" si="9"/>
        <v>504.18</v>
      </c>
      <c r="L115" s="14">
        <v>464.67771428571399</v>
      </c>
      <c r="M115" s="215">
        <f t="shared" si="10"/>
        <v>1.0850100714965587</v>
      </c>
      <c r="N115" s="218">
        <v>2.15</v>
      </c>
      <c r="O115" s="217">
        <v>27.18</v>
      </c>
      <c r="P115" s="217">
        <v>16.82</v>
      </c>
      <c r="Q115" s="217">
        <f>O115-N115</f>
        <v>25.03</v>
      </c>
      <c r="R115" s="217">
        <f>P115-N115</f>
        <v>14.67</v>
      </c>
      <c r="S115" s="216">
        <f>(Q115-R115)/R115*100</f>
        <v>70.62031356509884</v>
      </c>
      <c r="T115" s="219">
        <v>17.07</v>
      </c>
      <c r="U115" s="217">
        <v>24.85</v>
      </c>
      <c r="V115" s="217">
        <v>24.32</v>
      </c>
      <c r="W115" s="220">
        <f t="shared" si="11"/>
        <v>7.3103448275862224</v>
      </c>
    </row>
    <row r="116" spans="1:23" s="208" customFormat="1" ht="15.75" hidden="1" thickBot="1" x14ac:dyDescent="0.3">
      <c r="A116" s="456"/>
      <c r="B116" s="459"/>
      <c r="C116" s="212">
        <v>1</v>
      </c>
      <c r="D116" s="212">
        <v>3</v>
      </c>
      <c r="E116" s="213" t="s">
        <v>188</v>
      </c>
      <c r="F116" s="213" t="s">
        <v>154</v>
      </c>
      <c r="G116" s="213" t="s">
        <v>154</v>
      </c>
      <c r="H116" s="232" t="s">
        <v>118</v>
      </c>
      <c r="I116" s="233">
        <v>25.52</v>
      </c>
      <c r="J116" s="234">
        <v>550.4</v>
      </c>
      <c r="K116" s="217">
        <f t="shared" si="9"/>
        <v>524.88</v>
      </c>
      <c r="L116" s="14">
        <v>486.982244571428</v>
      </c>
      <c r="M116" s="215">
        <f t="shared" si="10"/>
        <v>1.0778216369303653</v>
      </c>
      <c r="N116" s="218">
        <v>2.14</v>
      </c>
      <c r="O116" s="217">
        <v>33.049999999999997</v>
      </c>
      <c r="P116" s="217">
        <v>20.88</v>
      </c>
      <c r="Q116" s="217">
        <f>O116-N116</f>
        <v>30.909999999999997</v>
      </c>
      <c r="R116" s="217">
        <f>P116-N116</f>
        <v>18.739999999999998</v>
      </c>
      <c r="S116" s="216">
        <f>(Q116-R116)/R116*100</f>
        <v>64.941302027748122</v>
      </c>
      <c r="T116" s="219">
        <v>19.88</v>
      </c>
      <c r="U116" s="217">
        <v>25.59</v>
      </c>
      <c r="V116" s="217">
        <v>25.2</v>
      </c>
      <c r="W116" s="220">
        <f t="shared" si="11"/>
        <v>7.3308270676691834</v>
      </c>
    </row>
    <row r="117" spans="1:23" s="208" customFormat="1" hidden="1" x14ac:dyDescent="0.25">
      <c r="A117" s="460" t="s">
        <v>179</v>
      </c>
      <c r="B117" s="461">
        <v>94</v>
      </c>
      <c r="C117" s="212">
        <v>1</v>
      </c>
      <c r="D117" s="212">
        <v>3</v>
      </c>
      <c r="E117" s="213" t="s">
        <v>180</v>
      </c>
      <c r="F117" s="213" t="s">
        <v>157</v>
      </c>
      <c r="G117" s="213" t="s">
        <v>154</v>
      </c>
      <c r="H117" s="237" t="s">
        <v>117</v>
      </c>
      <c r="I117" s="238">
        <v>11.78</v>
      </c>
      <c r="J117" s="239">
        <v>82.64</v>
      </c>
      <c r="K117" s="217">
        <f t="shared" si="9"/>
        <v>70.86</v>
      </c>
      <c r="L117" s="14">
        <v>77.446285714285594</v>
      </c>
      <c r="M117" s="215">
        <f t="shared" si="10"/>
        <v>0.91495672576753795</v>
      </c>
      <c r="N117" s="242">
        <v>2.17</v>
      </c>
      <c r="O117" s="243">
        <v>62.41</v>
      </c>
      <c r="P117" s="244">
        <v>37.85</v>
      </c>
      <c r="Q117" s="217">
        <f t="shared" si="12"/>
        <v>60.239999999999995</v>
      </c>
      <c r="R117" s="217">
        <f t="shared" si="13"/>
        <v>35.68</v>
      </c>
      <c r="S117" s="216">
        <f t="shared" si="14"/>
        <v>68.834080717488774</v>
      </c>
      <c r="T117" s="219">
        <v>18.14</v>
      </c>
      <c r="U117" s="217">
        <v>23.86</v>
      </c>
      <c r="V117" s="217">
        <v>23.42</v>
      </c>
      <c r="W117" s="220">
        <f t="shared" si="11"/>
        <v>8.3333333333332877</v>
      </c>
    </row>
    <row r="118" spans="1:23" s="208" customFormat="1" hidden="1" x14ac:dyDescent="0.25">
      <c r="A118" s="455"/>
      <c r="B118" s="458"/>
      <c r="C118" s="212">
        <v>1</v>
      </c>
      <c r="D118" s="212">
        <v>3</v>
      </c>
      <c r="E118" s="213" t="s">
        <v>180</v>
      </c>
      <c r="F118" s="213" t="s">
        <v>157</v>
      </c>
      <c r="G118" s="213" t="s">
        <v>154</v>
      </c>
      <c r="H118" s="214" t="s">
        <v>119</v>
      </c>
      <c r="I118" s="215">
        <v>13.85</v>
      </c>
      <c r="J118" s="216">
        <v>191.78</v>
      </c>
      <c r="K118" s="217">
        <f t="shared" si="9"/>
        <v>177.93</v>
      </c>
      <c r="L118" s="14">
        <v>154.89257142857099</v>
      </c>
      <c r="M118" s="215">
        <f t="shared" si="10"/>
        <v>1.1487316554884155</v>
      </c>
      <c r="N118" s="242">
        <v>2.16</v>
      </c>
      <c r="O118" s="243">
        <v>62.7</v>
      </c>
      <c r="P118" s="244">
        <v>38.020000000000003</v>
      </c>
      <c r="Q118" s="217">
        <f t="shared" si="12"/>
        <v>60.540000000000006</v>
      </c>
      <c r="R118" s="217">
        <f t="shared" si="13"/>
        <v>35.86</v>
      </c>
      <c r="S118" s="216">
        <f t="shared" si="14"/>
        <v>68.82320133853878</v>
      </c>
      <c r="T118" s="219">
        <v>19.39</v>
      </c>
      <c r="U118" s="217">
        <v>27.37</v>
      </c>
      <c r="V118" s="217">
        <v>26.73</v>
      </c>
      <c r="W118" s="220">
        <f t="shared" si="11"/>
        <v>8.7193460490463295</v>
      </c>
    </row>
    <row r="119" spans="1:23" s="208" customFormat="1" hidden="1" x14ac:dyDescent="0.25">
      <c r="A119" s="455"/>
      <c r="B119" s="458"/>
      <c r="C119" s="212">
        <v>1</v>
      </c>
      <c r="D119" s="212">
        <v>3</v>
      </c>
      <c r="E119" s="213" t="s">
        <v>180</v>
      </c>
      <c r="F119" s="213" t="s">
        <v>157</v>
      </c>
      <c r="G119" s="213" t="s">
        <v>154</v>
      </c>
      <c r="H119" s="214" t="s">
        <v>69</v>
      </c>
      <c r="I119" s="215">
        <v>14.09</v>
      </c>
      <c r="J119" s="216">
        <v>322.24</v>
      </c>
      <c r="K119" s="217">
        <f t="shared" si="9"/>
        <v>308.15000000000003</v>
      </c>
      <c r="L119" s="14">
        <v>232.33885714285699</v>
      </c>
      <c r="M119" s="215">
        <f t="shared" si="10"/>
        <v>1.3262955830523409</v>
      </c>
      <c r="N119" s="242">
        <v>2.15</v>
      </c>
      <c r="O119" s="243">
        <v>28.47</v>
      </c>
      <c r="P119" s="244">
        <v>17.82</v>
      </c>
      <c r="Q119" s="217">
        <f t="shared" si="12"/>
        <v>26.32</v>
      </c>
      <c r="R119" s="217">
        <f t="shared" si="13"/>
        <v>15.67</v>
      </c>
      <c r="S119" s="216">
        <f t="shared" si="14"/>
        <v>67.964262922782396</v>
      </c>
      <c r="T119" s="219">
        <v>19.649999999999999</v>
      </c>
      <c r="U119" s="217">
        <v>24.61</v>
      </c>
      <c r="V119" s="217">
        <v>24.26</v>
      </c>
      <c r="W119" s="220">
        <f t="shared" si="11"/>
        <v>7.5921908893708814</v>
      </c>
    </row>
    <row r="120" spans="1:23" s="208" customFormat="1" x14ac:dyDescent="0.25">
      <c r="A120" s="455"/>
      <c r="B120" s="458"/>
      <c r="C120" s="212">
        <v>1</v>
      </c>
      <c r="D120" s="212">
        <v>3</v>
      </c>
      <c r="E120" s="213" t="s">
        <v>180</v>
      </c>
      <c r="F120" s="213" t="s">
        <v>157</v>
      </c>
      <c r="G120" s="213" t="s">
        <v>154</v>
      </c>
      <c r="H120" s="214" t="s">
        <v>116</v>
      </c>
      <c r="I120" s="215">
        <v>25.25</v>
      </c>
      <c r="J120" s="216">
        <v>567.74</v>
      </c>
      <c r="K120" s="217">
        <f t="shared" si="9"/>
        <v>542.49</v>
      </c>
      <c r="L120" s="14">
        <v>464.67771428571399</v>
      </c>
      <c r="M120" s="215">
        <f t="shared" si="10"/>
        <v>1.167454309346202</v>
      </c>
      <c r="N120" s="242">
        <v>2.19</v>
      </c>
      <c r="O120" s="243">
        <v>64.94</v>
      </c>
      <c r="P120" s="244">
        <v>38.659999999999997</v>
      </c>
      <c r="Q120" s="217">
        <f t="shared" si="12"/>
        <v>62.75</v>
      </c>
      <c r="R120" s="217">
        <f t="shared" si="13"/>
        <v>36.47</v>
      </c>
      <c r="S120" s="216">
        <f t="shared" si="14"/>
        <v>72.059226761721973</v>
      </c>
      <c r="T120" s="219">
        <v>18.850000000000001</v>
      </c>
      <c r="U120" s="217">
        <v>24.44</v>
      </c>
      <c r="V120" s="217">
        <v>24.03</v>
      </c>
      <c r="W120" s="220">
        <f t="shared" si="11"/>
        <v>7.9150579150579183</v>
      </c>
    </row>
    <row r="121" spans="1:23" s="208" customFormat="1" ht="15.75" hidden="1" thickBot="1" x14ac:dyDescent="0.3">
      <c r="A121" s="456"/>
      <c r="B121" s="459"/>
      <c r="C121" s="212">
        <v>1</v>
      </c>
      <c r="D121" s="212">
        <v>3</v>
      </c>
      <c r="E121" s="213" t="s">
        <v>180</v>
      </c>
      <c r="F121" s="213" t="s">
        <v>157</v>
      </c>
      <c r="G121" s="213" t="s">
        <v>154</v>
      </c>
      <c r="H121" s="232" t="s">
        <v>118</v>
      </c>
      <c r="I121" s="233">
        <v>25.76</v>
      </c>
      <c r="J121" s="234">
        <v>665.14</v>
      </c>
      <c r="K121" s="217">
        <f t="shared" si="9"/>
        <v>639.38</v>
      </c>
      <c r="L121" s="14">
        <v>486.982244571428</v>
      </c>
      <c r="M121" s="215">
        <f t="shared" si="10"/>
        <v>1.3129431455199987</v>
      </c>
      <c r="N121" s="242">
        <v>2.1800000000000002</v>
      </c>
      <c r="O121" s="243">
        <v>56.57</v>
      </c>
      <c r="P121" s="244">
        <v>35.020000000000003</v>
      </c>
      <c r="Q121" s="217">
        <f t="shared" si="12"/>
        <v>54.39</v>
      </c>
      <c r="R121" s="217">
        <f t="shared" si="13"/>
        <v>32.840000000000003</v>
      </c>
      <c r="S121" s="216">
        <f t="shared" si="14"/>
        <v>65.621193666260652</v>
      </c>
      <c r="T121" s="219">
        <v>20.04</v>
      </c>
      <c r="U121" s="217">
        <v>26.29</v>
      </c>
      <c r="V121" s="217">
        <v>25.83</v>
      </c>
      <c r="W121" s="220">
        <f t="shared" si="11"/>
        <v>7.9447322970639194</v>
      </c>
    </row>
    <row r="122" spans="1:23" s="208" customFormat="1" hidden="1" x14ac:dyDescent="0.25">
      <c r="A122" s="460" t="s">
        <v>179</v>
      </c>
      <c r="B122" s="461">
        <v>95</v>
      </c>
      <c r="C122" s="212">
        <v>1</v>
      </c>
      <c r="D122" s="212">
        <v>3</v>
      </c>
      <c r="E122" s="213" t="s">
        <v>149</v>
      </c>
      <c r="F122" s="213" t="s">
        <v>154</v>
      </c>
      <c r="G122" s="213" t="s">
        <v>156</v>
      </c>
      <c r="H122" s="237" t="s">
        <v>117</v>
      </c>
      <c r="I122" s="238">
        <v>11.78</v>
      </c>
      <c r="J122" s="239">
        <v>74.95</v>
      </c>
      <c r="K122" s="217">
        <f t="shared" si="9"/>
        <v>63.17</v>
      </c>
      <c r="L122" s="14">
        <v>77.446285714285594</v>
      </c>
      <c r="M122" s="215">
        <f t="shared" si="10"/>
        <v>0.81566209944588453</v>
      </c>
      <c r="N122" s="218">
        <v>2.12</v>
      </c>
      <c r="O122" s="217">
        <v>29.45</v>
      </c>
      <c r="P122" s="217">
        <v>18.350000000000001</v>
      </c>
      <c r="Q122" s="217">
        <f t="shared" si="12"/>
        <v>27.33</v>
      </c>
      <c r="R122" s="217">
        <f t="shared" si="13"/>
        <v>16.23</v>
      </c>
      <c r="S122" s="216">
        <f t="shared" si="14"/>
        <v>68.391866913123835</v>
      </c>
      <c r="T122" s="219">
        <v>21.48</v>
      </c>
      <c r="U122" s="217">
        <v>26.83</v>
      </c>
      <c r="V122" s="217">
        <v>26.42</v>
      </c>
      <c r="W122" s="220">
        <f t="shared" si="11"/>
        <v>8.2995951417003333</v>
      </c>
    </row>
    <row r="123" spans="1:23" s="208" customFormat="1" hidden="1" x14ac:dyDescent="0.25">
      <c r="A123" s="455"/>
      <c r="B123" s="458"/>
      <c r="C123" s="212">
        <v>1</v>
      </c>
      <c r="D123" s="212">
        <v>3</v>
      </c>
      <c r="E123" s="213" t="s">
        <v>149</v>
      </c>
      <c r="F123" s="213" t="s">
        <v>154</v>
      </c>
      <c r="G123" s="213" t="s">
        <v>156</v>
      </c>
      <c r="H123" s="214" t="s">
        <v>119</v>
      </c>
      <c r="I123" s="215">
        <v>13.93</v>
      </c>
      <c r="J123" s="216">
        <v>170.94</v>
      </c>
      <c r="K123" s="217">
        <f t="shared" si="9"/>
        <v>157.01</v>
      </c>
      <c r="L123" s="14">
        <v>154.89257142857099</v>
      </c>
      <c r="M123" s="215">
        <f t="shared" si="10"/>
        <v>1.0136703042108475</v>
      </c>
      <c r="N123" s="218">
        <v>2.16</v>
      </c>
      <c r="O123" s="217">
        <v>32.44</v>
      </c>
      <c r="P123" s="217">
        <v>20.69</v>
      </c>
      <c r="Q123" s="217">
        <f t="shared" si="12"/>
        <v>30.279999999999998</v>
      </c>
      <c r="R123" s="217">
        <f t="shared" si="13"/>
        <v>18.53</v>
      </c>
      <c r="S123" s="216">
        <f t="shared" si="14"/>
        <v>63.41068537506743</v>
      </c>
      <c r="T123" s="219">
        <v>18.95</v>
      </c>
      <c r="U123" s="217">
        <v>24.73</v>
      </c>
      <c r="V123" s="217">
        <v>24.32</v>
      </c>
      <c r="W123" s="220">
        <f t="shared" si="11"/>
        <v>7.6350093109869661</v>
      </c>
    </row>
    <row r="124" spans="1:23" s="208" customFormat="1" hidden="1" x14ac:dyDescent="0.25">
      <c r="A124" s="455"/>
      <c r="B124" s="458"/>
      <c r="C124" s="212">
        <v>1</v>
      </c>
      <c r="D124" s="212">
        <v>3</v>
      </c>
      <c r="E124" s="213" t="s">
        <v>149</v>
      </c>
      <c r="F124" s="213" t="s">
        <v>154</v>
      </c>
      <c r="G124" s="213" t="s">
        <v>156</v>
      </c>
      <c r="H124" s="214" t="s">
        <v>69</v>
      </c>
      <c r="I124" s="215">
        <v>13.99</v>
      </c>
      <c r="J124" s="216">
        <v>282.10000000000002</v>
      </c>
      <c r="K124" s="217">
        <f t="shared" si="9"/>
        <v>268.11</v>
      </c>
      <c r="L124" s="14">
        <v>232.33885714285699</v>
      </c>
      <c r="M124" s="215">
        <f t="shared" si="10"/>
        <v>1.1539610863935197</v>
      </c>
      <c r="N124" s="218">
        <v>2.15</v>
      </c>
      <c r="O124" s="217">
        <v>32.24</v>
      </c>
      <c r="P124" s="217">
        <v>20.64</v>
      </c>
      <c r="Q124" s="217">
        <f t="shared" si="12"/>
        <v>30.090000000000003</v>
      </c>
      <c r="R124" s="217">
        <f t="shared" si="13"/>
        <v>18.490000000000002</v>
      </c>
      <c r="S124" s="216">
        <f t="shared" si="14"/>
        <v>62.736614386154677</v>
      </c>
      <c r="T124" s="219">
        <v>20.41</v>
      </c>
      <c r="U124" s="217">
        <v>27.61</v>
      </c>
      <c r="V124" s="217">
        <v>27.12</v>
      </c>
      <c r="W124" s="220">
        <f t="shared" si="11"/>
        <v>7.3025335320417053</v>
      </c>
    </row>
    <row r="125" spans="1:23" s="208" customFormat="1" x14ac:dyDescent="0.25">
      <c r="A125" s="455"/>
      <c r="B125" s="458"/>
      <c r="C125" s="212">
        <v>1</v>
      </c>
      <c r="D125" s="212">
        <v>3</v>
      </c>
      <c r="E125" s="213" t="s">
        <v>149</v>
      </c>
      <c r="F125" s="213" t="s">
        <v>154</v>
      </c>
      <c r="G125" s="213" t="s">
        <v>156</v>
      </c>
      <c r="H125" s="214" t="s">
        <v>116</v>
      </c>
      <c r="I125" s="215">
        <v>25.08</v>
      </c>
      <c r="J125" s="216">
        <v>536.1</v>
      </c>
      <c r="K125" s="217">
        <f t="shared" si="9"/>
        <v>511.02000000000004</v>
      </c>
      <c r="L125" s="14">
        <v>464.67771428571399</v>
      </c>
      <c r="M125" s="215">
        <f t="shared" si="10"/>
        <v>1.0997299510813032</v>
      </c>
      <c r="N125" s="218">
        <v>2.12</v>
      </c>
      <c r="O125" s="217">
        <v>28.74</v>
      </c>
      <c r="P125" s="217">
        <v>18.05</v>
      </c>
      <c r="Q125" s="217">
        <f t="shared" si="12"/>
        <v>26.619999999999997</v>
      </c>
      <c r="R125" s="217">
        <f t="shared" si="13"/>
        <v>15.93</v>
      </c>
      <c r="S125" s="216">
        <f t="shared" si="14"/>
        <v>67.106089139987432</v>
      </c>
      <c r="T125" s="219">
        <v>20.62</v>
      </c>
      <c r="U125" s="217">
        <v>26.23</v>
      </c>
      <c r="V125" s="217">
        <v>25.86</v>
      </c>
      <c r="W125" s="220">
        <f t="shared" si="11"/>
        <v>7.0610687022900978</v>
      </c>
    </row>
    <row r="126" spans="1:23" s="208" customFormat="1" ht="15.75" hidden="1" thickBot="1" x14ac:dyDescent="0.3">
      <c r="A126" s="456"/>
      <c r="B126" s="459"/>
      <c r="C126" s="212">
        <v>1</v>
      </c>
      <c r="D126" s="212">
        <v>3</v>
      </c>
      <c r="E126" s="213" t="s">
        <v>149</v>
      </c>
      <c r="F126" s="213" t="s">
        <v>154</v>
      </c>
      <c r="G126" s="213" t="s">
        <v>156</v>
      </c>
      <c r="H126" s="232" t="s">
        <v>118</v>
      </c>
      <c r="I126" s="233">
        <v>25.43</v>
      </c>
      <c r="J126" s="234">
        <v>683.24</v>
      </c>
      <c r="K126" s="217">
        <f t="shared" si="9"/>
        <v>657.81000000000006</v>
      </c>
      <c r="L126" s="14">
        <v>486.982244571428</v>
      </c>
      <c r="M126" s="215">
        <f t="shared" si="10"/>
        <v>1.3507884678196229</v>
      </c>
      <c r="N126" s="218">
        <v>2.15</v>
      </c>
      <c r="O126" s="217">
        <v>30.7</v>
      </c>
      <c r="P126" s="217">
        <v>19.57</v>
      </c>
      <c r="Q126" s="217">
        <f t="shared" si="12"/>
        <v>28.55</v>
      </c>
      <c r="R126" s="217">
        <f t="shared" si="13"/>
        <v>17.420000000000002</v>
      </c>
      <c r="S126" s="216">
        <f t="shared" si="14"/>
        <v>63.892078071182532</v>
      </c>
      <c r="T126" s="219">
        <v>17.920000000000002</v>
      </c>
      <c r="U126" s="217">
        <v>30.68</v>
      </c>
      <c r="V126" s="217">
        <v>29.82</v>
      </c>
      <c r="W126" s="220">
        <f t="shared" si="11"/>
        <v>7.2268907563025175</v>
      </c>
    </row>
    <row r="127" spans="1:23" s="208" customFormat="1" hidden="1" x14ac:dyDescent="0.25">
      <c r="A127" s="460" t="s">
        <v>179</v>
      </c>
      <c r="B127" s="461">
        <v>96</v>
      </c>
      <c r="C127" s="212">
        <v>1</v>
      </c>
      <c r="D127" s="212">
        <v>3</v>
      </c>
      <c r="E127" s="213" t="s">
        <v>210</v>
      </c>
      <c r="F127" s="213" t="s">
        <v>154</v>
      </c>
      <c r="G127" s="213" t="s">
        <v>154</v>
      </c>
      <c r="H127" s="237" t="s">
        <v>117</v>
      </c>
      <c r="I127" s="238">
        <v>13.81</v>
      </c>
      <c r="J127" s="239">
        <v>81.52</v>
      </c>
      <c r="K127" s="217">
        <f t="shared" si="9"/>
        <v>67.709999999999994</v>
      </c>
      <c r="L127" s="14">
        <v>77.446285714285594</v>
      </c>
      <c r="M127" s="215">
        <f t="shared" si="10"/>
        <v>0.87428337428337555</v>
      </c>
      <c r="N127" s="218">
        <v>2.17</v>
      </c>
      <c r="O127" s="217">
        <v>30.39</v>
      </c>
      <c r="P127" s="217">
        <v>19.96</v>
      </c>
      <c r="Q127" s="217">
        <f t="shared" si="12"/>
        <v>28.22</v>
      </c>
      <c r="R127" s="217">
        <f t="shared" si="13"/>
        <v>17.79</v>
      </c>
      <c r="S127" s="216">
        <f t="shared" si="14"/>
        <v>58.628442945474987</v>
      </c>
      <c r="T127" s="219">
        <v>17.59</v>
      </c>
      <c r="U127" s="217">
        <v>23.2</v>
      </c>
      <c r="V127" s="217">
        <v>22.79</v>
      </c>
      <c r="W127" s="220">
        <f t="shared" si="11"/>
        <v>7.8846153846153886</v>
      </c>
    </row>
    <row r="128" spans="1:23" s="208" customFormat="1" hidden="1" x14ac:dyDescent="0.25">
      <c r="A128" s="455"/>
      <c r="B128" s="458"/>
      <c r="C128" s="212">
        <v>1</v>
      </c>
      <c r="D128" s="212">
        <v>3</v>
      </c>
      <c r="E128" s="213" t="s">
        <v>210</v>
      </c>
      <c r="F128" s="213" t="s">
        <v>154</v>
      </c>
      <c r="G128" s="213" t="s">
        <v>154</v>
      </c>
      <c r="H128" s="214" t="s">
        <v>119</v>
      </c>
      <c r="I128" s="215">
        <v>13.93</v>
      </c>
      <c r="J128" s="216">
        <v>168.18</v>
      </c>
      <c r="K128" s="217">
        <f t="shared" si="9"/>
        <v>154.25</v>
      </c>
      <c r="L128" s="14">
        <v>154.89257142857099</v>
      </c>
      <c r="M128" s="215">
        <f t="shared" si="10"/>
        <v>0.99585150260826216</v>
      </c>
      <c r="N128" s="218">
        <v>2.2000000000000002</v>
      </c>
      <c r="O128" s="217">
        <v>31.65</v>
      </c>
      <c r="P128" s="217">
        <v>20.399999999999999</v>
      </c>
      <c r="Q128" s="217">
        <f t="shared" si="12"/>
        <v>29.45</v>
      </c>
      <c r="R128" s="217">
        <f t="shared" si="13"/>
        <v>18.2</v>
      </c>
      <c r="S128" s="216">
        <f t="shared" si="14"/>
        <v>61.813186813186817</v>
      </c>
      <c r="T128" s="219">
        <v>17.82</v>
      </c>
      <c r="U128" s="217">
        <v>26.23</v>
      </c>
      <c r="V128" s="217">
        <v>25.67</v>
      </c>
      <c r="W128" s="220">
        <f t="shared" si="11"/>
        <v>7.133757961783421</v>
      </c>
    </row>
    <row r="129" spans="1:23" s="208" customFormat="1" hidden="1" x14ac:dyDescent="0.25">
      <c r="A129" s="455"/>
      <c r="B129" s="458"/>
      <c r="C129" s="212">
        <v>1</v>
      </c>
      <c r="D129" s="212">
        <v>3</v>
      </c>
      <c r="E129" s="213" t="s">
        <v>210</v>
      </c>
      <c r="F129" s="213" t="s">
        <v>154</v>
      </c>
      <c r="G129" s="213" t="s">
        <v>154</v>
      </c>
      <c r="H129" s="214" t="s">
        <v>69</v>
      </c>
      <c r="I129" s="215">
        <v>14.06</v>
      </c>
      <c r="J129" s="216">
        <v>284.77</v>
      </c>
      <c r="K129" s="217">
        <f t="shared" si="9"/>
        <v>270.70999999999998</v>
      </c>
      <c r="L129" s="14">
        <v>232.33885714285699</v>
      </c>
      <c r="M129" s="215">
        <f t="shared" si="10"/>
        <v>1.1651516381246116</v>
      </c>
      <c r="N129" s="218">
        <v>2.12</v>
      </c>
      <c r="O129" s="217">
        <v>35.619999999999997</v>
      </c>
      <c r="P129" s="217">
        <v>22.8</v>
      </c>
      <c r="Q129" s="217">
        <f t="shared" si="12"/>
        <v>33.5</v>
      </c>
      <c r="R129" s="217">
        <f t="shared" si="13"/>
        <v>20.68</v>
      </c>
      <c r="S129" s="216">
        <f t="shared" si="14"/>
        <v>61.992263056092845</v>
      </c>
      <c r="T129" s="219">
        <v>18.57</v>
      </c>
      <c r="U129" s="217">
        <v>25.86</v>
      </c>
      <c r="V129" s="217">
        <v>25.4</v>
      </c>
      <c r="W129" s="220">
        <f t="shared" si="11"/>
        <v>6.7349926793557975</v>
      </c>
    </row>
    <row r="130" spans="1:23" s="208" customFormat="1" x14ac:dyDescent="0.25">
      <c r="A130" s="455"/>
      <c r="B130" s="458"/>
      <c r="C130" s="212">
        <v>1</v>
      </c>
      <c r="D130" s="212">
        <v>3</v>
      </c>
      <c r="E130" s="213" t="s">
        <v>210</v>
      </c>
      <c r="F130" s="213" t="s">
        <v>154</v>
      </c>
      <c r="G130" s="213" t="s">
        <v>154</v>
      </c>
      <c r="H130" s="214" t="s">
        <v>116</v>
      </c>
      <c r="I130" s="215">
        <v>25.44</v>
      </c>
      <c r="J130" s="216">
        <v>495.27</v>
      </c>
      <c r="K130" s="217">
        <f t="shared" si="9"/>
        <v>469.83</v>
      </c>
      <c r="L130" s="14">
        <v>464.67771428571399</v>
      </c>
      <c r="M130" s="215">
        <f t="shared" si="10"/>
        <v>1.0110878691959779</v>
      </c>
      <c r="N130" s="218">
        <v>2.19</v>
      </c>
      <c r="O130" s="217">
        <v>27.03</v>
      </c>
      <c r="P130" s="217">
        <v>17.39</v>
      </c>
      <c r="Q130" s="217">
        <f t="shared" si="12"/>
        <v>24.84</v>
      </c>
      <c r="R130" s="217">
        <f t="shared" si="13"/>
        <v>15.200000000000001</v>
      </c>
      <c r="S130" s="216">
        <f t="shared" si="14"/>
        <v>63.421052631578931</v>
      </c>
      <c r="T130" s="219">
        <v>18.47</v>
      </c>
      <c r="U130" s="217">
        <v>22.32</v>
      </c>
      <c r="V130" s="217">
        <v>22.08</v>
      </c>
      <c r="W130" s="220">
        <f t="shared" si="11"/>
        <v>6.648199445983435</v>
      </c>
    </row>
    <row r="131" spans="1:23" s="208" customFormat="1" ht="15.75" hidden="1" thickBot="1" x14ac:dyDescent="0.3">
      <c r="A131" s="456"/>
      <c r="B131" s="459"/>
      <c r="C131" s="212">
        <v>1</v>
      </c>
      <c r="D131" s="212">
        <v>3</v>
      </c>
      <c r="E131" s="213" t="s">
        <v>210</v>
      </c>
      <c r="F131" s="213" t="s">
        <v>154</v>
      </c>
      <c r="G131" s="213" t="s">
        <v>154</v>
      </c>
      <c r="H131" s="232" t="s">
        <v>118</v>
      </c>
      <c r="I131" s="233">
        <v>25.23</v>
      </c>
      <c r="J131" s="234">
        <v>534.41</v>
      </c>
      <c r="K131" s="217">
        <f t="shared" ref="K131:K194" si="15">J131-I131</f>
        <v>509.17999999999995</v>
      </c>
      <c r="L131" s="14">
        <v>486.982244571428</v>
      </c>
      <c r="M131" s="215">
        <f t="shared" ref="M131:M194" si="16">K131/L131</f>
        <v>1.0455822685036642</v>
      </c>
      <c r="N131" s="218">
        <v>2.17</v>
      </c>
      <c r="O131" s="217">
        <v>38.17</v>
      </c>
      <c r="P131" s="217">
        <v>22.78</v>
      </c>
      <c r="Q131" s="217">
        <f t="shared" si="12"/>
        <v>36</v>
      </c>
      <c r="R131" s="217">
        <f t="shared" si="13"/>
        <v>20.61</v>
      </c>
      <c r="S131" s="216">
        <f t="shared" si="14"/>
        <v>74.672489082969435</v>
      </c>
      <c r="T131" s="219">
        <v>18.47</v>
      </c>
      <c r="U131" s="217">
        <v>26.41</v>
      </c>
      <c r="V131" s="217">
        <v>25.91</v>
      </c>
      <c r="W131" s="220">
        <f t="shared" ref="W131:W152" si="17">((U131-T131)-(V131-T131))/(V131-T131)*100</f>
        <v>6.7204301075268802</v>
      </c>
    </row>
    <row r="132" spans="1:23" s="208" customFormat="1" hidden="1" x14ac:dyDescent="0.25">
      <c r="A132" s="460" t="s">
        <v>179</v>
      </c>
      <c r="B132" s="461">
        <v>97</v>
      </c>
      <c r="C132" s="212">
        <v>1</v>
      </c>
      <c r="D132" s="212">
        <v>3</v>
      </c>
      <c r="E132" s="213" t="s">
        <v>211</v>
      </c>
      <c r="F132" s="213" t="s">
        <v>154</v>
      </c>
      <c r="G132" s="213" t="s">
        <v>154</v>
      </c>
      <c r="H132" s="237" t="s">
        <v>117</v>
      </c>
      <c r="I132" s="238">
        <v>11.97</v>
      </c>
      <c r="J132" s="239">
        <v>98.64</v>
      </c>
      <c r="K132" s="217">
        <f t="shared" si="15"/>
        <v>86.67</v>
      </c>
      <c r="L132" s="14">
        <v>77.446285714285594</v>
      </c>
      <c r="M132" s="215">
        <f t="shared" si="16"/>
        <v>1.11909821369281</v>
      </c>
      <c r="N132" s="242">
        <v>2.17</v>
      </c>
      <c r="O132" s="243">
        <v>59.6</v>
      </c>
      <c r="P132" s="244">
        <v>34.799999999999997</v>
      </c>
      <c r="Q132" s="217">
        <f t="shared" si="12"/>
        <v>57.43</v>
      </c>
      <c r="R132" s="217">
        <f t="shared" si="13"/>
        <v>32.629999999999995</v>
      </c>
      <c r="S132" s="216">
        <f t="shared" si="14"/>
        <v>76.003677597303124</v>
      </c>
      <c r="T132" s="219">
        <v>18.95</v>
      </c>
      <c r="U132" s="217">
        <v>27.38</v>
      </c>
      <c r="V132" s="217">
        <v>26.72</v>
      </c>
      <c r="W132" s="220">
        <f t="shared" si="17"/>
        <v>8.4942084942084968</v>
      </c>
    </row>
    <row r="133" spans="1:23" s="208" customFormat="1" hidden="1" x14ac:dyDescent="0.25">
      <c r="A133" s="455"/>
      <c r="B133" s="458"/>
      <c r="C133" s="212">
        <v>1</v>
      </c>
      <c r="D133" s="212">
        <v>3</v>
      </c>
      <c r="E133" s="213" t="s">
        <v>211</v>
      </c>
      <c r="F133" s="213" t="s">
        <v>154</v>
      </c>
      <c r="G133" s="213" t="s">
        <v>154</v>
      </c>
      <c r="H133" s="214" t="s">
        <v>119</v>
      </c>
      <c r="I133" s="215">
        <v>13.97</v>
      </c>
      <c r="J133" s="216">
        <v>176.64</v>
      </c>
      <c r="K133" s="217">
        <f t="shared" si="15"/>
        <v>162.66999999999999</v>
      </c>
      <c r="L133" s="14">
        <v>154.89257142857099</v>
      </c>
      <c r="M133" s="215">
        <f t="shared" si="16"/>
        <v>1.0502117596712219</v>
      </c>
      <c r="N133" s="266">
        <v>2.16</v>
      </c>
      <c r="O133" s="14">
        <v>31.43</v>
      </c>
      <c r="P133" s="14">
        <v>20.43</v>
      </c>
      <c r="Q133" s="217">
        <f t="shared" si="12"/>
        <v>29.27</v>
      </c>
      <c r="R133" s="217">
        <f t="shared" si="13"/>
        <v>18.27</v>
      </c>
      <c r="S133" s="216">
        <f t="shared" si="14"/>
        <v>60.207991242474002</v>
      </c>
      <c r="T133" s="219">
        <v>18.100000000000001</v>
      </c>
      <c r="U133" s="217">
        <v>23.8</v>
      </c>
      <c r="V133" s="217">
        <v>23.39</v>
      </c>
      <c r="W133" s="220">
        <f t="shared" si="17"/>
        <v>7.7504725897920652</v>
      </c>
    </row>
    <row r="134" spans="1:23" s="208" customFormat="1" hidden="1" x14ac:dyDescent="0.25">
      <c r="A134" s="455"/>
      <c r="B134" s="458"/>
      <c r="C134" s="212">
        <v>1</v>
      </c>
      <c r="D134" s="212">
        <v>3</v>
      </c>
      <c r="E134" s="213" t="s">
        <v>211</v>
      </c>
      <c r="F134" s="213" t="s">
        <v>154</v>
      </c>
      <c r="G134" s="213" t="s">
        <v>154</v>
      </c>
      <c r="H134" s="214" t="s">
        <v>69</v>
      </c>
      <c r="I134" s="215">
        <v>13.97</v>
      </c>
      <c r="J134" s="216">
        <v>286.47000000000003</v>
      </c>
      <c r="K134" s="217">
        <f t="shared" si="15"/>
        <v>272.5</v>
      </c>
      <c r="L134" s="14">
        <v>232.33885714285699</v>
      </c>
      <c r="M134" s="215">
        <f t="shared" si="16"/>
        <v>1.1728559025856331</v>
      </c>
      <c r="N134" s="266">
        <v>2.14</v>
      </c>
      <c r="O134" s="14">
        <v>38.299999999999997</v>
      </c>
      <c r="P134" s="14">
        <v>22.79</v>
      </c>
      <c r="Q134" s="217">
        <f t="shared" si="12"/>
        <v>36.159999999999997</v>
      </c>
      <c r="R134" s="217">
        <f t="shared" si="13"/>
        <v>20.65</v>
      </c>
      <c r="S134" s="216">
        <f t="shared" si="14"/>
        <v>75.108958837772391</v>
      </c>
      <c r="T134" s="219">
        <v>18.440000000000001</v>
      </c>
      <c r="U134" s="217">
        <v>25.11</v>
      </c>
      <c r="V134" s="217">
        <v>24.65</v>
      </c>
      <c r="W134" s="220">
        <f t="shared" si="17"/>
        <v>7.4074074074074252</v>
      </c>
    </row>
    <row r="135" spans="1:23" s="208" customFormat="1" x14ac:dyDescent="0.25">
      <c r="A135" s="455"/>
      <c r="B135" s="458"/>
      <c r="C135" s="212">
        <v>1</v>
      </c>
      <c r="D135" s="212">
        <v>3</v>
      </c>
      <c r="E135" s="213" t="s">
        <v>211</v>
      </c>
      <c r="F135" s="213" t="s">
        <v>154</v>
      </c>
      <c r="G135" s="213" t="s">
        <v>154</v>
      </c>
      <c r="H135" s="214" t="s">
        <v>116</v>
      </c>
      <c r="I135" s="215">
        <v>25.59</v>
      </c>
      <c r="J135" s="216">
        <v>525.65</v>
      </c>
      <c r="K135" s="217">
        <f t="shared" si="15"/>
        <v>500.06</v>
      </c>
      <c r="L135" s="14">
        <v>464.67771428571399</v>
      </c>
      <c r="M135" s="215">
        <f t="shared" si="16"/>
        <v>1.076143711278847</v>
      </c>
      <c r="N135" s="266">
        <v>2.12</v>
      </c>
      <c r="O135" s="14">
        <v>37.29</v>
      </c>
      <c r="P135" s="14">
        <v>21.14</v>
      </c>
      <c r="Q135" s="217">
        <f t="shared" si="12"/>
        <v>35.17</v>
      </c>
      <c r="R135" s="217">
        <f t="shared" si="13"/>
        <v>19.02</v>
      </c>
      <c r="S135" s="216">
        <f t="shared" si="14"/>
        <v>84.9106203995794</v>
      </c>
      <c r="T135" s="219">
        <v>18.8</v>
      </c>
      <c r="U135" s="217">
        <v>25.87</v>
      </c>
      <c r="V135" s="217">
        <v>25.34</v>
      </c>
      <c r="W135" s="220">
        <f t="shared" si="17"/>
        <v>8.1039755351682139</v>
      </c>
    </row>
    <row r="136" spans="1:23" s="208" customFormat="1" ht="15.75" hidden="1" thickBot="1" x14ac:dyDescent="0.3">
      <c r="A136" s="456"/>
      <c r="B136" s="459"/>
      <c r="C136" s="212">
        <v>1</v>
      </c>
      <c r="D136" s="212">
        <v>3</v>
      </c>
      <c r="E136" s="213" t="s">
        <v>211</v>
      </c>
      <c r="F136" s="213" t="s">
        <v>154</v>
      </c>
      <c r="G136" s="213" t="s">
        <v>154</v>
      </c>
      <c r="H136" s="245" t="s">
        <v>126</v>
      </c>
      <c r="I136" s="233">
        <v>25.47</v>
      </c>
      <c r="J136" s="234">
        <v>187.39</v>
      </c>
      <c r="K136" s="217">
        <f t="shared" si="15"/>
        <v>161.91999999999999</v>
      </c>
      <c r="L136" s="246">
        <v>170.381828571428</v>
      </c>
      <c r="M136" s="215">
        <f t="shared" si="16"/>
        <v>0.95033608547122372</v>
      </c>
      <c r="N136" s="266">
        <v>2.13</v>
      </c>
      <c r="O136" s="14">
        <v>37.409999999999997</v>
      </c>
      <c r="P136" s="14">
        <v>22.77</v>
      </c>
      <c r="Q136" s="217">
        <f t="shared" si="12"/>
        <v>35.279999999999994</v>
      </c>
      <c r="R136" s="217">
        <f t="shared" si="13"/>
        <v>20.64</v>
      </c>
      <c r="S136" s="216">
        <f t="shared" si="14"/>
        <v>70.930232558139508</v>
      </c>
      <c r="T136" s="219">
        <v>19.77</v>
      </c>
      <c r="U136" s="217">
        <v>25.99</v>
      </c>
      <c r="V136" s="217">
        <v>25.51</v>
      </c>
      <c r="W136" s="220">
        <f t="shared" si="17"/>
        <v>8.362369337979036</v>
      </c>
    </row>
    <row r="137" spans="1:23" s="208" customFormat="1" hidden="1" x14ac:dyDescent="0.25">
      <c r="A137" s="460" t="s">
        <v>179</v>
      </c>
      <c r="B137" s="461">
        <v>98</v>
      </c>
      <c r="C137" s="212">
        <v>1</v>
      </c>
      <c r="D137" s="212">
        <v>3</v>
      </c>
      <c r="E137" s="213" t="s">
        <v>191</v>
      </c>
      <c r="F137" s="213" t="s">
        <v>154</v>
      </c>
      <c r="G137" s="213" t="s">
        <v>154</v>
      </c>
      <c r="H137" s="237" t="s">
        <v>117</v>
      </c>
      <c r="I137" s="238">
        <v>11.8</v>
      </c>
      <c r="J137" s="239">
        <v>78.72</v>
      </c>
      <c r="K137" s="217">
        <f t="shared" si="15"/>
        <v>66.92</v>
      </c>
      <c r="L137" s="14">
        <v>77.446285714285594</v>
      </c>
      <c r="M137" s="215">
        <f t="shared" si="16"/>
        <v>0.86408275597464923</v>
      </c>
      <c r="N137" s="218">
        <v>2.11</v>
      </c>
      <c r="O137" s="217">
        <v>33.11</v>
      </c>
      <c r="P137" s="217">
        <v>20.63</v>
      </c>
      <c r="Q137" s="217">
        <f t="shared" si="12"/>
        <v>31</v>
      </c>
      <c r="R137" s="217">
        <f t="shared" si="13"/>
        <v>18.52</v>
      </c>
      <c r="S137" s="216">
        <f t="shared" si="14"/>
        <v>67.386609071274307</v>
      </c>
      <c r="T137" s="219">
        <v>19.489999999999998</v>
      </c>
      <c r="U137" s="217">
        <v>25.8</v>
      </c>
      <c r="V137" s="217">
        <v>25.28</v>
      </c>
      <c r="W137" s="220">
        <f t="shared" si="17"/>
        <v>8.9810017271157054</v>
      </c>
    </row>
    <row r="138" spans="1:23" s="208" customFormat="1" hidden="1" x14ac:dyDescent="0.25">
      <c r="A138" s="455"/>
      <c r="B138" s="458"/>
      <c r="C138" s="212">
        <v>1</v>
      </c>
      <c r="D138" s="212">
        <v>3</v>
      </c>
      <c r="E138" s="213" t="s">
        <v>191</v>
      </c>
      <c r="F138" s="213" t="s">
        <v>154</v>
      </c>
      <c r="G138" s="213" t="s">
        <v>154</v>
      </c>
      <c r="H138" s="214" t="s">
        <v>119</v>
      </c>
      <c r="I138" s="215">
        <v>11.99</v>
      </c>
      <c r="J138" s="216">
        <v>188.33</v>
      </c>
      <c r="K138" s="217">
        <f t="shared" si="15"/>
        <v>176.34</v>
      </c>
      <c r="L138" s="14">
        <v>154.89257142857099</v>
      </c>
      <c r="M138" s="215">
        <f t="shared" si="16"/>
        <v>1.1384664763043173</v>
      </c>
      <c r="N138" s="218">
        <v>2.1</v>
      </c>
      <c r="O138" s="217">
        <v>38.299999999999997</v>
      </c>
      <c r="P138" s="217">
        <v>23.43</v>
      </c>
      <c r="Q138" s="217">
        <f t="shared" si="12"/>
        <v>36.199999999999996</v>
      </c>
      <c r="R138" s="217">
        <f t="shared" si="13"/>
        <v>21.33</v>
      </c>
      <c r="S138" s="216">
        <f t="shared" si="14"/>
        <v>69.71401781528364</v>
      </c>
      <c r="T138" s="219">
        <v>19.63</v>
      </c>
      <c r="U138" s="217">
        <v>24.66</v>
      </c>
      <c r="V138" s="217">
        <v>24.27</v>
      </c>
      <c r="W138" s="220">
        <f t="shared" si="17"/>
        <v>8.4051724137931139</v>
      </c>
    </row>
    <row r="139" spans="1:23" s="208" customFormat="1" hidden="1" x14ac:dyDescent="0.25">
      <c r="A139" s="455"/>
      <c r="B139" s="458"/>
      <c r="C139" s="212">
        <v>1</v>
      </c>
      <c r="D139" s="212">
        <v>3</v>
      </c>
      <c r="E139" s="213" t="s">
        <v>191</v>
      </c>
      <c r="F139" s="213" t="s">
        <v>154</v>
      </c>
      <c r="G139" s="213" t="s">
        <v>154</v>
      </c>
      <c r="H139" s="214" t="s">
        <v>69</v>
      </c>
      <c r="I139" s="215">
        <v>25.4</v>
      </c>
      <c r="J139" s="216">
        <v>325.36</v>
      </c>
      <c r="K139" s="217">
        <f t="shared" si="15"/>
        <v>299.96000000000004</v>
      </c>
      <c r="L139" s="14">
        <v>232.33885714285699</v>
      </c>
      <c r="M139" s="215">
        <f t="shared" si="16"/>
        <v>1.2910453450994002</v>
      </c>
      <c r="N139" s="218">
        <v>2.14</v>
      </c>
      <c r="O139" s="217">
        <v>34.9</v>
      </c>
      <c r="P139" s="217">
        <v>23</v>
      </c>
      <c r="Q139" s="217">
        <f t="shared" si="12"/>
        <v>32.76</v>
      </c>
      <c r="R139" s="217">
        <f t="shared" si="13"/>
        <v>20.86</v>
      </c>
      <c r="S139" s="216">
        <f t="shared" si="14"/>
        <v>57.04697986577181</v>
      </c>
      <c r="T139" s="219">
        <v>20.059999999999999</v>
      </c>
      <c r="U139" s="217">
        <v>28.26</v>
      </c>
      <c r="V139" s="217">
        <v>27.68</v>
      </c>
      <c r="W139" s="220">
        <f t="shared" si="17"/>
        <v>7.6115485564304697</v>
      </c>
    </row>
    <row r="140" spans="1:23" s="208" customFormat="1" x14ac:dyDescent="0.25">
      <c r="A140" s="455"/>
      <c r="B140" s="458"/>
      <c r="C140" s="212">
        <v>1</v>
      </c>
      <c r="D140" s="212">
        <v>3</v>
      </c>
      <c r="E140" s="213" t="s">
        <v>191</v>
      </c>
      <c r="F140" s="213" t="s">
        <v>154</v>
      </c>
      <c r="G140" s="213" t="s">
        <v>154</v>
      </c>
      <c r="H140" s="214" t="s">
        <v>116</v>
      </c>
      <c r="I140" s="215">
        <v>25.53</v>
      </c>
      <c r="J140" s="216">
        <v>514.59</v>
      </c>
      <c r="K140" s="217">
        <f t="shared" si="15"/>
        <v>489.06000000000006</v>
      </c>
      <c r="L140" s="14">
        <v>464.67771428571399</v>
      </c>
      <c r="M140" s="215">
        <f t="shared" si="16"/>
        <v>1.0524713903092289</v>
      </c>
      <c r="N140" s="218">
        <v>2.11</v>
      </c>
      <c r="O140" s="217">
        <v>31.3</v>
      </c>
      <c r="P140" s="217">
        <v>19.39</v>
      </c>
      <c r="Q140" s="217">
        <f t="shared" si="12"/>
        <v>29.19</v>
      </c>
      <c r="R140" s="217">
        <f t="shared" si="13"/>
        <v>17.28</v>
      </c>
      <c r="S140" s="216">
        <f t="shared" si="14"/>
        <v>68.9236111111111</v>
      </c>
      <c r="T140" s="219">
        <v>18.71</v>
      </c>
      <c r="U140" s="217">
        <v>24.06</v>
      </c>
      <c r="V140" s="217">
        <v>23.66</v>
      </c>
      <c r="W140" s="220">
        <f t="shared" si="17"/>
        <v>8.0808080808080529</v>
      </c>
    </row>
    <row r="141" spans="1:23" s="208" customFormat="1" ht="15.75" hidden="1" thickBot="1" x14ac:dyDescent="0.3">
      <c r="A141" s="456"/>
      <c r="B141" s="459"/>
      <c r="C141" s="212">
        <v>1</v>
      </c>
      <c r="D141" s="212">
        <v>3</v>
      </c>
      <c r="E141" s="213" t="s">
        <v>191</v>
      </c>
      <c r="F141" s="213" t="s">
        <v>154</v>
      </c>
      <c r="G141" s="213" t="s">
        <v>154</v>
      </c>
      <c r="H141" s="232" t="s">
        <v>118</v>
      </c>
      <c r="I141" s="233">
        <v>25.76</v>
      </c>
      <c r="J141" s="234">
        <v>606.14</v>
      </c>
      <c r="K141" s="217">
        <f t="shared" si="15"/>
        <v>580.38</v>
      </c>
      <c r="L141" s="14">
        <v>486.982244571428</v>
      </c>
      <c r="M141" s="215">
        <f t="shared" si="16"/>
        <v>1.1917888310502311</v>
      </c>
      <c r="N141" s="218">
        <v>2.1800000000000002</v>
      </c>
      <c r="O141" s="217">
        <v>35.24</v>
      </c>
      <c r="P141" s="217">
        <v>20.77</v>
      </c>
      <c r="Q141" s="217">
        <f t="shared" ref="Q141:Q204" si="18">O141-N141</f>
        <v>33.06</v>
      </c>
      <c r="R141" s="217">
        <f t="shared" ref="R141:R204" si="19">P141-N141</f>
        <v>18.59</v>
      </c>
      <c r="S141" s="216">
        <f t="shared" ref="S141:S204" si="20">(Q141-R141)/R141*100</f>
        <v>77.837547068316312</v>
      </c>
      <c r="T141" s="219">
        <v>19.170000000000002</v>
      </c>
      <c r="U141" s="217">
        <v>25.18</v>
      </c>
      <c r="V141" s="217">
        <v>24.74</v>
      </c>
      <c r="W141" s="220">
        <f t="shared" si="17"/>
        <v>7.8994614003590939</v>
      </c>
    </row>
    <row r="142" spans="1:23" s="208" customFormat="1" hidden="1" x14ac:dyDescent="0.25">
      <c r="A142" s="460" t="s">
        <v>179</v>
      </c>
      <c r="B142" s="461">
        <v>99</v>
      </c>
      <c r="C142" s="212">
        <v>1</v>
      </c>
      <c r="D142" s="212">
        <v>3</v>
      </c>
      <c r="E142" s="213" t="s">
        <v>181</v>
      </c>
      <c r="F142" s="213" t="s">
        <v>154</v>
      </c>
      <c r="G142" s="213" t="s">
        <v>154</v>
      </c>
      <c r="H142" s="237" t="s">
        <v>117</v>
      </c>
      <c r="I142" s="238">
        <v>11.82</v>
      </c>
      <c r="J142" s="239">
        <v>68.87</v>
      </c>
      <c r="K142" s="217">
        <f t="shared" si="15"/>
        <v>57.050000000000004</v>
      </c>
      <c r="L142" s="14">
        <v>77.446285714285594</v>
      </c>
      <c r="M142" s="215">
        <f t="shared" si="16"/>
        <v>0.73663958799094054</v>
      </c>
      <c r="N142" s="242">
        <v>2.19</v>
      </c>
      <c r="O142" s="243">
        <v>25.73</v>
      </c>
      <c r="P142" s="244">
        <v>16.41</v>
      </c>
      <c r="Q142" s="217">
        <f t="shared" si="18"/>
        <v>23.54</v>
      </c>
      <c r="R142" s="217">
        <f t="shared" si="19"/>
        <v>14.22</v>
      </c>
      <c r="S142" s="216">
        <f t="shared" si="20"/>
        <v>65.541490857946542</v>
      </c>
      <c r="T142" s="219">
        <v>19.350000000000001</v>
      </c>
      <c r="U142" s="217">
        <v>24.11</v>
      </c>
      <c r="V142" s="217">
        <v>23.73</v>
      </c>
      <c r="W142" s="220">
        <f t="shared" si="17"/>
        <v>8.6757990867579693</v>
      </c>
    </row>
    <row r="143" spans="1:23" s="208" customFormat="1" hidden="1" x14ac:dyDescent="0.25">
      <c r="A143" s="455"/>
      <c r="B143" s="458"/>
      <c r="C143" s="212">
        <v>1</v>
      </c>
      <c r="D143" s="212">
        <v>3</v>
      </c>
      <c r="E143" s="213" t="s">
        <v>181</v>
      </c>
      <c r="F143" s="213" t="s">
        <v>154</v>
      </c>
      <c r="G143" s="213" t="s">
        <v>154</v>
      </c>
      <c r="H143" s="214" t="s">
        <v>119</v>
      </c>
      <c r="I143" s="215">
        <v>13.98</v>
      </c>
      <c r="J143" s="216">
        <v>162.37</v>
      </c>
      <c r="K143" s="217">
        <f t="shared" si="15"/>
        <v>148.39000000000001</v>
      </c>
      <c r="L143" s="14">
        <v>154.89257142857099</v>
      </c>
      <c r="M143" s="215">
        <f t="shared" si="16"/>
        <v>0.95801882964045404</v>
      </c>
      <c r="N143" s="242">
        <v>2.09</v>
      </c>
      <c r="O143" s="243">
        <v>57.69</v>
      </c>
      <c r="P143" s="244">
        <v>35.61</v>
      </c>
      <c r="Q143" s="217">
        <f t="shared" si="18"/>
        <v>55.599999999999994</v>
      </c>
      <c r="R143" s="217">
        <f t="shared" si="19"/>
        <v>33.519999999999996</v>
      </c>
      <c r="S143" s="216">
        <f t="shared" si="20"/>
        <v>65.871121718377097</v>
      </c>
      <c r="T143" s="219">
        <v>19.649999999999999</v>
      </c>
      <c r="U143" s="217">
        <v>25.63</v>
      </c>
      <c r="V143" s="217">
        <v>25.17</v>
      </c>
      <c r="W143" s="220">
        <f t="shared" si="17"/>
        <v>8.3333333333332806</v>
      </c>
    </row>
    <row r="144" spans="1:23" s="208" customFormat="1" hidden="1" x14ac:dyDescent="0.25">
      <c r="A144" s="455"/>
      <c r="B144" s="458"/>
      <c r="C144" s="212">
        <v>1</v>
      </c>
      <c r="D144" s="212">
        <v>3</v>
      </c>
      <c r="E144" s="213" t="s">
        <v>181</v>
      </c>
      <c r="F144" s="213" t="s">
        <v>154</v>
      </c>
      <c r="G144" s="213" t="s">
        <v>154</v>
      </c>
      <c r="H144" s="214" t="s">
        <v>69</v>
      </c>
      <c r="I144" s="215">
        <v>13.96</v>
      </c>
      <c r="J144" s="216">
        <v>279.58</v>
      </c>
      <c r="K144" s="217">
        <f t="shared" si="15"/>
        <v>265.62</v>
      </c>
      <c r="L144" s="14">
        <v>232.33885714285699</v>
      </c>
      <c r="M144" s="215">
        <f t="shared" si="16"/>
        <v>1.1432439810818196</v>
      </c>
      <c r="N144" s="266">
        <v>2.1800000000000002</v>
      </c>
      <c r="O144" s="14">
        <v>38.950000000000003</v>
      </c>
      <c r="P144" s="14">
        <v>24.67</v>
      </c>
      <c r="Q144" s="217">
        <f t="shared" si="18"/>
        <v>36.770000000000003</v>
      </c>
      <c r="R144" s="217">
        <f t="shared" si="19"/>
        <v>22.490000000000002</v>
      </c>
      <c r="S144" s="216">
        <f t="shared" si="20"/>
        <v>63.494886616273895</v>
      </c>
      <c r="T144" s="219">
        <v>18.96</v>
      </c>
      <c r="U144" s="217">
        <v>24.48</v>
      </c>
      <c r="V144" s="217">
        <v>24.06</v>
      </c>
      <c r="W144" s="220">
        <f t="shared" si="17"/>
        <v>8.2352941176470971</v>
      </c>
    </row>
    <row r="145" spans="1:23" s="208" customFormat="1" x14ac:dyDescent="0.25">
      <c r="A145" s="455"/>
      <c r="B145" s="458"/>
      <c r="C145" s="212">
        <v>1</v>
      </c>
      <c r="D145" s="212">
        <v>3</v>
      </c>
      <c r="E145" s="213" t="s">
        <v>181</v>
      </c>
      <c r="F145" s="213" t="s">
        <v>154</v>
      </c>
      <c r="G145" s="213" t="s">
        <v>154</v>
      </c>
      <c r="H145" s="214" t="s">
        <v>116</v>
      </c>
      <c r="I145" s="215">
        <v>25.09</v>
      </c>
      <c r="J145" s="216">
        <v>510.5</v>
      </c>
      <c r="K145" s="217">
        <f t="shared" si="15"/>
        <v>485.41</v>
      </c>
      <c r="L145" s="14">
        <v>464.67771428571399</v>
      </c>
      <c r="M145" s="215">
        <f t="shared" si="16"/>
        <v>1.0446164838056737</v>
      </c>
      <c r="N145" s="266">
        <v>2.15</v>
      </c>
      <c r="O145" s="14">
        <v>23.35</v>
      </c>
      <c r="P145" s="14">
        <v>14.93</v>
      </c>
      <c r="Q145" s="217">
        <f t="shared" si="18"/>
        <v>21.200000000000003</v>
      </c>
      <c r="R145" s="217">
        <f t="shared" si="19"/>
        <v>12.78</v>
      </c>
      <c r="S145" s="216">
        <f t="shared" si="20"/>
        <v>65.884194053208162</v>
      </c>
      <c r="T145" s="219">
        <v>17.440000000000001</v>
      </c>
      <c r="U145" s="217">
        <v>26.06</v>
      </c>
      <c r="V145" s="217">
        <v>25.47</v>
      </c>
      <c r="W145" s="220">
        <f t="shared" si="17"/>
        <v>7.3474470734744708</v>
      </c>
    </row>
    <row r="146" spans="1:23" s="208" customFormat="1" ht="15.75" hidden="1" thickBot="1" x14ac:dyDescent="0.3">
      <c r="A146" s="456"/>
      <c r="B146" s="459"/>
      <c r="C146" s="212">
        <v>1</v>
      </c>
      <c r="D146" s="212">
        <v>3</v>
      </c>
      <c r="E146" s="213" t="s">
        <v>181</v>
      </c>
      <c r="F146" s="213" t="s">
        <v>154</v>
      </c>
      <c r="G146" s="213" t="s">
        <v>154</v>
      </c>
      <c r="H146" s="245" t="s">
        <v>128</v>
      </c>
      <c r="I146" s="233">
        <v>25.43</v>
      </c>
      <c r="J146" s="234">
        <v>188.42</v>
      </c>
      <c r="K146" s="217">
        <f t="shared" si="15"/>
        <v>162.98999999999998</v>
      </c>
      <c r="L146" s="246">
        <v>154.89257142857099</v>
      </c>
      <c r="M146" s="215">
        <f t="shared" si="16"/>
        <v>1.052277707683116</v>
      </c>
      <c r="N146" s="266">
        <v>2.15</v>
      </c>
      <c r="O146" s="14">
        <v>36.94</v>
      </c>
      <c r="P146" s="14">
        <v>22.09</v>
      </c>
      <c r="Q146" s="217">
        <f t="shared" si="18"/>
        <v>34.79</v>
      </c>
      <c r="R146" s="217">
        <f t="shared" si="19"/>
        <v>19.940000000000001</v>
      </c>
      <c r="S146" s="216">
        <f t="shared" si="20"/>
        <v>74.473420260782333</v>
      </c>
      <c r="T146" s="219">
        <v>17.5</v>
      </c>
      <c r="U146" s="217">
        <v>22.09</v>
      </c>
      <c r="V146" s="217">
        <v>21.77</v>
      </c>
      <c r="W146" s="220">
        <f t="shared" si="17"/>
        <v>7.4941451990632384</v>
      </c>
    </row>
    <row r="147" spans="1:23" s="208" customFormat="1" hidden="1" x14ac:dyDescent="0.25">
      <c r="A147" s="460" t="s">
        <v>179</v>
      </c>
      <c r="B147" s="461">
        <v>100</v>
      </c>
      <c r="C147" s="212">
        <v>1</v>
      </c>
      <c r="D147" s="212">
        <v>3</v>
      </c>
      <c r="E147" s="213" t="s">
        <v>187</v>
      </c>
      <c r="F147" s="213" t="s">
        <v>154</v>
      </c>
      <c r="G147" s="213" t="s">
        <v>156</v>
      </c>
      <c r="H147" s="237" t="s">
        <v>117</v>
      </c>
      <c r="I147" s="238">
        <v>11.96</v>
      </c>
      <c r="J147" s="239">
        <v>75.709999999999994</v>
      </c>
      <c r="K147" s="217">
        <f t="shared" si="15"/>
        <v>63.749999999999993</v>
      </c>
      <c r="L147" s="14">
        <v>77.446285714285594</v>
      </c>
      <c r="M147" s="215">
        <f t="shared" si="16"/>
        <v>0.82315116098899999</v>
      </c>
      <c r="N147" s="218">
        <v>2.19</v>
      </c>
      <c r="O147" s="217">
        <v>34.74</v>
      </c>
      <c r="P147" s="217">
        <v>20.69</v>
      </c>
      <c r="Q147" s="217">
        <f t="shared" si="18"/>
        <v>32.550000000000004</v>
      </c>
      <c r="R147" s="217">
        <f t="shared" si="19"/>
        <v>18.5</v>
      </c>
      <c r="S147" s="216">
        <f t="shared" si="20"/>
        <v>75.945945945945965</v>
      </c>
      <c r="T147" s="219">
        <v>18.559999999999999</v>
      </c>
      <c r="U147" s="217">
        <v>23.86</v>
      </c>
      <c r="V147" s="217">
        <v>23.48</v>
      </c>
      <c r="W147" s="220">
        <f t="shared" si="17"/>
        <v>7.7235772357723347</v>
      </c>
    </row>
    <row r="148" spans="1:23" s="208" customFormat="1" hidden="1" x14ac:dyDescent="0.25">
      <c r="A148" s="455"/>
      <c r="B148" s="458"/>
      <c r="C148" s="212">
        <v>1</v>
      </c>
      <c r="D148" s="212">
        <v>3</v>
      </c>
      <c r="E148" s="213" t="s">
        <v>187</v>
      </c>
      <c r="F148" s="213" t="s">
        <v>154</v>
      </c>
      <c r="G148" s="213" t="s">
        <v>156</v>
      </c>
      <c r="H148" s="214" t="s">
        <v>119</v>
      </c>
      <c r="I148" s="215">
        <v>14</v>
      </c>
      <c r="J148" s="216">
        <v>172.04</v>
      </c>
      <c r="K148" s="217">
        <f t="shared" si="15"/>
        <v>158.04</v>
      </c>
      <c r="L148" s="14">
        <v>154.89257142857099</v>
      </c>
      <c r="M148" s="215">
        <f t="shared" si="16"/>
        <v>1.0203200743741312</v>
      </c>
      <c r="N148" s="218">
        <v>2.13</v>
      </c>
      <c r="O148" s="217">
        <v>39.71</v>
      </c>
      <c r="P148" s="217">
        <v>23.51</v>
      </c>
      <c r="Q148" s="217">
        <f t="shared" si="18"/>
        <v>37.58</v>
      </c>
      <c r="R148" s="217">
        <f t="shared" si="19"/>
        <v>21.380000000000003</v>
      </c>
      <c r="S148" s="216">
        <f t="shared" si="20"/>
        <v>75.771749298409702</v>
      </c>
      <c r="T148" s="219">
        <v>19.41</v>
      </c>
      <c r="U148" s="217">
        <v>25.23</v>
      </c>
      <c r="V148" s="217">
        <v>24.83</v>
      </c>
      <c r="W148" s="220">
        <f t="shared" si="17"/>
        <v>7.3800738007380486</v>
      </c>
    </row>
    <row r="149" spans="1:23" s="208" customFormat="1" hidden="1" x14ac:dyDescent="0.25">
      <c r="A149" s="455"/>
      <c r="B149" s="458"/>
      <c r="C149" s="212">
        <v>1</v>
      </c>
      <c r="D149" s="212">
        <v>3</v>
      </c>
      <c r="E149" s="213" t="s">
        <v>187</v>
      </c>
      <c r="F149" s="213" t="s">
        <v>154</v>
      </c>
      <c r="G149" s="213" t="s">
        <v>156</v>
      </c>
      <c r="H149" s="214" t="s">
        <v>69</v>
      </c>
      <c r="I149" s="215">
        <v>13.99</v>
      </c>
      <c r="J149" s="216">
        <v>228.74</v>
      </c>
      <c r="K149" s="217">
        <f t="shared" si="15"/>
        <v>214.75</v>
      </c>
      <c r="L149" s="14">
        <v>232.33885714285699</v>
      </c>
      <c r="M149" s="215">
        <f t="shared" si="16"/>
        <v>0.92429653240464105</v>
      </c>
      <c r="N149" s="218">
        <v>2.09</v>
      </c>
      <c r="O149" s="217">
        <v>35.74</v>
      </c>
      <c r="P149" s="217">
        <v>21.25</v>
      </c>
      <c r="Q149" s="217">
        <f t="shared" si="18"/>
        <v>33.650000000000006</v>
      </c>
      <c r="R149" s="217">
        <f t="shared" si="19"/>
        <v>19.16</v>
      </c>
      <c r="S149" s="216">
        <f t="shared" si="20"/>
        <v>75.626304801670173</v>
      </c>
      <c r="T149" s="219">
        <v>18.54</v>
      </c>
      <c r="U149" s="217">
        <v>24.55</v>
      </c>
      <c r="V149" s="217">
        <v>24.23</v>
      </c>
      <c r="W149" s="220">
        <f t="shared" si="17"/>
        <v>5.6239015817223237</v>
      </c>
    </row>
    <row r="150" spans="1:23" s="208" customFormat="1" x14ac:dyDescent="0.25">
      <c r="A150" s="455"/>
      <c r="B150" s="458"/>
      <c r="C150" s="212">
        <v>1</v>
      </c>
      <c r="D150" s="212">
        <v>3</v>
      </c>
      <c r="E150" s="213" t="s">
        <v>187</v>
      </c>
      <c r="F150" s="213" t="s">
        <v>154</v>
      </c>
      <c r="G150" s="213" t="s">
        <v>156</v>
      </c>
      <c r="H150" s="214" t="s">
        <v>116</v>
      </c>
      <c r="I150" s="215">
        <v>25.36</v>
      </c>
      <c r="J150" s="216">
        <v>469.96</v>
      </c>
      <c r="K150" s="217">
        <f t="shared" si="15"/>
        <v>444.59999999999997</v>
      </c>
      <c r="L150" s="14">
        <v>464.67771428571399</v>
      </c>
      <c r="M150" s="215">
        <f t="shared" si="16"/>
        <v>0.95679217300838981</v>
      </c>
      <c r="N150" s="218">
        <v>2.08</v>
      </c>
      <c r="O150" s="217">
        <v>36.39</v>
      </c>
      <c r="P150" s="217">
        <v>20.52</v>
      </c>
      <c r="Q150" s="217">
        <f t="shared" si="18"/>
        <v>34.31</v>
      </c>
      <c r="R150" s="217">
        <f t="shared" si="19"/>
        <v>18.439999999999998</v>
      </c>
      <c r="S150" s="216">
        <f t="shared" si="20"/>
        <v>86.062906724511961</v>
      </c>
      <c r="T150" s="219">
        <v>19.97</v>
      </c>
      <c r="U150" s="217">
        <v>26.28</v>
      </c>
      <c r="V150" s="217">
        <v>25.89</v>
      </c>
      <c r="W150" s="220">
        <f t="shared" si="17"/>
        <v>6.5878378378378457</v>
      </c>
    </row>
    <row r="151" spans="1:23" s="208" customFormat="1" ht="15.75" hidden="1" thickBot="1" x14ac:dyDescent="0.3">
      <c r="A151" s="456"/>
      <c r="B151" s="459"/>
      <c r="C151" s="212">
        <v>1</v>
      </c>
      <c r="D151" s="212">
        <v>3</v>
      </c>
      <c r="E151" s="213" t="s">
        <v>187</v>
      </c>
      <c r="F151" s="213" t="s">
        <v>154</v>
      </c>
      <c r="G151" s="213" t="s">
        <v>156</v>
      </c>
      <c r="H151" s="245" t="s">
        <v>122</v>
      </c>
      <c r="I151" s="233">
        <v>25.18</v>
      </c>
      <c r="J151" s="234">
        <v>311.58</v>
      </c>
      <c r="K151" s="217">
        <f t="shared" si="15"/>
        <v>286.39999999999998</v>
      </c>
      <c r="L151" s="246">
        <v>247.82811428571401</v>
      </c>
      <c r="M151" s="215">
        <f t="shared" si="16"/>
        <v>1.1556396691531838</v>
      </c>
      <c r="N151" s="218">
        <v>2.16</v>
      </c>
      <c r="O151" s="217">
        <v>39.9</v>
      </c>
      <c r="P151" s="217">
        <v>23.58</v>
      </c>
      <c r="Q151" s="217">
        <f t="shared" si="18"/>
        <v>37.739999999999995</v>
      </c>
      <c r="R151" s="217">
        <f t="shared" si="19"/>
        <v>21.419999999999998</v>
      </c>
      <c r="S151" s="216">
        <f t="shared" si="20"/>
        <v>76.19047619047619</v>
      </c>
      <c r="T151" s="219">
        <v>18.239999999999998</v>
      </c>
      <c r="U151" s="217">
        <v>25.58</v>
      </c>
      <c r="V151" s="217">
        <v>25.11</v>
      </c>
      <c r="W151" s="220">
        <f t="shared" si="17"/>
        <v>6.841339155749619</v>
      </c>
    </row>
    <row r="152" spans="1:23" s="208" customFormat="1" hidden="1" x14ac:dyDescent="0.25">
      <c r="A152" s="460" t="s">
        <v>179</v>
      </c>
      <c r="B152" s="461">
        <v>101</v>
      </c>
      <c r="C152" s="212">
        <v>1</v>
      </c>
      <c r="D152" s="212">
        <v>3</v>
      </c>
      <c r="E152" s="213" t="s">
        <v>180</v>
      </c>
      <c r="F152" s="213" t="s">
        <v>157</v>
      </c>
      <c r="G152" s="213" t="s">
        <v>155</v>
      </c>
      <c r="H152" s="267" t="s">
        <v>212</v>
      </c>
      <c r="I152" s="238">
        <v>25.3</v>
      </c>
      <c r="J152" s="239">
        <v>478.66</v>
      </c>
      <c r="K152" s="217">
        <f t="shared" si="15"/>
        <v>453.36</v>
      </c>
      <c r="L152" s="14">
        <v>464.67771428571399</v>
      </c>
      <c r="M152" s="215">
        <f t="shared" si="16"/>
        <v>0.97564394861692227</v>
      </c>
      <c r="N152" s="218">
        <v>2.15</v>
      </c>
      <c r="O152" s="217">
        <v>37.4</v>
      </c>
      <c r="P152" s="217">
        <v>22.45</v>
      </c>
      <c r="Q152" s="217">
        <f t="shared" si="18"/>
        <v>35.25</v>
      </c>
      <c r="R152" s="217">
        <f t="shared" si="19"/>
        <v>20.3</v>
      </c>
      <c r="S152" s="216">
        <f t="shared" si="20"/>
        <v>73.645320197044327</v>
      </c>
      <c r="T152" s="219">
        <v>19.62</v>
      </c>
      <c r="U152" s="217">
        <v>27.13</v>
      </c>
      <c r="V152" s="217">
        <v>26.61</v>
      </c>
      <c r="W152" s="220">
        <f t="shared" si="17"/>
        <v>7.4391988555078639</v>
      </c>
    </row>
    <row r="153" spans="1:23" s="208" customFormat="1" hidden="1" x14ac:dyDescent="0.25">
      <c r="A153" s="455"/>
      <c r="B153" s="458"/>
      <c r="C153" s="212">
        <v>1</v>
      </c>
      <c r="D153" s="212">
        <v>3</v>
      </c>
      <c r="E153" s="213" t="s">
        <v>180</v>
      </c>
      <c r="F153" s="213" t="s">
        <v>157</v>
      </c>
      <c r="G153" s="213" t="s">
        <v>155</v>
      </c>
      <c r="H153" s="268" t="s">
        <v>119</v>
      </c>
      <c r="I153" s="269" t="s">
        <v>14</v>
      </c>
      <c r="J153" s="270" t="s">
        <v>14</v>
      </c>
      <c r="K153" s="271" t="s">
        <v>14</v>
      </c>
      <c r="L153" s="271" t="s">
        <v>14</v>
      </c>
      <c r="M153" s="271" t="s">
        <v>14</v>
      </c>
      <c r="N153" s="271" t="s">
        <v>14</v>
      </c>
      <c r="O153" s="271" t="s">
        <v>14</v>
      </c>
      <c r="P153" s="271" t="s">
        <v>14</v>
      </c>
      <c r="Q153" s="271" t="s">
        <v>14</v>
      </c>
      <c r="R153" s="271" t="s">
        <v>14</v>
      </c>
      <c r="S153" s="270" t="s">
        <v>14</v>
      </c>
      <c r="T153" s="219" t="s">
        <v>14</v>
      </c>
      <c r="U153" s="217" t="s">
        <v>14</v>
      </c>
      <c r="V153" s="217" t="s">
        <v>14</v>
      </c>
      <c r="W153" s="220" t="s">
        <v>14</v>
      </c>
    </row>
    <row r="154" spans="1:23" s="208" customFormat="1" hidden="1" x14ac:dyDescent="0.25">
      <c r="A154" s="455"/>
      <c r="B154" s="458"/>
      <c r="C154" s="212">
        <v>1</v>
      </c>
      <c r="D154" s="212">
        <v>3</v>
      </c>
      <c r="E154" s="213" t="s">
        <v>180</v>
      </c>
      <c r="F154" s="213" t="s">
        <v>157</v>
      </c>
      <c r="G154" s="213" t="s">
        <v>155</v>
      </c>
      <c r="H154" s="268" t="s">
        <v>69</v>
      </c>
      <c r="I154" s="269" t="s">
        <v>14</v>
      </c>
      <c r="J154" s="270" t="s">
        <v>14</v>
      </c>
      <c r="K154" s="271" t="s">
        <v>14</v>
      </c>
      <c r="L154" s="271" t="s">
        <v>14</v>
      </c>
      <c r="M154" s="271" t="s">
        <v>14</v>
      </c>
      <c r="N154" s="271" t="s">
        <v>14</v>
      </c>
      <c r="O154" s="271" t="s">
        <v>14</v>
      </c>
      <c r="P154" s="271" t="s">
        <v>14</v>
      </c>
      <c r="Q154" s="271" t="s">
        <v>14</v>
      </c>
      <c r="R154" s="271" t="s">
        <v>14</v>
      </c>
      <c r="S154" s="270" t="s">
        <v>14</v>
      </c>
      <c r="T154" s="219" t="s">
        <v>14</v>
      </c>
      <c r="U154" s="217" t="s">
        <v>14</v>
      </c>
      <c r="V154" s="217" t="s">
        <v>14</v>
      </c>
      <c r="W154" s="220" t="s">
        <v>14</v>
      </c>
    </row>
    <row r="155" spans="1:23" s="208" customFormat="1" x14ac:dyDescent="0.25">
      <c r="A155" s="455"/>
      <c r="B155" s="458"/>
      <c r="C155" s="212">
        <v>1</v>
      </c>
      <c r="D155" s="212">
        <v>3</v>
      </c>
      <c r="E155" s="213" t="s">
        <v>180</v>
      </c>
      <c r="F155" s="213" t="s">
        <v>157</v>
      </c>
      <c r="G155" s="213" t="s">
        <v>155</v>
      </c>
      <c r="H155" s="214" t="s">
        <v>116</v>
      </c>
      <c r="I155" s="215">
        <v>25.21</v>
      </c>
      <c r="J155" s="216">
        <v>432.26</v>
      </c>
      <c r="K155" s="217">
        <f t="shared" si="15"/>
        <v>407.05</v>
      </c>
      <c r="L155" s="14">
        <v>464.67771428571399</v>
      </c>
      <c r="M155" s="215">
        <f t="shared" si="16"/>
        <v>0.87598347733482929</v>
      </c>
      <c r="N155" s="218">
        <v>2.2400000000000002</v>
      </c>
      <c r="O155" s="217">
        <v>39.68</v>
      </c>
      <c r="P155" s="217">
        <v>23.71</v>
      </c>
      <c r="Q155" s="217">
        <f>O155-N155</f>
        <v>37.44</v>
      </c>
      <c r="R155" s="217">
        <f>P155-N155</f>
        <v>21.47</v>
      </c>
      <c r="S155" s="216">
        <f>(Q155-R155)/R155*100</f>
        <v>74.382859804378199</v>
      </c>
      <c r="T155" s="219">
        <v>20.41</v>
      </c>
      <c r="U155" s="217">
        <v>26.22</v>
      </c>
      <c r="V155" s="217">
        <v>25.83</v>
      </c>
      <c r="W155" s="220">
        <f t="shared" ref="W155:W161" si="21">((U155-T155)-(V155-T155))/(V155-T155)*100</f>
        <v>7.1955719557195703</v>
      </c>
    </row>
    <row r="156" spans="1:23" s="208" customFormat="1" ht="15.75" hidden="1" thickBot="1" x14ac:dyDescent="0.3">
      <c r="A156" s="456"/>
      <c r="B156" s="459"/>
      <c r="C156" s="212">
        <v>1</v>
      </c>
      <c r="D156" s="212">
        <v>3</v>
      </c>
      <c r="E156" s="213" t="s">
        <v>180</v>
      </c>
      <c r="F156" s="213" t="s">
        <v>157</v>
      </c>
      <c r="G156" s="213" t="s">
        <v>155</v>
      </c>
      <c r="H156" s="232" t="s">
        <v>118</v>
      </c>
      <c r="I156" s="233">
        <v>25.34</v>
      </c>
      <c r="J156" s="234">
        <v>496.23</v>
      </c>
      <c r="K156" s="217">
        <f t="shared" si="15"/>
        <v>470.89000000000004</v>
      </c>
      <c r="L156" s="14">
        <v>486.982244571428</v>
      </c>
      <c r="M156" s="215">
        <f t="shared" si="16"/>
        <v>0.96695517187574254</v>
      </c>
      <c r="N156" s="218">
        <v>2.09</v>
      </c>
      <c r="O156" s="217">
        <v>34.42</v>
      </c>
      <c r="P156" s="217">
        <v>19.59</v>
      </c>
      <c r="Q156" s="217">
        <f>O156-N156</f>
        <v>32.33</v>
      </c>
      <c r="R156" s="217">
        <f>P156-N156</f>
        <v>17.5</v>
      </c>
      <c r="S156" s="216">
        <f>(Q156-R156)/R156*100</f>
        <v>84.742857142857133</v>
      </c>
      <c r="T156" s="219">
        <v>19.329999999999998</v>
      </c>
      <c r="U156" s="217">
        <v>26.61</v>
      </c>
      <c r="V156" s="217">
        <v>26.11</v>
      </c>
      <c r="W156" s="220">
        <f t="shared" si="21"/>
        <v>7.3746312684365769</v>
      </c>
    </row>
    <row r="157" spans="1:23" s="208" customFormat="1" hidden="1" x14ac:dyDescent="0.25">
      <c r="A157" s="460" t="s">
        <v>179</v>
      </c>
      <c r="B157" s="461">
        <v>102</v>
      </c>
      <c r="C157" s="212">
        <v>1</v>
      </c>
      <c r="D157" s="212">
        <v>3</v>
      </c>
      <c r="E157" s="213" t="s">
        <v>187</v>
      </c>
      <c r="F157" s="213" t="s">
        <v>154</v>
      </c>
      <c r="G157" s="213" t="s">
        <v>154</v>
      </c>
      <c r="H157" s="237" t="s">
        <v>117</v>
      </c>
      <c r="I157" s="238">
        <v>12.01</v>
      </c>
      <c r="J157" s="239">
        <v>80.7</v>
      </c>
      <c r="K157" s="217">
        <f t="shared" si="15"/>
        <v>68.69</v>
      </c>
      <c r="L157" s="14">
        <v>77.446285714285594</v>
      </c>
      <c r="M157" s="215">
        <f t="shared" si="16"/>
        <v>0.8869373058562261</v>
      </c>
      <c r="N157" s="242">
        <v>2.16</v>
      </c>
      <c r="O157" s="243">
        <v>18.100000000000001</v>
      </c>
      <c r="P157" s="244">
        <v>11.5</v>
      </c>
      <c r="Q157" s="217">
        <f t="shared" si="18"/>
        <v>15.940000000000001</v>
      </c>
      <c r="R157" s="217">
        <f t="shared" si="19"/>
        <v>9.34</v>
      </c>
      <c r="S157" s="216">
        <f t="shared" si="20"/>
        <v>70.663811563169176</v>
      </c>
      <c r="T157" s="219">
        <v>20.5</v>
      </c>
      <c r="U157" s="217">
        <v>25.03</v>
      </c>
      <c r="V157" s="217">
        <v>24.67</v>
      </c>
      <c r="W157" s="220">
        <f t="shared" si="21"/>
        <v>8.633093525179838</v>
      </c>
    </row>
    <row r="158" spans="1:23" s="208" customFormat="1" hidden="1" x14ac:dyDescent="0.25">
      <c r="A158" s="455"/>
      <c r="B158" s="458"/>
      <c r="C158" s="212">
        <v>1</v>
      </c>
      <c r="D158" s="212">
        <v>3</v>
      </c>
      <c r="E158" s="213" t="s">
        <v>187</v>
      </c>
      <c r="F158" s="213" t="s">
        <v>154</v>
      </c>
      <c r="G158" s="213" t="s">
        <v>154</v>
      </c>
      <c r="H158" s="214" t="s">
        <v>119</v>
      </c>
      <c r="I158" s="215">
        <v>14.04</v>
      </c>
      <c r="J158" s="216">
        <v>179.36</v>
      </c>
      <c r="K158" s="217">
        <f t="shared" si="15"/>
        <v>165.32000000000002</v>
      </c>
      <c r="L158" s="14">
        <v>154.89257142857099</v>
      </c>
      <c r="M158" s="215">
        <f t="shared" si="16"/>
        <v>1.0673203916447191</v>
      </c>
      <c r="N158" s="266">
        <v>2.15</v>
      </c>
      <c r="O158" s="14">
        <v>27.44</v>
      </c>
      <c r="P158" s="14">
        <v>17.48</v>
      </c>
      <c r="Q158" s="217">
        <f t="shared" si="18"/>
        <v>25.290000000000003</v>
      </c>
      <c r="R158" s="217">
        <f t="shared" si="19"/>
        <v>15.33</v>
      </c>
      <c r="S158" s="216">
        <f t="shared" si="20"/>
        <v>64.970645792563616</v>
      </c>
      <c r="T158" s="219">
        <v>19.72</v>
      </c>
      <c r="U158" s="217">
        <v>26.44</v>
      </c>
      <c r="V158" s="217">
        <v>25.92</v>
      </c>
      <c r="W158" s="220">
        <f t="shared" si="21"/>
        <v>8.3870967741935374</v>
      </c>
    </row>
    <row r="159" spans="1:23" s="208" customFormat="1" hidden="1" x14ac:dyDescent="0.25">
      <c r="A159" s="455"/>
      <c r="B159" s="458"/>
      <c r="C159" s="212">
        <v>1</v>
      </c>
      <c r="D159" s="212">
        <v>3</v>
      </c>
      <c r="E159" s="213" t="s">
        <v>187</v>
      </c>
      <c r="F159" s="213" t="s">
        <v>154</v>
      </c>
      <c r="G159" s="213" t="s">
        <v>154</v>
      </c>
      <c r="H159" s="214" t="s">
        <v>69</v>
      </c>
      <c r="I159" s="215">
        <v>13.99</v>
      </c>
      <c r="J159" s="216">
        <v>210.39</v>
      </c>
      <c r="K159" s="217">
        <f t="shared" si="15"/>
        <v>196.39999999999998</v>
      </c>
      <c r="L159" s="14">
        <v>232.33885714285699</v>
      </c>
      <c r="M159" s="215">
        <f t="shared" si="16"/>
        <v>0.84531706153327824</v>
      </c>
      <c r="N159" s="266">
        <v>2.14</v>
      </c>
      <c r="O159" s="14">
        <v>35.89</v>
      </c>
      <c r="P159" s="14">
        <v>22.84</v>
      </c>
      <c r="Q159" s="217">
        <f t="shared" si="18"/>
        <v>33.75</v>
      </c>
      <c r="R159" s="217">
        <f t="shared" si="19"/>
        <v>20.7</v>
      </c>
      <c r="S159" s="216">
        <f t="shared" si="20"/>
        <v>63.04347826086957</v>
      </c>
      <c r="T159" s="219">
        <v>20.54</v>
      </c>
      <c r="U159" s="217">
        <v>26.15</v>
      </c>
      <c r="V159" s="217">
        <v>25.74</v>
      </c>
      <c r="W159" s="220">
        <f t="shared" si="21"/>
        <v>7.8846153846153886</v>
      </c>
    </row>
    <row r="160" spans="1:23" s="208" customFormat="1" x14ac:dyDescent="0.25">
      <c r="A160" s="455"/>
      <c r="B160" s="458"/>
      <c r="C160" s="212">
        <v>1</v>
      </c>
      <c r="D160" s="212">
        <v>3</v>
      </c>
      <c r="E160" s="213" t="s">
        <v>187</v>
      </c>
      <c r="F160" s="213" t="s">
        <v>154</v>
      </c>
      <c r="G160" s="213" t="s">
        <v>154</v>
      </c>
      <c r="H160" s="214" t="s">
        <v>116</v>
      </c>
      <c r="I160" s="215">
        <v>25.36</v>
      </c>
      <c r="J160" s="216">
        <v>514.20000000000005</v>
      </c>
      <c r="K160" s="217">
        <f t="shared" si="15"/>
        <v>488.84000000000003</v>
      </c>
      <c r="L160" s="14">
        <v>464.67771428571399</v>
      </c>
      <c r="M160" s="215">
        <f t="shared" si="16"/>
        <v>1.0519979438898366</v>
      </c>
      <c r="N160" s="266">
        <v>2.12</v>
      </c>
      <c r="O160" s="14">
        <v>34.85</v>
      </c>
      <c r="P160" s="14">
        <v>21.62</v>
      </c>
      <c r="Q160" s="217">
        <f t="shared" si="18"/>
        <v>32.730000000000004</v>
      </c>
      <c r="R160" s="217">
        <f t="shared" si="19"/>
        <v>19.5</v>
      </c>
      <c r="S160" s="216">
        <f t="shared" si="20"/>
        <v>67.846153846153868</v>
      </c>
      <c r="T160" s="219">
        <v>20.190000000000001</v>
      </c>
      <c r="U160" s="217">
        <v>28.54</v>
      </c>
      <c r="V160" s="217">
        <v>27.94</v>
      </c>
      <c r="W160" s="220">
        <f t="shared" si="21"/>
        <v>7.7419354838709404</v>
      </c>
    </row>
    <row r="161" spans="1:23" s="208" customFormat="1" ht="15.75" hidden="1" thickBot="1" x14ac:dyDescent="0.3">
      <c r="A161" s="456"/>
      <c r="B161" s="459"/>
      <c r="C161" s="212">
        <v>1</v>
      </c>
      <c r="D161" s="212">
        <v>3</v>
      </c>
      <c r="E161" s="213" t="s">
        <v>187</v>
      </c>
      <c r="F161" s="213" t="s">
        <v>154</v>
      </c>
      <c r="G161" s="213" t="s">
        <v>154</v>
      </c>
      <c r="H161" s="245" t="s">
        <v>127</v>
      </c>
      <c r="I161" s="233">
        <v>25.38</v>
      </c>
      <c r="J161" s="234">
        <v>407.41</v>
      </c>
      <c r="K161" s="217">
        <f t="shared" si="15"/>
        <v>382.03000000000003</v>
      </c>
      <c r="L161" s="246">
        <v>402.72068571428503</v>
      </c>
      <c r="M161" s="215">
        <f t="shared" si="16"/>
        <v>0.94862273916328144</v>
      </c>
      <c r="N161" s="266">
        <v>2.16</v>
      </c>
      <c r="O161" s="14">
        <v>32.71</v>
      </c>
      <c r="P161" s="14">
        <v>20.58</v>
      </c>
      <c r="Q161" s="217">
        <f t="shared" si="18"/>
        <v>30.55</v>
      </c>
      <c r="R161" s="217">
        <f t="shared" si="19"/>
        <v>18.419999999999998</v>
      </c>
      <c r="S161" s="216">
        <f t="shared" si="20"/>
        <v>65.852334419109681</v>
      </c>
      <c r="T161" s="219">
        <v>17.8</v>
      </c>
      <c r="U161" s="217">
        <v>23.8</v>
      </c>
      <c r="V161" s="217">
        <v>23.35</v>
      </c>
      <c r="W161" s="220">
        <f t="shared" si="21"/>
        <v>8.1081081081080946</v>
      </c>
    </row>
    <row r="162" spans="1:23" s="208" customFormat="1" hidden="1" x14ac:dyDescent="0.25">
      <c r="A162" s="460" t="s">
        <v>179</v>
      </c>
      <c r="B162" s="462">
        <v>103</v>
      </c>
      <c r="C162" s="212"/>
      <c r="D162" s="212"/>
      <c r="E162" s="213"/>
      <c r="F162" s="213"/>
      <c r="G162" s="213"/>
      <c r="H162" s="272" t="s">
        <v>117</v>
      </c>
      <c r="I162" s="273" t="s">
        <v>213</v>
      </c>
      <c r="J162" s="274" t="s">
        <v>213</v>
      </c>
      <c r="K162" s="274" t="s">
        <v>213</v>
      </c>
      <c r="L162" s="274" t="s">
        <v>213</v>
      </c>
      <c r="M162" s="274" t="s">
        <v>213</v>
      </c>
      <c r="N162" s="274" t="s">
        <v>213</v>
      </c>
      <c r="O162" s="274" t="s">
        <v>213</v>
      </c>
      <c r="P162" s="274" t="s">
        <v>213</v>
      </c>
      <c r="Q162" s="274" t="s">
        <v>213</v>
      </c>
      <c r="R162" s="274" t="s">
        <v>213</v>
      </c>
      <c r="S162" s="274" t="s">
        <v>213</v>
      </c>
      <c r="T162" s="219" t="s">
        <v>14</v>
      </c>
      <c r="U162" s="217" t="s">
        <v>14</v>
      </c>
      <c r="V162" s="217" t="s">
        <v>14</v>
      </c>
      <c r="W162" s="220" t="s">
        <v>14</v>
      </c>
    </row>
    <row r="163" spans="1:23" s="208" customFormat="1" hidden="1" x14ac:dyDescent="0.25">
      <c r="A163" s="455"/>
      <c r="B163" s="463"/>
      <c r="C163" s="212"/>
      <c r="D163" s="212"/>
      <c r="E163" s="213"/>
      <c r="F163" s="213"/>
      <c r="G163" s="213"/>
      <c r="H163" s="275" t="s">
        <v>119</v>
      </c>
      <c r="I163" s="276" t="s">
        <v>213</v>
      </c>
      <c r="J163" s="277" t="s">
        <v>213</v>
      </c>
      <c r="K163" s="277" t="s">
        <v>213</v>
      </c>
      <c r="L163" s="277" t="s">
        <v>213</v>
      </c>
      <c r="M163" s="277" t="s">
        <v>213</v>
      </c>
      <c r="N163" s="277" t="s">
        <v>213</v>
      </c>
      <c r="O163" s="277" t="s">
        <v>213</v>
      </c>
      <c r="P163" s="277" t="s">
        <v>213</v>
      </c>
      <c r="Q163" s="277" t="s">
        <v>213</v>
      </c>
      <c r="R163" s="277" t="s">
        <v>213</v>
      </c>
      <c r="S163" s="277" t="s">
        <v>213</v>
      </c>
      <c r="T163" s="219" t="s">
        <v>14</v>
      </c>
      <c r="U163" s="217" t="s">
        <v>14</v>
      </c>
      <c r="V163" s="217" t="s">
        <v>14</v>
      </c>
      <c r="W163" s="220" t="s">
        <v>14</v>
      </c>
    </row>
    <row r="164" spans="1:23" s="208" customFormat="1" hidden="1" x14ac:dyDescent="0.25">
      <c r="A164" s="455"/>
      <c r="B164" s="463"/>
      <c r="C164" s="212"/>
      <c r="D164" s="212"/>
      <c r="E164" s="213"/>
      <c r="F164" s="213"/>
      <c r="G164" s="213"/>
      <c r="H164" s="275" t="s">
        <v>69</v>
      </c>
      <c r="I164" s="276" t="s">
        <v>213</v>
      </c>
      <c r="J164" s="277" t="s">
        <v>213</v>
      </c>
      <c r="K164" s="277" t="s">
        <v>213</v>
      </c>
      <c r="L164" s="277" t="s">
        <v>213</v>
      </c>
      <c r="M164" s="277" t="s">
        <v>213</v>
      </c>
      <c r="N164" s="277" t="s">
        <v>213</v>
      </c>
      <c r="O164" s="277" t="s">
        <v>213</v>
      </c>
      <c r="P164" s="277" t="s">
        <v>213</v>
      </c>
      <c r="Q164" s="277" t="s">
        <v>213</v>
      </c>
      <c r="R164" s="277" t="s">
        <v>213</v>
      </c>
      <c r="S164" s="277" t="s">
        <v>213</v>
      </c>
      <c r="T164" s="219" t="s">
        <v>14</v>
      </c>
      <c r="U164" s="217" t="s">
        <v>14</v>
      </c>
      <c r="V164" s="217" t="s">
        <v>14</v>
      </c>
      <c r="W164" s="220" t="s">
        <v>14</v>
      </c>
    </row>
    <row r="165" spans="1:23" s="208" customFormat="1" x14ac:dyDescent="0.25">
      <c r="A165" s="455"/>
      <c r="B165" s="463"/>
      <c r="C165" s="212"/>
      <c r="D165" s="212"/>
      <c r="E165" s="213"/>
      <c r="F165" s="213"/>
      <c r="G165" s="213"/>
      <c r="H165" s="275" t="s">
        <v>116</v>
      </c>
      <c r="I165" s="276" t="s">
        <v>213</v>
      </c>
      <c r="J165" s="277" t="s">
        <v>213</v>
      </c>
      <c r="K165" s="277" t="s">
        <v>213</v>
      </c>
      <c r="L165" s="277" t="s">
        <v>213</v>
      </c>
      <c r="M165" s="277" t="s">
        <v>213</v>
      </c>
      <c r="N165" s="277" t="s">
        <v>213</v>
      </c>
      <c r="O165" s="277" t="s">
        <v>213</v>
      </c>
      <c r="P165" s="277" t="s">
        <v>213</v>
      </c>
      <c r="Q165" s="277" t="s">
        <v>213</v>
      </c>
      <c r="R165" s="277" t="s">
        <v>213</v>
      </c>
      <c r="S165" s="277" t="s">
        <v>213</v>
      </c>
      <c r="T165" s="219" t="s">
        <v>14</v>
      </c>
      <c r="U165" s="217" t="s">
        <v>14</v>
      </c>
      <c r="V165" s="217" t="s">
        <v>14</v>
      </c>
      <c r="W165" s="220" t="s">
        <v>14</v>
      </c>
    </row>
    <row r="166" spans="1:23" s="208" customFormat="1" ht="15.75" hidden="1" thickBot="1" x14ac:dyDescent="0.3">
      <c r="A166" s="456"/>
      <c r="B166" s="464"/>
      <c r="C166" s="212"/>
      <c r="D166" s="212"/>
      <c r="E166" s="213"/>
      <c r="F166" s="213"/>
      <c r="G166" s="213"/>
      <c r="H166" s="278" t="s">
        <v>118</v>
      </c>
      <c r="I166" s="276" t="s">
        <v>213</v>
      </c>
      <c r="J166" s="277" t="s">
        <v>213</v>
      </c>
      <c r="K166" s="277" t="s">
        <v>213</v>
      </c>
      <c r="L166" s="277" t="s">
        <v>213</v>
      </c>
      <c r="M166" s="277" t="s">
        <v>213</v>
      </c>
      <c r="N166" s="277" t="s">
        <v>213</v>
      </c>
      <c r="O166" s="277" t="s">
        <v>213</v>
      </c>
      <c r="P166" s="277" t="s">
        <v>213</v>
      </c>
      <c r="Q166" s="277" t="s">
        <v>213</v>
      </c>
      <c r="R166" s="277" t="s">
        <v>213</v>
      </c>
      <c r="S166" s="277" t="s">
        <v>213</v>
      </c>
      <c r="T166" s="219" t="s">
        <v>14</v>
      </c>
      <c r="U166" s="217" t="s">
        <v>14</v>
      </c>
      <c r="V166" s="217" t="s">
        <v>14</v>
      </c>
      <c r="W166" s="220" t="s">
        <v>14</v>
      </c>
    </row>
    <row r="167" spans="1:23" s="208" customFormat="1" hidden="1" x14ac:dyDescent="0.25">
      <c r="A167" s="455" t="s">
        <v>179</v>
      </c>
      <c r="B167" s="457">
        <v>104</v>
      </c>
      <c r="C167" s="212">
        <v>1</v>
      </c>
      <c r="D167" s="212">
        <v>3</v>
      </c>
      <c r="E167" s="213" t="s">
        <v>151</v>
      </c>
      <c r="F167" s="213" t="s">
        <v>154</v>
      </c>
      <c r="G167" s="213" t="s">
        <v>155</v>
      </c>
      <c r="H167" s="200" t="s">
        <v>117</v>
      </c>
      <c r="I167" s="201">
        <v>11.95</v>
      </c>
      <c r="J167" s="202">
        <v>70.510000000000005</v>
      </c>
      <c r="K167" s="217">
        <f t="shared" si="15"/>
        <v>58.56</v>
      </c>
      <c r="L167" s="14">
        <v>77.446285714285594</v>
      </c>
      <c r="M167" s="215">
        <f t="shared" si="16"/>
        <v>0.75613697235318977</v>
      </c>
      <c r="N167" s="242">
        <v>2.08</v>
      </c>
      <c r="O167" s="243">
        <v>30.76</v>
      </c>
      <c r="P167" s="244">
        <v>18.079999999999998</v>
      </c>
      <c r="Q167" s="217">
        <f t="shared" si="18"/>
        <v>28.68</v>
      </c>
      <c r="R167" s="217">
        <f t="shared" si="19"/>
        <v>15.999999999999998</v>
      </c>
      <c r="S167" s="216">
        <f t="shared" si="20"/>
        <v>79.250000000000014</v>
      </c>
      <c r="T167" s="219">
        <v>19.149999999999999</v>
      </c>
      <c r="U167" s="217">
        <v>29.24</v>
      </c>
      <c r="V167" s="217">
        <v>28.47</v>
      </c>
      <c r="W167" s="220">
        <f t="shared" ref="W167:W230" si="22">((U167-T167)-(V167-T167))/(V167-T167)*100</f>
        <v>8.261802575107291</v>
      </c>
    </row>
    <row r="168" spans="1:23" s="208" customFormat="1" hidden="1" x14ac:dyDescent="0.25">
      <c r="A168" s="455"/>
      <c r="B168" s="458"/>
      <c r="C168" s="212">
        <v>1</v>
      </c>
      <c r="D168" s="212">
        <v>3</v>
      </c>
      <c r="E168" s="213" t="s">
        <v>151</v>
      </c>
      <c r="F168" s="213" t="s">
        <v>154</v>
      </c>
      <c r="G168" s="213" t="s">
        <v>155</v>
      </c>
      <c r="H168" s="214" t="s">
        <v>119</v>
      </c>
      <c r="I168" s="215">
        <v>13.96</v>
      </c>
      <c r="J168" s="216">
        <v>192.33</v>
      </c>
      <c r="K168" s="217">
        <f t="shared" si="15"/>
        <v>178.37</v>
      </c>
      <c r="L168" s="14">
        <v>154.89257142857099</v>
      </c>
      <c r="M168" s="215">
        <f t="shared" si="16"/>
        <v>1.1515723340047697</v>
      </c>
      <c r="N168" s="242">
        <v>2.19</v>
      </c>
      <c r="O168" s="243">
        <v>37.04</v>
      </c>
      <c r="P168" s="244">
        <v>21.74</v>
      </c>
      <c r="Q168" s="217">
        <f t="shared" si="18"/>
        <v>34.85</v>
      </c>
      <c r="R168" s="217">
        <f t="shared" si="19"/>
        <v>19.549999999999997</v>
      </c>
      <c r="S168" s="216">
        <f t="shared" si="20"/>
        <v>78.260869565217433</v>
      </c>
      <c r="T168" s="219">
        <v>20.399999999999999</v>
      </c>
      <c r="U168" s="217">
        <v>26.88</v>
      </c>
      <c r="V168" s="217">
        <v>26.4</v>
      </c>
      <c r="W168" s="220">
        <f t="shared" si="22"/>
        <v>8.0000000000000071</v>
      </c>
    </row>
    <row r="169" spans="1:23" s="208" customFormat="1" hidden="1" x14ac:dyDescent="0.25">
      <c r="A169" s="455"/>
      <c r="B169" s="458"/>
      <c r="C169" s="212">
        <v>1</v>
      </c>
      <c r="D169" s="212">
        <v>3</v>
      </c>
      <c r="E169" s="213" t="s">
        <v>151</v>
      </c>
      <c r="F169" s="213" t="s">
        <v>154</v>
      </c>
      <c r="G169" s="213" t="s">
        <v>155</v>
      </c>
      <c r="H169" s="214" t="s">
        <v>69</v>
      </c>
      <c r="I169" s="215">
        <v>13.93</v>
      </c>
      <c r="J169" s="216">
        <v>245.85</v>
      </c>
      <c r="K169" s="217">
        <f t="shared" si="15"/>
        <v>231.92</v>
      </c>
      <c r="L169" s="14">
        <v>232.33885714285699</v>
      </c>
      <c r="M169" s="215">
        <f t="shared" si="16"/>
        <v>0.99819721441343123</v>
      </c>
      <c r="N169" s="242">
        <v>2.16</v>
      </c>
      <c r="O169" s="243">
        <v>35.42</v>
      </c>
      <c r="P169" s="244">
        <v>21.74</v>
      </c>
      <c r="Q169" s="217">
        <f t="shared" si="18"/>
        <v>33.260000000000005</v>
      </c>
      <c r="R169" s="217">
        <f t="shared" si="19"/>
        <v>19.579999999999998</v>
      </c>
      <c r="S169" s="216">
        <f t="shared" si="20"/>
        <v>69.867211440245185</v>
      </c>
      <c r="T169" s="219">
        <v>20.68</v>
      </c>
      <c r="U169" s="217">
        <v>27.4</v>
      </c>
      <c r="V169" s="217">
        <v>26.94</v>
      </c>
      <c r="W169" s="220">
        <f t="shared" si="22"/>
        <v>7.348242811501553</v>
      </c>
    </row>
    <row r="170" spans="1:23" s="208" customFormat="1" x14ac:dyDescent="0.25">
      <c r="A170" s="455"/>
      <c r="B170" s="458"/>
      <c r="C170" s="212">
        <v>1</v>
      </c>
      <c r="D170" s="212">
        <v>3</v>
      </c>
      <c r="E170" s="213" t="s">
        <v>151</v>
      </c>
      <c r="F170" s="213" t="s">
        <v>154</v>
      </c>
      <c r="G170" s="213" t="s">
        <v>155</v>
      </c>
      <c r="H170" s="214" t="s">
        <v>116</v>
      </c>
      <c r="I170" s="215">
        <v>25.46</v>
      </c>
      <c r="J170" s="216">
        <v>565.63</v>
      </c>
      <c r="K170" s="217">
        <f t="shared" si="15"/>
        <v>540.16999999999996</v>
      </c>
      <c r="L170" s="14">
        <v>464.67771428571399</v>
      </c>
      <c r="M170" s="215">
        <f t="shared" si="16"/>
        <v>1.1624616016507916</v>
      </c>
      <c r="N170" s="266">
        <v>2.14</v>
      </c>
      <c r="O170" s="14">
        <v>35.36</v>
      </c>
      <c r="P170" s="14">
        <v>23.33</v>
      </c>
      <c r="Q170" s="217">
        <f t="shared" si="18"/>
        <v>33.22</v>
      </c>
      <c r="R170" s="217">
        <f t="shared" si="19"/>
        <v>21.189999999999998</v>
      </c>
      <c r="S170" s="216">
        <f t="shared" si="20"/>
        <v>56.772062293534695</v>
      </c>
      <c r="T170" s="219">
        <v>20.58</v>
      </c>
      <c r="U170" s="217">
        <v>27.82</v>
      </c>
      <c r="V170" s="217">
        <v>27.26</v>
      </c>
      <c r="W170" s="220">
        <f t="shared" si="22"/>
        <v>8.3832335329341099</v>
      </c>
    </row>
    <row r="171" spans="1:23" s="208" customFormat="1" ht="15.75" hidden="1" thickBot="1" x14ac:dyDescent="0.3">
      <c r="A171" s="456"/>
      <c r="B171" s="459"/>
      <c r="C171" s="212">
        <v>1</v>
      </c>
      <c r="D171" s="212">
        <v>3</v>
      </c>
      <c r="E171" s="213" t="s">
        <v>151</v>
      </c>
      <c r="F171" s="213" t="s">
        <v>154</v>
      </c>
      <c r="G171" s="213" t="s">
        <v>155</v>
      </c>
      <c r="H171" s="232" t="s">
        <v>118</v>
      </c>
      <c r="I171" s="233">
        <v>25.48</v>
      </c>
      <c r="J171" s="234">
        <v>624.23</v>
      </c>
      <c r="K171" s="217">
        <f t="shared" si="15"/>
        <v>598.75</v>
      </c>
      <c r="L171" s="14">
        <v>486.982244571428</v>
      </c>
      <c r="M171" s="215">
        <f t="shared" si="16"/>
        <v>1.2295109455724285</v>
      </c>
      <c r="N171" s="266">
        <v>2.16</v>
      </c>
      <c r="O171" s="14">
        <v>38.39</v>
      </c>
      <c r="P171" s="14">
        <v>22.5</v>
      </c>
      <c r="Q171" s="217">
        <f t="shared" si="18"/>
        <v>36.230000000000004</v>
      </c>
      <c r="R171" s="217">
        <f t="shared" si="19"/>
        <v>20.34</v>
      </c>
      <c r="S171" s="216">
        <f t="shared" si="20"/>
        <v>78.121927236971501</v>
      </c>
      <c r="T171" s="219">
        <v>19.21</v>
      </c>
      <c r="U171" s="217">
        <v>27.37</v>
      </c>
      <c r="V171" s="217">
        <v>26.78</v>
      </c>
      <c r="W171" s="220">
        <f t="shared" si="22"/>
        <v>7.793923381770143</v>
      </c>
    </row>
    <row r="172" spans="1:23" s="208" customFormat="1" hidden="1" x14ac:dyDescent="0.25">
      <c r="A172" s="460" t="s">
        <v>179</v>
      </c>
      <c r="B172" s="461">
        <v>105</v>
      </c>
      <c r="C172" s="212">
        <v>1</v>
      </c>
      <c r="D172" s="212">
        <v>3</v>
      </c>
      <c r="E172" s="213" t="s">
        <v>151</v>
      </c>
      <c r="F172" s="213" t="s">
        <v>154</v>
      </c>
      <c r="G172" s="213" t="s">
        <v>154</v>
      </c>
      <c r="H172" s="237" t="s">
        <v>117</v>
      </c>
      <c r="I172" s="238">
        <v>11.95</v>
      </c>
      <c r="J172" s="239">
        <v>79.41</v>
      </c>
      <c r="K172" s="217">
        <f t="shared" si="15"/>
        <v>67.459999999999994</v>
      </c>
      <c r="L172" s="14">
        <v>77.446285714285594</v>
      </c>
      <c r="M172" s="215">
        <f t="shared" si="16"/>
        <v>0.87105533051479123</v>
      </c>
      <c r="N172" s="242">
        <v>2.13</v>
      </c>
      <c r="O172" s="243">
        <v>15.94</v>
      </c>
      <c r="P172" s="244">
        <v>10.42</v>
      </c>
      <c r="Q172" s="217">
        <f t="shared" si="18"/>
        <v>13.809999999999999</v>
      </c>
      <c r="R172" s="217">
        <f t="shared" si="19"/>
        <v>8.2899999999999991</v>
      </c>
      <c r="S172" s="216">
        <f t="shared" si="20"/>
        <v>66.586248492159228</v>
      </c>
      <c r="T172" s="219">
        <v>17.079999999999998</v>
      </c>
      <c r="U172" s="217">
        <v>24.24</v>
      </c>
      <c r="V172" s="217">
        <v>23.7</v>
      </c>
      <c r="W172" s="220">
        <f t="shared" si="22"/>
        <v>8.1570996978851831</v>
      </c>
    </row>
    <row r="173" spans="1:23" s="208" customFormat="1" hidden="1" x14ac:dyDescent="0.25">
      <c r="A173" s="455"/>
      <c r="B173" s="458"/>
      <c r="C173" s="212">
        <v>1</v>
      </c>
      <c r="D173" s="212">
        <v>3</v>
      </c>
      <c r="E173" s="213" t="s">
        <v>151</v>
      </c>
      <c r="F173" s="213" t="s">
        <v>154</v>
      </c>
      <c r="G173" s="213" t="s">
        <v>154</v>
      </c>
      <c r="H173" s="214" t="s">
        <v>119</v>
      </c>
      <c r="I173" s="215">
        <v>14.16</v>
      </c>
      <c r="J173" s="216">
        <v>151.30000000000001</v>
      </c>
      <c r="K173" s="217">
        <f t="shared" si="15"/>
        <v>137.14000000000001</v>
      </c>
      <c r="L173" s="14">
        <v>154.89257142857099</v>
      </c>
      <c r="M173" s="215">
        <f t="shared" si="16"/>
        <v>0.88538784484730693</v>
      </c>
      <c r="N173" s="242">
        <v>2.17</v>
      </c>
      <c r="O173" s="243">
        <v>36.729999999999997</v>
      </c>
      <c r="P173" s="244">
        <v>21.63</v>
      </c>
      <c r="Q173" s="217">
        <f t="shared" si="18"/>
        <v>34.559999999999995</v>
      </c>
      <c r="R173" s="217">
        <f t="shared" si="19"/>
        <v>19.46</v>
      </c>
      <c r="S173" s="216">
        <f t="shared" si="20"/>
        <v>77.595066803699865</v>
      </c>
      <c r="T173" s="219">
        <v>19.88</v>
      </c>
      <c r="U173" s="217">
        <v>26.93</v>
      </c>
      <c r="V173" s="217">
        <v>26.41</v>
      </c>
      <c r="W173" s="220">
        <f t="shared" si="22"/>
        <v>7.9632465543644644</v>
      </c>
    </row>
    <row r="174" spans="1:23" s="208" customFormat="1" hidden="1" x14ac:dyDescent="0.25">
      <c r="A174" s="455"/>
      <c r="B174" s="458"/>
      <c r="C174" s="212">
        <v>1</v>
      </c>
      <c r="D174" s="212">
        <v>3</v>
      </c>
      <c r="E174" s="213" t="s">
        <v>151</v>
      </c>
      <c r="F174" s="213" t="s">
        <v>154</v>
      </c>
      <c r="G174" s="213" t="s">
        <v>154</v>
      </c>
      <c r="H174" s="214" t="s">
        <v>69</v>
      </c>
      <c r="I174" s="215">
        <v>14.02</v>
      </c>
      <c r="J174" s="216">
        <v>270.41000000000003</v>
      </c>
      <c r="K174" s="217">
        <f t="shared" si="15"/>
        <v>256.39000000000004</v>
      </c>
      <c r="L174" s="14">
        <v>232.33885714285699</v>
      </c>
      <c r="M174" s="215">
        <f t="shared" si="16"/>
        <v>1.1035175224364422</v>
      </c>
      <c r="N174" s="266">
        <v>2.1</v>
      </c>
      <c r="O174" s="14">
        <v>36.15</v>
      </c>
      <c r="P174" s="14">
        <v>22.64</v>
      </c>
      <c r="Q174" s="217">
        <f t="shared" si="18"/>
        <v>34.049999999999997</v>
      </c>
      <c r="R174" s="217">
        <f t="shared" si="19"/>
        <v>20.54</v>
      </c>
      <c r="S174" s="216">
        <f t="shared" si="20"/>
        <v>65.774099318403117</v>
      </c>
      <c r="T174" s="219">
        <v>18.12</v>
      </c>
      <c r="U174" s="217">
        <v>24.18</v>
      </c>
      <c r="V174" s="217">
        <v>23.77</v>
      </c>
      <c r="W174" s="220">
        <f t="shared" si="22"/>
        <v>7.2566371681415971</v>
      </c>
    </row>
    <row r="175" spans="1:23" s="208" customFormat="1" x14ac:dyDescent="0.25">
      <c r="A175" s="455"/>
      <c r="B175" s="458"/>
      <c r="C175" s="212">
        <v>1</v>
      </c>
      <c r="D175" s="212">
        <v>3</v>
      </c>
      <c r="E175" s="213" t="s">
        <v>151</v>
      </c>
      <c r="F175" s="213" t="s">
        <v>154</v>
      </c>
      <c r="G175" s="213" t="s">
        <v>154</v>
      </c>
      <c r="H175" s="214" t="s">
        <v>116</v>
      </c>
      <c r="I175" s="215">
        <v>25.29</v>
      </c>
      <c r="J175" s="216">
        <v>551.92999999999995</v>
      </c>
      <c r="K175" s="217">
        <f t="shared" si="15"/>
        <v>526.64</v>
      </c>
      <c r="L175" s="14">
        <v>464.67771428571399</v>
      </c>
      <c r="M175" s="215">
        <f t="shared" si="16"/>
        <v>1.1333446468581612</v>
      </c>
      <c r="N175" s="266">
        <v>2.16</v>
      </c>
      <c r="O175" s="14">
        <v>32.33</v>
      </c>
      <c r="P175" s="14">
        <v>19.899999999999999</v>
      </c>
      <c r="Q175" s="217">
        <f t="shared" si="18"/>
        <v>30.169999999999998</v>
      </c>
      <c r="R175" s="217">
        <f t="shared" si="19"/>
        <v>17.739999999999998</v>
      </c>
      <c r="S175" s="216">
        <f t="shared" si="20"/>
        <v>70.067643742953777</v>
      </c>
      <c r="T175" s="219">
        <v>19.399999999999999</v>
      </c>
      <c r="U175" s="217">
        <v>25.76</v>
      </c>
      <c r="V175" s="217">
        <v>25.28</v>
      </c>
      <c r="W175" s="220">
        <f t="shared" si="22"/>
        <v>8.1632653061224527</v>
      </c>
    </row>
    <row r="176" spans="1:23" s="208" customFormat="1" ht="15.75" hidden="1" thickBot="1" x14ac:dyDescent="0.3">
      <c r="A176" s="456"/>
      <c r="B176" s="459"/>
      <c r="C176" s="212">
        <v>1</v>
      </c>
      <c r="D176" s="212">
        <v>3</v>
      </c>
      <c r="E176" s="213" t="s">
        <v>151</v>
      </c>
      <c r="F176" s="213" t="s">
        <v>154</v>
      </c>
      <c r="G176" s="213" t="s">
        <v>154</v>
      </c>
      <c r="H176" s="245" t="s">
        <v>124</v>
      </c>
      <c r="I176" s="233">
        <v>25.5</v>
      </c>
      <c r="J176" s="234">
        <v>450.61</v>
      </c>
      <c r="K176" s="217">
        <f t="shared" si="15"/>
        <v>425.11</v>
      </c>
      <c r="L176" s="246">
        <v>325.27439999999899</v>
      </c>
      <c r="M176" s="215">
        <f t="shared" si="16"/>
        <v>1.306927320440838</v>
      </c>
      <c r="N176" s="218">
        <v>2.14</v>
      </c>
      <c r="O176" s="217">
        <v>36.47</v>
      </c>
      <c r="P176" s="217">
        <v>21.75</v>
      </c>
      <c r="Q176" s="217">
        <f t="shared" si="18"/>
        <v>34.33</v>
      </c>
      <c r="R176" s="217">
        <f t="shared" si="19"/>
        <v>19.61</v>
      </c>
      <c r="S176" s="216">
        <f t="shared" si="20"/>
        <v>75.063742988271287</v>
      </c>
      <c r="T176" s="219">
        <v>19.649999999999999</v>
      </c>
      <c r="U176" s="217">
        <v>28.8</v>
      </c>
      <c r="V176" s="217">
        <v>28.12</v>
      </c>
      <c r="W176" s="220">
        <f t="shared" si="22"/>
        <v>8.0283353010625689</v>
      </c>
    </row>
    <row r="177" spans="1:23" s="208" customFormat="1" hidden="1" x14ac:dyDescent="0.25">
      <c r="A177" s="465" t="s">
        <v>214</v>
      </c>
      <c r="B177" s="461">
        <v>176</v>
      </c>
      <c r="C177" s="212">
        <v>2</v>
      </c>
      <c r="D177" s="212">
        <v>3</v>
      </c>
      <c r="E177" s="213" t="s">
        <v>186</v>
      </c>
      <c r="F177" s="213" t="s">
        <v>154</v>
      </c>
      <c r="G177" s="213" t="s">
        <v>154</v>
      </c>
      <c r="H177" s="237" t="s">
        <v>117</v>
      </c>
      <c r="I177" s="238">
        <v>14.08</v>
      </c>
      <c r="J177" s="239">
        <v>76.599999999999994</v>
      </c>
      <c r="K177" s="217">
        <f t="shared" si="15"/>
        <v>62.519999999999996</v>
      </c>
      <c r="L177" s="14">
        <v>77.446285714285594</v>
      </c>
      <c r="M177" s="215">
        <f t="shared" si="16"/>
        <v>0.80726918564756522</v>
      </c>
      <c r="N177" s="242">
        <v>2.17</v>
      </c>
      <c r="O177" s="243">
        <v>13.61</v>
      </c>
      <c r="P177" s="244">
        <v>9.1</v>
      </c>
      <c r="Q177" s="217">
        <f t="shared" si="18"/>
        <v>11.44</v>
      </c>
      <c r="R177" s="217">
        <f t="shared" si="19"/>
        <v>6.93</v>
      </c>
      <c r="S177" s="216">
        <f t="shared" si="20"/>
        <v>65.079365079365076</v>
      </c>
      <c r="T177" s="219">
        <v>18.850000000000001</v>
      </c>
      <c r="U177" s="217">
        <v>25.52</v>
      </c>
      <c r="V177" s="217">
        <v>25</v>
      </c>
      <c r="W177" s="220">
        <f t="shared" si="22"/>
        <v>8.4552845528455247</v>
      </c>
    </row>
    <row r="178" spans="1:23" s="208" customFormat="1" hidden="1" x14ac:dyDescent="0.25">
      <c r="A178" s="466"/>
      <c r="B178" s="458"/>
      <c r="C178" s="212">
        <v>2</v>
      </c>
      <c r="D178" s="212">
        <v>3</v>
      </c>
      <c r="E178" s="213" t="s">
        <v>186</v>
      </c>
      <c r="F178" s="213" t="s">
        <v>154</v>
      </c>
      <c r="G178" s="213" t="s">
        <v>154</v>
      </c>
      <c r="H178" s="214" t="s">
        <v>119</v>
      </c>
      <c r="I178" s="215">
        <v>13.95</v>
      </c>
      <c r="J178" s="216">
        <v>165.57</v>
      </c>
      <c r="K178" s="217">
        <f t="shared" si="15"/>
        <v>151.62</v>
      </c>
      <c r="L178" s="14">
        <v>154.89257142857099</v>
      </c>
      <c r="M178" s="215">
        <f t="shared" si="16"/>
        <v>0.9788719923855087</v>
      </c>
      <c r="N178" s="242">
        <v>2.06</v>
      </c>
      <c r="O178" s="243">
        <v>33.42</v>
      </c>
      <c r="P178" s="244">
        <v>19.64</v>
      </c>
      <c r="Q178" s="217">
        <f t="shared" si="18"/>
        <v>31.360000000000003</v>
      </c>
      <c r="R178" s="217">
        <f t="shared" si="19"/>
        <v>17.580000000000002</v>
      </c>
      <c r="S178" s="216">
        <f t="shared" si="20"/>
        <v>78.384527872582481</v>
      </c>
      <c r="T178" s="219">
        <v>20.059999999999999</v>
      </c>
      <c r="U178" s="217">
        <v>26.55</v>
      </c>
      <c r="V178" s="217">
        <v>26.07</v>
      </c>
      <c r="W178" s="220">
        <f t="shared" si="22"/>
        <v>7.9866888519134829</v>
      </c>
    </row>
    <row r="179" spans="1:23" s="208" customFormat="1" hidden="1" x14ac:dyDescent="0.25">
      <c r="A179" s="466"/>
      <c r="B179" s="458"/>
      <c r="C179" s="212">
        <v>2</v>
      </c>
      <c r="D179" s="212">
        <v>3</v>
      </c>
      <c r="E179" s="213" t="s">
        <v>186</v>
      </c>
      <c r="F179" s="213" t="s">
        <v>154</v>
      </c>
      <c r="G179" s="213" t="s">
        <v>154</v>
      </c>
      <c r="H179" s="214" t="s">
        <v>69</v>
      </c>
      <c r="I179" s="215">
        <v>14.07</v>
      </c>
      <c r="J179" s="216">
        <v>278.95</v>
      </c>
      <c r="K179" s="217">
        <f t="shared" si="15"/>
        <v>264.88</v>
      </c>
      <c r="L179" s="14">
        <v>232.33885714285699</v>
      </c>
      <c r="M179" s="215">
        <f t="shared" si="16"/>
        <v>1.1400589778968164</v>
      </c>
      <c r="N179" s="242">
        <v>2.15</v>
      </c>
      <c r="O179" s="243">
        <v>39.43</v>
      </c>
      <c r="P179" s="244">
        <v>23.63</v>
      </c>
      <c r="Q179" s="217">
        <f t="shared" si="18"/>
        <v>37.28</v>
      </c>
      <c r="R179" s="217">
        <f t="shared" si="19"/>
        <v>21.48</v>
      </c>
      <c r="S179" s="216">
        <f t="shared" si="20"/>
        <v>73.556797020484183</v>
      </c>
      <c r="T179" s="219">
        <v>21.47</v>
      </c>
      <c r="U179" s="217">
        <v>27.48</v>
      </c>
      <c r="V179" s="217">
        <v>27.06</v>
      </c>
      <c r="W179" s="220">
        <f t="shared" si="22"/>
        <v>7.5134168157424286</v>
      </c>
    </row>
    <row r="180" spans="1:23" s="208" customFormat="1" x14ac:dyDescent="0.25">
      <c r="A180" s="466"/>
      <c r="B180" s="458"/>
      <c r="C180" s="212">
        <v>2</v>
      </c>
      <c r="D180" s="212">
        <v>3</v>
      </c>
      <c r="E180" s="213" t="s">
        <v>186</v>
      </c>
      <c r="F180" s="213" t="s">
        <v>154</v>
      </c>
      <c r="G180" s="213" t="s">
        <v>154</v>
      </c>
      <c r="H180" s="214" t="s">
        <v>116</v>
      </c>
      <c r="I180" s="215">
        <v>25.6</v>
      </c>
      <c r="J180" s="216">
        <v>524.79</v>
      </c>
      <c r="K180" s="217">
        <f t="shared" si="15"/>
        <v>499.18999999999994</v>
      </c>
      <c r="L180" s="14">
        <v>464.67771428571399</v>
      </c>
      <c r="M180" s="215">
        <f t="shared" si="16"/>
        <v>1.074271445893068</v>
      </c>
      <c r="N180" s="242">
        <v>2.17</v>
      </c>
      <c r="O180" s="243">
        <v>32.4</v>
      </c>
      <c r="P180" s="244">
        <v>20.3</v>
      </c>
      <c r="Q180" s="217">
        <f t="shared" si="18"/>
        <v>30.229999999999997</v>
      </c>
      <c r="R180" s="217">
        <f t="shared" si="19"/>
        <v>18.130000000000003</v>
      </c>
      <c r="S180" s="216">
        <f t="shared" si="20"/>
        <v>66.740209597352418</v>
      </c>
      <c r="T180" s="219">
        <v>18.96</v>
      </c>
      <c r="U180" s="217">
        <v>24.92</v>
      </c>
      <c r="V180" s="217">
        <v>24.52</v>
      </c>
      <c r="W180" s="220">
        <f t="shared" si="22"/>
        <v>7.1942446043165864</v>
      </c>
    </row>
    <row r="181" spans="1:23" s="208" customFormat="1" ht="15.75" hidden="1" thickBot="1" x14ac:dyDescent="0.3">
      <c r="A181" s="467"/>
      <c r="B181" s="459"/>
      <c r="C181" s="212">
        <v>2</v>
      </c>
      <c r="D181" s="212">
        <v>3</v>
      </c>
      <c r="E181" s="213" t="s">
        <v>186</v>
      </c>
      <c r="F181" s="213" t="s">
        <v>154</v>
      </c>
      <c r="G181" s="213" t="s">
        <v>154</v>
      </c>
      <c r="H181" s="245" t="s">
        <v>125</v>
      </c>
      <c r="I181" s="233">
        <v>25.81</v>
      </c>
      <c r="J181" s="234">
        <v>421.81</v>
      </c>
      <c r="K181" s="217">
        <f t="shared" si="15"/>
        <v>396</v>
      </c>
      <c r="L181" s="246">
        <v>387.23142857142801</v>
      </c>
      <c r="M181" s="215">
        <f t="shared" si="16"/>
        <v>1.0226442658875106</v>
      </c>
      <c r="N181" s="242">
        <v>2.1</v>
      </c>
      <c r="O181" s="243">
        <v>31.36</v>
      </c>
      <c r="P181" s="244">
        <v>19.46</v>
      </c>
      <c r="Q181" s="217">
        <f t="shared" si="18"/>
        <v>29.259999999999998</v>
      </c>
      <c r="R181" s="217">
        <f t="shared" si="19"/>
        <v>17.36</v>
      </c>
      <c r="S181" s="216">
        <f t="shared" si="20"/>
        <v>68.548387096774192</v>
      </c>
      <c r="T181" s="219">
        <v>20.41</v>
      </c>
      <c r="U181" s="217">
        <v>27.83</v>
      </c>
      <c r="V181" s="217">
        <v>27.29</v>
      </c>
      <c r="W181" s="220">
        <f t="shared" si="22"/>
        <v>7.8488372093023147</v>
      </c>
    </row>
    <row r="182" spans="1:23" s="208" customFormat="1" hidden="1" x14ac:dyDescent="0.25">
      <c r="A182" s="465" t="s">
        <v>214</v>
      </c>
      <c r="B182" s="461">
        <v>177</v>
      </c>
      <c r="C182" s="212">
        <v>2</v>
      </c>
      <c r="D182" s="212">
        <v>3</v>
      </c>
      <c r="E182" s="213" t="s">
        <v>180</v>
      </c>
      <c r="F182" s="213" t="s">
        <v>154</v>
      </c>
      <c r="G182" s="213" t="s">
        <v>156</v>
      </c>
      <c r="H182" s="237" t="s">
        <v>117</v>
      </c>
      <c r="I182" s="238">
        <v>11.82</v>
      </c>
      <c r="J182" s="239">
        <v>60.94</v>
      </c>
      <c r="K182" s="217">
        <f t="shared" si="15"/>
        <v>49.12</v>
      </c>
      <c r="L182" s="14">
        <v>77.446285714285594</v>
      </c>
      <c r="M182" s="215">
        <f t="shared" si="16"/>
        <v>0.63424603965144599</v>
      </c>
      <c r="N182" s="242">
        <v>2.14</v>
      </c>
      <c r="O182" s="243">
        <v>13.89</v>
      </c>
      <c r="P182" s="244">
        <v>9.3000000000000007</v>
      </c>
      <c r="Q182" s="217">
        <f t="shared" si="18"/>
        <v>11.75</v>
      </c>
      <c r="R182" s="217">
        <f t="shared" si="19"/>
        <v>7.16</v>
      </c>
      <c r="S182" s="216">
        <f t="shared" si="20"/>
        <v>64.10614525139664</v>
      </c>
      <c r="T182" s="219">
        <v>20.62</v>
      </c>
      <c r="U182" s="217">
        <v>26.02</v>
      </c>
      <c r="V182" s="217">
        <v>25.61</v>
      </c>
      <c r="W182" s="220">
        <f t="shared" si="22"/>
        <v>8.216432865731468</v>
      </c>
    </row>
    <row r="183" spans="1:23" s="208" customFormat="1" hidden="1" x14ac:dyDescent="0.25">
      <c r="A183" s="466"/>
      <c r="B183" s="458"/>
      <c r="C183" s="212">
        <v>2</v>
      </c>
      <c r="D183" s="212">
        <v>3</v>
      </c>
      <c r="E183" s="213" t="s">
        <v>180</v>
      </c>
      <c r="F183" s="213" t="s">
        <v>154</v>
      </c>
      <c r="G183" s="213" t="s">
        <v>156</v>
      </c>
      <c r="H183" s="214" t="s">
        <v>119</v>
      </c>
      <c r="I183" s="215">
        <v>14.01</v>
      </c>
      <c r="J183" s="216">
        <v>175.03</v>
      </c>
      <c r="K183" s="217">
        <f t="shared" si="15"/>
        <v>161.02000000000001</v>
      </c>
      <c r="L183" s="14">
        <v>154.89257142857099</v>
      </c>
      <c r="M183" s="215">
        <f t="shared" si="16"/>
        <v>1.039559215234894</v>
      </c>
      <c r="N183" s="242">
        <v>2.12</v>
      </c>
      <c r="O183" s="243">
        <v>30.91</v>
      </c>
      <c r="P183" s="244">
        <v>19.600000000000001</v>
      </c>
      <c r="Q183" s="217">
        <f t="shared" si="18"/>
        <v>28.79</v>
      </c>
      <c r="R183" s="217">
        <f t="shared" si="19"/>
        <v>17.48</v>
      </c>
      <c r="S183" s="216">
        <f t="shared" si="20"/>
        <v>64.702517162471381</v>
      </c>
      <c r="T183" s="219"/>
      <c r="U183" s="217"/>
      <c r="V183" s="217"/>
      <c r="W183" s="220"/>
    </row>
    <row r="184" spans="1:23" s="208" customFormat="1" hidden="1" x14ac:dyDescent="0.25">
      <c r="A184" s="466"/>
      <c r="B184" s="458"/>
      <c r="C184" s="212">
        <v>2</v>
      </c>
      <c r="D184" s="212">
        <v>3</v>
      </c>
      <c r="E184" s="213" t="s">
        <v>180</v>
      </c>
      <c r="F184" s="213" t="s">
        <v>154</v>
      </c>
      <c r="G184" s="213" t="s">
        <v>156</v>
      </c>
      <c r="H184" s="214" t="s">
        <v>69</v>
      </c>
      <c r="I184" s="215">
        <v>14.02</v>
      </c>
      <c r="J184" s="216">
        <v>283.77</v>
      </c>
      <c r="K184" s="217">
        <f t="shared" si="15"/>
        <v>269.75</v>
      </c>
      <c r="L184" s="14">
        <v>232.33885714285699</v>
      </c>
      <c r="M184" s="215">
        <f t="shared" si="16"/>
        <v>1.1610197421008239</v>
      </c>
      <c r="N184" s="242">
        <v>2.14</v>
      </c>
      <c r="O184" s="243">
        <v>37.380000000000003</v>
      </c>
      <c r="P184" s="244">
        <v>23.33</v>
      </c>
      <c r="Q184" s="217">
        <f t="shared" si="18"/>
        <v>35.24</v>
      </c>
      <c r="R184" s="217">
        <f t="shared" si="19"/>
        <v>21.189999999999998</v>
      </c>
      <c r="S184" s="216">
        <f t="shared" si="20"/>
        <v>66.30486078338842</v>
      </c>
      <c r="T184" s="219">
        <v>17.59</v>
      </c>
      <c r="U184" s="217">
        <v>24.53</v>
      </c>
      <c r="V184" s="217">
        <v>24.06</v>
      </c>
      <c r="W184" s="220">
        <f t="shared" si="22"/>
        <v>7.2642967542504255</v>
      </c>
    </row>
    <row r="185" spans="1:23" s="208" customFormat="1" x14ac:dyDescent="0.25">
      <c r="A185" s="466"/>
      <c r="B185" s="458"/>
      <c r="C185" s="212">
        <v>2</v>
      </c>
      <c r="D185" s="212">
        <v>3</v>
      </c>
      <c r="E185" s="213" t="s">
        <v>180</v>
      </c>
      <c r="F185" s="213" t="s">
        <v>154</v>
      </c>
      <c r="G185" s="213" t="s">
        <v>156</v>
      </c>
      <c r="H185" s="214" t="s">
        <v>116</v>
      </c>
      <c r="I185" s="215">
        <v>25.21</v>
      </c>
      <c r="J185" s="216">
        <v>542.42999999999995</v>
      </c>
      <c r="K185" s="217">
        <f t="shared" si="15"/>
        <v>517.21999999999991</v>
      </c>
      <c r="L185" s="14">
        <v>464.67771428571399</v>
      </c>
      <c r="M185" s="215">
        <f t="shared" si="16"/>
        <v>1.1130725319914514</v>
      </c>
      <c r="N185" s="242">
        <v>2.17</v>
      </c>
      <c r="O185" s="243">
        <v>32.1</v>
      </c>
      <c r="P185" s="244">
        <v>19.93</v>
      </c>
      <c r="Q185" s="217">
        <f t="shared" si="18"/>
        <v>29.93</v>
      </c>
      <c r="R185" s="217">
        <f t="shared" si="19"/>
        <v>17.759999999999998</v>
      </c>
      <c r="S185" s="216">
        <f t="shared" si="20"/>
        <v>68.524774774774784</v>
      </c>
      <c r="T185" s="219">
        <v>17.8</v>
      </c>
      <c r="U185" s="217">
        <v>23.2</v>
      </c>
      <c r="V185" s="217">
        <v>22.82</v>
      </c>
      <c r="W185" s="220">
        <f t="shared" si="22"/>
        <v>7.5697211155378294</v>
      </c>
    </row>
    <row r="186" spans="1:23" s="208" customFormat="1" ht="15.75" hidden="1" thickBot="1" x14ac:dyDescent="0.3">
      <c r="A186" s="467"/>
      <c r="B186" s="459"/>
      <c r="C186" s="212">
        <v>2</v>
      </c>
      <c r="D186" s="212">
        <v>3</v>
      </c>
      <c r="E186" s="213" t="s">
        <v>180</v>
      </c>
      <c r="F186" s="213" t="s">
        <v>154</v>
      </c>
      <c r="G186" s="213" t="s">
        <v>156</v>
      </c>
      <c r="H186" s="232" t="s">
        <v>118</v>
      </c>
      <c r="I186" s="233">
        <v>25.43</v>
      </c>
      <c r="J186" s="234">
        <v>585.72</v>
      </c>
      <c r="K186" s="217">
        <f t="shared" si="15"/>
        <v>560.29000000000008</v>
      </c>
      <c r="L186" s="14">
        <v>486.982244571428</v>
      </c>
      <c r="M186" s="215">
        <f t="shared" si="16"/>
        <v>1.150534760241797</v>
      </c>
      <c r="N186" s="242">
        <v>2.21</v>
      </c>
      <c r="O186" s="243">
        <v>39.76</v>
      </c>
      <c r="P186" s="244">
        <v>22.67</v>
      </c>
      <c r="Q186" s="217">
        <f t="shared" si="18"/>
        <v>37.549999999999997</v>
      </c>
      <c r="R186" s="217">
        <f t="shared" si="19"/>
        <v>20.46</v>
      </c>
      <c r="S186" s="216">
        <f t="shared" si="20"/>
        <v>83.528836754643194</v>
      </c>
      <c r="T186" s="219">
        <v>18.579999999999998</v>
      </c>
      <c r="U186" s="217">
        <v>26.24</v>
      </c>
      <c r="V186" s="217">
        <v>25.71</v>
      </c>
      <c r="W186" s="220">
        <f t="shared" si="22"/>
        <v>7.4333800841514366</v>
      </c>
    </row>
    <row r="187" spans="1:23" s="208" customFormat="1" hidden="1" x14ac:dyDescent="0.25">
      <c r="A187" s="465" t="s">
        <v>214</v>
      </c>
      <c r="B187" s="461">
        <v>178</v>
      </c>
      <c r="C187" s="212">
        <v>2</v>
      </c>
      <c r="D187" s="212">
        <v>3</v>
      </c>
      <c r="E187" s="213" t="s">
        <v>180</v>
      </c>
      <c r="F187" s="213" t="s">
        <v>154</v>
      </c>
      <c r="G187" s="213" t="s">
        <v>155</v>
      </c>
      <c r="H187" s="237" t="s">
        <v>117</v>
      </c>
      <c r="I187" s="238">
        <v>11.8</v>
      </c>
      <c r="J187" s="239">
        <v>71.2</v>
      </c>
      <c r="K187" s="217">
        <f t="shared" si="15"/>
        <v>59.400000000000006</v>
      </c>
      <c r="L187" s="14">
        <v>77.446285714285594</v>
      </c>
      <c r="M187" s="215">
        <f t="shared" si="16"/>
        <v>0.76698319941563309</v>
      </c>
      <c r="N187" s="242">
        <v>2.14</v>
      </c>
      <c r="O187" s="243">
        <v>15.46</v>
      </c>
      <c r="P187" s="244">
        <v>9.75</v>
      </c>
      <c r="Q187" s="217">
        <f t="shared" si="18"/>
        <v>13.32</v>
      </c>
      <c r="R187" s="217">
        <f t="shared" si="19"/>
        <v>7.6099999999999994</v>
      </c>
      <c r="S187" s="216">
        <f t="shared" si="20"/>
        <v>75.032851511169525</v>
      </c>
      <c r="T187" s="219">
        <v>18.47</v>
      </c>
      <c r="U187" s="217">
        <v>24.72</v>
      </c>
      <c r="V187" s="217">
        <v>24.27</v>
      </c>
      <c r="W187" s="220">
        <f t="shared" si="22"/>
        <v>7.7586206896551584</v>
      </c>
    </row>
    <row r="188" spans="1:23" s="208" customFormat="1" hidden="1" x14ac:dyDescent="0.25">
      <c r="A188" s="466"/>
      <c r="B188" s="458"/>
      <c r="C188" s="212">
        <v>2</v>
      </c>
      <c r="D188" s="212">
        <v>3</v>
      </c>
      <c r="E188" s="213" t="s">
        <v>180</v>
      </c>
      <c r="F188" s="213" t="s">
        <v>154</v>
      </c>
      <c r="G188" s="213" t="s">
        <v>155</v>
      </c>
      <c r="H188" s="214" t="s">
        <v>119</v>
      </c>
      <c r="I188" s="215">
        <v>14</v>
      </c>
      <c r="J188" s="216">
        <v>157.69999999999999</v>
      </c>
      <c r="K188" s="217">
        <f t="shared" si="15"/>
        <v>143.69999999999999</v>
      </c>
      <c r="L188" s="14">
        <v>154.89257142857099</v>
      </c>
      <c r="M188" s="215">
        <f t="shared" si="16"/>
        <v>0.92773977909113303</v>
      </c>
      <c r="N188" s="218">
        <v>2.12</v>
      </c>
      <c r="O188" s="217">
        <v>36.08</v>
      </c>
      <c r="P188" s="217">
        <v>23.53</v>
      </c>
      <c r="Q188" s="217">
        <f t="shared" si="18"/>
        <v>33.96</v>
      </c>
      <c r="R188" s="217">
        <f t="shared" si="19"/>
        <v>21.41</v>
      </c>
      <c r="S188" s="216">
        <f t="shared" si="20"/>
        <v>58.617468472676329</v>
      </c>
      <c r="T188" s="219">
        <v>18.46</v>
      </c>
      <c r="U188" s="217">
        <v>24.76</v>
      </c>
      <c r="V188" s="217">
        <v>24.33</v>
      </c>
      <c r="W188" s="220">
        <f t="shared" si="22"/>
        <v>7.3253833049404333</v>
      </c>
    </row>
    <row r="189" spans="1:23" s="208" customFormat="1" hidden="1" x14ac:dyDescent="0.25">
      <c r="A189" s="466"/>
      <c r="B189" s="458"/>
      <c r="C189" s="212">
        <v>2</v>
      </c>
      <c r="D189" s="212">
        <v>3</v>
      </c>
      <c r="E189" s="213" t="s">
        <v>180</v>
      </c>
      <c r="F189" s="213" t="s">
        <v>154</v>
      </c>
      <c r="G189" s="213" t="s">
        <v>155</v>
      </c>
      <c r="H189" s="214" t="s">
        <v>69</v>
      </c>
      <c r="I189" s="215">
        <v>13.95</v>
      </c>
      <c r="J189" s="216">
        <v>269.47000000000003</v>
      </c>
      <c r="K189" s="217">
        <f t="shared" si="15"/>
        <v>255.52000000000004</v>
      </c>
      <c r="L189" s="14">
        <v>232.33885714285699</v>
      </c>
      <c r="M189" s="215">
        <f t="shared" si="16"/>
        <v>1.0997729916648844</v>
      </c>
      <c r="N189" s="242">
        <v>2.13</v>
      </c>
      <c r="O189" s="243">
        <v>38.369999999999997</v>
      </c>
      <c r="P189" s="244">
        <v>24.95</v>
      </c>
      <c r="Q189" s="217">
        <f t="shared" si="18"/>
        <v>36.239999999999995</v>
      </c>
      <c r="R189" s="217">
        <f t="shared" si="19"/>
        <v>22.82</v>
      </c>
      <c r="S189" s="216">
        <f t="shared" si="20"/>
        <v>58.80806310254161</v>
      </c>
      <c r="T189" s="219">
        <v>18.95</v>
      </c>
      <c r="U189" s="217">
        <v>26.86</v>
      </c>
      <c r="V189" s="217">
        <v>26.34</v>
      </c>
      <c r="W189" s="220">
        <f t="shared" si="22"/>
        <v>7.0365358592692759</v>
      </c>
    </row>
    <row r="190" spans="1:23" s="208" customFormat="1" x14ac:dyDescent="0.25">
      <c r="A190" s="466"/>
      <c r="B190" s="458"/>
      <c r="C190" s="212">
        <v>2</v>
      </c>
      <c r="D190" s="212">
        <v>3</v>
      </c>
      <c r="E190" s="213" t="s">
        <v>180</v>
      </c>
      <c r="F190" s="213" t="s">
        <v>154</v>
      </c>
      <c r="G190" s="213" t="s">
        <v>155</v>
      </c>
      <c r="H190" s="214" t="s">
        <v>116</v>
      </c>
      <c r="I190" s="215">
        <v>25.67</v>
      </c>
      <c r="J190" s="216">
        <v>559.9</v>
      </c>
      <c r="K190" s="217">
        <f t="shared" si="15"/>
        <v>534.23</v>
      </c>
      <c r="L190" s="14">
        <v>464.67771428571399</v>
      </c>
      <c r="M190" s="215">
        <f t="shared" si="16"/>
        <v>1.1496785483271978</v>
      </c>
      <c r="N190" s="242">
        <v>2.16</v>
      </c>
      <c r="O190" s="243">
        <v>31.91</v>
      </c>
      <c r="P190" s="244">
        <v>19.47</v>
      </c>
      <c r="Q190" s="217">
        <f t="shared" si="18"/>
        <v>29.75</v>
      </c>
      <c r="R190" s="217">
        <f t="shared" si="19"/>
        <v>17.309999999999999</v>
      </c>
      <c r="S190" s="216">
        <f t="shared" si="20"/>
        <v>71.865973425765461</v>
      </c>
      <c r="T190" s="219">
        <v>18.100000000000001</v>
      </c>
      <c r="U190" s="217">
        <v>24</v>
      </c>
      <c r="V190" s="217">
        <v>23.6</v>
      </c>
      <c r="W190" s="220">
        <f t="shared" si="22"/>
        <v>7.2727272727272476</v>
      </c>
    </row>
    <row r="191" spans="1:23" s="208" customFormat="1" ht="15.75" hidden="1" thickBot="1" x14ac:dyDescent="0.3">
      <c r="A191" s="467"/>
      <c r="B191" s="459"/>
      <c r="C191" s="212">
        <v>2</v>
      </c>
      <c r="D191" s="212">
        <v>3</v>
      </c>
      <c r="E191" s="213" t="s">
        <v>180</v>
      </c>
      <c r="F191" s="213" t="s">
        <v>154</v>
      </c>
      <c r="G191" s="213" t="s">
        <v>155</v>
      </c>
      <c r="H191" s="232" t="s">
        <v>118</v>
      </c>
      <c r="I191" s="233">
        <v>25.3</v>
      </c>
      <c r="J191" s="234">
        <v>569.83000000000004</v>
      </c>
      <c r="K191" s="217">
        <f t="shared" si="15"/>
        <v>544.53000000000009</v>
      </c>
      <c r="L191" s="14">
        <v>486.982244571428</v>
      </c>
      <c r="M191" s="215">
        <f t="shared" si="16"/>
        <v>1.1181721840376693</v>
      </c>
      <c r="N191" s="242">
        <v>2.11</v>
      </c>
      <c r="O191" s="243">
        <v>36.81</v>
      </c>
      <c r="P191" s="244">
        <v>22.89</v>
      </c>
      <c r="Q191" s="217">
        <f t="shared" si="18"/>
        <v>34.700000000000003</v>
      </c>
      <c r="R191" s="217">
        <f t="shared" si="19"/>
        <v>20.78</v>
      </c>
      <c r="S191" s="216">
        <f t="shared" si="20"/>
        <v>66.987487969201169</v>
      </c>
      <c r="T191" s="219">
        <v>18.440000000000001</v>
      </c>
      <c r="U191" s="217">
        <v>24.1</v>
      </c>
      <c r="V191" s="217">
        <v>23.7</v>
      </c>
      <c r="W191" s="220">
        <f t="shared" si="22"/>
        <v>7.6045627376426284</v>
      </c>
    </row>
    <row r="192" spans="1:23" s="208" customFormat="1" hidden="1" x14ac:dyDescent="0.25">
      <c r="A192" s="465" t="s">
        <v>214</v>
      </c>
      <c r="B192" s="461">
        <v>179</v>
      </c>
      <c r="C192" s="212">
        <v>2</v>
      </c>
      <c r="D192" s="212">
        <v>3</v>
      </c>
      <c r="E192" s="213" t="s">
        <v>194</v>
      </c>
      <c r="F192" s="213" t="s">
        <v>154</v>
      </c>
      <c r="G192" s="213" t="s">
        <v>154</v>
      </c>
      <c r="H192" s="237" t="s">
        <v>117</v>
      </c>
      <c r="I192" s="238">
        <v>13.96</v>
      </c>
      <c r="J192" s="239">
        <v>67.06</v>
      </c>
      <c r="K192" s="217">
        <f t="shared" si="15"/>
        <v>53.1</v>
      </c>
      <c r="L192" s="14">
        <v>77.446285714285594</v>
      </c>
      <c r="M192" s="215">
        <f t="shared" si="16"/>
        <v>0.6856364964473084</v>
      </c>
      <c r="N192" s="218">
        <v>2.2400000000000002</v>
      </c>
      <c r="O192" s="217">
        <v>34.18</v>
      </c>
      <c r="P192" s="217">
        <v>20.66</v>
      </c>
      <c r="Q192" s="217">
        <f t="shared" si="18"/>
        <v>31.939999999999998</v>
      </c>
      <c r="R192" s="217">
        <f t="shared" si="19"/>
        <v>18.420000000000002</v>
      </c>
      <c r="S192" s="216">
        <f t="shared" si="20"/>
        <v>73.398479913137876</v>
      </c>
      <c r="T192" s="219">
        <v>18.8</v>
      </c>
      <c r="U192" s="217">
        <v>26.69</v>
      </c>
      <c r="V192" s="217">
        <v>26.15</v>
      </c>
      <c r="W192" s="220">
        <f t="shared" si="22"/>
        <v>7.3469387755102433</v>
      </c>
    </row>
    <row r="193" spans="1:23" s="208" customFormat="1" hidden="1" x14ac:dyDescent="0.25">
      <c r="A193" s="466"/>
      <c r="B193" s="458"/>
      <c r="C193" s="212">
        <v>2</v>
      </c>
      <c r="D193" s="212">
        <v>3</v>
      </c>
      <c r="E193" s="213" t="s">
        <v>194</v>
      </c>
      <c r="F193" s="213" t="s">
        <v>154</v>
      </c>
      <c r="G193" s="213" t="s">
        <v>154</v>
      </c>
      <c r="H193" s="214" t="s">
        <v>119</v>
      </c>
      <c r="I193" s="215">
        <v>14.02</v>
      </c>
      <c r="J193" s="216">
        <v>164.66</v>
      </c>
      <c r="K193" s="217">
        <f t="shared" si="15"/>
        <v>150.63999999999999</v>
      </c>
      <c r="L193" s="14">
        <v>154.89257142857099</v>
      </c>
      <c r="M193" s="215">
        <f t="shared" si="16"/>
        <v>0.97254502659908337</v>
      </c>
      <c r="N193" s="218">
        <v>2.12</v>
      </c>
      <c r="O193" s="217">
        <v>35.200000000000003</v>
      </c>
      <c r="P193" s="217">
        <v>22.11</v>
      </c>
      <c r="Q193" s="217">
        <f t="shared" si="18"/>
        <v>33.080000000000005</v>
      </c>
      <c r="R193" s="217">
        <f t="shared" si="19"/>
        <v>19.989999999999998</v>
      </c>
      <c r="S193" s="216">
        <f t="shared" si="20"/>
        <v>65.482741370685389</v>
      </c>
      <c r="T193" s="219">
        <v>19.77</v>
      </c>
      <c r="U193" s="217">
        <v>26.8</v>
      </c>
      <c r="V193" s="217">
        <v>26.33</v>
      </c>
      <c r="W193" s="220">
        <f t="shared" si="22"/>
        <v>7.164634146341502</v>
      </c>
    </row>
    <row r="194" spans="1:23" s="208" customFormat="1" hidden="1" x14ac:dyDescent="0.25">
      <c r="A194" s="466"/>
      <c r="B194" s="458"/>
      <c r="C194" s="212">
        <v>2</v>
      </c>
      <c r="D194" s="212">
        <v>3</v>
      </c>
      <c r="E194" s="213" t="s">
        <v>194</v>
      </c>
      <c r="F194" s="213" t="s">
        <v>154</v>
      </c>
      <c r="G194" s="213" t="s">
        <v>154</v>
      </c>
      <c r="H194" s="214" t="s">
        <v>69</v>
      </c>
      <c r="I194" s="215">
        <v>14.01</v>
      </c>
      <c r="J194" s="216">
        <v>314.38</v>
      </c>
      <c r="K194" s="217">
        <f t="shared" si="15"/>
        <v>300.37</v>
      </c>
      <c r="L194" s="14">
        <v>232.33885714285699</v>
      </c>
      <c r="M194" s="215">
        <f t="shared" si="16"/>
        <v>1.292810009026226</v>
      </c>
      <c r="N194" s="218">
        <v>2.14</v>
      </c>
      <c r="O194" s="217">
        <v>39.49</v>
      </c>
      <c r="P194" s="217">
        <v>23.52</v>
      </c>
      <c r="Q194" s="217">
        <f t="shared" si="18"/>
        <v>37.35</v>
      </c>
      <c r="R194" s="217">
        <f t="shared" si="19"/>
        <v>21.38</v>
      </c>
      <c r="S194" s="216">
        <f t="shared" si="20"/>
        <v>74.695977549111333</v>
      </c>
      <c r="T194" s="219">
        <v>19.489999999999998</v>
      </c>
      <c r="U194" s="217">
        <v>26.48</v>
      </c>
      <c r="V194" s="217">
        <v>26.04</v>
      </c>
      <c r="W194" s="220">
        <f t="shared" si="22"/>
        <v>6.7175572519084152</v>
      </c>
    </row>
    <row r="195" spans="1:23" s="208" customFormat="1" x14ac:dyDescent="0.25">
      <c r="A195" s="466"/>
      <c r="B195" s="458"/>
      <c r="C195" s="212">
        <v>2</v>
      </c>
      <c r="D195" s="212">
        <v>3</v>
      </c>
      <c r="E195" s="213" t="s">
        <v>194</v>
      </c>
      <c r="F195" s="213" t="s">
        <v>154</v>
      </c>
      <c r="G195" s="213" t="s">
        <v>154</v>
      </c>
      <c r="H195" s="214" t="s">
        <v>116</v>
      </c>
      <c r="I195" s="215">
        <v>25.53</v>
      </c>
      <c r="J195" s="216">
        <v>521.46</v>
      </c>
      <c r="K195" s="217">
        <f t="shared" ref="K195:K258" si="23">J195-I195</f>
        <v>495.93000000000006</v>
      </c>
      <c r="L195" s="14">
        <v>464.67771428571399</v>
      </c>
      <c r="M195" s="215">
        <f t="shared" ref="M195:M258" si="24">K195/L195</f>
        <v>1.0672558307693452</v>
      </c>
      <c r="N195" s="218">
        <v>2.09</v>
      </c>
      <c r="O195" s="217">
        <v>35.380000000000003</v>
      </c>
      <c r="P195" s="217">
        <v>22.11</v>
      </c>
      <c r="Q195" s="217">
        <f t="shared" si="18"/>
        <v>33.290000000000006</v>
      </c>
      <c r="R195" s="217">
        <f t="shared" si="19"/>
        <v>20.02</v>
      </c>
      <c r="S195" s="216">
        <f t="shared" si="20"/>
        <v>66.283716283716316</v>
      </c>
      <c r="T195" s="219">
        <v>19.64</v>
      </c>
      <c r="U195" s="217">
        <v>25.82</v>
      </c>
      <c r="V195" s="217">
        <v>25.44</v>
      </c>
      <c r="W195" s="220">
        <f t="shared" si="22"/>
        <v>6.5517241379310169</v>
      </c>
    </row>
    <row r="196" spans="1:23" s="208" customFormat="1" ht="15.75" hidden="1" thickBot="1" x14ac:dyDescent="0.3">
      <c r="A196" s="467"/>
      <c r="B196" s="459"/>
      <c r="C196" s="212">
        <v>2</v>
      </c>
      <c r="D196" s="212">
        <v>3</v>
      </c>
      <c r="E196" s="213" t="s">
        <v>194</v>
      </c>
      <c r="F196" s="213" t="s">
        <v>154</v>
      </c>
      <c r="G196" s="213" t="s">
        <v>154</v>
      </c>
      <c r="H196" s="232" t="s">
        <v>118</v>
      </c>
      <c r="I196" s="233">
        <v>25.38</v>
      </c>
      <c r="J196" s="234">
        <v>619.74</v>
      </c>
      <c r="K196" s="217">
        <f t="shared" si="23"/>
        <v>594.36</v>
      </c>
      <c r="L196" s="14">
        <v>486.982244571428</v>
      </c>
      <c r="M196" s="215">
        <f t="shared" si="24"/>
        <v>1.2204962431906949</v>
      </c>
      <c r="N196" s="218">
        <v>2.5</v>
      </c>
      <c r="O196" s="217">
        <v>40.549999999999997</v>
      </c>
      <c r="P196" s="217">
        <v>23.37</v>
      </c>
      <c r="Q196" s="217">
        <f t="shared" si="18"/>
        <v>38.049999999999997</v>
      </c>
      <c r="R196" s="217">
        <f t="shared" si="19"/>
        <v>20.87</v>
      </c>
      <c r="S196" s="216">
        <f t="shared" si="20"/>
        <v>82.319118351700979</v>
      </c>
      <c r="T196" s="219">
        <v>20.059999999999999</v>
      </c>
      <c r="U196" s="217">
        <v>28.28</v>
      </c>
      <c r="V196" s="217">
        <v>27.76</v>
      </c>
      <c r="W196" s="220">
        <f t="shared" si="22"/>
        <v>6.7532467532467457</v>
      </c>
    </row>
    <row r="197" spans="1:23" s="208" customFormat="1" hidden="1" x14ac:dyDescent="0.25">
      <c r="A197" s="465" t="s">
        <v>214</v>
      </c>
      <c r="B197" s="461">
        <v>180</v>
      </c>
      <c r="C197" s="212">
        <v>2</v>
      </c>
      <c r="D197" s="212">
        <v>3</v>
      </c>
      <c r="E197" s="213" t="s">
        <v>193</v>
      </c>
      <c r="F197" s="213" t="s">
        <v>154</v>
      </c>
      <c r="G197" s="213" t="s">
        <v>154</v>
      </c>
      <c r="H197" s="237" t="s">
        <v>117</v>
      </c>
      <c r="I197" s="238">
        <v>14.03</v>
      </c>
      <c r="J197" s="239">
        <v>58.71</v>
      </c>
      <c r="K197" s="217">
        <f t="shared" si="23"/>
        <v>44.68</v>
      </c>
      <c r="L197" s="14">
        <v>77.446285714285594</v>
      </c>
      <c r="M197" s="215">
        <f t="shared" si="24"/>
        <v>0.57691598232138863</v>
      </c>
      <c r="N197" s="218">
        <v>2.13</v>
      </c>
      <c r="O197" s="217">
        <v>31.99</v>
      </c>
      <c r="P197" s="217">
        <v>18.68</v>
      </c>
      <c r="Q197" s="217">
        <f t="shared" si="18"/>
        <v>29.86</v>
      </c>
      <c r="R197" s="217">
        <f t="shared" si="19"/>
        <v>16.55</v>
      </c>
      <c r="S197" s="216">
        <f t="shared" si="20"/>
        <v>80.422960725075527</v>
      </c>
      <c r="T197" s="219">
        <v>18.71</v>
      </c>
      <c r="U197" s="217">
        <v>24.1</v>
      </c>
      <c r="V197" s="217">
        <v>23.72</v>
      </c>
      <c r="W197" s="220">
        <f t="shared" si="22"/>
        <v>7.584830339321412</v>
      </c>
    </row>
    <row r="198" spans="1:23" s="208" customFormat="1" hidden="1" x14ac:dyDescent="0.25">
      <c r="A198" s="466"/>
      <c r="B198" s="458"/>
      <c r="C198" s="212">
        <v>2</v>
      </c>
      <c r="D198" s="212">
        <v>3</v>
      </c>
      <c r="E198" s="213" t="s">
        <v>193</v>
      </c>
      <c r="F198" s="213" t="s">
        <v>154</v>
      </c>
      <c r="G198" s="213" t="s">
        <v>154</v>
      </c>
      <c r="H198" s="214" t="s">
        <v>119</v>
      </c>
      <c r="I198" s="215">
        <v>13.98</v>
      </c>
      <c r="J198" s="216">
        <v>146.13999999999999</v>
      </c>
      <c r="K198" s="217">
        <f t="shared" si="23"/>
        <v>132.16</v>
      </c>
      <c r="L198" s="14">
        <v>154.89257142857099</v>
      </c>
      <c r="M198" s="215">
        <f t="shared" si="24"/>
        <v>0.85323652891220703</v>
      </c>
      <c r="N198" s="218">
        <v>2.11</v>
      </c>
      <c r="O198" s="217">
        <v>38.03</v>
      </c>
      <c r="P198" s="217">
        <v>22.7</v>
      </c>
      <c r="Q198" s="217">
        <f t="shared" si="18"/>
        <v>35.92</v>
      </c>
      <c r="R198" s="217">
        <f t="shared" si="19"/>
        <v>20.59</v>
      </c>
      <c r="S198" s="216">
        <f t="shared" si="20"/>
        <v>74.453618261291894</v>
      </c>
      <c r="T198" s="219">
        <v>19.190000000000001</v>
      </c>
      <c r="U198" s="217">
        <v>25.9</v>
      </c>
      <c r="V198" s="217">
        <v>25.46</v>
      </c>
      <c r="W198" s="220">
        <f t="shared" si="22"/>
        <v>7.017543859649086</v>
      </c>
    </row>
    <row r="199" spans="1:23" s="208" customFormat="1" hidden="1" x14ac:dyDescent="0.25">
      <c r="A199" s="466"/>
      <c r="B199" s="458"/>
      <c r="C199" s="212">
        <v>2</v>
      </c>
      <c r="D199" s="212">
        <v>3</v>
      </c>
      <c r="E199" s="213" t="s">
        <v>193</v>
      </c>
      <c r="F199" s="213" t="s">
        <v>154</v>
      </c>
      <c r="G199" s="213" t="s">
        <v>154</v>
      </c>
      <c r="H199" s="214" t="s">
        <v>69</v>
      </c>
      <c r="I199" s="215">
        <v>13.93</v>
      </c>
      <c r="J199" s="216">
        <v>258.02</v>
      </c>
      <c r="K199" s="217">
        <f t="shared" si="23"/>
        <v>244.08999999999997</v>
      </c>
      <c r="L199" s="14">
        <v>232.33885714285699</v>
      </c>
      <c r="M199" s="215">
        <f t="shared" si="24"/>
        <v>1.0505776046316593</v>
      </c>
      <c r="N199" s="218">
        <v>2.19</v>
      </c>
      <c r="O199" s="217">
        <v>36.49</v>
      </c>
      <c r="P199" s="217">
        <v>23.08</v>
      </c>
      <c r="Q199" s="217">
        <f t="shared" si="18"/>
        <v>34.300000000000004</v>
      </c>
      <c r="R199" s="217">
        <f t="shared" si="19"/>
        <v>20.889999999999997</v>
      </c>
      <c r="S199" s="216">
        <f t="shared" si="20"/>
        <v>64.193393968405971</v>
      </c>
      <c r="T199" s="219">
        <v>19.34</v>
      </c>
      <c r="U199" s="217">
        <v>26.43</v>
      </c>
      <c r="V199" s="217">
        <v>26</v>
      </c>
      <c r="W199" s="220">
        <f t="shared" si="22"/>
        <v>6.4564564564564524</v>
      </c>
    </row>
    <row r="200" spans="1:23" s="208" customFormat="1" x14ac:dyDescent="0.25">
      <c r="A200" s="466"/>
      <c r="B200" s="458"/>
      <c r="C200" s="212">
        <v>2</v>
      </c>
      <c r="D200" s="212">
        <v>3</v>
      </c>
      <c r="E200" s="213" t="s">
        <v>193</v>
      </c>
      <c r="F200" s="213" t="s">
        <v>154</v>
      </c>
      <c r="G200" s="213" t="s">
        <v>154</v>
      </c>
      <c r="H200" s="214" t="s">
        <v>116</v>
      </c>
      <c r="I200" s="215">
        <v>25.76</v>
      </c>
      <c r="J200" s="216">
        <v>484.08</v>
      </c>
      <c r="K200" s="217">
        <f t="shared" si="23"/>
        <v>458.32</v>
      </c>
      <c r="L200" s="14">
        <v>464.67771428571399</v>
      </c>
      <c r="M200" s="215">
        <f t="shared" si="24"/>
        <v>0.98631801334504099</v>
      </c>
      <c r="N200" s="218">
        <v>2.09</v>
      </c>
      <c r="O200" s="217">
        <v>32.11</v>
      </c>
      <c r="P200" s="217">
        <v>20.14</v>
      </c>
      <c r="Q200" s="217">
        <f t="shared" si="18"/>
        <v>30.02</v>
      </c>
      <c r="R200" s="217">
        <f t="shared" si="19"/>
        <v>18.05</v>
      </c>
      <c r="S200" s="216">
        <f t="shared" si="20"/>
        <v>66.315789473684205</v>
      </c>
      <c r="T200" s="219">
        <v>19.649999999999999</v>
      </c>
      <c r="U200" s="217">
        <v>26.08</v>
      </c>
      <c r="V200" s="217">
        <v>25.68</v>
      </c>
      <c r="W200" s="220">
        <f t="shared" si="22"/>
        <v>6.6334991708125788</v>
      </c>
    </row>
    <row r="201" spans="1:23" s="208" customFormat="1" ht="15.75" hidden="1" thickBot="1" x14ac:dyDescent="0.3">
      <c r="A201" s="467"/>
      <c r="B201" s="459"/>
      <c r="C201" s="212">
        <v>2</v>
      </c>
      <c r="D201" s="212">
        <v>3</v>
      </c>
      <c r="E201" s="213" t="s">
        <v>193</v>
      </c>
      <c r="F201" s="213" t="s">
        <v>154</v>
      </c>
      <c r="G201" s="213" t="s">
        <v>154</v>
      </c>
      <c r="H201" s="232" t="s">
        <v>118</v>
      </c>
      <c r="I201" s="233">
        <v>25.3</v>
      </c>
      <c r="J201" s="234">
        <v>567.11</v>
      </c>
      <c r="K201" s="217">
        <f t="shared" si="23"/>
        <v>541.81000000000006</v>
      </c>
      <c r="L201" s="14">
        <v>486.982244571428</v>
      </c>
      <c r="M201" s="215">
        <f t="shared" si="24"/>
        <v>1.1125867647943173</v>
      </c>
      <c r="N201" s="218">
        <v>2.62</v>
      </c>
      <c r="O201" s="217">
        <v>36.479999999999997</v>
      </c>
      <c r="P201" s="217">
        <v>21.09</v>
      </c>
      <c r="Q201" s="217">
        <f t="shared" si="18"/>
        <v>33.86</v>
      </c>
      <c r="R201" s="217">
        <f t="shared" si="19"/>
        <v>18.47</v>
      </c>
      <c r="S201" s="216">
        <f t="shared" si="20"/>
        <v>83.324309691391448</v>
      </c>
      <c r="T201" s="219">
        <v>18.96</v>
      </c>
      <c r="U201" s="217">
        <v>27.44</v>
      </c>
      <c r="V201" s="217">
        <v>26.91</v>
      </c>
      <c r="W201" s="220">
        <f t="shared" si="22"/>
        <v>6.6666666666666821</v>
      </c>
    </row>
    <row r="202" spans="1:23" s="208" customFormat="1" hidden="1" x14ac:dyDescent="0.25">
      <c r="A202" s="465" t="s">
        <v>214</v>
      </c>
      <c r="B202" s="461">
        <v>181</v>
      </c>
      <c r="C202" s="212">
        <v>2</v>
      </c>
      <c r="D202" s="212">
        <v>3</v>
      </c>
      <c r="E202" s="213" t="s">
        <v>151</v>
      </c>
      <c r="F202" s="213" t="s">
        <v>154</v>
      </c>
      <c r="G202" s="213" t="s">
        <v>154</v>
      </c>
      <c r="H202" s="237" t="s">
        <v>117</v>
      </c>
      <c r="I202" s="238">
        <v>11.93</v>
      </c>
      <c r="J202" s="239">
        <v>53.47</v>
      </c>
      <c r="K202" s="217">
        <f t="shared" si="23"/>
        <v>41.54</v>
      </c>
      <c r="L202" s="14">
        <v>77.446285714285594</v>
      </c>
      <c r="M202" s="215">
        <f t="shared" si="24"/>
        <v>0.53637175258796965</v>
      </c>
      <c r="N202" s="242">
        <v>2.11</v>
      </c>
      <c r="O202" s="243">
        <v>24.88</v>
      </c>
      <c r="P202" s="244">
        <v>15.78</v>
      </c>
      <c r="Q202" s="217">
        <f t="shared" si="18"/>
        <v>22.77</v>
      </c>
      <c r="R202" s="217">
        <f t="shared" si="19"/>
        <v>13.67</v>
      </c>
      <c r="S202" s="216">
        <f t="shared" si="20"/>
        <v>66.569129480614492</v>
      </c>
      <c r="T202" s="219">
        <v>17.43</v>
      </c>
      <c r="U202" s="217">
        <v>23.67</v>
      </c>
      <c r="V202" s="217">
        <v>23.2</v>
      </c>
      <c r="W202" s="220">
        <f t="shared" si="22"/>
        <v>8.1455805892548092</v>
      </c>
    </row>
    <row r="203" spans="1:23" s="208" customFormat="1" hidden="1" x14ac:dyDescent="0.25">
      <c r="A203" s="466"/>
      <c r="B203" s="458"/>
      <c r="C203" s="212">
        <v>2</v>
      </c>
      <c r="D203" s="212">
        <v>3</v>
      </c>
      <c r="E203" s="213" t="s">
        <v>151</v>
      </c>
      <c r="F203" s="213" t="s">
        <v>154</v>
      </c>
      <c r="G203" s="213" t="s">
        <v>154</v>
      </c>
      <c r="H203" s="214" t="s">
        <v>119</v>
      </c>
      <c r="I203" s="215">
        <v>13.99</v>
      </c>
      <c r="J203" s="216">
        <v>129.35</v>
      </c>
      <c r="K203" s="217">
        <f t="shared" si="23"/>
        <v>115.36</v>
      </c>
      <c r="L203" s="14">
        <v>154.89257142857099</v>
      </c>
      <c r="M203" s="215">
        <f t="shared" si="24"/>
        <v>0.74477425828777388</v>
      </c>
      <c r="N203" s="242">
        <v>2.15</v>
      </c>
      <c r="O203" s="243">
        <v>38.85</v>
      </c>
      <c r="P203" s="244">
        <v>23.13</v>
      </c>
      <c r="Q203" s="217">
        <f t="shared" si="18"/>
        <v>36.700000000000003</v>
      </c>
      <c r="R203" s="217">
        <f t="shared" si="19"/>
        <v>20.98</v>
      </c>
      <c r="S203" s="216">
        <f t="shared" si="20"/>
        <v>74.928503336510971</v>
      </c>
      <c r="T203" s="219">
        <v>17.510000000000002</v>
      </c>
      <c r="U203" s="217">
        <v>24.38</v>
      </c>
      <c r="V203" s="217">
        <v>23.91</v>
      </c>
      <c r="W203" s="220">
        <f t="shared" si="22"/>
        <v>7.343749999999984</v>
      </c>
    </row>
    <row r="204" spans="1:23" s="208" customFormat="1" hidden="1" x14ac:dyDescent="0.25">
      <c r="A204" s="466"/>
      <c r="B204" s="458"/>
      <c r="C204" s="212">
        <v>2</v>
      </c>
      <c r="D204" s="212">
        <v>3</v>
      </c>
      <c r="E204" s="213" t="s">
        <v>151</v>
      </c>
      <c r="F204" s="213" t="s">
        <v>154</v>
      </c>
      <c r="G204" s="213" t="s">
        <v>154</v>
      </c>
      <c r="H204" s="214" t="s">
        <v>69</v>
      </c>
      <c r="I204" s="215">
        <v>13.99</v>
      </c>
      <c r="J204" s="216">
        <v>236.19</v>
      </c>
      <c r="K204" s="217">
        <f t="shared" si="23"/>
        <v>222.2</v>
      </c>
      <c r="L204" s="14">
        <v>232.33885714285699</v>
      </c>
      <c r="M204" s="215">
        <f t="shared" si="24"/>
        <v>0.95636176717257859</v>
      </c>
      <c r="N204" s="242">
        <v>2.12</v>
      </c>
      <c r="O204" s="243">
        <v>34.54</v>
      </c>
      <c r="P204" s="244">
        <v>21.53</v>
      </c>
      <c r="Q204" s="217">
        <f t="shared" si="18"/>
        <v>32.42</v>
      </c>
      <c r="R204" s="217">
        <f t="shared" si="19"/>
        <v>19.41</v>
      </c>
      <c r="S204" s="216">
        <f t="shared" si="20"/>
        <v>67.027305512622377</v>
      </c>
      <c r="T204" s="219">
        <v>18.559999999999999</v>
      </c>
      <c r="U204" s="217">
        <v>26.61</v>
      </c>
      <c r="V204" s="217">
        <v>26.05</v>
      </c>
      <c r="W204" s="220">
        <f t="shared" si="22"/>
        <v>7.4766355140186729</v>
      </c>
    </row>
    <row r="205" spans="1:23" s="208" customFormat="1" x14ac:dyDescent="0.25">
      <c r="A205" s="466"/>
      <c r="B205" s="458"/>
      <c r="C205" s="212">
        <v>2</v>
      </c>
      <c r="D205" s="212">
        <v>3</v>
      </c>
      <c r="E205" s="213" t="s">
        <v>151</v>
      </c>
      <c r="F205" s="213" t="s">
        <v>154</v>
      </c>
      <c r="G205" s="213" t="s">
        <v>154</v>
      </c>
      <c r="H205" s="214" t="s">
        <v>116</v>
      </c>
      <c r="I205" s="215">
        <v>24.95</v>
      </c>
      <c r="J205" s="216">
        <v>515.04999999999995</v>
      </c>
      <c r="K205" s="217">
        <f t="shared" si="23"/>
        <v>490.09999999999997</v>
      </c>
      <c r="L205" s="14">
        <v>464.67771428571399</v>
      </c>
      <c r="M205" s="215">
        <f t="shared" si="24"/>
        <v>1.0547095006554472</v>
      </c>
      <c r="N205" s="242">
        <v>2.14</v>
      </c>
      <c r="O205" s="243">
        <v>34.1</v>
      </c>
      <c r="P205" s="244">
        <v>20.84</v>
      </c>
      <c r="Q205" s="217">
        <f t="shared" ref="Q205:Q236" si="25">O205-N205</f>
        <v>31.96</v>
      </c>
      <c r="R205" s="217">
        <f t="shared" ref="R205:R236" si="26">P205-N205</f>
        <v>18.7</v>
      </c>
      <c r="S205" s="216">
        <f t="shared" ref="S205:S236" si="27">(Q205-R205)/R205*100</f>
        <v>70.909090909090921</v>
      </c>
      <c r="T205" s="219">
        <v>19.41</v>
      </c>
      <c r="U205" s="217">
        <v>26.62</v>
      </c>
      <c r="V205" s="217">
        <v>26.15</v>
      </c>
      <c r="W205" s="220">
        <f t="shared" si="22"/>
        <v>6.9732937685460312</v>
      </c>
    </row>
    <row r="206" spans="1:23" s="208" customFormat="1" ht="15.75" hidden="1" thickBot="1" x14ac:dyDescent="0.3">
      <c r="A206" s="467"/>
      <c r="B206" s="459"/>
      <c r="C206" s="212">
        <v>2</v>
      </c>
      <c r="D206" s="212">
        <v>3</v>
      </c>
      <c r="E206" s="213" t="s">
        <v>151</v>
      </c>
      <c r="F206" s="213" t="s">
        <v>154</v>
      </c>
      <c r="G206" s="213" t="s">
        <v>154</v>
      </c>
      <c r="H206" s="232" t="s">
        <v>118</v>
      </c>
      <c r="I206" s="233">
        <v>25.39</v>
      </c>
      <c r="J206" s="234">
        <v>496.4</v>
      </c>
      <c r="K206" s="217">
        <f t="shared" si="23"/>
        <v>471.01</v>
      </c>
      <c r="L206" s="14">
        <v>486.982244571428</v>
      </c>
      <c r="M206" s="215">
        <f t="shared" si="24"/>
        <v>0.96720158743059614</v>
      </c>
      <c r="N206" s="242">
        <v>2.15</v>
      </c>
      <c r="O206" s="243">
        <v>37.700000000000003</v>
      </c>
      <c r="P206" s="244">
        <v>23.46</v>
      </c>
      <c r="Q206" s="217">
        <f t="shared" si="25"/>
        <v>35.550000000000004</v>
      </c>
      <c r="R206" s="217">
        <f t="shared" si="26"/>
        <v>21.310000000000002</v>
      </c>
      <c r="S206" s="216">
        <f t="shared" si="27"/>
        <v>66.823087752229</v>
      </c>
      <c r="T206" s="219">
        <v>19.54</v>
      </c>
      <c r="U206" s="217">
        <v>27.86</v>
      </c>
      <c r="V206" s="217">
        <v>27.27</v>
      </c>
      <c r="W206" s="220">
        <f t="shared" si="22"/>
        <v>7.6326002587322099</v>
      </c>
    </row>
    <row r="207" spans="1:23" s="208" customFormat="1" hidden="1" x14ac:dyDescent="0.25">
      <c r="A207" s="465" t="s">
        <v>214</v>
      </c>
      <c r="B207" s="461">
        <v>182</v>
      </c>
      <c r="C207" s="212">
        <v>2</v>
      </c>
      <c r="D207" s="212">
        <v>3</v>
      </c>
      <c r="E207" s="213" t="s">
        <v>187</v>
      </c>
      <c r="F207" s="213" t="s">
        <v>154</v>
      </c>
      <c r="G207" s="213" t="s">
        <v>155</v>
      </c>
      <c r="H207" s="237" t="s">
        <v>117</v>
      </c>
      <c r="I207" s="238">
        <v>14.1</v>
      </c>
      <c r="J207" s="239">
        <v>61.83</v>
      </c>
      <c r="K207" s="217">
        <f t="shared" si="23"/>
        <v>47.73</v>
      </c>
      <c r="L207" s="14">
        <v>77.446285714285594</v>
      </c>
      <c r="M207" s="215">
        <f t="shared" si="24"/>
        <v>0.61629811629811726</v>
      </c>
      <c r="N207" s="242">
        <v>2.17</v>
      </c>
      <c r="O207" s="243">
        <v>34.51</v>
      </c>
      <c r="P207" s="244">
        <v>20.98</v>
      </c>
      <c r="Q207" s="217">
        <f t="shared" si="25"/>
        <v>32.339999999999996</v>
      </c>
      <c r="R207" s="217">
        <f t="shared" si="26"/>
        <v>18.810000000000002</v>
      </c>
      <c r="S207" s="216">
        <f t="shared" si="27"/>
        <v>71.929824561403464</v>
      </c>
      <c r="T207" s="219">
        <v>19.97</v>
      </c>
      <c r="U207" s="217">
        <v>26.35</v>
      </c>
      <c r="V207" s="217">
        <v>25.87</v>
      </c>
      <c r="W207" s="220">
        <f t="shared" si="22"/>
        <v>8.135593220338988</v>
      </c>
    </row>
    <row r="208" spans="1:23" s="208" customFormat="1" hidden="1" x14ac:dyDescent="0.25">
      <c r="A208" s="466"/>
      <c r="B208" s="458"/>
      <c r="C208" s="212">
        <v>2</v>
      </c>
      <c r="D208" s="212">
        <v>3</v>
      </c>
      <c r="E208" s="213" t="s">
        <v>187</v>
      </c>
      <c r="F208" s="213" t="s">
        <v>154</v>
      </c>
      <c r="G208" s="213" t="s">
        <v>155</v>
      </c>
      <c r="H208" s="214" t="s">
        <v>119</v>
      </c>
      <c r="I208" s="215">
        <v>13.98</v>
      </c>
      <c r="J208" s="216">
        <v>128.01</v>
      </c>
      <c r="K208" s="217">
        <f t="shared" si="23"/>
        <v>114.02999999999999</v>
      </c>
      <c r="L208" s="14">
        <v>154.89257142857099</v>
      </c>
      <c r="M208" s="215">
        <f t="shared" si="24"/>
        <v>0.7361876618633395</v>
      </c>
      <c r="N208" s="242">
        <v>2.41</v>
      </c>
      <c r="O208" s="243">
        <v>39.909999999999997</v>
      </c>
      <c r="P208" s="244">
        <v>23.47</v>
      </c>
      <c r="Q208" s="217">
        <f t="shared" si="25"/>
        <v>37.5</v>
      </c>
      <c r="R208" s="217">
        <f t="shared" si="26"/>
        <v>21.06</v>
      </c>
      <c r="S208" s="216">
        <f t="shared" si="27"/>
        <v>78.062678062678074</v>
      </c>
      <c r="T208" s="219">
        <v>18.23</v>
      </c>
      <c r="U208" s="217">
        <v>22.94</v>
      </c>
      <c r="V208" s="217">
        <v>22.61</v>
      </c>
      <c r="W208" s="220">
        <f t="shared" si="22"/>
        <v>7.5342465753425101</v>
      </c>
    </row>
    <row r="209" spans="1:23" s="208" customFormat="1" hidden="1" x14ac:dyDescent="0.25">
      <c r="A209" s="466"/>
      <c r="B209" s="458"/>
      <c r="C209" s="212">
        <v>2</v>
      </c>
      <c r="D209" s="212">
        <v>3</v>
      </c>
      <c r="E209" s="213" t="s">
        <v>187</v>
      </c>
      <c r="F209" s="213" t="s">
        <v>154</v>
      </c>
      <c r="G209" s="213" t="s">
        <v>155</v>
      </c>
      <c r="H209" s="214" t="s">
        <v>69</v>
      </c>
      <c r="I209" s="215">
        <v>13.99</v>
      </c>
      <c r="J209" s="216">
        <v>189.98</v>
      </c>
      <c r="K209" s="217">
        <f t="shared" si="23"/>
        <v>175.98999999999998</v>
      </c>
      <c r="L209" s="14">
        <v>232.33885714285699</v>
      </c>
      <c r="M209" s="215">
        <f t="shared" si="24"/>
        <v>0.75747123044420384</v>
      </c>
      <c r="N209" s="242">
        <v>2.14</v>
      </c>
      <c r="O209" s="243">
        <v>36.729999999999997</v>
      </c>
      <c r="P209" s="244">
        <v>21.55</v>
      </c>
      <c r="Q209" s="217">
        <f t="shared" si="25"/>
        <v>34.589999999999996</v>
      </c>
      <c r="R209" s="217">
        <f t="shared" si="26"/>
        <v>19.41</v>
      </c>
      <c r="S209" s="216">
        <f t="shared" si="27"/>
        <v>78.207109737248828</v>
      </c>
      <c r="T209" s="219">
        <v>19.62</v>
      </c>
      <c r="U209" s="217">
        <v>25.28</v>
      </c>
      <c r="V209" s="217">
        <v>24.85</v>
      </c>
      <c r="W209" s="220">
        <f t="shared" si="22"/>
        <v>8.2217973231357497</v>
      </c>
    </row>
    <row r="210" spans="1:23" s="208" customFormat="1" x14ac:dyDescent="0.25">
      <c r="A210" s="466"/>
      <c r="B210" s="458"/>
      <c r="C210" s="212">
        <v>2</v>
      </c>
      <c r="D210" s="212">
        <v>3</v>
      </c>
      <c r="E210" s="213" t="s">
        <v>187</v>
      </c>
      <c r="F210" s="213" t="s">
        <v>154</v>
      </c>
      <c r="G210" s="213" t="s">
        <v>155</v>
      </c>
      <c r="H210" s="214" t="s">
        <v>116</v>
      </c>
      <c r="I210" s="215">
        <v>25.32</v>
      </c>
      <c r="J210" s="216">
        <v>448.08</v>
      </c>
      <c r="K210" s="217">
        <f t="shared" si="23"/>
        <v>422.76</v>
      </c>
      <c r="L210" s="14">
        <v>464.67771428571399</v>
      </c>
      <c r="M210" s="215">
        <f t="shared" si="24"/>
        <v>0.90979185573780219</v>
      </c>
      <c r="N210" s="218">
        <v>2.13</v>
      </c>
      <c r="O210" s="217">
        <v>38.630000000000003</v>
      </c>
      <c r="P210" s="217">
        <v>24.01</v>
      </c>
      <c r="Q210" s="217">
        <f t="shared" si="25"/>
        <v>36.5</v>
      </c>
      <c r="R210" s="217">
        <f t="shared" si="26"/>
        <v>21.880000000000003</v>
      </c>
      <c r="S210" s="216">
        <f t="shared" si="27"/>
        <v>66.819012797074933</v>
      </c>
      <c r="T210" s="219">
        <v>20.41</v>
      </c>
      <c r="U210" s="217">
        <v>24.68</v>
      </c>
      <c r="V210" s="217">
        <v>24.37</v>
      </c>
      <c r="W210" s="220">
        <f t="shared" si="22"/>
        <v>7.8282828282827941</v>
      </c>
    </row>
    <row r="211" spans="1:23" s="208" customFormat="1" ht="15.75" hidden="1" thickBot="1" x14ac:dyDescent="0.3">
      <c r="A211" s="467"/>
      <c r="B211" s="459"/>
      <c r="C211" s="212">
        <v>2</v>
      </c>
      <c r="D211" s="212">
        <v>3</v>
      </c>
      <c r="E211" s="213" t="s">
        <v>187</v>
      </c>
      <c r="F211" s="213" t="s">
        <v>154</v>
      </c>
      <c r="G211" s="213" t="s">
        <v>155</v>
      </c>
      <c r="H211" s="232" t="s">
        <v>118</v>
      </c>
      <c r="I211" s="233">
        <v>25.76</v>
      </c>
      <c r="J211" s="234">
        <v>549.89</v>
      </c>
      <c r="K211" s="217">
        <f t="shared" si="23"/>
        <v>524.13</v>
      </c>
      <c r="L211" s="14">
        <v>486.982244571428</v>
      </c>
      <c r="M211" s="215">
        <f t="shared" si="24"/>
        <v>1.0762815397125292</v>
      </c>
      <c r="N211" s="242">
        <v>2.1800000000000002</v>
      </c>
      <c r="O211" s="243">
        <v>34.19</v>
      </c>
      <c r="P211" s="244">
        <v>21.26</v>
      </c>
      <c r="Q211" s="217">
        <f t="shared" si="25"/>
        <v>32.01</v>
      </c>
      <c r="R211" s="217">
        <f t="shared" si="26"/>
        <v>19.080000000000002</v>
      </c>
      <c r="S211" s="216">
        <f t="shared" si="27"/>
        <v>67.767295597484249</v>
      </c>
      <c r="T211" s="219">
        <v>19.34</v>
      </c>
      <c r="U211" s="217">
        <v>24.82</v>
      </c>
      <c r="V211" s="217">
        <v>24.45</v>
      </c>
      <c r="W211" s="220">
        <f t="shared" si="22"/>
        <v>7.2407045009784943</v>
      </c>
    </row>
    <row r="212" spans="1:23" s="208" customFormat="1" hidden="1" x14ac:dyDescent="0.25">
      <c r="A212" s="465" t="s">
        <v>214</v>
      </c>
      <c r="B212" s="461">
        <v>183</v>
      </c>
      <c r="C212" s="212">
        <v>2</v>
      </c>
      <c r="D212" s="212">
        <v>3</v>
      </c>
      <c r="E212" s="213" t="s">
        <v>149</v>
      </c>
      <c r="F212" s="213" t="s">
        <v>154</v>
      </c>
      <c r="G212" s="213" t="s">
        <v>156</v>
      </c>
      <c r="H212" s="237" t="s">
        <v>117</v>
      </c>
      <c r="I212" s="238">
        <v>11.75</v>
      </c>
      <c r="J212" s="239">
        <v>88.3</v>
      </c>
      <c r="K212" s="217">
        <f t="shared" si="23"/>
        <v>76.55</v>
      </c>
      <c r="L212" s="14">
        <v>77.446285714285594</v>
      </c>
      <c r="M212" s="215">
        <f t="shared" si="24"/>
        <v>0.98842700194051691</v>
      </c>
      <c r="N212" s="242">
        <v>2.15</v>
      </c>
      <c r="O212" s="243">
        <v>30.9</v>
      </c>
      <c r="P212" s="244">
        <v>19.010000000000002</v>
      </c>
      <c r="Q212" s="217">
        <f t="shared" si="25"/>
        <v>28.75</v>
      </c>
      <c r="R212" s="217">
        <f t="shared" si="26"/>
        <v>16.860000000000003</v>
      </c>
      <c r="S212" s="216">
        <f t="shared" si="27"/>
        <v>70.521945432977432</v>
      </c>
      <c r="T212" s="219">
        <v>20.51</v>
      </c>
      <c r="U212" s="217">
        <v>26.79</v>
      </c>
      <c r="V212" s="217">
        <v>26.31</v>
      </c>
      <c r="W212" s="220">
        <f t="shared" si="22"/>
        <v>8.2758620689655285</v>
      </c>
    </row>
    <row r="213" spans="1:23" s="208" customFormat="1" hidden="1" x14ac:dyDescent="0.25">
      <c r="A213" s="466"/>
      <c r="B213" s="458"/>
      <c r="C213" s="212">
        <v>2</v>
      </c>
      <c r="D213" s="212">
        <v>3</v>
      </c>
      <c r="E213" s="213" t="s">
        <v>149</v>
      </c>
      <c r="F213" s="213" t="s">
        <v>154</v>
      </c>
      <c r="G213" s="213" t="s">
        <v>156</v>
      </c>
      <c r="H213" s="214" t="s">
        <v>119</v>
      </c>
      <c r="I213" s="215">
        <v>14.07</v>
      </c>
      <c r="J213" s="216">
        <v>177.27</v>
      </c>
      <c r="K213" s="217">
        <f t="shared" si="23"/>
        <v>163.20000000000002</v>
      </c>
      <c r="L213" s="14">
        <v>154.89257142857099</v>
      </c>
      <c r="M213" s="215">
        <f t="shared" si="24"/>
        <v>1.0536334860659216</v>
      </c>
      <c r="N213" s="242">
        <v>2.1800000000000002</v>
      </c>
      <c r="O213" s="243">
        <v>37.06</v>
      </c>
      <c r="P213" s="244">
        <v>22.15</v>
      </c>
      <c r="Q213" s="217">
        <f t="shared" si="25"/>
        <v>34.880000000000003</v>
      </c>
      <c r="R213" s="217">
        <f t="shared" si="26"/>
        <v>19.97</v>
      </c>
      <c r="S213" s="216">
        <f t="shared" si="27"/>
        <v>74.661992989484247</v>
      </c>
      <c r="T213" s="219">
        <v>19.73</v>
      </c>
      <c r="U213" s="217">
        <v>25.04</v>
      </c>
      <c r="V213" s="217">
        <v>24.67</v>
      </c>
      <c r="W213" s="220">
        <f t="shared" si="22"/>
        <v>7.4898785425100671</v>
      </c>
    </row>
    <row r="214" spans="1:23" s="208" customFormat="1" hidden="1" x14ac:dyDescent="0.25">
      <c r="A214" s="466"/>
      <c r="B214" s="458"/>
      <c r="C214" s="212">
        <v>2</v>
      </c>
      <c r="D214" s="212">
        <v>3</v>
      </c>
      <c r="E214" s="213" t="s">
        <v>149</v>
      </c>
      <c r="F214" s="213" t="s">
        <v>154</v>
      </c>
      <c r="G214" s="213" t="s">
        <v>156</v>
      </c>
      <c r="H214" s="214" t="s">
        <v>69</v>
      </c>
      <c r="I214" s="215">
        <v>14.01</v>
      </c>
      <c r="J214" s="216">
        <v>289.68</v>
      </c>
      <c r="K214" s="217">
        <f t="shared" si="23"/>
        <v>275.67</v>
      </c>
      <c r="L214" s="14">
        <v>232.33885714285699</v>
      </c>
      <c r="M214" s="215">
        <f t="shared" si="24"/>
        <v>1.1864997675808495</v>
      </c>
      <c r="N214" s="242">
        <v>2.2599999999999998</v>
      </c>
      <c r="O214" s="243">
        <v>34.57</v>
      </c>
      <c r="P214" s="244">
        <v>22.54</v>
      </c>
      <c r="Q214" s="217">
        <f t="shared" si="25"/>
        <v>32.31</v>
      </c>
      <c r="R214" s="217">
        <f t="shared" si="26"/>
        <v>20.28</v>
      </c>
      <c r="S214" s="216">
        <f t="shared" si="27"/>
        <v>59.319526627218934</v>
      </c>
      <c r="T214" s="219">
        <v>20.55</v>
      </c>
      <c r="U214" s="217">
        <v>25.19</v>
      </c>
      <c r="V214" s="217">
        <v>24.89</v>
      </c>
      <c r="W214" s="220">
        <f t="shared" si="22"/>
        <v>6.9124423963133816</v>
      </c>
    </row>
    <row r="215" spans="1:23" s="208" customFormat="1" x14ac:dyDescent="0.25">
      <c r="A215" s="466"/>
      <c r="B215" s="458"/>
      <c r="C215" s="212">
        <v>2</v>
      </c>
      <c r="D215" s="212">
        <v>3</v>
      </c>
      <c r="E215" s="213" t="s">
        <v>149</v>
      </c>
      <c r="F215" s="213" t="s">
        <v>154</v>
      </c>
      <c r="G215" s="213" t="s">
        <v>156</v>
      </c>
      <c r="H215" s="214" t="s">
        <v>116</v>
      </c>
      <c r="I215" s="215">
        <v>25.4</v>
      </c>
      <c r="J215" s="216">
        <v>459.22</v>
      </c>
      <c r="K215" s="217">
        <f t="shared" si="23"/>
        <v>433.82000000000005</v>
      </c>
      <c r="L215" s="14">
        <v>464.67771428571399</v>
      </c>
      <c r="M215" s="215">
        <f t="shared" si="24"/>
        <v>0.93359329845816408</v>
      </c>
      <c r="N215" s="242">
        <v>2.12</v>
      </c>
      <c r="O215" s="243">
        <v>34.630000000000003</v>
      </c>
      <c r="P215" s="244">
        <v>21.51</v>
      </c>
      <c r="Q215" s="217">
        <f t="shared" si="25"/>
        <v>32.510000000000005</v>
      </c>
      <c r="R215" s="217">
        <f t="shared" si="26"/>
        <v>19.39</v>
      </c>
      <c r="S215" s="216">
        <f t="shared" si="27"/>
        <v>67.663744198040249</v>
      </c>
      <c r="T215" s="219">
        <v>20.190000000000001</v>
      </c>
      <c r="U215" s="217">
        <v>25.52</v>
      </c>
      <c r="V215" s="217">
        <v>25.16</v>
      </c>
      <c r="W215" s="220">
        <f t="shared" si="22"/>
        <v>7.2434607645875158</v>
      </c>
    </row>
    <row r="216" spans="1:23" s="208" customFormat="1" ht="15.75" hidden="1" thickBot="1" x14ac:dyDescent="0.3">
      <c r="A216" s="467"/>
      <c r="B216" s="459"/>
      <c r="C216" s="212">
        <v>2</v>
      </c>
      <c r="D216" s="212">
        <v>3</v>
      </c>
      <c r="E216" s="213" t="s">
        <v>149</v>
      </c>
      <c r="F216" s="213" t="s">
        <v>154</v>
      </c>
      <c r="G216" s="213" t="s">
        <v>156</v>
      </c>
      <c r="H216" s="245" t="s">
        <v>121</v>
      </c>
      <c r="I216" s="233">
        <v>25.37</v>
      </c>
      <c r="J216" s="234">
        <v>513.16</v>
      </c>
      <c r="K216" s="217">
        <f t="shared" si="23"/>
        <v>487.78999999999996</v>
      </c>
      <c r="L216" s="246">
        <v>433.699199999999</v>
      </c>
      <c r="M216" s="215">
        <f t="shared" si="24"/>
        <v>1.1247196213412456</v>
      </c>
      <c r="N216" s="242">
        <v>2.12</v>
      </c>
      <c r="O216" s="243">
        <v>31.94</v>
      </c>
      <c r="P216" s="244">
        <v>19.97</v>
      </c>
      <c r="Q216" s="217">
        <f t="shared" si="25"/>
        <v>29.82</v>
      </c>
      <c r="R216" s="217">
        <f t="shared" si="26"/>
        <v>17.849999999999998</v>
      </c>
      <c r="S216" s="216">
        <f t="shared" si="27"/>
        <v>67.058823529411782</v>
      </c>
      <c r="T216" s="219">
        <v>17.78</v>
      </c>
      <c r="U216" s="217">
        <v>22.53</v>
      </c>
      <c r="V216" s="217">
        <v>22.18</v>
      </c>
      <c r="W216" s="220">
        <f t="shared" si="22"/>
        <v>7.9545454545454888</v>
      </c>
    </row>
    <row r="217" spans="1:23" s="208" customFormat="1" hidden="1" x14ac:dyDescent="0.25">
      <c r="A217" s="465" t="s">
        <v>214</v>
      </c>
      <c r="B217" s="461">
        <v>184</v>
      </c>
      <c r="C217" s="212">
        <v>2</v>
      </c>
      <c r="D217" s="212">
        <v>3</v>
      </c>
      <c r="E217" s="213" t="s">
        <v>187</v>
      </c>
      <c r="F217" s="213" t="s">
        <v>157</v>
      </c>
      <c r="G217" s="213" t="s">
        <v>155</v>
      </c>
      <c r="H217" s="237" t="s">
        <v>117</v>
      </c>
      <c r="I217" s="238">
        <v>11.94</v>
      </c>
      <c r="J217" s="239">
        <v>73.11</v>
      </c>
      <c r="K217" s="217">
        <f t="shared" si="23"/>
        <v>61.17</v>
      </c>
      <c r="L217" s="14">
        <v>77.446285714285594</v>
      </c>
      <c r="M217" s="215">
        <f t="shared" si="24"/>
        <v>0.78983774929720996</v>
      </c>
      <c r="N217" s="242">
        <v>2.13</v>
      </c>
      <c r="O217" s="243">
        <v>29.73</v>
      </c>
      <c r="P217" s="244">
        <v>17.329999999999998</v>
      </c>
      <c r="Q217" s="217">
        <f t="shared" si="25"/>
        <v>27.6</v>
      </c>
      <c r="R217" s="217">
        <f t="shared" si="26"/>
        <v>15.2</v>
      </c>
      <c r="S217" s="216">
        <f t="shared" si="27"/>
        <v>81.578947368421069</v>
      </c>
      <c r="T217" s="219">
        <v>19.149999999999999</v>
      </c>
      <c r="U217" s="217">
        <v>24.42</v>
      </c>
      <c r="V217" s="217">
        <v>24</v>
      </c>
      <c r="W217" s="220">
        <f t="shared" si="22"/>
        <v>8.6597938144330229</v>
      </c>
    </row>
    <row r="218" spans="1:23" s="208" customFormat="1" hidden="1" x14ac:dyDescent="0.25">
      <c r="A218" s="466"/>
      <c r="B218" s="458"/>
      <c r="C218" s="212">
        <v>2</v>
      </c>
      <c r="D218" s="212">
        <v>3</v>
      </c>
      <c r="E218" s="213" t="s">
        <v>187</v>
      </c>
      <c r="F218" s="213" t="s">
        <v>157</v>
      </c>
      <c r="G218" s="213" t="s">
        <v>155</v>
      </c>
      <c r="H218" s="214" t="s">
        <v>119</v>
      </c>
      <c r="I218" s="215">
        <v>13.9</v>
      </c>
      <c r="J218" s="216">
        <v>170.66</v>
      </c>
      <c r="K218" s="217">
        <f t="shared" si="23"/>
        <v>156.76</v>
      </c>
      <c r="L218" s="14">
        <v>154.89257142857099</v>
      </c>
      <c r="M218" s="215">
        <f t="shared" si="24"/>
        <v>1.0120562823265553</v>
      </c>
      <c r="N218" s="242">
        <v>2.12</v>
      </c>
      <c r="O218" s="243">
        <v>33.93</v>
      </c>
      <c r="P218" s="244">
        <v>21.74</v>
      </c>
      <c r="Q218" s="217">
        <f t="shared" si="25"/>
        <v>31.81</v>
      </c>
      <c r="R218" s="217">
        <f t="shared" si="26"/>
        <v>19.619999999999997</v>
      </c>
      <c r="S218" s="216">
        <f t="shared" si="27"/>
        <v>62.13047910295618</v>
      </c>
      <c r="T218" s="219">
        <v>20.399999999999999</v>
      </c>
      <c r="U218" s="217">
        <v>24.43</v>
      </c>
      <c r="V218" s="217">
        <v>24.13</v>
      </c>
      <c r="W218" s="220">
        <f t="shared" si="22"/>
        <v>8.0428954423592671</v>
      </c>
    </row>
    <row r="219" spans="1:23" s="208" customFormat="1" hidden="1" x14ac:dyDescent="0.25">
      <c r="A219" s="466"/>
      <c r="B219" s="458"/>
      <c r="C219" s="212">
        <v>2</v>
      </c>
      <c r="D219" s="212">
        <v>3</v>
      </c>
      <c r="E219" s="213" t="s">
        <v>187</v>
      </c>
      <c r="F219" s="213" t="s">
        <v>157</v>
      </c>
      <c r="G219" s="213" t="s">
        <v>155</v>
      </c>
      <c r="H219" s="214" t="s">
        <v>69</v>
      </c>
      <c r="I219" s="215">
        <v>13.97</v>
      </c>
      <c r="J219" s="216">
        <v>277.86</v>
      </c>
      <c r="K219" s="217">
        <f t="shared" si="23"/>
        <v>263.89</v>
      </c>
      <c r="L219" s="14">
        <v>232.33885714285699</v>
      </c>
      <c r="M219" s="215">
        <f t="shared" si="24"/>
        <v>1.1357979601222852</v>
      </c>
      <c r="N219" s="242">
        <v>2.15</v>
      </c>
      <c r="O219" s="243">
        <v>37.06</v>
      </c>
      <c r="P219" s="244">
        <v>23.54</v>
      </c>
      <c r="Q219" s="217">
        <f t="shared" si="25"/>
        <v>34.910000000000004</v>
      </c>
      <c r="R219" s="217">
        <f t="shared" si="26"/>
        <v>21.39</v>
      </c>
      <c r="S219" s="216">
        <f t="shared" si="27"/>
        <v>63.207106124357196</v>
      </c>
      <c r="T219" s="219">
        <v>20.68</v>
      </c>
      <c r="U219" s="217">
        <v>25.66</v>
      </c>
      <c r="V219" s="217">
        <v>25.33</v>
      </c>
      <c r="W219" s="220">
        <f t="shared" si="22"/>
        <v>7.0967741935484288</v>
      </c>
    </row>
    <row r="220" spans="1:23" s="208" customFormat="1" x14ac:dyDescent="0.25">
      <c r="A220" s="466"/>
      <c r="B220" s="458"/>
      <c r="C220" s="212">
        <v>2</v>
      </c>
      <c r="D220" s="212">
        <v>3</v>
      </c>
      <c r="E220" s="213" t="s">
        <v>187</v>
      </c>
      <c r="F220" s="213" t="s">
        <v>157</v>
      </c>
      <c r="G220" s="213" t="s">
        <v>155</v>
      </c>
      <c r="H220" s="214" t="s">
        <v>116</v>
      </c>
      <c r="I220" s="215">
        <v>25.38</v>
      </c>
      <c r="J220" s="216">
        <v>567.44000000000005</v>
      </c>
      <c r="K220" s="217">
        <f t="shared" si="23"/>
        <v>542.06000000000006</v>
      </c>
      <c r="L220" s="14">
        <v>464.67771428571399</v>
      </c>
      <c r="M220" s="215">
        <f t="shared" si="24"/>
        <v>1.166528936799208</v>
      </c>
      <c r="N220" s="242">
        <v>2.09</v>
      </c>
      <c r="O220" s="243">
        <v>37.92</v>
      </c>
      <c r="P220" s="244">
        <v>22.51</v>
      </c>
      <c r="Q220" s="217">
        <f t="shared" si="25"/>
        <v>35.83</v>
      </c>
      <c r="R220" s="217">
        <f t="shared" si="26"/>
        <v>20.420000000000002</v>
      </c>
      <c r="S220" s="216">
        <f t="shared" si="27"/>
        <v>75.465230166503403</v>
      </c>
      <c r="T220" s="219">
        <v>20.56</v>
      </c>
      <c r="U220" s="217">
        <v>25.36</v>
      </c>
      <c r="V220" s="217">
        <v>25</v>
      </c>
      <c r="W220" s="220">
        <f t="shared" si="22"/>
        <v>8.1081081081080928</v>
      </c>
    </row>
    <row r="221" spans="1:23" s="208" customFormat="1" ht="15.75" hidden="1" thickBot="1" x14ac:dyDescent="0.3">
      <c r="A221" s="467"/>
      <c r="B221" s="459"/>
      <c r="C221" s="212">
        <v>2</v>
      </c>
      <c r="D221" s="212">
        <v>3</v>
      </c>
      <c r="E221" s="213" t="s">
        <v>187</v>
      </c>
      <c r="F221" s="213" t="s">
        <v>157</v>
      </c>
      <c r="G221" s="213" t="s">
        <v>155</v>
      </c>
      <c r="H221" s="232" t="s">
        <v>118</v>
      </c>
      <c r="I221" s="233">
        <v>25.58</v>
      </c>
      <c r="J221" s="234">
        <v>662.82</v>
      </c>
      <c r="K221" s="217">
        <f t="shared" si="23"/>
        <v>637.24</v>
      </c>
      <c r="L221" s="14">
        <v>486.982244571428</v>
      </c>
      <c r="M221" s="215">
        <f t="shared" si="24"/>
        <v>1.3085487347917732</v>
      </c>
      <c r="N221" s="218">
        <v>2.2000000000000002</v>
      </c>
      <c r="O221" s="217">
        <v>36.96</v>
      </c>
      <c r="P221" s="217">
        <v>22.16</v>
      </c>
      <c r="Q221" s="217">
        <f t="shared" si="25"/>
        <v>34.76</v>
      </c>
      <c r="R221" s="217">
        <f t="shared" si="26"/>
        <v>19.96</v>
      </c>
      <c r="S221" s="216">
        <f t="shared" si="27"/>
        <v>74.148296593186359</v>
      </c>
      <c r="T221" s="219">
        <v>19.21</v>
      </c>
      <c r="U221" s="217">
        <v>25.37</v>
      </c>
      <c r="V221" s="217">
        <v>24.93</v>
      </c>
      <c r="W221" s="220">
        <f t="shared" si="22"/>
        <v>7.6923076923077165</v>
      </c>
    </row>
    <row r="222" spans="1:23" s="208" customFormat="1" hidden="1" x14ac:dyDescent="0.25">
      <c r="A222" s="465" t="s">
        <v>214</v>
      </c>
      <c r="B222" s="461">
        <v>185</v>
      </c>
      <c r="C222" s="212">
        <v>2</v>
      </c>
      <c r="D222" s="212">
        <v>3</v>
      </c>
      <c r="E222" s="213" t="s">
        <v>150</v>
      </c>
      <c r="F222" s="213" t="s">
        <v>154</v>
      </c>
      <c r="G222" s="213" t="s">
        <v>154</v>
      </c>
      <c r="H222" s="237" t="s">
        <v>117</v>
      </c>
      <c r="I222" s="238">
        <v>11.8</v>
      </c>
      <c r="J222" s="239">
        <v>54.73</v>
      </c>
      <c r="K222" s="217">
        <f t="shared" si="23"/>
        <v>42.929999999999993</v>
      </c>
      <c r="L222" s="14">
        <v>77.446285714285594</v>
      </c>
      <c r="M222" s="215">
        <f t="shared" si="24"/>
        <v>0.55431967594129838</v>
      </c>
      <c r="N222" s="218">
        <v>2.08</v>
      </c>
      <c r="O222" s="217">
        <v>30.63</v>
      </c>
      <c r="P222" s="217">
        <v>17.7</v>
      </c>
      <c r="Q222" s="217">
        <f t="shared" si="25"/>
        <v>28.549999999999997</v>
      </c>
      <c r="R222" s="217">
        <f t="shared" si="26"/>
        <v>15.62</v>
      </c>
      <c r="S222" s="216">
        <f t="shared" si="27"/>
        <v>82.778489116517278</v>
      </c>
      <c r="T222" s="219">
        <v>17.079999999999998</v>
      </c>
      <c r="U222" s="217">
        <v>22.7</v>
      </c>
      <c r="V222" s="217">
        <v>22.29</v>
      </c>
      <c r="W222" s="220">
        <f t="shared" si="22"/>
        <v>7.8694817658349345</v>
      </c>
    </row>
    <row r="223" spans="1:23" s="208" customFormat="1" hidden="1" x14ac:dyDescent="0.25">
      <c r="A223" s="466"/>
      <c r="B223" s="458"/>
      <c r="C223" s="212">
        <v>2</v>
      </c>
      <c r="D223" s="212">
        <v>3</v>
      </c>
      <c r="E223" s="213" t="s">
        <v>150</v>
      </c>
      <c r="F223" s="213" t="s">
        <v>154</v>
      </c>
      <c r="G223" s="213" t="s">
        <v>154</v>
      </c>
      <c r="H223" s="214" t="s">
        <v>119</v>
      </c>
      <c r="I223" s="215">
        <v>14.01</v>
      </c>
      <c r="J223" s="216">
        <v>151.12</v>
      </c>
      <c r="K223" s="217">
        <f t="shared" si="23"/>
        <v>137.11000000000001</v>
      </c>
      <c r="L223" s="14">
        <v>154.89257142857099</v>
      </c>
      <c r="M223" s="215">
        <f t="shared" si="24"/>
        <v>0.88519416222119185</v>
      </c>
      <c r="N223" s="218">
        <v>2.14</v>
      </c>
      <c r="O223" s="217">
        <v>33.840000000000003</v>
      </c>
      <c r="P223" s="217">
        <v>21.19</v>
      </c>
      <c r="Q223" s="217">
        <f t="shared" si="25"/>
        <v>31.700000000000003</v>
      </c>
      <c r="R223" s="217">
        <f t="shared" si="26"/>
        <v>19.05</v>
      </c>
      <c r="S223" s="216">
        <f t="shared" si="27"/>
        <v>66.404199475065624</v>
      </c>
      <c r="T223" s="219">
        <v>19.88</v>
      </c>
      <c r="U223" s="217">
        <v>25.28</v>
      </c>
      <c r="V223" s="217">
        <v>24.92</v>
      </c>
      <c r="W223" s="220">
        <f t="shared" si="22"/>
        <v>7.1428571428571273</v>
      </c>
    </row>
    <row r="224" spans="1:23" s="208" customFormat="1" hidden="1" x14ac:dyDescent="0.25">
      <c r="A224" s="466"/>
      <c r="B224" s="458"/>
      <c r="C224" s="212">
        <v>2</v>
      </c>
      <c r="D224" s="212">
        <v>3</v>
      </c>
      <c r="E224" s="213" t="s">
        <v>150</v>
      </c>
      <c r="F224" s="213" t="s">
        <v>154</v>
      </c>
      <c r="G224" s="213" t="s">
        <v>154</v>
      </c>
      <c r="H224" s="214" t="s">
        <v>69</v>
      </c>
      <c r="I224" s="215">
        <v>14</v>
      </c>
      <c r="J224" s="216">
        <v>269.22000000000003</v>
      </c>
      <c r="K224" s="217">
        <f t="shared" si="23"/>
        <v>255.22000000000003</v>
      </c>
      <c r="L224" s="14">
        <v>232.33885714285699</v>
      </c>
      <c r="M224" s="215">
        <f t="shared" si="24"/>
        <v>1.0984817741574506</v>
      </c>
      <c r="N224" s="218">
        <v>2.16</v>
      </c>
      <c r="O224" s="217">
        <v>35.85</v>
      </c>
      <c r="P224" s="217">
        <v>22.75</v>
      </c>
      <c r="Q224" s="217">
        <f t="shared" si="25"/>
        <v>33.69</v>
      </c>
      <c r="R224" s="217">
        <f t="shared" si="26"/>
        <v>20.59</v>
      </c>
      <c r="S224" s="216">
        <f t="shared" si="27"/>
        <v>63.62311801845555</v>
      </c>
      <c r="T224" s="219">
        <v>18.13</v>
      </c>
      <c r="U224" s="217">
        <v>23.62</v>
      </c>
      <c r="V224" s="217">
        <v>23.27</v>
      </c>
      <c r="W224" s="220">
        <f t="shared" si="22"/>
        <v>6.8093385214008055</v>
      </c>
    </row>
    <row r="225" spans="1:23" s="208" customFormat="1" x14ac:dyDescent="0.25">
      <c r="A225" s="466"/>
      <c r="B225" s="458"/>
      <c r="C225" s="212">
        <v>2</v>
      </c>
      <c r="D225" s="212">
        <v>3</v>
      </c>
      <c r="E225" s="213" t="s">
        <v>150</v>
      </c>
      <c r="F225" s="213" t="s">
        <v>154</v>
      </c>
      <c r="G225" s="213" t="s">
        <v>154</v>
      </c>
      <c r="H225" s="214" t="s">
        <v>116</v>
      </c>
      <c r="I225" s="215">
        <v>25.43</v>
      </c>
      <c r="J225" s="216">
        <v>473.95</v>
      </c>
      <c r="K225" s="217">
        <f t="shared" si="23"/>
        <v>448.52</v>
      </c>
      <c r="L225" s="14">
        <v>464.67771428571399</v>
      </c>
      <c r="M225" s="215">
        <f t="shared" si="24"/>
        <v>0.96522812739029018</v>
      </c>
      <c r="N225" s="218">
        <v>2.19</v>
      </c>
      <c r="O225" s="217">
        <v>34.71</v>
      </c>
      <c r="P225" s="217">
        <v>21.39</v>
      </c>
      <c r="Q225" s="217">
        <f t="shared" si="25"/>
        <v>32.520000000000003</v>
      </c>
      <c r="R225" s="217">
        <f t="shared" si="26"/>
        <v>19.2</v>
      </c>
      <c r="S225" s="216">
        <f t="shared" si="27"/>
        <v>69.375000000000014</v>
      </c>
      <c r="T225" s="219">
        <v>19.8</v>
      </c>
      <c r="U225" s="217">
        <v>24.39</v>
      </c>
      <c r="V225" s="217">
        <v>24.07</v>
      </c>
      <c r="W225" s="220">
        <f t="shared" si="22"/>
        <v>7.4941451990632384</v>
      </c>
    </row>
    <row r="226" spans="1:23" s="208" customFormat="1" ht="15.75" hidden="1" thickBot="1" x14ac:dyDescent="0.3">
      <c r="A226" s="467"/>
      <c r="B226" s="459"/>
      <c r="C226" s="212">
        <v>2</v>
      </c>
      <c r="D226" s="212">
        <v>3</v>
      </c>
      <c r="E226" s="213" t="s">
        <v>150</v>
      </c>
      <c r="F226" s="213" t="s">
        <v>154</v>
      </c>
      <c r="G226" s="213" t="s">
        <v>154</v>
      </c>
      <c r="H226" s="232" t="s">
        <v>118</v>
      </c>
      <c r="I226" s="233">
        <v>25.08</v>
      </c>
      <c r="J226" s="234">
        <v>439.59</v>
      </c>
      <c r="K226" s="217">
        <f t="shared" si="23"/>
        <v>414.51</v>
      </c>
      <c r="L226" s="14">
        <v>486.982244571428</v>
      </c>
      <c r="M226" s="215">
        <f t="shared" si="24"/>
        <v>0.85118093035361542</v>
      </c>
      <c r="N226" s="218">
        <v>2.13</v>
      </c>
      <c r="O226" s="217">
        <v>38.56</v>
      </c>
      <c r="P226" s="217">
        <v>22.19</v>
      </c>
      <c r="Q226" s="217">
        <f t="shared" si="25"/>
        <v>36.43</v>
      </c>
      <c r="R226" s="217">
        <f t="shared" si="26"/>
        <v>20.060000000000002</v>
      </c>
      <c r="S226" s="216">
        <f t="shared" si="27"/>
        <v>81.60518444665999</v>
      </c>
      <c r="T226" s="219">
        <v>19.649999999999999</v>
      </c>
      <c r="U226" s="217">
        <v>25.01</v>
      </c>
      <c r="V226" s="217">
        <v>24.68</v>
      </c>
      <c r="W226" s="220">
        <f t="shared" si="22"/>
        <v>6.5606361829026199</v>
      </c>
    </row>
    <row r="227" spans="1:23" s="208" customFormat="1" hidden="1" x14ac:dyDescent="0.25">
      <c r="A227" s="465" t="s">
        <v>214</v>
      </c>
      <c r="B227" s="461">
        <v>186</v>
      </c>
      <c r="C227" s="212">
        <v>2</v>
      </c>
      <c r="D227" s="212">
        <v>3</v>
      </c>
      <c r="E227" s="213" t="s">
        <v>180</v>
      </c>
      <c r="F227" s="213" t="s">
        <v>157</v>
      </c>
      <c r="G227" s="213" t="s">
        <v>156</v>
      </c>
      <c r="H227" s="237" t="s">
        <v>117</v>
      </c>
      <c r="I227" s="238">
        <v>11.88</v>
      </c>
      <c r="J227" s="239">
        <v>48.69</v>
      </c>
      <c r="K227" s="217">
        <f t="shared" si="23"/>
        <v>36.809999999999995</v>
      </c>
      <c r="L227" s="14">
        <v>77.446285714285594</v>
      </c>
      <c r="M227" s="215">
        <f t="shared" si="24"/>
        <v>0.47529716448635434</v>
      </c>
      <c r="N227" s="218">
        <v>2.1</v>
      </c>
      <c r="O227" s="217">
        <v>21.79</v>
      </c>
      <c r="P227" s="217">
        <v>14.24</v>
      </c>
      <c r="Q227" s="217">
        <f t="shared" si="25"/>
        <v>19.689999999999998</v>
      </c>
      <c r="R227" s="217">
        <f t="shared" si="26"/>
        <v>12.14</v>
      </c>
      <c r="S227" s="216">
        <f t="shared" si="27"/>
        <v>62.191103789126821</v>
      </c>
      <c r="T227" s="219">
        <v>18.850000000000001</v>
      </c>
      <c r="U227" s="217">
        <v>24.1</v>
      </c>
      <c r="V227" s="217">
        <v>23.69</v>
      </c>
      <c r="W227" s="220">
        <f t="shared" si="22"/>
        <v>8.4710743801652928</v>
      </c>
    </row>
    <row r="228" spans="1:23" s="208" customFormat="1" hidden="1" x14ac:dyDescent="0.25">
      <c r="A228" s="466"/>
      <c r="B228" s="458"/>
      <c r="C228" s="212">
        <v>2</v>
      </c>
      <c r="D228" s="212">
        <v>3</v>
      </c>
      <c r="E228" s="213" t="s">
        <v>180</v>
      </c>
      <c r="F228" s="213" t="s">
        <v>157</v>
      </c>
      <c r="G228" s="213" t="s">
        <v>156</v>
      </c>
      <c r="H228" s="214" t="s">
        <v>119</v>
      </c>
      <c r="I228" s="215">
        <v>13.93</v>
      </c>
      <c r="J228" s="216">
        <v>161.47</v>
      </c>
      <c r="K228" s="217">
        <f t="shared" si="23"/>
        <v>147.54</v>
      </c>
      <c r="L228" s="14">
        <v>154.89257142857099</v>
      </c>
      <c r="M228" s="215">
        <f t="shared" si="24"/>
        <v>0.95253115523386056</v>
      </c>
      <c r="N228" s="218">
        <v>2.11</v>
      </c>
      <c r="O228" s="217">
        <v>33.22</v>
      </c>
      <c r="P228" s="217">
        <v>20.65</v>
      </c>
      <c r="Q228" s="217">
        <f t="shared" si="25"/>
        <v>31.11</v>
      </c>
      <c r="R228" s="217">
        <f t="shared" si="26"/>
        <v>18.54</v>
      </c>
      <c r="S228" s="216">
        <f t="shared" si="27"/>
        <v>67.799352750809064</v>
      </c>
      <c r="T228" s="219">
        <v>20.05</v>
      </c>
      <c r="U228" s="217">
        <v>24.76</v>
      </c>
      <c r="V228" s="217">
        <v>24.47</v>
      </c>
      <c r="W228" s="220">
        <f t="shared" si="22"/>
        <v>6.5610859728507425</v>
      </c>
    </row>
    <row r="229" spans="1:23" s="208" customFormat="1" hidden="1" x14ac:dyDescent="0.25">
      <c r="A229" s="466"/>
      <c r="B229" s="458"/>
      <c r="C229" s="212">
        <v>2</v>
      </c>
      <c r="D229" s="212">
        <v>3</v>
      </c>
      <c r="E229" s="213" t="s">
        <v>180</v>
      </c>
      <c r="F229" s="213" t="s">
        <v>157</v>
      </c>
      <c r="G229" s="213" t="s">
        <v>156</v>
      </c>
      <c r="H229" s="214" t="s">
        <v>69</v>
      </c>
      <c r="I229" s="215">
        <v>13.93</v>
      </c>
      <c r="J229" s="216">
        <v>234.74</v>
      </c>
      <c r="K229" s="217">
        <f t="shared" si="23"/>
        <v>220.81</v>
      </c>
      <c r="L229" s="14">
        <v>232.33885714285699</v>
      </c>
      <c r="M229" s="215">
        <f t="shared" si="24"/>
        <v>0.95037912605480235</v>
      </c>
      <c r="N229" s="218">
        <v>2.15</v>
      </c>
      <c r="O229" s="217">
        <v>32.44</v>
      </c>
      <c r="P229" s="217">
        <v>20.52</v>
      </c>
      <c r="Q229" s="217">
        <f t="shared" si="25"/>
        <v>30.29</v>
      </c>
      <c r="R229" s="217">
        <f t="shared" si="26"/>
        <v>18.37</v>
      </c>
      <c r="S229" s="216">
        <f t="shared" si="27"/>
        <v>64.888405008165478</v>
      </c>
      <c r="T229" s="219">
        <v>21.48</v>
      </c>
      <c r="U229" s="217">
        <v>25.72</v>
      </c>
      <c r="V229" s="217">
        <v>25.48</v>
      </c>
      <c r="W229" s="220">
        <f t="shared" si="22"/>
        <v>5.9999999999999609</v>
      </c>
    </row>
    <row r="230" spans="1:23" s="208" customFormat="1" x14ac:dyDescent="0.25">
      <c r="A230" s="466"/>
      <c r="B230" s="458"/>
      <c r="C230" s="212">
        <v>2</v>
      </c>
      <c r="D230" s="212">
        <v>3</v>
      </c>
      <c r="E230" s="213" t="s">
        <v>180</v>
      </c>
      <c r="F230" s="213" t="s">
        <v>157</v>
      </c>
      <c r="G230" s="213" t="s">
        <v>156</v>
      </c>
      <c r="H230" s="214" t="s">
        <v>116</v>
      </c>
      <c r="I230" s="215">
        <v>25.58</v>
      </c>
      <c r="J230" s="216">
        <v>395.39</v>
      </c>
      <c r="K230" s="217">
        <f t="shared" si="23"/>
        <v>369.81</v>
      </c>
      <c r="L230" s="14">
        <v>464.67771428571399</v>
      </c>
      <c r="M230" s="215">
        <f t="shared" si="24"/>
        <v>0.79584191070677612</v>
      </c>
      <c r="N230" s="218">
        <v>2.11</v>
      </c>
      <c r="O230" s="217">
        <v>30.41</v>
      </c>
      <c r="P230" s="217">
        <v>18.7</v>
      </c>
      <c r="Q230" s="217">
        <f t="shared" si="25"/>
        <v>28.3</v>
      </c>
      <c r="R230" s="217">
        <f t="shared" si="26"/>
        <v>16.59</v>
      </c>
      <c r="S230" s="216">
        <f t="shared" si="27"/>
        <v>70.584689572031351</v>
      </c>
      <c r="T230" s="219">
        <v>18.96</v>
      </c>
      <c r="U230" s="217">
        <v>23.4</v>
      </c>
      <c r="V230" s="217">
        <v>23.11</v>
      </c>
      <c r="W230" s="220">
        <f t="shared" si="22"/>
        <v>6.9879518072288977</v>
      </c>
    </row>
    <row r="231" spans="1:23" s="208" customFormat="1" ht="15.75" hidden="1" thickBot="1" x14ac:dyDescent="0.3">
      <c r="A231" s="467"/>
      <c r="B231" s="459"/>
      <c r="C231" s="212">
        <v>2</v>
      </c>
      <c r="D231" s="212">
        <v>3</v>
      </c>
      <c r="E231" s="213" t="s">
        <v>180</v>
      </c>
      <c r="F231" s="213" t="s">
        <v>157</v>
      </c>
      <c r="G231" s="213" t="s">
        <v>156</v>
      </c>
      <c r="H231" s="232" t="s">
        <v>118</v>
      </c>
      <c r="I231" s="233">
        <v>25.51</v>
      </c>
      <c r="J231" s="234">
        <v>469.84</v>
      </c>
      <c r="K231" s="217">
        <f t="shared" si="23"/>
        <v>444.33</v>
      </c>
      <c r="L231" s="14">
        <v>486.982244571428</v>
      </c>
      <c r="M231" s="215">
        <f t="shared" si="24"/>
        <v>0.91241519573477592</v>
      </c>
      <c r="N231" s="218">
        <v>2.14</v>
      </c>
      <c r="O231" s="217">
        <v>39.67</v>
      </c>
      <c r="P231" s="217">
        <v>23.64</v>
      </c>
      <c r="Q231" s="217">
        <f t="shared" si="25"/>
        <v>37.53</v>
      </c>
      <c r="R231" s="217">
        <f t="shared" si="26"/>
        <v>21.5</v>
      </c>
      <c r="S231" s="216">
        <f t="shared" si="27"/>
        <v>74.558139534883722</v>
      </c>
      <c r="T231" s="219">
        <v>20.41</v>
      </c>
      <c r="U231" s="217">
        <v>25.05</v>
      </c>
      <c r="V231" s="217">
        <v>24.79</v>
      </c>
      <c r="W231" s="220">
        <f t="shared" ref="W231:W236" si="28">((U231-T231)-(V231-T231))/(V231-T231)*100</f>
        <v>5.9360730593607673</v>
      </c>
    </row>
    <row r="232" spans="1:23" s="208" customFormat="1" hidden="1" x14ac:dyDescent="0.25">
      <c r="A232" s="465" t="s">
        <v>214</v>
      </c>
      <c r="B232" s="461">
        <v>187</v>
      </c>
      <c r="C232" s="212">
        <v>2</v>
      </c>
      <c r="D232" s="212">
        <v>3</v>
      </c>
      <c r="E232" s="213" t="s">
        <v>210</v>
      </c>
      <c r="F232" s="213" t="s">
        <v>154</v>
      </c>
      <c r="G232" s="213" t="s">
        <v>154</v>
      </c>
      <c r="H232" s="237" t="s">
        <v>117</v>
      </c>
      <c r="I232" s="238">
        <v>11.79</v>
      </c>
      <c r="J232" s="239">
        <v>97.75</v>
      </c>
      <c r="K232" s="217">
        <f t="shared" si="23"/>
        <v>85.960000000000008</v>
      </c>
      <c r="L232" s="14">
        <v>77.446285714285594</v>
      </c>
      <c r="M232" s="215">
        <f t="shared" si="24"/>
        <v>1.1099305693900308</v>
      </c>
      <c r="N232" s="218">
        <v>2.1</v>
      </c>
      <c r="O232" s="217">
        <v>39.409999999999997</v>
      </c>
      <c r="P232" s="217">
        <v>23.02</v>
      </c>
      <c r="Q232" s="217">
        <f t="shared" si="25"/>
        <v>37.309999999999995</v>
      </c>
      <c r="R232" s="217">
        <f t="shared" si="26"/>
        <v>20.919999999999998</v>
      </c>
      <c r="S232" s="216">
        <f t="shared" si="27"/>
        <v>78.34608030592733</v>
      </c>
      <c r="T232" s="219">
        <v>20.62</v>
      </c>
      <c r="U232" s="217">
        <v>24.91</v>
      </c>
      <c r="V232" s="217">
        <v>24.6</v>
      </c>
      <c r="W232" s="220">
        <f t="shared" si="28"/>
        <v>7.7889447236180578</v>
      </c>
    </row>
    <row r="233" spans="1:23" s="208" customFormat="1" hidden="1" x14ac:dyDescent="0.25">
      <c r="A233" s="466"/>
      <c r="B233" s="458"/>
      <c r="C233" s="212">
        <v>2</v>
      </c>
      <c r="D233" s="212">
        <v>3</v>
      </c>
      <c r="E233" s="213" t="s">
        <v>210</v>
      </c>
      <c r="F233" s="213" t="s">
        <v>154</v>
      </c>
      <c r="G233" s="213" t="s">
        <v>154</v>
      </c>
      <c r="H233" s="214" t="s">
        <v>119</v>
      </c>
      <c r="I233" s="215">
        <v>14</v>
      </c>
      <c r="J233" s="216">
        <v>198.95</v>
      </c>
      <c r="K233" s="217">
        <f t="shared" si="23"/>
        <v>184.95</v>
      </c>
      <c r="L233" s="14">
        <v>154.89257142857099</v>
      </c>
      <c r="M233" s="215">
        <f t="shared" si="24"/>
        <v>1.1940533899993393</v>
      </c>
      <c r="N233" s="218">
        <v>2.19</v>
      </c>
      <c r="O233" s="217">
        <v>36.56</v>
      </c>
      <c r="P233" s="217">
        <v>23.19</v>
      </c>
      <c r="Q233" s="217">
        <f t="shared" si="25"/>
        <v>34.370000000000005</v>
      </c>
      <c r="R233" s="217">
        <f t="shared" si="26"/>
        <v>21</v>
      </c>
      <c r="S233" s="216">
        <f t="shared" si="27"/>
        <v>63.666666666666693</v>
      </c>
      <c r="T233" s="219">
        <v>17.920000000000002</v>
      </c>
      <c r="U233" s="217">
        <v>23.14</v>
      </c>
      <c r="V233" s="217">
        <v>22.8</v>
      </c>
      <c r="W233" s="220">
        <f t="shared" si="28"/>
        <v>6.9672131147540961</v>
      </c>
    </row>
    <row r="234" spans="1:23" s="208" customFormat="1" hidden="1" x14ac:dyDescent="0.25">
      <c r="A234" s="466"/>
      <c r="B234" s="458"/>
      <c r="C234" s="212">
        <v>2</v>
      </c>
      <c r="D234" s="212">
        <v>3</v>
      </c>
      <c r="E234" s="213" t="s">
        <v>210</v>
      </c>
      <c r="F234" s="213" t="s">
        <v>154</v>
      </c>
      <c r="G234" s="213" t="s">
        <v>154</v>
      </c>
      <c r="H234" s="214" t="s">
        <v>69</v>
      </c>
      <c r="I234" s="215">
        <v>13.99</v>
      </c>
      <c r="J234" s="216">
        <v>262.25</v>
      </c>
      <c r="K234" s="217">
        <f t="shared" si="23"/>
        <v>248.26</v>
      </c>
      <c r="L234" s="14">
        <v>232.33885714285699</v>
      </c>
      <c r="M234" s="215">
        <f t="shared" si="24"/>
        <v>1.0685255279849881</v>
      </c>
      <c r="N234" s="218">
        <v>2.1</v>
      </c>
      <c r="O234" s="217">
        <v>34.630000000000003</v>
      </c>
      <c r="P234" s="217">
        <v>21.55</v>
      </c>
      <c r="Q234" s="217">
        <f t="shared" si="25"/>
        <v>32.53</v>
      </c>
      <c r="R234" s="217">
        <f t="shared" si="26"/>
        <v>19.45</v>
      </c>
      <c r="S234" s="216">
        <f t="shared" si="27"/>
        <v>67.249357326478162</v>
      </c>
      <c r="T234" s="219">
        <v>17.600000000000001</v>
      </c>
      <c r="U234" s="217">
        <v>22.76</v>
      </c>
      <c r="V234" s="217">
        <v>22.43</v>
      </c>
      <c r="W234" s="220">
        <f t="shared" si="28"/>
        <v>6.8322981366460036</v>
      </c>
    </row>
    <row r="235" spans="1:23" s="208" customFormat="1" x14ac:dyDescent="0.25">
      <c r="A235" s="466"/>
      <c r="B235" s="458"/>
      <c r="C235" s="212">
        <v>2</v>
      </c>
      <c r="D235" s="212">
        <v>3</v>
      </c>
      <c r="E235" s="213" t="s">
        <v>210</v>
      </c>
      <c r="F235" s="213" t="s">
        <v>154</v>
      </c>
      <c r="G235" s="213" t="s">
        <v>154</v>
      </c>
      <c r="H235" s="214" t="s">
        <v>116</v>
      </c>
      <c r="I235" s="215">
        <v>25.36</v>
      </c>
      <c r="J235" s="216">
        <v>478.5</v>
      </c>
      <c r="K235" s="217">
        <f t="shared" si="23"/>
        <v>453.14</v>
      </c>
      <c r="L235" s="14">
        <v>464.67771428571399</v>
      </c>
      <c r="M235" s="215">
        <f t="shared" si="24"/>
        <v>0.97517050219752976</v>
      </c>
      <c r="N235" s="218">
        <v>2.12</v>
      </c>
      <c r="O235" s="217">
        <v>36.53</v>
      </c>
      <c r="P235" s="217">
        <v>22.13</v>
      </c>
      <c r="Q235" s="217">
        <f t="shared" si="25"/>
        <v>34.410000000000004</v>
      </c>
      <c r="R235" s="217">
        <f t="shared" si="26"/>
        <v>20.009999999999998</v>
      </c>
      <c r="S235" s="216">
        <f t="shared" si="27"/>
        <v>71.964017991004539</v>
      </c>
      <c r="T235" s="219">
        <v>17.829999999999998</v>
      </c>
      <c r="U235" s="217">
        <v>23.21</v>
      </c>
      <c r="V235" s="217">
        <v>22.85</v>
      </c>
      <c r="W235" s="220">
        <f t="shared" si="28"/>
        <v>7.1713147410358404</v>
      </c>
    </row>
    <row r="236" spans="1:23" s="208" customFormat="1" ht="15.75" hidden="1" thickBot="1" x14ac:dyDescent="0.3">
      <c r="A236" s="467"/>
      <c r="B236" s="459"/>
      <c r="C236" s="212">
        <v>2</v>
      </c>
      <c r="D236" s="212">
        <v>3</v>
      </c>
      <c r="E236" s="213" t="s">
        <v>210</v>
      </c>
      <c r="F236" s="213" t="s">
        <v>154</v>
      </c>
      <c r="G236" s="213" t="s">
        <v>154</v>
      </c>
      <c r="H236" s="245" t="s">
        <v>215</v>
      </c>
      <c r="I236" s="233">
        <v>25.75</v>
      </c>
      <c r="J236" s="234">
        <v>245.48</v>
      </c>
      <c r="K236" s="217">
        <f t="shared" si="23"/>
        <v>219.73</v>
      </c>
      <c r="L236" s="246">
        <v>154.89257142857099</v>
      </c>
      <c r="M236" s="215">
        <f t="shared" si="24"/>
        <v>1.4185961145420645</v>
      </c>
      <c r="N236" s="218">
        <v>2.13</v>
      </c>
      <c r="O236" s="217">
        <v>40.520000000000003</v>
      </c>
      <c r="P236" s="217">
        <v>24.73</v>
      </c>
      <c r="Q236" s="217">
        <f t="shared" si="25"/>
        <v>38.39</v>
      </c>
      <c r="R236" s="217">
        <f t="shared" si="26"/>
        <v>22.6</v>
      </c>
      <c r="S236" s="216">
        <f t="shared" si="27"/>
        <v>69.867256637168126</v>
      </c>
      <c r="T236" s="219">
        <v>18.59</v>
      </c>
      <c r="U236" s="217">
        <v>23.89</v>
      </c>
      <c r="V236" s="217">
        <v>23.56</v>
      </c>
      <c r="W236" s="220">
        <f t="shared" si="28"/>
        <v>6.6398390342052709</v>
      </c>
    </row>
    <row r="237" spans="1:23" s="208" customFormat="1" hidden="1" x14ac:dyDescent="0.25">
      <c r="A237" s="460" t="s">
        <v>214</v>
      </c>
      <c r="B237" s="471">
        <v>188</v>
      </c>
      <c r="C237" s="212"/>
      <c r="D237" s="212"/>
      <c r="E237" s="213"/>
      <c r="F237" s="213"/>
      <c r="G237" s="213"/>
      <c r="H237" s="272" t="s">
        <v>117</v>
      </c>
      <c r="I237" s="273" t="s">
        <v>213</v>
      </c>
      <c r="J237" s="274" t="s">
        <v>213</v>
      </c>
      <c r="K237" s="274" t="s">
        <v>213</v>
      </c>
      <c r="L237" s="274" t="s">
        <v>213</v>
      </c>
      <c r="M237" s="274" t="s">
        <v>213</v>
      </c>
      <c r="N237" s="274" t="s">
        <v>213</v>
      </c>
      <c r="O237" s="274" t="s">
        <v>213</v>
      </c>
      <c r="P237" s="274" t="s">
        <v>213</v>
      </c>
      <c r="Q237" s="274" t="s">
        <v>213</v>
      </c>
      <c r="R237" s="274" t="s">
        <v>213</v>
      </c>
      <c r="S237" s="274" t="s">
        <v>213</v>
      </c>
      <c r="T237" s="219" t="s">
        <v>14</v>
      </c>
      <c r="U237" s="217" t="s">
        <v>14</v>
      </c>
      <c r="V237" s="217" t="s">
        <v>14</v>
      </c>
      <c r="W237" s="220" t="s">
        <v>14</v>
      </c>
    </row>
    <row r="238" spans="1:23" s="208" customFormat="1" hidden="1" x14ac:dyDescent="0.25">
      <c r="A238" s="455"/>
      <c r="B238" s="472"/>
      <c r="C238" s="212"/>
      <c r="D238" s="212"/>
      <c r="E238" s="213"/>
      <c r="F238" s="213"/>
      <c r="G238" s="213"/>
      <c r="H238" s="275" t="s">
        <v>119</v>
      </c>
      <c r="I238" s="269" t="s">
        <v>213</v>
      </c>
      <c r="J238" s="270" t="s">
        <v>213</v>
      </c>
      <c r="K238" s="270" t="s">
        <v>213</v>
      </c>
      <c r="L238" s="270" t="s">
        <v>213</v>
      </c>
      <c r="M238" s="270" t="s">
        <v>213</v>
      </c>
      <c r="N238" s="270" t="s">
        <v>213</v>
      </c>
      <c r="O238" s="270" t="s">
        <v>213</v>
      </c>
      <c r="P238" s="270" t="s">
        <v>213</v>
      </c>
      <c r="Q238" s="270" t="s">
        <v>213</v>
      </c>
      <c r="R238" s="270" t="s">
        <v>213</v>
      </c>
      <c r="S238" s="270" t="s">
        <v>213</v>
      </c>
      <c r="T238" s="219" t="s">
        <v>14</v>
      </c>
      <c r="U238" s="217" t="s">
        <v>14</v>
      </c>
      <c r="V238" s="217" t="s">
        <v>14</v>
      </c>
      <c r="W238" s="220" t="s">
        <v>14</v>
      </c>
    </row>
    <row r="239" spans="1:23" s="208" customFormat="1" hidden="1" x14ac:dyDescent="0.25">
      <c r="A239" s="455"/>
      <c r="B239" s="472"/>
      <c r="C239" s="212"/>
      <c r="D239" s="212"/>
      <c r="E239" s="213"/>
      <c r="F239" s="213"/>
      <c r="G239" s="213"/>
      <c r="H239" s="275" t="s">
        <v>69</v>
      </c>
      <c r="I239" s="269" t="s">
        <v>213</v>
      </c>
      <c r="J239" s="270" t="s">
        <v>213</v>
      </c>
      <c r="K239" s="270" t="s">
        <v>213</v>
      </c>
      <c r="L239" s="270" t="s">
        <v>213</v>
      </c>
      <c r="M239" s="270" t="s">
        <v>213</v>
      </c>
      <c r="N239" s="270" t="s">
        <v>213</v>
      </c>
      <c r="O239" s="270" t="s">
        <v>213</v>
      </c>
      <c r="P239" s="270" t="s">
        <v>213</v>
      </c>
      <c r="Q239" s="270" t="s">
        <v>213</v>
      </c>
      <c r="R239" s="270" t="s">
        <v>213</v>
      </c>
      <c r="S239" s="270" t="s">
        <v>213</v>
      </c>
      <c r="T239" s="219" t="s">
        <v>14</v>
      </c>
      <c r="U239" s="217" t="s">
        <v>14</v>
      </c>
      <c r="V239" s="217" t="s">
        <v>14</v>
      </c>
      <c r="W239" s="220" t="s">
        <v>14</v>
      </c>
    </row>
    <row r="240" spans="1:23" s="208" customFormat="1" x14ac:dyDescent="0.25">
      <c r="A240" s="455"/>
      <c r="B240" s="472"/>
      <c r="C240" s="212"/>
      <c r="D240" s="212"/>
      <c r="E240" s="213"/>
      <c r="F240" s="213"/>
      <c r="G240" s="213"/>
      <c r="H240" s="275" t="s">
        <v>116</v>
      </c>
      <c r="I240" s="269" t="s">
        <v>213</v>
      </c>
      <c r="J240" s="270" t="s">
        <v>213</v>
      </c>
      <c r="K240" s="270" t="s">
        <v>213</v>
      </c>
      <c r="L240" s="270" t="s">
        <v>213</v>
      </c>
      <c r="M240" s="270" t="s">
        <v>213</v>
      </c>
      <c r="N240" s="270" t="s">
        <v>213</v>
      </c>
      <c r="O240" s="270" t="s">
        <v>213</v>
      </c>
      <c r="P240" s="270" t="s">
        <v>213</v>
      </c>
      <c r="Q240" s="270" t="s">
        <v>213</v>
      </c>
      <c r="R240" s="270" t="s">
        <v>213</v>
      </c>
      <c r="S240" s="270" t="s">
        <v>213</v>
      </c>
      <c r="T240" s="219" t="s">
        <v>14</v>
      </c>
      <c r="U240" s="217" t="s">
        <v>14</v>
      </c>
      <c r="V240" s="217" t="s">
        <v>14</v>
      </c>
      <c r="W240" s="220" t="s">
        <v>14</v>
      </c>
    </row>
    <row r="241" spans="1:23" s="208" customFormat="1" ht="15.75" hidden="1" thickBot="1" x14ac:dyDescent="0.3">
      <c r="A241" s="456"/>
      <c r="B241" s="473"/>
      <c r="C241" s="212"/>
      <c r="D241" s="212"/>
      <c r="E241" s="213"/>
      <c r="F241" s="213"/>
      <c r="G241" s="213"/>
      <c r="H241" s="278" t="s">
        <v>118</v>
      </c>
      <c r="I241" s="269" t="s">
        <v>213</v>
      </c>
      <c r="J241" s="270" t="s">
        <v>213</v>
      </c>
      <c r="K241" s="270" t="s">
        <v>213</v>
      </c>
      <c r="L241" s="270" t="s">
        <v>213</v>
      </c>
      <c r="M241" s="270" t="s">
        <v>213</v>
      </c>
      <c r="N241" s="270" t="s">
        <v>213</v>
      </c>
      <c r="O241" s="270" t="s">
        <v>213</v>
      </c>
      <c r="P241" s="270" t="s">
        <v>213</v>
      </c>
      <c r="Q241" s="270" t="s">
        <v>213</v>
      </c>
      <c r="R241" s="270" t="s">
        <v>213</v>
      </c>
      <c r="S241" s="270" t="s">
        <v>213</v>
      </c>
      <c r="T241" s="219" t="s">
        <v>14</v>
      </c>
      <c r="U241" s="217" t="s">
        <v>14</v>
      </c>
      <c r="V241" s="217" t="s">
        <v>14</v>
      </c>
      <c r="W241" s="220" t="s">
        <v>14</v>
      </c>
    </row>
    <row r="242" spans="1:23" s="208" customFormat="1" hidden="1" x14ac:dyDescent="0.25">
      <c r="A242" s="460" t="s">
        <v>214</v>
      </c>
      <c r="B242" s="468">
        <v>189</v>
      </c>
      <c r="C242" s="212">
        <v>2</v>
      </c>
      <c r="D242" s="212">
        <v>3</v>
      </c>
      <c r="E242" s="213" t="s">
        <v>187</v>
      </c>
      <c r="F242" s="213" t="s">
        <v>157</v>
      </c>
      <c r="G242" s="213" t="s">
        <v>156</v>
      </c>
      <c r="H242" s="237" t="s">
        <v>117</v>
      </c>
      <c r="I242" s="238">
        <v>12</v>
      </c>
      <c r="J242" s="239">
        <v>79.59</v>
      </c>
      <c r="K242" s="217">
        <f t="shared" si="23"/>
        <v>67.59</v>
      </c>
      <c r="L242" s="14">
        <v>77.446285714285594</v>
      </c>
      <c r="M242" s="215">
        <f t="shared" si="24"/>
        <v>0.87273391327445526</v>
      </c>
      <c r="N242" s="218">
        <v>2.13</v>
      </c>
      <c r="O242" s="217">
        <v>32.979999999999997</v>
      </c>
      <c r="P242" s="217">
        <v>20.75</v>
      </c>
      <c r="Q242" s="217">
        <f t="shared" ref="Q242:Q296" si="29">O242-N242</f>
        <v>30.849999999999998</v>
      </c>
      <c r="R242" s="217">
        <f t="shared" ref="R242:R296" si="30">P242-N242</f>
        <v>18.62</v>
      </c>
      <c r="S242" s="216">
        <f t="shared" ref="S242:S296" si="31">(Q242-R242)/R242*100</f>
        <v>65.682062298603626</v>
      </c>
      <c r="T242" s="219">
        <v>18.95</v>
      </c>
      <c r="U242" s="217">
        <v>23.94</v>
      </c>
      <c r="V242" s="217">
        <v>23.59</v>
      </c>
      <c r="W242" s="220">
        <f t="shared" ref="W242:W305" si="32">((U242-T242)-(V242-T242))/(V242-T242)*100</f>
        <v>7.5431034482758923</v>
      </c>
    </row>
    <row r="243" spans="1:23" s="208" customFormat="1" hidden="1" x14ac:dyDescent="0.25">
      <c r="A243" s="455"/>
      <c r="B243" s="469"/>
      <c r="C243" s="212">
        <v>2</v>
      </c>
      <c r="D243" s="212">
        <v>3</v>
      </c>
      <c r="E243" s="213" t="s">
        <v>187</v>
      </c>
      <c r="F243" s="213" t="s">
        <v>157</v>
      </c>
      <c r="G243" s="213" t="s">
        <v>156</v>
      </c>
      <c r="H243" s="214" t="s">
        <v>119</v>
      </c>
      <c r="I243" s="215">
        <v>13.95</v>
      </c>
      <c r="J243" s="216">
        <v>166.27</v>
      </c>
      <c r="K243" s="217">
        <f t="shared" si="23"/>
        <v>152.32000000000002</v>
      </c>
      <c r="L243" s="14">
        <v>154.89257142857099</v>
      </c>
      <c r="M243" s="215">
        <f t="shared" si="24"/>
        <v>0.98339125366152691</v>
      </c>
      <c r="N243" s="218">
        <v>2.13</v>
      </c>
      <c r="O243" s="217">
        <v>37.049999999999997</v>
      </c>
      <c r="P243" s="217">
        <v>22.69</v>
      </c>
      <c r="Q243" s="217">
        <f t="shared" si="29"/>
        <v>34.919999999999995</v>
      </c>
      <c r="R243" s="217">
        <f t="shared" si="30"/>
        <v>20.560000000000002</v>
      </c>
      <c r="S243" s="216">
        <f t="shared" si="31"/>
        <v>69.844357976653654</v>
      </c>
      <c r="T243" s="219">
        <v>18.100000000000001</v>
      </c>
      <c r="U243" s="217">
        <v>22.93</v>
      </c>
      <c r="V243" s="217">
        <v>22.62</v>
      </c>
      <c r="W243" s="220">
        <f t="shared" si="32"/>
        <v>6.8584070796459891</v>
      </c>
    </row>
    <row r="244" spans="1:23" s="208" customFormat="1" hidden="1" x14ac:dyDescent="0.25">
      <c r="A244" s="455"/>
      <c r="B244" s="469"/>
      <c r="C244" s="212">
        <v>2</v>
      </c>
      <c r="D244" s="212">
        <v>3</v>
      </c>
      <c r="E244" s="213" t="s">
        <v>187</v>
      </c>
      <c r="F244" s="213" t="s">
        <v>157</v>
      </c>
      <c r="G244" s="213" t="s">
        <v>156</v>
      </c>
      <c r="H244" s="214" t="s">
        <v>69</v>
      </c>
      <c r="I244" s="215">
        <v>14.01</v>
      </c>
      <c r="J244" s="216">
        <v>285.91000000000003</v>
      </c>
      <c r="K244" s="217">
        <f t="shared" si="23"/>
        <v>271.90000000000003</v>
      </c>
      <c r="L244" s="14">
        <v>232.33885714285699</v>
      </c>
      <c r="M244" s="215">
        <f t="shared" si="24"/>
        <v>1.1702734675707658</v>
      </c>
      <c r="N244" s="218">
        <v>2.11</v>
      </c>
      <c r="O244" s="217">
        <v>38.03</v>
      </c>
      <c r="P244" s="217">
        <v>21.73</v>
      </c>
      <c r="Q244" s="217">
        <f t="shared" si="29"/>
        <v>35.92</v>
      </c>
      <c r="R244" s="217">
        <f t="shared" si="30"/>
        <v>19.62</v>
      </c>
      <c r="S244" s="216">
        <f t="shared" si="31"/>
        <v>83.078491335372078</v>
      </c>
      <c r="T244" s="219">
        <v>18.45</v>
      </c>
      <c r="U244" s="217">
        <v>22.88</v>
      </c>
      <c r="V244" s="217">
        <v>22.61</v>
      </c>
      <c r="W244" s="220">
        <f t="shared" si="32"/>
        <v>6.4903846153846052</v>
      </c>
    </row>
    <row r="245" spans="1:23" s="208" customFormat="1" x14ac:dyDescent="0.25">
      <c r="A245" s="455"/>
      <c r="B245" s="469"/>
      <c r="C245" s="212">
        <v>2</v>
      </c>
      <c r="D245" s="212">
        <v>3</v>
      </c>
      <c r="E245" s="213" t="s">
        <v>187</v>
      </c>
      <c r="F245" s="213" t="s">
        <v>157</v>
      </c>
      <c r="G245" s="213" t="s">
        <v>156</v>
      </c>
      <c r="H245" s="214" t="s">
        <v>116</v>
      </c>
      <c r="I245" s="215">
        <v>25.66</v>
      </c>
      <c r="J245" s="216">
        <v>522.51</v>
      </c>
      <c r="K245" s="217">
        <f t="shared" si="23"/>
        <v>496.84999999999997</v>
      </c>
      <c r="L245" s="14">
        <v>464.67771428571399</v>
      </c>
      <c r="M245" s="215">
        <f t="shared" si="24"/>
        <v>1.0692356976140767</v>
      </c>
      <c r="N245" s="218">
        <v>2.17</v>
      </c>
      <c r="O245" s="217">
        <v>39.299999999999997</v>
      </c>
      <c r="P245" s="217">
        <v>22.51</v>
      </c>
      <c r="Q245" s="217">
        <f t="shared" si="29"/>
        <v>37.129999999999995</v>
      </c>
      <c r="R245" s="217">
        <f t="shared" si="30"/>
        <v>20.340000000000003</v>
      </c>
      <c r="S245" s="216">
        <f t="shared" si="31"/>
        <v>82.546705998033374</v>
      </c>
      <c r="T245" s="219">
        <v>18.8</v>
      </c>
      <c r="U245" s="217">
        <v>24.46</v>
      </c>
      <c r="V245" s="217">
        <v>24.13</v>
      </c>
      <c r="W245" s="220">
        <f t="shared" si="32"/>
        <v>6.1913696060037893</v>
      </c>
    </row>
    <row r="246" spans="1:23" s="208" customFormat="1" ht="15.75" hidden="1" thickBot="1" x14ac:dyDescent="0.3">
      <c r="A246" s="456"/>
      <c r="B246" s="470"/>
      <c r="C246" s="212">
        <v>2</v>
      </c>
      <c r="D246" s="212">
        <v>3</v>
      </c>
      <c r="E246" s="213" t="s">
        <v>187</v>
      </c>
      <c r="F246" s="213" t="s">
        <v>157</v>
      </c>
      <c r="G246" s="213" t="s">
        <v>156</v>
      </c>
      <c r="H246" s="245" t="s">
        <v>216</v>
      </c>
      <c r="I246" s="233">
        <v>25.28</v>
      </c>
      <c r="J246" s="234">
        <v>70.37</v>
      </c>
      <c r="K246" s="217">
        <f t="shared" si="23"/>
        <v>45.09</v>
      </c>
      <c r="L246" s="246">
        <v>30.978514285714201</v>
      </c>
      <c r="M246" s="215">
        <f t="shared" si="24"/>
        <v>1.4555249352546691</v>
      </c>
      <c r="N246" s="218">
        <v>2.12</v>
      </c>
      <c r="O246" s="217">
        <v>33.39</v>
      </c>
      <c r="P246" s="217">
        <v>20.73</v>
      </c>
      <c r="Q246" s="217">
        <f t="shared" si="29"/>
        <v>31.27</v>
      </c>
      <c r="R246" s="217">
        <f t="shared" si="30"/>
        <v>18.61</v>
      </c>
      <c r="S246" s="216">
        <f t="shared" si="31"/>
        <v>68.02794196668458</v>
      </c>
      <c r="T246" s="219">
        <v>19.760000000000002</v>
      </c>
      <c r="U246" s="217">
        <v>25.5</v>
      </c>
      <c r="V246" s="217">
        <v>25.13</v>
      </c>
      <c r="W246" s="220">
        <f t="shared" si="32"/>
        <v>6.8901303538175265</v>
      </c>
    </row>
    <row r="247" spans="1:23" s="208" customFormat="1" ht="14.25" hidden="1" customHeight="1" thickBot="1" x14ac:dyDescent="0.3">
      <c r="A247" s="465" t="s">
        <v>214</v>
      </c>
      <c r="B247" s="461">
        <v>190</v>
      </c>
      <c r="C247" s="212">
        <v>2</v>
      </c>
      <c r="D247" s="212">
        <v>3</v>
      </c>
      <c r="E247" s="213" t="s">
        <v>187</v>
      </c>
      <c r="F247" s="213" t="s">
        <v>154</v>
      </c>
      <c r="G247" s="213" t="s">
        <v>154</v>
      </c>
      <c r="H247" s="237" t="s">
        <v>117</v>
      </c>
      <c r="I247" s="238">
        <v>11.78</v>
      </c>
      <c r="J247" s="239">
        <v>75.39</v>
      </c>
      <c r="K247" s="217">
        <f t="shared" si="23"/>
        <v>63.61</v>
      </c>
      <c r="L247" s="14">
        <v>77.446285714285594</v>
      </c>
      <c r="M247" s="215">
        <f t="shared" si="24"/>
        <v>0.82134345647859286</v>
      </c>
      <c r="N247" s="218">
        <v>2.09</v>
      </c>
      <c r="O247" s="217">
        <v>29.82</v>
      </c>
      <c r="P247" s="217">
        <v>18.739999999999998</v>
      </c>
      <c r="Q247" s="217">
        <f t="shared" si="29"/>
        <v>27.73</v>
      </c>
      <c r="R247" s="217">
        <f t="shared" si="30"/>
        <v>16.649999999999999</v>
      </c>
      <c r="S247" s="216">
        <f t="shared" si="31"/>
        <v>66.546546546546566</v>
      </c>
      <c r="T247" s="219">
        <v>18.47</v>
      </c>
      <c r="U247" s="217">
        <v>23.58</v>
      </c>
      <c r="V247" s="217">
        <v>23.2</v>
      </c>
      <c r="W247" s="220">
        <f t="shared" si="32"/>
        <v>8.0338266384777803</v>
      </c>
    </row>
    <row r="248" spans="1:23" s="208" customFormat="1" hidden="1" x14ac:dyDescent="0.25">
      <c r="A248" s="466"/>
      <c r="B248" s="458"/>
      <c r="C248" s="212">
        <v>2</v>
      </c>
      <c r="D248" s="212">
        <v>3</v>
      </c>
      <c r="E248" s="213" t="s">
        <v>187</v>
      </c>
      <c r="F248" s="213" t="s">
        <v>154</v>
      </c>
      <c r="G248" s="213" t="s">
        <v>154</v>
      </c>
      <c r="H248" s="214" t="s">
        <v>119</v>
      </c>
      <c r="I248" s="215">
        <v>13.97</v>
      </c>
      <c r="J248" s="216">
        <v>178.26</v>
      </c>
      <c r="K248" s="217">
        <f t="shared" si="23"/>
        <v>164.29</v>
      </c>
      <c r="L248" s="14">
        <v>154.89257142857099</v>
      </c>
      <c r="M248" s="215">
        <f t="shared" si="24"/>
        <v>1.0606706214814352</v>
      </c>
      <c r="N248" s="218">
        <v>2.39</v>
      </c>
      <c r="O248" s="217">
        <v>39.92</v>
      </c>
      <c r="P248" s="217">
        <v>23.74</v>
      </c>
      <c r="Q248" s="217">
        <f t="shared" si="29"/>
        <v>37.53</v>
      </c>
      <c r="R248" s="217">
        <f t="shared" si="30"/>
        <v>21.349999999999998</v>
      </c>
      <c r="S248" s="216">
        <f t="shared" si="31"/>
        <v>75.784543325526954</v>
      </c>
      <c r="T248" s="219">
        <v>18.48</v>
      </c>
      <c r="U248" s="217">
        <v>23.57</v>
      </c>
      <c r="V248" s="217">
        <v>23.23</v>
      </c>
      <c r="W248" s="220">
        <f t="shared" si="32"/>
        <v>7.1578947368421018</v>
      </c>
    </row>
    <row r="249" spans="1:23" s="208" customFormat="1" hidden="1" x14ac:dyDescent="0.25">
      <c r="A249" s="466"/>
      <c r="B249" s="458"/>
      <c r="C249" s="212">
        <v>2</v>
      </c>
      <c r="D249" s="212">
        <v>3</v>
      </c>
      <c r="E249" s="213" t="s">
        <v>187</v>
      </c>
      <c r="F249" s="213" t="s">
        <v>154</v>
      </c>
      <c r="G249" s="213" t="s">
        <v>154</v>
      </c>
      <c r="H249" s="214" t="s">
        <v>69</v>
      </c>
      <c r="I249" s="215">
        <v>14</v>
      </c>
      <c r="J249" s="216">
        <v>280.54000000000002</v>
      </c>
      <c r="K249" s="217">
        <f t="shared" si="23"/>
        <v>266.54000000000002</v>
      </c>
      <c r="L249" s="14">
        <v>232.33885714285699</v>
      </c>
      <c r="M249" s="215">
        <f t="shared" si="24"/>
        <v>1.1472037147712832</v>
      </c>
      <c r="N249" s="218">
        <v>2.15</v>
      </c>
      <c r="O249" s="217">
        <v>30.25</v>
      </c>
      <c r="P249" s="217">
        <v>19.940000000000001</v>
      </c>
      <c r="Q249" s="217">
        <f t="shared" si="29"/>
        <v>28.1</v>
      </c>
      <c r="R249" s="217">
        <f t="shared" si="30"/>
        <v>17.790000000000003</v>
      </c>
      <c r="S249" s="216">
        <f t="shared" si="31"/>
        <v>57.953906689151189</v>
      </c>
      <c r="T249" s="219">
        <v>19.489999999999998</v>
      </c>
      <c r="U249" s="217">
        <v>24.69</v>
      </c>
      <c r="V249" s="217">
        <v>24.41</v>
      </c>
      <c r="W249" s="220">
        <f t="shared" si="32"/>
        <v>5.6910569105691273</v>
      </c>
    </row>
    <row r="250" spans="1:23" s="208" customFormat="1" x14ac:dyDescent="0.25">
      <c r="A250" s="466"/>
      <c r="B250" s="458"/>
      <c r="C250" s="212">
        <v>2</v>
      </c>
      <c r="D250" s="212">
        <v>3</v>
      </c>
      <c r="E250" s="213" t="s">
        <v>187</v>
      </c>
      <c r="F250" s="213" t="s">
        <v>154</v>
      </c>
      <c r="G250" s="213" t="s">
        <v>154</v>
      </c>
      <c r="H250" s="214" t="s">
        <v>116</v>
      </c>
      <c r="I250" s="215">
        <v>25.63</v>
      </c>
      <c r="J250" s="216">
        <v>558.33000000000004</v>
      </c>
      <c r="K250" s="217">
        <f t="shared" si="23"/>
        <v>532.70000000000005</v>
      </c>
      <c r="L250" s="14">
        <v>464.67771428571399</v>
      </c>
      <c r="M250" s="215">
        <f t="shared" si="24"/>
        <v>1.1463859436832418</v>
      </c>
      <c r="N250" s="218">
        <v>2.15</v>
      </c>
      <c r="O250" s="217">
        <v>29.42</v>
      </c>
      <c r="P250" s="217">
        <v>19.510000000000002</v>
      </c>
      <c r="Q250" s="217">
        <f t="shared" si="29"/>
        <v>27.270000000000003</v>
      </c>
      <c r="R250" s="217">
        <f t="shared" si="30"/>
        <v>17.360000000000003</v>
      </c>
      <c r="S250" s="216">
        <f t="shared" si="31"/>
        <v>57.085253456221189</v>
      </c>
      <c r="T250" s="219">
        <v>19.649999999999999</v>
      </c>
      <c r="U250" s="217">
        <v>25.83</v>
      </c>
      <c r="V250" s="217">
        <v>25.5</v>
      </c>
      <c r="W250" s="220">
        <f t="shared" si="32"/>
        <v>5.6410256410256103</v>
      </c>
    </row>
    <row r="251" spans="1:23" s="208" customFormat="1" ht="15.75" hidden="1" thickBot="1" x14ac:dyDescent="0.3">
      <c r="A251" s="467"/>
      <c r="B251" s="459"/>
      <c r="C251" s="212">
        <v>2</v>
      </c>
      <c r="D251" s="212">
        <v>3</v>
      </c>
      <c r="E251" s="213" t="s">
        <v>187</v>
      </c>
      <c r="F251" s="213" t="s">
        <v>154</v>
      </c>
      <c r="G251" s="213" t="s">
        <v>154</v>
      </c>
      <c r="H251" s="232" t="s">
        <v>118</v>
      </c>
      <c r="I251" s="233">
        <v>25.2</v>
      </c>
      <c r="J251" s="234">
        <v>584.39</v>
      </c>
      <c r="K251" s="217">
        <f t="shared" si="23"/>
        <v>559.18999999999994</v>
      </c>
      <c r="L251" s="14">
        <v>486.982244571428</v>
      </c>
      <c r="M251" s="215">
        <f t="shared" si="24"/>
        <v>1.1482759509889706</v>
      </c>
      <c r="N251" s="218">
        <v>2.12</v>
      </c>
      <c r="O251" s="217">
        <v>28.64</v>
      </c>
      <c r="P251" s="217">
        <v>18</v>
      </c>
      <c r="Q251" s="217">
        <f t="shared" si="29"/>
        <v>26.52</v>
      </c>
      <c r="R251" s="217">
        <f t="shared" si="30"/>
        <v>15.879999999999999</v>
      </c>
      <c r="S251" s="216">
        <f t="shared" si="31"/>
        <v>67.002518891687671</v>
      </c>
      <c r="T251" s="219">
        <v>20.059999999999999</v>
      </c>
      <c r="U251" s="217">
        <v>25.35</v>
      </c>
      <c r="V251" s="217">
        <v>25.02</v>
      </c>
      <c r="W251" s="220">
        <f t="shared" si="32"/>
        <v>6.6532258064516485</v>
      </c>
    </row>
    <row r="252" spans="1:23" s="208" customFormat="1" hidden="1" x14ac:dyDescent="0.25">
      <c r="A252" s="465" t="s">
        <v>214</v>
      </c>
      <c r="B252" s="461">
        <v>191</v>
      </c>
      <c r="C252" s="212">
        <v>2</v>
      </c>
      <c r="D252" s="212">
        <v>3</v>
      </c>
      <c r="E252" s="213" t="s">
        <v>149</v>
      </c>
      <c r="F252" s="213" t="s">
        <v>154</v>
      </c>
      <c r="G252" s="213" t="s">
        <v>155</v>
      </c>
      <c r="H252" s="237" t="s">
        <v>117</v>
      </c>
      <c r="I252" s="238">
        <v>11.75</v>
      </c>
      <c r="J252" s="239">
        <v>75.41</v>
      </c>
      <c r="K252" s="217">
        <f t="shared" si="23"/>
        <v>63.66</v>
      </c>
      <c r="L252" s="14">
        <v>77.446285714285594</v>
      </c>
      <c r="M252" s="215">
        <f t="shared" si="24"/>
        <v>0.82198906523230975</v>
      </c>
      <c r="N252" s="218">
        <v>2.15</v>
      </c>
      <c r="O252" s="217">
        <v>30.79</v>
      </c>
      <c r="P252" s="217">
        <v>18.920000000000002</v>
      </c>
      <c r="Q252" s="217">
        <f t="shared" si="29"/>
        <v>28.64</v>
      </c>
      <c r="R252" s="217">
        <f t="shared" si="30"/>
        <v>16.770000000000003</v>
      </c>
      <c r="S252" s="216">
        <f t="shared" si="31"/>
        <v>70.781156827668426</v>
      </c>
      <c r="T252" s="219">
        <v>18.71</v>
      </c>
      <c r="U252" s="217">
        <v>23.05</v>
      </c>
      <c r="V252" s="217">
        <v>22.74</v>
      </c>
      <c r="W252" s="220">
        <f t="shared" si="32"/>
        <v>7.6923076923077538</v>
      </c>
    </row>
    <row r="253" spans="1:23" s="208" customFormat="1" hidden="1" x14ac:dyDescent="0.25">
      <c r="A253" s="466"/>
      <c r="B253" s="458"/>
      <c r="C253" s="212">
        <v>2</v>
      </c>
      <c r="D253" s="212">
        <v>3</v>
      </c>
      <c r="E253" s="213" t="s">
        <v>149</v>
      </c>
      <c r="F253" s="213" t="s">
        <v>154</v>
      </c>
      <c r="G253" s="213" t="s">
        <v>155</v>
      </c>
      <c r="H253" s="214" t="s">
        <v>119</v>
      </c>
      <c r="I253" s="215">
        <v>14.01</v>
      </c>
      <c r="J253" s="216">
        <v>161.63999999999999</v>
      </c>
      <c r="K253" s="217">
        <f t="shared" si="23"/>
        <v>147.63</v>
      </c>
      <c r="L253" s="14">
        <v>154.89257142857099</v>
      </c>
      <c r="M253" s="215">
        <f t="shared" si="24"/>
        <v>0.95311220311220579</v>
      </c>
      <c r="N253" s="218">
        <v>2.13</v>
      </c>
      <c r="O253" s="217">
        <v>27.72</v>
      </c>
      <c r="P253" s="217">
        <v>17.899999999999999</v>
      </c>
      <c r="Q253" s="217">
        <f t="shared" si="29"/>
        <v>25.59</v>
      </c>
      <c r="R253" s="217">
        <f t="shared" si="30"/>
        <v>15.77</v>
      </c>
      <c r="S253" s="216">
        <f t="shared" si="31"/>
        <v>62.270133164235894</v>
      </c>
      <c r="T253" s="219">
        <v>19.18</v>
      </c>
      <c r="U253" s="217">
        <v>23.31</v>
      </c>
      <c r="V253" s="217">
        <v>23.05</v>
      </c>
      <c r="W253" s="220">
        <f t="shared" si="32"/>
        <v>6.7183462532299201</v>
      </c>
    </row>
    <row r="254" spans="1:23" s="208" customFormat="1" hidden="1" x14ac:dyDescent="0.25">
      <c r="A254" s="466"/>
      <c r="B254" s="458"/>
      <c r="C254" s="212">
        <v>2</v>
      </c>
      <c r="D254" s="212">
        <v>3</v>
      </c>
      <c r="E254" s="213" t="s">
        <v>149</v>
      </c>
      <c r="F254" s="213" t="s">
        <v>154</v>
      </c>
      <c r="G254" s="213" t="s">
        <v>155</v>
      </c>
      <c r="H254" s="214" t="s">
        <v>69</v>
      </c>
      <c r="I254" s="215">
        <v>14.01</v>
      </c>
      <c r="J254" s="216">
        <v>266.85000000000002</v>
      </c>
      <c r="K254" s="217">
        <f t="shared" si="23"/>
        <v>252.84000000000003</v>
      </c>
      <c r="L254" s="14">
        <v>232.33885714285699</v>
      </c>
      <c r="M254" s="215">
        <f t="shared" si="24"/>
        <v>1.088238115265143</v>
      </c>
      <c r="N254" s="218">
        <v>2.12</v>
      </c>
      <c r="O254" s="217">
        <v>26.83</v>
      </c>
      <c r="P254" s="217">
        <v>17.63</v>
      </c>
      <c r="Q254" s="217">
        <f t="shared" si="29"/>
        <v>24.709999999999997</v>
      </c>
      <c r="R254" s="217">
        <f t="shared" si="30"/>
        <v>15.509999999999998</v>
      </c>
      <c r="S254" s="216">
        <f t="shared" si="31"/>
        <v>59.316569954867823</v>
      </c>
      <c r="T254" s="219">
        <v>19.350000000000001</v>
      </c>
      <c r="U254" s="217">
        <v>23.95</v>
      </c>
      <c r="V254" s="217">
        <v>23.7</v>
      </c>
      <c r="W254" s="220">
        <f t="shared" si="32"/>
        <v>5.7471264367816115</v>
      </c>
    </row>
    <row r="255" spans="1:23" s="208" customFormat="1" x14ac:dyDescent="0.25">
      <c r="A255" s="466"/>
      <c r="B255" s="458"/>
      <c r="C255" s="212">
        <v>2</v>
      </c>
      <c r="D255" s="212">
        <v>3</v>
      </c>
      <c r="E255" s="213" t="s">
        <v>149</v>
      </c>
      <c r="F255" s="213" t="s">
        <v>154</v>
      </c>
      <c r="G255" s="213" t="s">
        <v>155</v>
      </c>
      <c r="H255" s="214" t="s">
        <v>116</v>
      </c>
      <c r="I255" s="215">
        <v>25.41</v>
      </c>
      <c r="J255" s="216">
        <v>507.59</v>
      </c>
      <c r="K255" s="217">
        <f t="shared" si="23"/>
        <v>482.17999999999995</v>
      </c>
      <c r="L255" s="14">
        <v>464.67771428571399</v>
      </c>
      <c r="M255" s="215">
        <f t="shared" si="24"/>
        <v>1.037665429557322</v>
      </c>
      <c r="N255" s="218">
        <v>2.1800000000000002</v>
      </c>
      <c r="O255" s="217">
        <v>27.67</v>
      </c>
      <c r="P255" s="217">
        <v>17.010000000000002</v>
      </c>
      <c r="Q255" s="217">
        <f t="shared" si="29"/>
        <v>25.490000000000002</v>
      </c>
      <c r="R255" s="217">
        <f t="shared" si="30"/>
        <v>14.830000000000002</v>
      </c>
      <c r="S255" s="216">
        <f t="shared" si="31"/>
        <v>71.881321645313548</v>
      </c>
      <c r="T255" s="219">
        <v>19.649999999999999</v>
      </c>
      <c r="U255" s="217">
        <v>25.06</v>
      </c>
      <c r="V255" s="217">
        <v>24.73</v>
      </c>
      <c r="W255" s="220">
        <f t="shared" si="32"/>
        <v>6.4960629921259478</v>
      </c>
    </row>
    <row r="256" spans="1:23" s="208" customFormat="1" ht="15.75" hidden="1" thickBot="1" x14ac:dyDescent="0.3">
      <c r="A256" s="467"/>
      <c r="B256" s="459"/>
      <c r="C256" s="212">
        <v>2</v>
      </c>
      <c r="D256" s="212">
        <v>3</v>
      </c>
      <c r="E256" s="213" t="s">
        <v>149</v>
      </c>
      <c r="F256" s="213" t="s">
        <v>154</v>
      </c>
      <c r="G256" s="213" t="s">
        <v>155</v>
      </c>
      <c r="H256" s="232" t="s">
        <v>118</v>
      </c>
      <c r="I256" s="233">
        <v>24.96</v>
      </c>
      <c r="J256" s="234">
        <v>595.75</v>
      </c>
      <c r="K256" s="217">
        <f t="shared" si="23"/>
        <v>570.79</v>
      </c>
      <c r="L256" s="14">
        <v>486.982244571428</v>
      </c>
      <c r="M256" s="215">
        <f t="shared" si="24"/>
        <v>1.1720961212915011</v>
      </c>
      <c r="N256" s="218">
        <v>2.13</v>
      </c>
      <c r="O256" s="217">
        <v>31.53</v>
      </c>
      <c r="P256" s="217">
        <v>19.690000000000001</v>
      </c>
      <c r="Q256" s="217">
        <f t="shared" si="29"/>
        <v>29.400000000000002</v>
      </c>
      <c r="R256" s="217">
        <f t="shared" si="30"/>
        <v>17.560000000000002</v>
      </c>
      <c r="S256" s="216">
        <f t="shared" si="31"/>
        <v>67.425968109339394</v>
      </c>
      <c r="T256" s="219">
        <v>18.97</v>
      </c>
      <c r="U256" s="217">
        <v>24.57</v>
      </c>
      <c r="V256" s="217">
        <v>24.22</v>
      </c>
      <c r="W256" s="220">
        <f t="shared" si="32"/>
        <v>6.6666666666666945</v>
      </c>
    </row>
    <row r="257" spans="1:23" s="208" customFormat="1" ht="15.75" hidden="1" customHeight="1" thickBot="1" x14ac:dyDescent="0.3">
      <c r="A257" s="465" t="s">
        <v>214</v>
      </c>
      <c r="B257" s="461">
        <v>192</v>
      </c>
      <c r="C257" s="212">
        <v>2</v>
      </c>
      <c r="D257" s="212">
        <v>3</v>
      </c>
      <c r="E257" s="213" t="s">
        <v>209</v>
      </c>
      <c r="F257" s="213" t="s">
        <v>154</v>
      </c>
      <c r="G257" s="213" t="s">
        <v>154</v>
      </c>
      <c r="H257" s="237" t="s">
        <v>117</v>
      </c>
      <c r="I257" s="238">
        <v>11.97</v>
      </c>
      <c r="J257" s="239">
        <v>54.54</v>
      </c>
      <c r="K257" s="217">
        <f t="shared" si="23"/>
        <v>42.57</v>
      </c>
      <c r="L257" s="14">
        <v>77.446285714285594</v>
      </c>
      <c r="M257" s="215">
        <f t="shared" si="24"/>
        <v>0.54967129291453698</v>
      </c>
      <c r="N257" s="218">
        <v>2.19</v>
      </c>
      <c r="O257" s="217">
        <v>23.79</v>
      </c>
      <c r="P257" s="217">
        <v>15.06</v>
      </c>
      <c r="Q257" s="217">
        <f t="shared" si="29"/>
        <v>21.599999999999998</v>
      </c>
      <c r="R257" s="217">
        <f t="shared" si="30"/>
        <v>12.870000000000001</v>
      </c>
      <c r="S257" s="216">
        <f t="shared" si="31"/>
        <v>67.832167832167798</v>
      </c>
      <c r="T257" s="219">
        <v>17.440000000000001</v>
      </c>
      <c r="U257" s="217">
        <v>22.36</v>
      </c>
      <c r="V257" s="217">
        <v>22</v>
      </c>
      <c r="W257" s="220">
        <f t="shared" si="32"/>
        <v>7.8947368421052531</v>
      </c>
    </row>
    <row r="258" spans="1:23" s="208" customFormat="1" ht="15.75" hidden="1" customHeight="1" x14ac:dyDescent="0.25">
      <c r="A258" s="466"/>
      <c r="B258" s="458"/>
      <c r="C258" s="212">
        <v>2</v>
      </c>
      <c r="D258" s="212">
        <v>3</v>
      </c>
      <c r="E258" s="213" t="s">
        <v>209</v>
      </c>
      <c r="F258" s="213" t="s">
        <v>154</v>
      </c>
      <c r="G258" s="213" t="s">
        <v>154</v>
      </c>
      <c r="H258" s="214" t="s">
        <v>119</v>
      </c>
      <c r="I258" s="215">
        <v>14.02</v>
      </c>
      <c r="J258" s="216">
        <v>123.92</v>
      </c>
      <c r="K258" s="217">
        <f t="shared" si="23"/>
        <v>109.9</v>
      </c>
      <c r="L258" s="14">
        <v>154.89257142857099</v>
      </c>
      <c r="M258" s="215">
        <f t="shared" si="24"/>
        <v>0.70952402033483319</v>
      </c>
      <c r="N258" s="218">
        <v>2.1800000000000002</v>
      </c>
      <c r="O258" s="217">
        <v>28.96</v>
      </c>
      <c r="P258" s="217">
        <v>18.11</v>
      </c>
      <c r="Q258" s="217">
        <f t="shared" si="29"/>
        <v>26.78</v>
      </c>
      <c r="R258" s="217">
        <f t="shared" si="30"/>
        <v>15.93</v>
      </c>
      <c r="S258" s="216">
        <f t="shared" si="31"/>
        <v>68.110483364720665</v>
      </c>
      <c r="T258" s="219">
        <v>17.5</v>
      </c>
      <c r="U258" s="217">
        <v>23.1</v>
      </c>
      <c r="V258" s="217">
        <v>22.73</v>
      </c>
      <c r="W258" s="220">
        <f t="shared" si="32"/>
        <v>7.0745697896749711</v>
      </c>
    </row>
    <row r="259" spans="1:23" s="208" customFormat="1" ht="15.75" hidden="1" customHeight="1" x14ac:dyDescent="0.25">
      <c r="A259" s="466"/>
      <c r="B259" s="458"/>
      <c r="C259" s="212">
        <v>2</v>
      </c>
      <c r="D259" s="212">
        <v>3</v>
      </c>
      <c r="E259" s="213" t="s">
        <v>209</v>
      </c>
      <c r="F259" s="213" t="s">
        <v>154</v>
      </c>
      <c r="G259" s="213" t="s">
        <v>154</v>
      </c>
      <c r="H259" s="214" t="s">
        <v>69</v>
      </c>
      <c r="I259" s="215">
        <v>14.05</v>
      </c>
      <c r="J259" s="216">
        <v>275.64</v>
      </c>
      <c r="K259" s="217">
        <f t="shared" ref="K259:K322" si="33">J259-I259</f>
        <v>261.58999999999997</v>
      </c>
      <c r="L259" s="14">
        <v>232.33885714285699</v>
      </c>
      <c r="M259" s="215">
        <f t="shared" ref="M259:M322" si="34">K259/L259</f>
        <v>1.1258986258986265</v>
      </c>
      <c r="N259" s="218">
        <v>2.1800000000000002</v>
      </c>
      <c r="O259" s="217">
        <v>26.64</v>
      </c>
      <c r="P259" s="217">
        <v>16.66</v>
      </c>
      <c r="Q259" s="217">
        <f t="shared" si="29"/>
        <v>24.46</v>
      </c>
      <c r="R259" s="217">
        <f t="shared" si="30"/>
        <v>14.48</v>
      </c>
      <c r="S259" s="216">
        <f t="shared" si="31"/>
        <v>68.922651933701658</v>
      </c>
      <c r="T259" s="219">
        <v>18.559999999999999</v>
      </c>
      <c r="U259" s="217">
        <v>25.14</v>
      </c>
      <c r="V259" s="217">
        <v>24.73</v>
      </c>
      <c r="W259" s="220">
        <f t="shared" si="32"/>
        <v>6.6450567260940039</v>
      </c>
    </row>
    <row r="260" spans="1:23" s="208" customFormat="1" x14ac:dyDescent="0.25">
      <c r="A260" s="466"/>
      <c r="B260" s="458"/>
      <c r="C260" s="212">
        <v>2</v>
      </c>
      <c r="D260" s="212">
        <v>3</v>
      </c>
      <c r="E260" s="213" t="s">
        <v>209</v>
      </c>
      <c r="F260" s="213" t="s">
        <v>154</v>
      </c>
      <c r="G260" s="213" t="s">
        <v>154</v>
      </c>
      <c r="H260" s="214" t="s">
        <v>116</v>
      </c>
      <c r="I260" s="215">
        <v>25.44</v>
      </c>
      <c r="J260" s="216">
        <v>566.08000000000004</v>
      </c>
      <c r="K260" s="217">
        <f t="shared" si="33"/>
        <v>540.64</v>
      </c>
      <c r="L260" s="14">
        <v>464.67771428571399</v>
      </c>
      <c r="M260" s="215">
        <f t="shared" si="34"/>
        <v>1.1634730553649479</v>
      </c>
      <c r="N260" s="218">
        <v>2.21</v>
      </c>
      <c r="O260" s="217">
        <v>31.99</v>
      </c>
      <c r="P260" s="217">
        <v>19.73</v>
      </c>
      <c r="Q260" s="217">
        <f t="shared" si="29"/>
        <v>29.779999999999998</v>
      </c>
      <c r="R260" s="217">
        <f t="shared" si="30"/>
        <v>17.52</v>
      </c>
      <c r="S260" s="216">
        <f t="shared" si="31"/>
        <v>69.977168949771681</v>
      </c>
      <c r="T260" s="219">
        <v>19.41</v>
      </c>
      <c r="U260" s="217">
        <v>24.67</v>
      </c>
      <c r="V260" s="217">
        <v>24.36</v>
      </c>
      <c r="W260" s="220">
        <f t="shared" si="32"/>
        <v>6.2626262626263101</v>
      </c>
    </row>
    <row r="261" spans="1:23" s="208" customFormat="1" ht="15.75" hidden="1" thickBot="1" x14ac:dyDescent="0.3">
      <c r="A261" s="467"/>
      <c r="B261" s="459"/>
      <c r="C261" s="212">
        <v>2</v>
      </c>
      <c r="D261" s="212">
        <v>3</v>
      </c>
      <c r="E261" s="213" t="s">
        <v>209</v>
      </c>
      <c r="F261" s="213" t="s">
        <v>154</v>
      </c>
      <c r="G261" s="213" t="s">
        <v>154</v>
      </c>
      <c r="H261" s="232" t="s">
        <v>118</v>
      </c>
      <c r="I261" s="233">
        <v>25.13</v>
      </c>
      <c r="J261" s="234">
        <v>662.73</v>
      </c>
      <c r="K261" s="217">
        <f t="shared" si="33"/>
        <v>637.6</v>
      </c>
      <c r="L261" s="14">
        <v>486.982244571428</v>
      </c>
      <c r="M261" s="215">
        <f t="shared" si="34"/>
        <v>1.3092879814563345</v>
      </c>
      <c r="N261" s="218">
        <v>2.12</v>
      </c>
      <c r="O261" s="217">
        <v>36.53</v>
      </c>
      <c r="P261" s="217">
        <v>22.51</v>
      </c>
      <c r="Q261" s="217">
        <f t="shared" si="29"/>
        <v>34.410000000000004</v>
      </c>
      <c r="R261" s="217">
        <f t="shared" si="30"/>
        <v>20.39</v>
      </c>
      <c r="S261" s="216">
        <f t="shared" si="31"/>
        <v>68.759195684158911</v>
      </c>
      <c r="T261" s="219">
        <v>19.53</v>
      </c>
      <c r="U261" s="217">
        <v>26.4</v>
      </c>
      <c r="V261" s="217">
        <v>25.97</v>
      </c>
      <c r="W261" s="220">
        <f t="shared" si="32"/>
        <v>6.6770186335403698</v>
      </c>
    </row>
    <row r="262" spans="1:23" s="208" customFormat="1" hidden="1" x14ac:dyDescent="0.25">
      <c r="A262" s="465" t="s">
        <v>214</v>
      </c>
      <c r="B262" s="461">
        <v>193</v>
      </c>
      <c r="C262" s="212">
        <v>2</v>
      </c>
      <c r="D262" s="212">
        <v>3</v>
      </c>
      <c r="E262" s="213" t="s">
        <v>189</v>
      </c>
      <c r="F262" s="213" t="s">
        <v>154</v>
      </c>
      <c r="G262" s="213" t="s">
        <v>154</v>
      </c>
      <c r="H262" s="237" t="s">
        <v>117</v>
      </c>
      <c r="I262" s="238">
        <v>14.01</v>
      </c>
      <c r="J262" s="239">
        <v>72.72</v>
      </c>
      <c r="K262" s="217">
        <f t="shared" si="33"/>
        <v>58.71</v>
      </c>
      <c r="L262" s="14">
        <v>77.446285714285594</v>
      </c>
      <c r="M262" s="215">
        <f t="shared" si="34"/>
        <v>0.75807379861434032</v>
      </c>
      <c r="N262" s="218">
        <v>2.13</v>
      </c>
      <c r="O262" s="217">
        <v>31.12</v>
      </c>
      <c r="P262" s="217">
        <v>18.149999999999999</v>
      </c>
      <c r="Q262" s="217">
        <f t="shared" si="29"/>
        <v>28.990000000000002</v>
      </c>
      <c r="R262" s="217">
        <f t="shared" si="30"/>
        <v>16.02</v>
      </c>
      <c r="S262" s="216">
        <f t="shared" si="31"/>
        <v>80.96129837702874</v>
      </c>
      <c r="T262" s="219">
        <v>19.98</v>
      </c>
      <c r="U262" s="217">
        <v>25.41</v>
      </c>
      <c r="V262" s="217">
        <v>25.03</v>
      </c>
      <c r="W262" s="220">
        <f t="shared" si="32"/>
        <v>7.5247524752475039</v>
      </c>
    </row>
    <row r="263" spans="1:23" s="208" customFormat="1" hidden="1" x14ac:dyDescent="0.25">
      <c r="A263" s="466"/>
      <c r="B263" s="458"/>
      <c r="C263" s="212">
        <v>2</v>
      </c>
      <c r="D263" s="212">
        <v>3</v>
      </c>
      <c r="E263" s="213" t="s">
        <v>189</v>
      </c>
      <c r="F263" s="213" t="s">
        <v>154</v>
      </c>
      <c r="G263" s="213" t="s">
        <v>154</v>
      </c>
      <c r="H263" s="214" t="s">
        <v>119</v>
      </c>
      <c r="I263" s="215">
        <v>14.01</v>
      </c>
      <c r="J263" s="216">
        <v>149.36000000000001</v>
      </c>
      <c r="K263" s="217">
        <f t="shared" si="33"/>
        <v>135.35000000000002</v>
      </c>
      <c r="L263" s="14">
        <v>154.89257142857099</v>
      </c>
      <c r="M263" s="215">
        <f t="shared" si="34"/>
        <v>0.87383144815577507</v>
      </c>
      <c r="N263" s="218">
        <v>2.13</v>
      </c>
      <c r="O263" s="217">
        <v>37.659999999999997</v>
      </c>
      <c r="P263" s="217">
        <v>23.43</v>
      </c>
      <c r="Q263" s="217">
        <f t="shared" si="29"/>
        <v>35.529999999999994</v>
      </c>
      <c r="R263" s="217">
        <f t="shared" si="30"/>
        <v>21.3</v>
      </c>
      <c r="S263" s="216">
        <f t="shared" si="31"/>
        <v>66.807511737089158</v>
      </c>
      <c r="T263" s="219">
        <v>18.239999999999998</v>
      </c>
      <c r="U263" s="217">
        <v>24.95</v>
      </c>
      <c r="V263" s="217">
        <v>24.5</v>
      </c>
      <c r="W263" s="220">
        <f t="shared" si="32"/>
        <v>7.1884984025558971</v>
      </c>
    </row>
    <row r="264" spans="1:23" s="208" customFormat="1" hidden="1" x14ac:dyDescent="0.25">
      <c r="A264" s="466"/>
      <c r="B264" s="458"/>
      <c r="C264" s="212">
        <v>2</v>
      </c>
      <c r="D264" s="212">
        <v>3</v>
      </c>
      <c r="E264" s="213" t="s">
        <v>189</v>
      </c>
      <c r="F264" s="213" t="s">
        <v>154</v>
      </c>
      <c r="G264" s="213" t="s">
        <v>154</v>
      </c>
      <c r="H264" s="214" t="s">
        <v>69</v>
      </c>
      <c r="I264" s="215">
        <v>13.99</v>
      </c>
      <c r="J264" s="216">
        <v>249.85</v>
      </c>
      <c r="K264" s="217">
        <f t="shared" si="33"/>
        <v>235.85999999999999</v>
      </c>
      <c r="L264" s="14">
        <v>232.33885714285699</v>
      </c>
      <c r="M264" s="215">
        <f t="shared" si="34"/>
        <v>1.0151552043443941</v>
      </c>
      <c r="N264" s="218">
        <v>2.17</v>
      </c>
      <c r="O264" s="217">
        <v>31.72</v>
      </c>
      <c r="P264" s="217">
        <v>18.52</v>
      </c>
      <c r="Q264" s="217">
        <f t="shared" si="29"/>
        <v>29.549999999999997</v>
      </c>
      <c r="R264" s="217">
        <f t="shared" si="30"/>
        <v>16.350000000000001</v>
      </c>
      <c r="S264" s="216">
        <f t="shared" si="31"/>
        <v>80.733944954128418</v>
      </c>
      <c r="T264" s="219">
        <v>19.62</v>
      </c>
      <c r="U264" s="217">
        <v>25.51</v>
      </c>
      <c r="V264" s="217">
        <v>25.13</v>
      </c>
      <c r="W264" s="220">
        <f t="shared" si="32"/>
        <v>6.8965517241379795</v>
      </c>
    </row>
    <row r="265" spans="1:23" s="208" customFormat="1" x14ac:dyDescent="0.25">
      <c r="A265" s="466"/>
      <c r="B265" s="458"/>
      <c r="C265" s="212">
        <v>2</v>
      </c>
      <c r="D265" s="212">
        <v>3</v>
      </c>
      <c r="E265" s="213" t="s">
        <v>189</v>
      </c>
      <c r="F265" s="213" t="s">
        <v>154</v>
      </c>
      <c r="G265" s="213" t="s">
        <v>154</v>
      </c>
      <c r="H265" s="214" t="s">
        <v>116</v>
      </c>
      <c r="I265" s="215">
        <v>25.77</v>
      </c>
      <c r="J265" s="216">
        <v>474.77</v>
      </c>
      <c r="K265" s="217">
        <f t="shared" si="33"/>
        <v>449</v>
      </c>
      <c r="L265" s="14">
        <v>464.67771428571399</v>
      </c>
      <c r="M265" s="215">
        <f t="shared" si="34"/>
        <v>0.96626110139623711</v>
      </c>
      <c r="N265" s="218">
        <v>2.1800000000000002</v>
      </c>
      <c r="O265" s="217">
        <v>34.71</v>
      </c>
      <c r="P265" s="217">
        <v>21.37</v>
      </c>
      <c r="Q265" s="217">
        <f t="shared" si="29"/>
        <v>32.53</v>
      </c>
      <c r="R265" s="217">
        <f t="shared" si="30"/>
        <v>19.190000000000001</v>
      </c>
      <c r="S265" s="216">
        <f t="shared" si="31"/>
        <v>69.515372589890561</v>
      </c>
      <c r="T265" s="219">
        <v>20.41</v>
      </c>
      <c r="U265" s="217">
        <v>25.87</v>
      </c>
      <c r="V265" s="217">
        <v>25.53</v>
      </c>
      <c r="W265" s="220">
        <f t="shared" si="32"/>
        <v>6.6406249999999956</v>
      </c>
    </row>
    <row r="266" spans="1:23" s="208" customFormat="1" ht="15.75" hidden="1" thickBot="1" x14ac:dyDescent="0.3">
      <c r="A266" s="467"/>
      <c r="B266" s="459"/>
      <c r="C266" s="212">
        <v>2</v>
      </c>
      <c r="D266" s="212">
        <v>3</v>
      </c>
      <c r="E266" s="213" t="s">
        <v>189</v>
      </c>
      <c r="F266" s="213" t="s">
        <v>154</v>
      </c>
      <c r="G266" s="213" t="s">
        <v>154</v>
      </c>
      <c r="H266" s="232" t="s">
        <v>118</v>
      </c>
      <c r="I266" s="233">
        <v>25.68</v>
      </c>
      <c r="J266" s="234">
        <v>662.79</v>
      </c>
      <c r="K266" s="217">
        <f t="shared" si="33"/>
        <v>637.11</v>
      </c>
      <c r="L266" s="14">
        <v>486.982244571428</v>
      </c>
      <c r="M266" s="215">
        <f t="shared" si="34"/>
        <v>1.3082817846073485</v>
      </c>
      <c r="N266" s="218">
        <v>2.1800000000000002</v>
      </c>
      <c r="O266" s="217">
        <v>35.6</v>
      </c>
      <c r="P266" s="217">
        <v>21.36</v>
      </c>
      <c r="Q266" s="217">
        <f t="shared" si="29"/>
        <v>33.42</v>
      </c>
      <c r="R266" s="217">
        <f t="shared" si="30"/>
        <v>19.18</v>
      </c>
      <c r="S266" s="216">
        <f t="shared" si="31"/>
        <v>74.244004171011483</v>
      </c>
      <c r="T266" s="219">
        <v>19.329999999999998</v>
      </c>
      <c r="U266" s="217">
        <v>26.31</v>
      </c>
      <c r="V266" s="217">
        <v>25.87</v>
      </c>
      <c r="W266" s="220">
        <f t="shared" si="32"/>
        <v>6.7278287461773321</v>
      </c>
    </row>
    <row r="267" spans="1:23" s="208" customFormat="1" hidden="1" x14ac:dyDescent="0.25">
      <c r="A267" s="465" t="s">
        <v>214</v>
      </c>
      <c r="B267" s="461">
        <v>194</v>
      </c>
      <c r="C267" s="212">
        <v>2</v>
      </c>
      <c r="D267" s="212">
        <v>3</v>
      </c>
      <c r="E267" s="213" t="s">
        <v>191</v>
      </c>
      <c r="F267" s="213" t="s">
        <v>154</v>
      </c>
      <c r="G267" s="213" t="s">
        <v>154</v>
      </c>
      <c r="H267" s="237" t="s">
        <v>117</v>
      </c>
      <c r="I267" s="238">
        <v>11.83</v>
      </c>
      <c r="J267" s="239">
        <v>66.14</v>
      </c>
      <c r="K267" s="217">
        <f t="shared" si="33"/>
        <v>54.31</v>
      </c>
      <c r="L267" s="14">
        <v>77.446285714285594</v>
      </c>
      <c r="M267" s="215">
        <f t="shared" si="34"/>
        <v>0.70126022828725643</v>
      </c>
      <c r="N267" s="218">
        <v>2.23</v>
      </c>
      <c r="O267" s="217">
        <v>30.33</v>
      </c>
      <c r="P267" s="217">
        <v>19.010000000000002</v>
      </c>
      <c r="Q267" s="217">
        <f t="shared" si="29"/>
        <v>28.099999999999998</v>
      </c>
      <c r="R267" s="217">
        <f t="shared" si="30"/>
        <v>16.78</v>
      </c>
      <c r="S267" s="216">
        <f t="shared" si="31"/>
        <v>67.461263408820002</v>
      </c>
      <c r="T267" s="219">
        <v>20.49</v>
      </c>
      <c r="U267" s="217">
        <v>24.81</v>
      </c>
      <c r="V267" s="217">
        <v>24.51</v>
      </c>
      <c r="W267" s="220">
        <f t="shared" si="32"/>
        <v>7.4626865671641021</v>
      </c>
    </row>
    <row r="268" spans="1:23" s="208" customFormat="1" hidden="1" x14ac:dyDescent="0.25">
      <c r="A268" s="466"/>
      <c r="B268" s="458"/>
      <c r="C268" s="212">
        <v>2</v>
      </c>
      <c r="D268" s="212">
        <v>3</v>
      </c>
      <c r="E268" s="213" t="s">
        <v>191</v>
      </c>
      <c r="F268" s="213" t="s">
        <v>154</v>
      </c>
      <c r="G268" s="213" t="s">
        <v>154</v>
      </c>
      <c r="H268" s="214" t="s">
        <v>119</v>
      </c>
      <c r="I268" s="215">
        <v>14.01</v>
      </c>
      <c r="J268" s="216">
        <v>189.79</v>
      </c>
      <c r="K268" s="217">
        <f t="shared" si="33"/>
        <v>175.78</v>
      </c>
      <c r="L268" s="14">
        <v>154.89257142857099</v>
      </c>
      <c r="M268" s="215">
        <f t="shared" si="34"/>
        <v>1.134851067283503</v>
      </c>
      <c r="N268" s="218">
        <v>2.15</v>
      </c>
      <c r="O268" s="217">
        <v>30.25</v>
      </c>
      <c r="P268" s="217">
        <v>19.16</v>
      </c>
      <c r="Q268" s="217">
        <f t="shared" si="29"/>
        <v>28.1</v>
      </c>
      <c r="R268" s="217">
        <f t="shared" si="30"/>
        <v>17.010000000000002</v>
      </c>
      <c r="S268" s="216">
        <f t="shared" si="31"/>
        <v>65.196942974720756</v>
      </c>
      <c r="T268" s="219">
        <v>19.72</v>
      </c>
      <c r="U268" s="217">
        <v>24.46</v>
      </c>
      <c r="V268" s="217">
        <v>24.14</v>
      </c>
      <c r="W268" s="220">
        <f t="shared" si="32"/>
        <v>7.2398190045248905</v>
      </c>
    </row>
    <row r="269" spans="1:23" s="208" customFormat="1" hidden="1" x14ac:dyDescent="0.25">
      <c r="A269" s="466"/>
      <c r="B269" s="458"/>
      <c r="C269" s="212">
        <v>2</v>
      </c>
      <c r="D269" s="212">
        <v>3</v>
      </c>
      <c r="E269" s="213" t="s">
        <v>191</v>
      </c>
      <c r="F269" s="213" t="s">
        <v>154</v>
      </c>
      <c r="G269" s="213" t="s">
        <v>154</v>
      </c>
      <c r="H269" s="214" t="s">
        <v>69</v>
      </c>
      <c r="I269" s="215">
        <v>13.93</v>
      </c>
      <c r="J269" s="216">
        <v>296.05</v>
      </c>
      <c r="K269" s="217">
        <f t="shared" si="33"/>
        <v>282.12</v>
      </c>
      <c r="L269" s="14">
        <v>232.33885714285699</v>
      </c>
      <c r="M269" s="215">
        <f t="shared" si="34"/>
        <v>1.2142609439906744</v>
      </c>
      <c r="N269" s="218">
        <v>2.09</v>
      </c>
      <c r="O269" s="217">
        <v>32.71</v>
      </c>
      <c r="P269" s="217">
        <v>19.97</v>
      </c>
      <c r="Q269" s="217">
        <f t="shared" si="29"/>
        <v>30.62</v>
      </c>
      <c r="R269" s="217">
        <f t="shared" si="30"/>
        <v>17.88</v>
      </c>
      <c r="S269" s="216">
        <f t="shared" si="31"/>
        <v>71.25279642058166</v>
      </c>
      <c r="T269" s="219">
        <v>20.55</v>
      </c>
      <c r="U269" s="217">
        <v>25.55</v>
      </c>
      <c r="V269" s="217">
        <v>25.21</v>
      </c>
      <c r="W269" s="220">
        <f t="shared" si="32"/>
        <v>7.2961373390557904</v>
      </c>
    </row>
    <row r="270" spans="1:23" s="208" customFormat="1" x14ac:dyDescent="0.25">
      <c r="A270" s="466"/>
      <c r="B270" s="458"/>
      <c r="C270" s="212">
        <v>2</v>
      </c>
      <c r="D270" s="212">
        <v>3</v>
      </c>
      <c r="E270" s="213" t="s">
        <v>191</v>
      </c>
      <c r="F270" s="213" t="s">
        <v>154</v>
      </c>
      <c r="G270" s="213" t="s">
        <v>154</v>
      </c>
      <c r="H270" s="214" t="s">
        <v>116</v>
      </c>
      <c r="I270" s="215">
        <v>25.36</v>
      </c>
      <c r="J270" s="216">
        <v>551.08000000000004</v>
      </c>
      <c r="K270" s="217">
        <f t="shared" si="33"/>
        <v>525.72</v>
      </c>
      <c r="L270" s="14">
        <v>464.67771428571399</v>
      </c>
      <c r="M270" s="215">
        <f t="shared" si="34"/>
        <v>1.1313647800134294</v>
      </c>
      <c r="N270" s="218">
        <v>2.17</v>
      </c>
      <c r="O270" s="217">
        <v>37.119999999999997</v>
      </c>
      <c r="P270" s="217">
        <v>21.95</v>
      </c>
      <c r="Q270" s="217">
        <f t="shared" si="29"/>
        <v>34.949999999999996</v>
      </c>
      <c r="R270" s="217">
        <f t="shared" si="30"/>
        <v>19.78</v>
      </c>
      <c r="S270" s="216">
        <f t="shared" si="31"/>
        <v>76.693629929221402</v>
      </c>
      <c r="T270" s="219">
        <v>20.2</v>
      </c>
      <c r="U270" s="217">
        <v>25.97</v>
      </c>
      <c r="V270" s="217">
        <v>25.61</v>
      </c>
      <c r="W270" s="220">
        <f t="shared" si="32"/>
        <v>6.6543438077633912</v>
      </c>
    </row>
    <row r="271" spans="1:23" s="208" customFormat="1" ht="15.75" hidden="1" thickBot="1" x14ac:dyDescent="0.3">
      <c r="A271" s="467"/>
      <c r="B271" s="459"/>
      <c r="C271" s="212">
        <v>2</v>
      </c>
      <c r="D271" s="212">
        <v>3</v>
      </c>
      <c r="E271" s="213" t="s">
        <v>191</v>
      </c>
      <c r="F271" s="213" t="s">
        <v>154</v>
      </c>
      <c r="G271" s="213" t="s">
        <v>154</v>
      </c>
      <c r="H271" s="232" t="s">
        <v>118</v>
      </c>
      <c r="I271" s="233">
        <v>25.61</v>
      </c>
      <c r="J271" s="234">
        <v>639.97</v>
      </c>
      <c r="K271" s="217">
        <f t="shared" si="33"/>
        <v>614.36</v>
      </c>
      <c r="L271" s="14">
        <v>486.982244571428</v>
      </c>
      <c r="M271" s="215">
        <f t="shared" si="34"/>
        <v>1.2615655023329888</v>
      </c>
      <c r="N271" s="218">
        <v>2.2000000000000002</v>
      </c>
      <c r="O271" s="217">
        <v>32.119999999999997</v>
      </c>
      <c r="P271" s="217">
        <v>20.260000000000002</v>
      </c>
      <c r="Q271" s="217">
        <f t="shared" si="29"/>
        <v>29.919999999999998</v>
      </c>
      <c r="R271" s="217">
        <f t="shared" si="30"/>
        <v>18.060000000000002</v>
      </c>
      <c r="S271" s="216">
        <f t="shared" si="31"/>
        <v>65.669988925802841</v>
      </c>
      <c r="T271" s="219">
        <v>17.8</v>
      </c>
      <c r="U271" s="217">
        <v>23.98</v>
      </c>
      <c r="V271" s="217">
        <v>23.57</v>
      </c>
      <c r="W271" s="220">
        <f t="shared" si="32"/>
        <v>7.1057192374350109</v>
      </c>
    </row>
    <row r="272" spans="1:23" s="208" customFormat="1" hidden="1" x14ac:dyDescent="0.25">
      <c r="A272" s="465" t="s">
        <v>214</v>
      </c>
      <c r="B272" s="461">
        <v>195</v>
      </c>
      <c r="C272" s="212">
        <v>2</v>
      </c>
      <c r="D272" s="212">
        <v>3</v>
      </c>
      <c r="E272" s="213" t="s">
        <v>187</v>
      </c>
      <c r="F272" s="213" t="s">
        <v>157</v>
      </c>
      <c r="G272" s="213" t="s">
        <v>154</v>
      </c>
      <c r="H272" s="237" t="s">
        <v>117</v>
      </c>
      <c r="I272" s="238">
        <v>13.88</v>
      </c>
      <c r="J272" s="239">
        <v>82.97</v>
      </c>
      <c r="K272" s="217">
        <f t="shared" si="33"/>
        <v>69.09</v>
      </c>
      <c r="L272" s="14">
        <v>77.446285714285594</v>
      </c>
      <c r="M272" s="215">
        <f t="shared" si="34"/>
        <v>0.89210217588596108</v>
      </c>
      <c r="N272" s="218">
        <v>2.14</v>
      </c>
      <c r="O272" s="217">
        <v>30.75</v>
      </c>
      <c r="P272" s="217">
        <v>19.36</v>
      </c>
      <c r="Q272" s="217">
        <f t="shared" si="29"/>
        <v>28.61</v>
      </c>
      <c r="R272" s="217">
        <f t="shared" si="30"/>
        <v>17.22</v>
      </c>
      <c r="S272" s="216">
        <f t="shared" si="31"/>
        <v>66.144018583042978</v>
      </c>
      <c r="T272" s="219">
        <v>19.149999999999999</v>
      </c>
      <c r="U272" s="217">
        <v>24.77</v>
      </c>
      <c r="V272" s="217">
        <v>24.33</v>
      </c>
      <c r="W272" s="220">
        <f t="shared" si="32"/>
        <v>8.4942084942085181</v>
      </c>
    </row>
    <row r="273" spans="1:23" s="208" customFormat="1" hidden="1" x14ac:dyDescent="0.25">
      <c r="A273" s="466"/>
      <c r="B273" s="458"/>
      <c r="C273" s="212">
        <v>2</v>
      </c>
      <c r="D273" s="212">
        <v>3</v>
      </c>
      <c r="E273" s="213" t="s">
        <v>187</v>
      </c>
      <c r="F273" s="213" t="s">
        <v>157</v>
      </c>
      <c r="G273" s="213" t="s">
        <v>154</v>
      </c>
      <c r="H273" s="214" t="s">
        <v>119</v>
      </c>
      <c r="I273" s="215">
        <v>13.9</v>
      </c>
      <c r="J273" s="216">
        <v>171.66</v>
      </c>
      <c r="K273" s="217">
        <f t="shared" si="33"/>
        <v>157.76</v>
      </c>
      <c r="L273" s="14">
        <v>154.89257142857099</v>
      </c>
      <c r="M273" s="215">
        <f t="shared" si="34"/>
        <v>1.018512369863724</v>
      </c>
      <c r="N273" s="218">
        <v>2.09</v>
      </c>
      <c r="O273" s="217">
        <v>37.700000000000003</v>
      </c>
      <c r="P273" s="217">
        <v>21.91</v>
      </c>
      <c r="Q273" s="217">
        <f t="shared" si="29"/>
        <v>35.61</v>
      </c>
      <c r="R273" s="217">
        <f t="shared" si="30"/>
        <v>19.82</v>
      </c>
      <c r="S273" s="216">
        <f t="shared" si="31"/>
        <v>79.667003027245201</v>
      </c>
      <c r="T273" s="219">
        <v>20.41</v>
      </c>
      <c r="U273" s="217">
        <v>25.21</v>
      </c>
      <c r="V273" s="217">
        <v>24.82</v>
      </c>
      <c r="W273" s="220">
        <f t="shared" si="32"/>
        <v>8.8435374149659989</v>
      </c>
    </row>
    <row r="274" spans="1:23" s="208" customFormat="1" hidden="1" x14ac:dyDescent="0.25">
      <c r="A274" s="466"/>
      <c r="B274" s="458"/>
      <c r="C274" s="212">
        <v>2</v>
      </c>
      <c r="D274" s="212">
        <v>3</v>
      </c>
      <c r="E274" s="213" t="s">
        <v>187</v>
      </c>
      <c r="F274" s="213" t="s">
        <v>157</v>
      </c>
      <c r="G274" s="213" t="s">
        <v>154</v>
      </c>
      <c r="H274" s="214" t="s">
        <v>69</v>
      </c>
      <c r="I274" s="215">
        <v>14.03</v>
      </c>
      <c r="J274" s="216">
        <v>243.63</v>
      </c>
      <c r="K274" s="217">
        <f t="shared" si="33"/>
        <v>229.6</v>
      </c>
      <c r="L274" s="14">
        <v>232.33885714285699</v>
      </c>
      <c r="M274" s="215">
        <f t="shared" si="34"/>
        <v>0.98821179902261047</v>
      </c>
      <c r="N274" s="218">
        <v>2.13</v>
      </c>
      <c r="O274" s="217">
        <v>37.049999999999997</v>
      </c>
      <c r="P274" s="217">
        <v>22.05</v>
      </c>
      <c r="Q274" s="217">
        <f t="shared" si="29"/>
        <v>34.919999999999995</v>
      </c>
      <c r="R274" s="217">
        <f t="shared" si="30"/>
        <v>19.920000000000002</v>
      </c>
      <c r="S274" s="216">
        <f t="shared" si="31"/>
        <v>75.301204819277075</v>
      </c>
      <c r="T274" s="219">
        <v>20.69</v>
      </c>
      <c r="U274" s="217">
        <v>26.68</v>
      </c>
      <c r="V274" s="217">
        <v>26.27</v>
      </c>
      <c r="W274" s="220">
        <f t="shared" si="32"/>
        <v>7.3476702508960612</v>
      </c>
    </row>
    <row r="275" spans="1:23" s="208" customFormat="1" x14ac:dyDescent="0.25">
      <c r="A275" s="466"/>
      <c r="B275" s="458"/>
      <c r="C275" s="212">
        <v>2</v>
      </c>
      <c r="D275" s="212">
        <v>3</v>
      </c>
      <c r="E275" s="213" t="s">
        <v>187</v>
      </c>
      <c r="F275" s="213" t="s">
        <v>157</v>
      </c>
      <c r="G275" s="213" t="s">
        <v>154</v>
      </c>
      <c r="H275" s="214" t="s">
        <v>116</v>
      </c>
      <c r="I275" s="215">
        <v>25.65</v>
      </c>
      <c r="J275" s="216">
        <v>412.9</v>
      </c>
      <c r="K275" s="217">
        <f t="shared" si="33"/>
        <v>387.25</v>
      </c>
      <c r="L275" s="14">
        <v>464.67771428571399</v>
      </c>
      <c r="M275" s="215">
        <f t="shared" si="34"/>
        <v>0.83337329958951634</v>
      </c>
      <c r="N275" s="218">
        <v>2.2200000000000002</v>
      </c>
      <c r="O275" s="217">
        <v>33.71</v>
      </c>
      <c r="P275" s="217">
        <v>21.04</v>
      </c>
      <c r="Q275" s="217">
        <f t="shared" si="29"/>
        <v>31.490000000000002</v>
      </c>
      <c r="R275" s="217">
        <f t="shared" si="30"/>
        <v>18.82</v>
      </c>
      <c r="S275" s="216">
        <f t="shared" si="31"/>
        <v>67.321997874601493</v>
      </c>
      <c r="T275" s="219">
        <v>20.57</v>
      </c>
      <c r="U275" s="217">
        <v>25.53</v>
      </c>
      <c r="V275" s="217">
        <v>25.21</v>
      </c>
      <c r="W275" s="220">
        <f t="shared" si="32"/>
        <v>6.8965517241379368</v>
      </c>
    </row>
    <row r="276" spans="1:23" s="208" customFormat="1" ht="15.75" hidden="1" thickBot="1" x14ac:dyDescent="0.3">
      <c r="A276" s="467"/>
      <c r="B276" s="459"/>
      <c r="C276" s="212">
        <v>2</v>
      </c>
      <c r="D276" s="212">
        <v>3</v>
      </c>
      <c r="E276" s="213" t="s">
        <v>187</v>
      </c>
      <c r="F276" s="213" t="s">
        <v>157</v>
      </c>
      <c r="G276" s="213" t="s">
        <v>154</v>
      </c>
      <c r="H276" s="245" t="s">
        <v>217</v>
      </c>
      <c r="I276" s="233">
        <v>25.74</v>
      </c>
      <c r="J276" s="234">
        <v>373.82</v>
      </c>
      <c r="K276" s="217">
        <f t="shared" si="33"/>
        <v>348.08</v>
      </c>
      <c r="L276" s="246">
        <v>356.25291428571398</v>
      </c>
      <c r="M276" s="215">
        <f t="shared" si="34"/>
        <v>0.9770586738859367</v>
      </c>
      <c r="N276" s="218">
        <v>2.13</v>
      </c>
      <c r="O276" s="217">
        <v>38.33</v>
      </c>
      <c r="P276" s="217">
        <v>22.22</v>
      </c>
      <c r="Q276" s="217">
        <f t="shared" si="29"/>
        <v>36.199999999999996</v>
      </c>
      <c r="R276" s="217">
        <f t="shared" si="30"/>
        <v>20.09</v>
      </c>
      <c r="S276" s="216">
        <f t="shared" si="31"/>
        <v>80.18914883026379</v>
      </c>
      <c r="T276" s="219">
        <v>19.2</v>
      </c>
      <c r="U276" s="217">
        <v>25.37</v>
      </c>
      <c r="V276" s="217">
        <v>24.93</v>
      </c>
      <c r="W276" s="220">
        <f t="shared" si="32"/>
        <v>7.6788830715532512</v>
      </c>
    </row>
    <row r="277" spans="1:23" s="208" customFormat="1" hidden="1" x14ac:dyDescent="0.25">
      <c r="A277" s="465" t="s">
        <v>214</v>
      </c>
      <c r="B277" s="461">
        <v>196</v>
      </c>
      <c r="C277" s="212">
        <v>2</v>
      </c>
      <c r="D277" s="212">
        <v>3</v>
      </c>
      <c r="E277" s="213" t="s">
        <v>187</v>
      </c>
      <c r="F277" s="213" t="s">
        <v>154</v>
      </c>
      <c r="G277" s="213" t="s">
        <v>156</v>
      </c>
      <c r="H277" s="237" t="s">
        <v>117</v>
      </c>
      <c r="I277" s="238">
        <v>14</v>
      </c>
      <c r="J277" s="239">
        <v>66.89</v>
      </c>
      <c r="K277" s="217">
        <f t="shared" si="33"/>
        <v>52.89</v>
      </c>
      <c r="L277" s="14">
        <v>77.446285714285594</v>
      </c>
      <c r="M277" s="215">
        <f t="shared" si="34"/>
        <v>0.68292493968169754</v>
      </c>
      <c r="N277" s="218">
        <v>2.17</v>
      </c>
      <c r="O277" s="217">
        <v>30.76</v>
      </c>
      <c r="P277" s="217">
        <v>17.2</v>
      </c>
      <c r="Q277" s="217">
        <f t="shared" si="29"/>
        <v>28.590000000000003</v>
      </c>
      <c r="R277" s="217">
        <f t="shared" si="30"/>
        <v>15.03</v>
      </c>
      <c r="S277" s="216">
        <f t="shared" si="31"/>
        <v>90.219560878243541</v>
      </c>
      <c r="T277" s="219">
        <v>17.07</v>
      </c>
      <c r="U277" s="217">
        <v>23.25</v>
      </c>
      <c r="V277" s="217">
        <v>22.74</v>
      </c>
      <c r="W277" s="220">
        <f t="shared" si="32"/>
        <v>8.9947089947090255</v>
      </c>
    </row>
    <row r="278" spans="1:23" s="208" customFormat="1" hidden="1" x14ac:dyDescent="0.25">
      <c r="A278" s="466"/>
      <c r="B278" s="458"/>
      <c r="C278" s="212">
        <v>2</v>
      </c>
      <c r="D278" s="212">
        <v>3</v>
      </c>
      <c r="E278" s="213" t="s">
        <v>187</v>
      </c>
      <c r="F278" s="213" t="s">
        <v>154</v>
      </c>
      <c r="G278" s="213" t="s">
        <v>156</v>
      </c>
      <c r="H278" s="214" t="s">
        <v>119</v>
      </c>
      <c r="I278" s="215">
        <v>13.93</v>
      </c>
      <c r="J278" s="216">
        <v>155.05000000000001</v>
      </c>
      <c r="K278" s="217">
        <f t="shared" si="33"/>
        <v>141.12</v>
      </c>
      <c r="L278" s="14">
        <v>154.89257142857099</v>
      </c>
      <c r="M278" s="215">
        <f t="shared" si="34"/>
        <v>0.91108307324523807</v>
      </c>
      <c r="N278" s="218">
        <v>2.16</v>
      </c>
      <c r="O278" s="217">
        <v>28.69</v>
      </c>
      <c r="P278" s="217">
        <v>18.14</v>
      </c>
      <c r="Q278" s="217">
        <f t="shared" si="29"/>
        <v>26.53</v>
      </c>
      <c r="R278" s="217">
        <f t="shared" si="30"/>
        <v>15.98</v>
      </c>
      <c r="S278" s="216">
        <f t="shared" si="31"/>
        <v>66.020025031289109</v>
      </c>
      <c r="T278" s="219">
        <v>19.88</v>
      </c>
      <c r="U278" s="217">
        <v>25.6</v>
      </c>
      <c r="V278" s="217">
        <v>25.16</v>
      </c>
      <c r="W278" s="220">
        <f t="shared" si="32"/>
        <v>8.3333333333333552</v>
      </c>
    </row>
    <row r="279" spans="1:23" s="208" customFormat="1" hidden="1" x14ac:dyDescent="0.25">
      <c r="A279" s="466"/>
      <c r="B279" s="458"/>
      <c r="C279" s="212">
        <v>2</v>
      </c>
      <c r="D279" s="212">
        <v>3</v>
      </c>
      <c r="E279" s="213" t="s">
        <v>187</v>
      </c>
      <c r="F279" s="213" t="s">
        <v>154</v>
      </c>
      <c r="G279" s="213" t="s">
        <v>156</v>
      </c>
      <c r="H279" s="214" t="s">
        <v>69</v>
      </c>
      <c r="I279" s="215">
        <v>14.2</v>
      </c>
      <c r="J279" s="216">
        <v>291.02</v>
      </c>
      <c r="K279" s="217">
        <f t="shared" si="33"/>
        <v>276.82</v>
      </c>
      <c r="L279" s="14">
        <v>232.33885714285699</v>
      </c>
      <c r="M279" s="215">
        <f t="shared" si="34"/>
        <v>1.1914494346926787</v>
      </c>
      <c r="N279" s="218">
        <v>2.2000000000000002</v>
      </c>
      <c r="O279" s="217">
        <v>30.91</v>
      </c>
      <c r="P279" s="217">
        <v>19.78</v>
      </c>
      <c r="Q279" s="217">
        <f t="shared" si="29"/>
        <v>28.71</v>
      </c>
      <c r="R279" s="217">
        <f t="shared" si="30"/>
        <v>17.580000000000002</v>
      </c>
      <c r="S279" s="216">
        <f t="shared" si="31"/>
        <v>63.310580204778141</v>
      </c>
      <c r="T279" s="219">
        <v>18.13</v>
      </c>
      <c r="U279" s="217">
        <v>23.65</v>
      </c>
      <c r="V279" s="217">
        <v>23.27</v>
      </c>
      <c r="W279" s="220">
        <f t="shared" si="32"/>
        <v>7.3929961089493954</v>
      </c>
    </row>
    <row r="280" spans="1:23" s="208" customFormat="1" x14ac:dyDescent="0.25">
      <c r="A280" s="466"/>
      <c r="B280" s="458"/>
      <c r="C280" s="212">
        <v>2</v>
      </c>
      <c r="D280" s="212">
        <v>3</v>
      </c>
      <c r="E280" s="213" t="s">
        <v>187</v>
      </c>
      <c r="F280" s="213" t="s">
        <v>154</v>
      </c>
      <c r="G280" s="213" t="s">
        <v>156</v>
      </c>
      <c r="H280" s="214" t="s">
        <v>116</v>
      </c>
      <c r="I280" s="215">
        <v>25.43</v>
      </c>
      <c r="J280" s="216">
        <v>574.91999999999996</v>
      </c>
      <c r="K280" s="217">
        <f t="shared" si="33"/>
        <v>549.49</v>
      </c>
      <c r="L280" s="14">
        <v>464.67771428571399</v>
      </c>
      <c r="M280" s="215">
        <f t="shared" si="34"/>
        <v>1.1825185135995955</v>
      </c>
      <c r="N280" s="218">
        <v>2.2000000000000002</v>
      </c>
      <c r="O280" s="217">
        <v>29.59</v>
      </c>
      <c r="P280" s="217">
        <v>17.98</v>
      </c>
      <c r="Q280" s="217">
        <f t="shared" si="29"/>
        <v>27.39</v>
      </c>
      <c r="R280" s="217">
        <f t="shared" si="30"/>
        <v>15.780000000000001</v>
      </c>
      <c r="S280" s="216">
        <f t="shared" si="31"/>
        <v>73.574144486692006</v>
      </c>
      <c r="T280" s="219">
        <v>19.39</v>
      </c>
      <c r="U280" s="217">
        <v>24.87</v>
      </c>
      <c r="V280" s="217">
        <v>24.52</v>
      </c>
      <c r="W280" s="220">
        <f t="shared" si="32"/>
        <v>6.8226120857700092</v>
      </c>
    </row>
    <row r="281" spans="1:23" s="208" customFormat="1" ht="15.75" hidden="1" thickBot="1" x14ac:dyDescent="0.3">
      <c r="A281" s="467"/>
      <c r="B281" s="459"/>
      <c r="C281" s="212">
        <v>2</v>
      </c>
      <c r="D281" s="212">
        <v>3</v>
      </c>
      <c r="E281" s="213" t="s">
        <v>187</v>
      </c>
      <c r="F281" s="213" t="s">
        <v>154</v>
      </c>
      <c r="G281" s="213" t="s">
        <v>156</v>
      </c>
      <c r="H281" s="232" t="s">
        <v>118</v>
      </c>
      <c r="I281" s="233">
        <v>25.52</v>
      </c>
      <c r="J281" s="234">
        <v>562.16999999999996</v>
      </c>
      <c r="K281" s="217">
        <f t="shared" si="33"/>
        <v>536.65</v>
      </c>
      <c r="L281" s="14">
        <v>486.982244571428</v>
      </c>
      <c r="M281" s="215">
        <f t="shared" si="34"/>
        <v>1.1019908959356053</v>
      </c>
      <c r="N281" s="218">
        <v>2.21</v>
      </c>
      <c r="O281" s="217">
        <v>32.33</v>
      </c>
      <c r="P281" s="217">
        <v>20.55</v>
      </c>
      <c r="Q281" s="217">
        <f t="shared" si="29"/>
        <v>30.119999999999997</v>
      </c>
      <c r="R281" s="217">
        <f t="shared" si="30"/>
        <v>18.34</v>
      </c>
      <c r="S281" s="216">
        <f t="shared" si="31"/>
        <v>64.231188658669552</v>
      </c>
      <c r="T281" s="219">
        <v>19.66</v>
      </c>
      <c r="U281" s="217">
        <v>25.67</v>
      </c>
      <c r="V281" s="217">
        <v>25.26</v>
      </c>
      <c r="W281" s="220">
        <f t="shared" si="32"/>
        <v>7.3214285714285721</v>
      </c>
    </row>
    <row r="282" spans="1:23" s="208" customFormat="1" hidden="1" x14ac:dyDescent="0.25">
      <c r="A282" s="465" t="s">
        <v>214</v>
      </c>
      <c r="B282" s="461">
        <v>197</v>
      </c>
      <c r="C282" s="212">
        <v>2</v>
      </c>
      <c r="D282" s="212">
        <v>3</v>
      </c>
      <c r="E282" s="213" t="s">
        <v>151</v>
      </c>
      <c r="F282" s="213" t="s">
        <v>154</v>
      </c>
      <c r="G282" s="213" t="s">
        <v>155</v>
      </c>
      <c r="H282" s="237" t="s">
        <v>117</v>
      </c>
      <c r="I282" s="238">
        <v>14</v>
      </c>
      <c r="J282" s="239">
        <v>78.34</v>
      </c>
      <c r="K282" s="217">
        <f t="shared" si="33"/>
        <v>64.34</v>
      </c>
      <c r="L282" s="14">
        <v>77.446285714285594</v>
      </c>
      <c r="M282" s="215">
        <f t="shared" si="34"/>
        <v>0.83076934428285909</v>
      </c>
      <c r="N282" s="218">
        <v>2.1800000000000002</v>
      </c>
      <c r="O282" s="217">
        <v>30.95</v>
      </c>
      <c r="P282" s="217">
        <v>18.05</v>
      </c>
      <c r="Q282" s="217">
        <f t="shared" si="29"/>
        <v>28.77</v>
      </c>
      <c r="R282" s="217">
        <f t="shared" si="30"/>
        <v>15.870000000000001</v>
      </c>
      <c r="S282" s="216">
        <f t="shared" si="31"/>
        <v>81.285444234404522</v>
      </c>
      <c r="T282" s="219">
        <v>18.850000000000001</v>
      </c>
      <c r="U282" s="217">
        <v>25.14</v>
      </c>
      <c r="V282" s="217">
        <v>24.68</v>
      </c>
      <c r="W282" s="220">
        <f t="shared" si="32"/>
        <v>7.8902229845626239</v>
      </c>
    </row>
    <row r="283" spans="1:23" s="208" customFormat="1" hidden="1" x14ac:dyDescent="0.25">
      <c r="A283" s="466"/>
      <c r="B283" s="458"/>
      <c r="C283" s="212">
        <v>2</v>
      </c>
      <c r="D283" s="212">
        <v>3</v>
      </c>
      <c r="E283" s="213" t="s">
        <v>151</v>
      </c>
      <c r="F283" s="213" t="s">
        <v>154</v>
      </c>
      <c r="G283" s="213" t="s">
        <v>155</v>
      </c>
      <c r="H283" s="214" t="s">
        <v>119</v>
      </c>
      <c r="I283" s="215">
        <v>14</v>
      </c>
      <c r="J283" s="216">
        <v>167.72</v>
      </c>
      <c r="K283" s="217">
        <f t="shared" si="33"/>
        <v>153.72</v>
      </c>
      <c r="L283" s="14">
        <v>154.89257142857099</v>
      </c>
      <c r="M283" s="215">
        <f t="shared" si="34"/>
        <v>0.99242977621356276</v>
      </c>
      <c r="N283" s="218">
        <v>2.17</v>
      </c>
      <c r="O283" s="217">
        <v>30.89</v>
      </c>
      <c r="P283" s="217">
        <v>19.260000000000002</v>
      </c>
      <c r="Q283" s="217">
        <f t="shared" si="29"/>
        <v>28.72</v>
      </c>
      <c r="R283" s="217">
        <f t="shared" si="30"/>
        <v>17.090000000000003</v>
      </c>
      <c r="S283" s="216">
        <f t="shared" si="31"/>
        <v>68.0514921006436</v>
      </c>
      <c r="T283" s="219">
        <v>20.059999999999999</v>
      </c>
      <c r="U283" s="217">
        <v>26.34</v>
      </c>
      <c r="V283" s="217">
        <v>25.9</v>
      </c>
      <c r="W283" s="220">
        <f t="shared" si="32"/>
        <v>7.5342465753424879</v>
      </c>
    </row>
    <row r="284" spans="1:23" s="208" customFormat="1" hidden="1" x14ac:dyDescent="0.25">
      <c r="A284" s="466"/>
      <c r="B284" s="458"/>
      <c r="C284" s="212">
        <v>2</v>
      </c>
      <c r="D284" s="212">
        <v>3</v>
      </c>
      <c r="E284" s="213" t="s">
        <v>151</v>
      </c>
      <c r="F284" s="213" t="s">
        <v>154</v>
      </c>
      <c r="G284" s="213" t="s">
        <v>155</v>
      </c>
      <c r="H284" s="214" t="s">
        <v>69</v>
      </c>
      <c r="I284" s="215">
        <v>13.99</v>
      </c>
      <c r="J284" s="216">
        <v>266.97000000000003</v>
      </c>
      <c r="K284" s="217">
        <f t="shared" si="33"/>
        <v>252.98000000000002</v>
      </c>
      <c r="L284" s="14">
        <v>232.33885714285699</v>
      </c>
      <c r="M284" s="215">
        <f t="shared" si="34"/>
        <v>1.0888406834352788</v>
      </c>
      <c r="N284" s="218">
        <v>2.11</v>
      </c>
      <c r="O284" s="217">
        <v>34.14</v>
      </c>
      <c r="P284" s="217">
        <v>21.17</v>
      </c>
      <c r="Q284" s="217">
        <f t="shared" si="29"/>
        <v>32.03</v>
      </c>
      <c r="R284" s="217">
        <f t="shared" si="30"/>
        <v>19.060000000000002</v>
      </c>
      <c r="S284" s="216">
        <f t="shared" si="31"/>
        <v>68.048268625393476</v>
      </c>
      <c r="T284" s="219">
        <v>21.48</v>
      </c>
      <c r="U284" s="217">
        <v>26.06</v>
      </c>
      <c r="V284" s="217">
        <v>25.78</v>
      </c>
      <c r="W284" s="220">
        <f t="shared" si="32"/>
        <v>6.5116279069766874</v>
      </c>
    </row>
    <row r="285" spans="1:23" s="208" customFormat="1" x14ac:dyDescent="0.25">
      <c r="A285" s="466"/>
      <c r="B285" s="458"/>
      <c r="C285" s="212">
        <v>2</v>
      </c>
      <c r="D285" s="212">
        <v>3</v>
      </c>
      <c r="E285" s="213" t="s">
        <v>151</v>
      </c>
      <c r="F285" s="213" t="s">
        <v>154</v>
      </c>
      <c r="G285" s="213" t="s">
        <v>155</v>
      </c>
      <c r="H285" s="214" t="s">
        <v>116</v>
      </c>
      <c r="I285" s="215">
        <v>25.41</v>
      </c>
      <c r="J285" s="216">
        <v>582.94000000000005</v>
      </c>
      <c r="K285" s="217">
        <f t="shared" si="33"/>
        <v>557.53000000000009</v>
      </c>
      <c r="L285" s="14">
        <v>464.67771428571399</v>
      </c>
      <c r="M285" s="215">
        <f t="shared" si="34"/>
        <v>1.1998208281992075</v>
      </c>
      <c r="N285" s="218">
        <v>2.2000000000000002</v>
      </c>
      <c r="O285" s="217">
        <v>26.99</v>
      </c>
      <c r="P285" s="217">
        <v>18.3</v>
      </c>
      <c r="Q285" s="217">
        <f t="shared" si="29"/>
        <v>24.79</v>
      </c>
      <c r="R285" s="217">
        <f t="shared" si="30"/>
        <v>16.100000000000001</v>
      </c>
      <c r="S285" s="216">
        <f t="shared" si="31"/>
        <v>53.975155279503085</v>
      </c>
      <c r="T285" s="219">
        <v>18.95</v>
      </c>
      <c r="U285" s="217">
        <v>25.05</v>
      </c>
      <c r="V285" s="217">
        <v>24.72</v>
      </c>
      <c r="W285" s="220">
        <f t="shared" si="32"/>
        <v>5.7192374350086981</v>
      </c>
    </row>
    <row r="286" spans="1:23" s="208" customFormat="1" ht="15.75" hidden="1" thickBot="1" x14ac:dyDescent="0.3">
      <c r="A286" s="467"/>
      <c r="B286" s="459"/>
      <c r="C286" s="212">
        <v>2</v>
      </c>
      <c r="D286" s="212">
        <v>3</v>
      </c>
      <c r="E286" s="213" t="s">
        <v>151</v>
      </c>
      <c r="F286" s="213" t="s">
        <v>154</v>
      </c>
      <c r="G286" s="213" t="s">
        <v>155</v>
      </c>
      <c r="H286" s="245" t="s">
        <v>217</v>
      </c>
      <c r="I286" s="233">
        <v>25.71</v>
      </c>
      <c r="J286" s="234">
        <v>401.98</v>
      </c>
      <c r="K286" s="217">
        <f t="shared" si="33"/>
        <v>376.27000000000004</v>
      </c>
      <c r="L286" s="246">
        <v>356.25291428571398</v>
      </c>
      <c r="M286" s="215">
        <f t="shared" si="34"/>
        <v>1.0561878511349732</v>
      </c>
      <c r="N286" s="218">
        <v>2.13</v>
      </c>
      <c r="O286" s="217">
        <v>27.08</v>
      </c>
      <c r="P286" s="217">
        <v>19.23</v>
      </c>
      <c r="Q286" s="217">
        <f t="shared" si="29"/>
        <v>24.95</v>
      </c>
      <c r="R286" s="217">
        <f t="shared" si="30"/>
        <v>17.100000000000001</v>
      </c>
      <c r="S286" s="216">
        <f t="shared" si="31"/>
        <v>45.906432748537995</v>
      </c>
      <c r="T286" s="219">
        <v>20.420000000000002</v>
      </c>
      <c r="U286" s="217">
        <v>26.52</v>
      </c>
      <c r="V286" s="217">
        <v>26.23</v>
      </c>
      <c r="W286" s="220">
        <f t="shared" si="32"/>
        <v>4.9913941480206407</v>
      </c>
    </row>
    <row r="287" spans="1:23" s="208" customFormat="1" hidden="1" x14ac:dyDescent="0.25">
      <c r="A287" s="465" t="s">
        <v>214</v>
      </c>
      <c r="B287" s="461">
        <v>198</v>
      </c>
      <c r="C287" s="212">
        <v>2</v>
      </c>
      <c r="D287" s="212">
        <v>3</v>
      </c>
      <c r="E287" s="213" t="s">
        <v>180</v>
      </c>
      <c r="F287" s="213" t="s">
        <v>154</v>
      </c>
      <c r="G287" s="213" t="s">
        <v>154</v>
      </c>
      <c r="H287" s="237" t="s">
        <v>117</v>
      </c>
      <c r="I287" s="238">
        <v>11.75</v>
      </c>
      <c r="J287" s="239">
        <v>80.2</v>
      </c>
      <c r="K287" s="217">
        <f t="shared" si="33"/>
        <v>68.45</v>
      </c>
      <c r="L287" s="14">
        <v>77.446285714285594</v>
      </c>
      <c r="M287" s="215">
        <f t="shared" si="34"/>
        <v>0.8838383838383852</v>
      </c>
      <c r="N287" s="218">
        <v>2.15</v>
      </c>
      <c r="O287" s="217">
        <v>257.20999999999998</v>
      </c>
      <c r="P287" s="217">
        <v>17.04</v>
      </c>
      <c r="Q287" s="217">
        <f t="shared" si="29"/>
        <v>255.05999999999997</v>
      </c>
      <c r="R287" s="217">
        <f t="shared" si="30"/>
        <v>14.889999999999999</v>
      </c>
      <c r="S287" s="216">
        <f t="shared" si="31"/>
        <v>1612.9617192746809</v>
      </c>
      <c r="T287" s="219">
        <v>20.62</v>
      </c>
      <c r="U287" s="217">
        <v>26.75</v>
      </c>
      <c r="V287" s="217">
        <v>26.3</v>
      </c>
      <c r="W287" s="220">
        <f t="shared" si="32"/>
        <v>7.9225352112675935</v>
      </c>
    </row>
    <row r="288" spans="1:23" s="208" customFormat="1" hidden="1" x14ac:dyDescent="0.25">
      <c r="A288" s="466"/>
      <c r="B288" s="458"/>
      <c r="C288" s="212">
        <v>2</v>
      </c>
      <c r="D288" s="212">
        <v>3</v>
      </c>
      <c r="E288" s="213" t="s">
        <v>180</v>
      </c>
      <c r="F288" s="213" t="s">
        <v>154</v>
      </c>
      <c r="G288" s="213" t="s">
        <v>154</v>
      </c>
      <c r="H288" s="214" t="s">
        <v>119</v>
      </c>
      <c r="I288" s="215">
        <v>13.98</v>
      </c>
      <c r="J288" s="216">
        <v>178.48</v>
      </c>
      <c r="K288" s="217">
        <f t="shared" si="33"/>
        <v>164.5</v>
      </c>
      <c r="L288" s="14">
        <v>154.89257142857099</v>
      </c>
      <c r="M288" s="215">
        <f t="shared" si="34"/>
        <v>1.0620263998642407</v>
      </c>
      <c r="N288" s="218">
        <v>2.13</v>
      </c>
      <c r="O288" s="217">
        <v>32.229999999999997</v>
      </c>
      <c r="P288" s="217">
        <v>20.79</v>
      </c>
      <c r="Q288" s="217">
        <f t="shared" si="29"/>
        <v>30.099999999999998</v>
      </c>
      <c r="R288" s="217">
        <f t="shared" si="30"/>
        <v>18.66</v>
      </c>
      <c r="S288" s="216">
        <f t="shared" si="31"/>
        <v>61.307609860664513</v>
      </c>
      <c r="T288" s="219">
        <v>17.91</v>
      </c>
      <c r="U288" s="217">
        <v>23.87</v>
      </c>
      <c r="V288" s="217">
        <v>23.5</v>
      </c>
      <c r="W288" s="220">
        <f t="shared" si="32"/>
        <v>6.6189624329159393</v>
      </c>
    </row>
    <row r="289" spans="1:23" s="208" customFormat="1" hidden="1" x14ac:dyDescent="0.25">
      <c r="A289" s="466"/>
      <c r="B289" s="458"/>
      <c r="C289" s="212">
        <v>2</v>
      </c>
      <c r="D289" s="212">
        <v>3</v>
      </c>
      <c r="E289" s="213" t="s">
        <v>180</v>
      </c>
      <c r="F289" s="213" t="s">
        <v>154</v>
      </c>
      <c r="G289" s="213" t="s">
        <v>154</v>
      </c>
      <c r="H289" s="214" t="s">
        <v>69</v>
      </c>
      <c r="I289" s="215">
        <v>13.88</v>
      </c>
      <c r="J289" s="216">
        <v>262.43</v>
      </c>
      <c r="K289" s="217">
        <f t="shared" si="33"/>
        <v>248.55</v>
      </c>
      <c r="L289" s="14">
        <v>232.33885714285699</v>
      </c>
      <c r="M289" s="215">
        <f t="shared" si="34"/>
        <v>1.0697737049088407</v>
      </c>
      <c r="N289" s="218">
        <v>2.16</v>
      </c>
      <c r="O289" s="217">
        <v>30.5</v>
      </c>
      <c r="P289" s="217">
        <v>18.59</v>
      </c>
      <c r="Q289" s="217">
        <f t="shared" si="29"/>
        <v>28.34</v>
      </c>
      <c r="R289" s="217">
        <f t="shared" si="30"/>
        <v>16.43</v>
      </c>
      <c r="S289" s="216">
        <f t="shared" si="31"/>
        <v>72.48934875228241</v>
      </c>
      <c r="T289" s="219">
        <v>17.59</v>
      </c>
      <c r="U289" s="217">
        <v>22.98</v>
      </c>
      <c r="V289" s="217">
        <v>22.62</v>
      </c>
      <c r="W289" s="220">
        <f t="shared" si="32"/>
        <v>7.1570576540755342</v>
      </c>
    </row>
    <row r="290" spans="1:23" s="208" customFormat="1" x14ac:dyDescent="0.25">
      <c r="A290" s="466"/>
      <c r="B290" s="458"/>
      <c r="C290" s="212">
        <v>2</v>
      </c>
      <c r="D290" s="212">
        <v>3</v>
      </c>
      <c r="E290" s="213" t="s">
        <v>180</v>
      </c>
      <c r="F290" s="213" t="s">
        <v>154</v>
      </c>
      <c r="G290" s="213" t="s">
        <v>154</v>
      </c>
      <c r="H290" s="214" t="s">
        <v>116</v>
      </c>
      <c r="I290" s="215">
        <v>25.46</v>
      </c>
      <c r="J290" s="216">
        <v>562.08000000000004</v>
      </c>
      <c r="K290" s="217">
        <f t="shared" si="33"/>
        <v>536.62</v>
      </c>
      <c r="L290" s="14">
        <v>464.67771428571399</v>
      </c>
      <c r="M290" s="215">
        <f t="shared" si="34"/>
        <v>1.1548218980651421</v>
      </c>
      <c r="N290" s="218">
        <v>2.16</v>
      </c>
      <c r="O290" s="217">
        <v>28.28</v>
      </c>
      <c r="P290" s="217">
        <v>18.88</v>
      </c>
      <c r="Q290" s="217">
        <f t="shared" si="29"/>
        <v>26.12</v>
      </c>
      <c r="R290" s="217">
        <f t="shared" si="30"/>
        <v>16.72</v>
      </c>
      <c r="S290" s="216">
        <f t="shared" si="31"/>
        <v>56.220095693779925</v>
      </c>
      <c r="T290" s="219">
        <v>17.809999999999999</v>
      </c>
      <c r="U290" s="217">
        <v>24.27</v>
      </c>
      <c r="V290" s="217">
        <v>23.95</v>
      </c>
      <c r="W290" s="220">
        <f t="shared" si="32"/>
        <v>5.2117263843648249</v>
      </c>
    </row>
    <row r="291" spans="1:23" s="208" customFormat="1" ht="15.75" hidden="1" thickBot="1" x14ac:dyDescent="0.3">
      <c r="A291" s="467"/>
      <c r="B291" s="459"/>
      <c r="C291" s="212">
        <v>2</v>
      </c>
      <c r="D291" s="212">
        <v>3</v>
      </c>
      <c r="E291" s="213" t="s">
        <v>180</v>
      </c>
      <c r="F291" s="213" t="s">
        <v>154</v>
      </c>
      <c r="G291" s="213" t="s">
        <v>154</v>
      </c>
      <c r="H291" s="245" t="s">
        <v>208</v>
      </c>
      <c r="I291" s="233">
        <v>25.57</v>
      </c>
      <c r="J291" s="234">
        <v>302.52</v>
      </c>
      <c r="K291" s="217">
        <f t="shared" si="33"/>
        <v>276.95</v>
      </c>
      <c r="L291" s="246">
        <v>232.33885714285699</v>
      </c>
      <c r="M291" s="215">
        <f t="shared" si="34"/>
        <v>1.1920089622792334</v>
      </c>
      <c r="N291" s="218">
        <v>2.14</v>
      </c>
      <c r="O291" s="217">
        <v>28.87</v>
      </c>
      <c r="P291" s="217">
        <v>17.920000000000002</v>
      </c>
      <c r="Q291" s="217">
        <f t="shared" si="29"/>
        <v>26.73</v>
      </c>
      <c r="R291" s="217">
        <f t="shared" si="30"/>
        <v>15.780000000000001</v>
      </c>
      <c r="S291" s="216">
        <f t="shared" si="31"/>
        <v>69.391634980988584</v>
      </c>
      <c r="T291" s="219">
        <v>18.57</v>
      </c>
      <c r="U291" s="217">
        <v>25.04</v>
      </c>
      <c r="V291" s="217">
        <v>24.69</v>
      </c>
      <c r="W291" s="220">
        <f t="shared" si="32"/>
        <v>5.7189542483659777</v>
      </c>
    </row>
    <row r="292" spans="1:23" s="208" customFormat="1" hidden="1" x14ac:dyDescent="0.25">
      <c r="A292" s="465" t="s">
        <v>214</v>
      </c>
      <c r="B292" s="461">
        <v>199</v>
      </c>
      <c r="C292" s="212">
        <v>2</v>
      </c>
      <c r="D292" s="212">
        <v>3</v>
      </c>
      <c r="E292" s="213" t="s">
        <v>190</v>
      </c>
      <c r="F292" s="213" t="s">
        <v>154</v>
      </c>
      <c r="G292" s="213" t="s">
        <v>154</v>
      </c>
      <c r="H292" s="237" t="s">
        <v>117</v>
      </c>
      <c r="I292" s="238">
        <v>11.82</v>
      </c>
      <c r="J292" s="239">
        <v>56.41</v>
      </c>
      <c r="K292" s="217">
        <f t="shared" si="33"/>
        <v>44.589999999999996</v>
      </c>
      <c r="L292" s="14">
        <v>77.446285714285594</v>
      </c>
      <c r="M292" s="215">
        <f t="shared" si="34"/>
        <v>0.57575388656469817</v>
      </c>
      <c r="N292" s="218">
        <v>2.13</v>
      </c>
      <c r="O292" s="217">
        <v>32.24</v>
      </c>
      <c r="P292" s="217">
        <v>19.16</v>
      </c>
      <c r="Q292" s="217">
        <f t="shared" si="29"/>
        <v>30.110000000000003</v>
      </c>
      <c r="R292" s="217">
        <f t="shared" si="30"/>
        <v>17.03</v>
      </c>
      <c r="S292" s="216">
        <f t="shared" si="31"/>
        <v>76.805637110980626</v>
      </c>
      <c r="T292" s="219">
        <v>18.95</v>
      </c>
      <c r="U292" s="217">
        <v>23.92</v>
      </c>
      <c r="V292" s="217">
        <v>23.6</v>
      </c>
      <c r="W292" s="220">
        <f t="shared" si="32"/>
        <v>6.8817204301075297</v>
      </c>
    </row>
    <row r="293" spans="1:23" s="208" customFormat="1" hidden="1" x14ac:dyDescent="0.25">
      <c r="A293" s="466"/>
      <c r="B293" s="458"/>
      <c r="C293" s="212">
        <v>2</v>
      </c>
      <c r="D293" s="212">
        <v>3</v>
      </c>
      <c r="E293" s="213" t="s">
        <v>190</v>
      </c>
      <c r="F293" s="213" t="s">
        <v>154</v>
      </c>
      <c r="G293" s="213" t="s">
        <v>154</v>
      </c>
      <c r="H293" s="214" t="s">
        <v>119</v>
      </c>
      <c r="I293" s="215">
        <v>13.96</v>
      </c>
      <c r="J293" s="216">
        <v>157.52000000000001</v>
      </c>
      <c r="K293" s="217">
        <f t="shared" si="33"/>
        <v>143.56</v>
      </c>
      <c r="L293" s="14">
        <v>154.89257142857099</v>
      </c>
      <c r="M293" s="215">
        <f t="shared" si="34"/>
        <v>0.92683592683592952</v>
      </c>
      <c r="N293" s="218">
        <v>2.13</v>
      </c>
      <c r="O293" s="217">
        <v>27.76</v>
      </c>
      <c r="P293" s="217">
        <v>17.03</v>
      </c>
      <c r="Q293" s="217">
        <f t="shared" si="29"/>
        <v>25.630000000000003</v>
      </c>
      <c r="R293" s="217">
        <f t="shared" si="30"/>
        <v>14.900000000000002</v>
      </c>
      <c r="S293" s="216">
        <f t="shared" si="31"/>
        <v>72.013422818791938</v>
      </c>
      <c r="T293" s="219">
        <v>18.100000000000001</v>
      </c>
      <c r="U293" s="217">
        <v>23.8</v>
      </c>
      <c r="V293" s="217">
        <v>23.44</v>
      </c>
      <c r="W293" s="220">
        <f t="shared" si="32"/>
        <v>6.741573033707855</v>
      </c>
    </row>
    <row r="294" spans="1:23" s="208" customFormat="1" hidden="1" x14ac:dyDescent="0.25">
      <c r="A294" s="466"/>
      <c r="B294" s="458"/>
      <c r="C294" s="212">
        <v>2</v>
      </c>
      <c r="D294" s="212">
        <v>3</v>
      </c>
      <c r="E294" s="213" t="s">
        <v>190</v>
      </c>
      <c r="F294" s="213" t="s">
        <v>154</v>
      </c>
      <c r="G294" s="213" t="s">
        <v>154</v>
      </c>
      <c r="H294" s="214" t="s">
        <v>69</v>
      </c>
      <c r="I294" s="215">
        <v>13.96</v>
      </c>
      <c r="J294" s="216">
        <v>262.81</v>
      </c>
      <c r="K294" s="217">
        <f t="shared" si="33"/>
        <v>248.85</v>
      </c>
      <c r="L294" s="14">
        <v>232.33885714285699</v>
      </c>
      <c r="M294" s="215">
        <f t="shared" si="34"/>
        <v>1.0710649224162745</v>
      </c>
      <c r="N294" s="218">
        <v>2.11</v>
      </c>
      <c r="O294" s="217">
        <v>33.81</v>
      </c>
      <c r="P294" s="217">
        <v>20.57</v>
      </c>
      <c r="Q294" s="217">
        <f t="shared" si="29"/>
        <v>31.700000000000003</v>
      </c>
      <c r="R294" s="217">
        <f t="shared" si="30"/>
        <v>18.46</v>
      </c>
      <c r="S294" s="216">
        <f t="shared" si="31"/>
        <v>71.722643553629467</v>
      </c>
      <c r="T294" s="219">
        <v>18.45</v>
      </c>
      <c r="U294" s="217">
        <v>23.43</v>
      </c>
      <c r="V294" s="217">
        <v>23.14</v>
      </c>
      <c r="W294" s="220">
        <f t="shared" si="32"/>
        <v>6.1833688699360145</v>
      </c>
    </row>
    <row r="295" spans="1:23" s="208" customFormat="1" x14ac:dyDescent="0.25">
      <c r="A295" s="466"/>
      <c r="B295" s="458"/>
      <c r="C295" s="212">
        <v>2</v>
      </c>
      <c r="D295" s="212">
        <v>3</v>
      </c>
      <c r="E295" s="213" t="s">
        <v>190</v>
      </c>
      <c r="F295" s="213" t="s">
        <v>154</v>
      </c>
      <c r="G295" s="213" t="s">
        <v>154</v>
      </c>
      <c r="H295" s="214" t="s">
        <v>116</v>
      </c>
      <c r="I295" s="215">
        <v>25.39</v>
      </c>
      <c r="J295" s="216">
        <v>519.04999999999995</v>
      </c>
      <c r="K295" s="217">
        <f t="shared" si="33"/>
        <v>493.65999999999997</v>
      </c>
      <c r="L295" s="14">
        <v>464.67771428571399</v>
      </c>
      <c r="M295" s="215">
        <f t="shared" si="34"/>
        <v>1.0623707245328873</v>
      </c>
      <c r="N295" s="218">
        <v>2.16</v>
      </c>
      <c r="O295" s="217">
        <v>31.76</v>
      </c>
      <c r="P295" s="217">
        <v>20.12</v>
      </c>
      <c r="Q295" s="217">
        <f t="shared" si="29"/>
        <v>29.6</v>
      </c>
      <c r="R295" s="217">
        <f t="shared" si="30"/>
        <v>17.96</v>
      </c>
      <c r="S295" s="216">
        <f t="shared" si="31"/>
        <v>64.810690423162583</v>
      </c>
      <c r="T295" s="219">
        <v>18.809999999999999</v>
      </c>
      <c r="U295" s="217">
        <v>23.98</v>
      </c>
      <c r="V295" s="217">
        <v>23.7</v>
      </c>
      <c r="W295" s="220">
        <f t="shared" si="32"/>
        <v>5.7259713701431725</v>
      </c>
    </row>
    <row r="296" spans="1:23" s="208" customFormat="1" ht="15.75" hidden="1" thickBot="1" x14ac:dyDescent="0.3">
      <c r="A296" s="467"/>
      <c r="B296" s="459"/>
      <c r="C296" s="212">
        <v>2</v>
      </c>
      <c r="D296" s="212">
        <v>3</v>
      </c>
      <c r="E296" s="213" t="s">
        <v>190</v>
      </c>
      <c r="F296" s="213" t="s">
        <v>154</v>
      </c>
      <c r="G296" s="213" t="s">
        <v>154</v>
      </c>
      <c r="H296" s="245" t="s">
        <v>218</v>
      </c>
      <c r="I296" s="233">
        <v>25.37</v>
      </c>
      <c r="J296" s="234">
        <v>237.3</v>
      </c>
      <c r="K296" s="217">
        <f t="shared" si="33"/>
        <v>211.93</v>
      </c>
      <c r="L296" s="246">
        <v>216.84959999999899</v>
      </c>
      <c r="M296" s="215">
        <f t="shared" si="34"/>
        <v>0.97731330839439412</v>
      </c>
      <c r="N296" s="218">
        <v>2.15</v>
      </c>
      <c r="O296" s="217">
        <v>25.44</v>
      </c>
      <c r="P296" s="217">
        <v>15.18</v>
      </c>
      <c r="Q296" s="217">
        <f t="shared" si="29"/>
        <v>23.290000000000003</v>
      </c>
      <c r="R296" s="217">
        <f t="shared" si="30"/>
        <v>13.03</v>
      </c>
      <c r="S296" s="216">
        <f t="shared" si="31"/>
        <v>78.741366078280919</v>
      </c>
      <c r="T296" s="219">
        <v>19.760000000000002</v>
      </c>
      <c r="U296" s="217">
        <v>25.02</v>
      </c>
      <c r="V296" s="217">
        <v>24.68</v>
      </c>
      <c r="W296" s="220">
        <f t="shared" si="32"/>
        <v>6.9105691056910574</v>
      </c>
    </row>
    <row r="297" spans="1:23" s="208" customFormat="1" hidden="1" x14ac:dyDescent="0.25">
      <c r="A297" s="465" t="s">
        <v>214</v>
      </c>
      <c r="B297" s="461">
        <v>200</v>
      </c>
      <c r="C297" s="212">
        <v>2</v>
      </c>
      <c r="D297" s="212">
        <v>3</v>
      </c>
      <c r="E297" s="213" t="s">
        <v>151</v>
      </c>
      <c r="F297" s="213" t="s">
        <v>154</v>
      </c>
      <c r="G297" s="213" t="s">
        <v>156</v>
      </c>
      <c r="H297" s="237" t="s">
        <v>117</v>
      </c>
      <c r="I297" s="238">
        <v>12.04</v>
      </c>
      <c r="J297" s="239">
        <v>83.686999999999998</v>
      </c>
      <c r="K297" s="217">
        <f t="shared" si="33"/>
        <v>71.646999999999991</v>
      </c>
      <c r="L297" s="14">
        <v>77.446285714285594</v>
      </c>
      <c r="M297" s="215">
        <f t="shared" si="34"/>
        <v>0.92511860755104136</v>
      </c>
      <c r="N297" s="218"/>
      <c r="O297" s="217"/>
      <c r="P297" s="217"/>
      <c r="Q297" s="217"/>
      <c r="R297" s="217"/>
      <c r="S297" s="216"/>
      <c r="T297" s="219">
        <v>17.59</v>
      </c>
      <c r="U297" s="217">
        <v>23.99</v>
      </c>
      <c r="V297" s="217">
        <v>23.52</v>
      </c>
      <c r="W297" s="220">
        <f t="shared" si="32"/>
        <v>7.9258010118043662</v>
      </c>
    </row>
    <row r="298" spans="1:23" s="208" customFormat="1" hidden="1" x14ac:dyDescent="0.25">
      <c r="A298" s="466"/>
      <c r="B298" s="458"/>
      <c r="C298" s="212">
        <v>2</v>
      </c>
      <c r="D298" s="212">
        <v>3</v>
      </c>
      <c r="E298" s="213" t="s">
        <v>151</v>
      </c>
      <c r="F298" s="213" t="s">
        <v>154</v>
      </c>
      <c r="G298" s="213" t="s">
        <v>156</v>
      </c>
      <c r="H298" s="214" t="s">
        <v>119</v>
      </c>
      <c r="I298" s="215">
        <v>13.81</v>
      </c>
      <c r="J298" s="216">
        <v>156.54</v>
      </c>
      <c r="K298" s="217">
        <f t="shared" si="33"/>
        <v>142.72999999999999</v>
      </c>
      <c r="L298" s="14">
        <v>154.89257142857099</v>
      </c>
      <c r="M298" s="215">
        <f t="shared" si="34"/>
        <v>0.92147737418007947</v>
      </c>
      <c r="N298" s="218"/>
      <c r="O298" s="217"/>
      <c r="P298" s="217"/>
      <c r="Q298" s="217"/>
      <c r="R298" s="217"/>
      <c r="S298" s="216"/>
      <c r="T298" s="219">
        <v>17.82</v>
      </c>
      <c r="U298" s="217">
        <v>24.39</v>
      </c>
      <c r="V298" s="217">
        <v>23.92</v>
      </c>
      <c r="W298" s="220">
        <f t="shared" si="32"/>
        <v>7.704918032786864</v>
      </c>
    </row>
    <row r="299" spans="1:23" s="208" customFormat="1" hidden="1" x14ac:dyDescent="0.25">
      <c r="A299" s="466"/>
      <c r="B299" s="458"/>
      <c r="C299" s="212">
        <v>2</v>
      </c>
      <c r="D299" s="212">
        <v>3</v>
      </c>
      <c r="E299" s="213" t="s">
        <v>151</v>
      </c>
      <c r="F299" s="213" t="s">
        <v>154</v>
      </c>
      <c r="G299" s="213" t="s">
        <v>156</v>
      </c>
      <c r="H299" s="214" t="s">
        <v>69</v>
      </c>
      <c r="I299" s="215">
        <v>14.04</v>
      </c>
      <c r="J299" s="216">
        <v>272.39999999999998</v>
      </c>
      <c r="K299" s="217">
        <f t="shared" si="33"/>
        <v>258.35999999999996</v>
      </c>
      <c r="L299" s="14">
        <v>232.33885714285699</v>
      </c>
      <c r="M299" s="215">
        <f t="shared" si="34"/>
        <v>1.1119965174019233</v>
      </c>
      <c r="N299" s="218"/>
      <c r="O299" s="217"/>
      <c r="P299" s="217"/>
      <c r="Q299" s="217"/>
      <c r="R299" s="217"/>
      <c r="S299" s="216"/>
      <c r="T299" s="219">
        <v>18.57</v>
      </c>
      <c r="U299" s="217">
        <v>25.12</v>
      </c>
      <c r="V299" s="217">
        <v>24.7</v>
      </c>
      <c r="W299" s="220">
        <f t="shared" si="32"/>
        <v>6.8515497553018241</v>
      </c>
    </row>
    <row r="300" spans="1:23" s="208" customFormat="1" x14ac:dyDescent="0.25">
      <c r="A300" s="466"/>
      <c r="B300" s="458"/>
      <c r="C300" s="212">
        <v>2</v>
      </c>
      <c r="D300" s="212">
        <v>3</v>
      </c>
      <c r="E300" s="213" t="s">
        <v>151</v>
      </c>
      <c r="F300" s="213" t="s">
        <v>154</v>
      </c>
      <c r="G300" s="213" t="s">
        <v>156</v>
      </c>
      <c r="H300" s="214" t="s">
        <v>116</v>
      </c>
      <c r="I300" s="215">
        <v>25.46</v>
      </c>
      <c r="J300" s="216">
        <v>533.97</v>
      </c>
      <c r="K300" s="217">
        <f t="shared" si="33"/>
        <v>508.51000000000005</v>
      </c>
      <c r="L300" s="14">
        <v>464.67771428571399</v>
      </c>
      <c r="M300" s="215">
        <f t="shared" si="34"/>
        <v>1.0943283578418721</v>
      </c>
      <c r="N300" s="218"/>
      <c r="O300" s="217"/>
      <c r="P300" s="217"/>
      <c r="Q300" s="217"/>
      <c r="R300" s="217"/>
      <c r="S300" s="216"/>
      <c r="T300" s="219">
        <v>18.95</v>
      </c>
      <c r="U300" s="217">
        <v>25.61</v>
      </c>
      <c r="V300" s="217">
        <v>25.19</v>
      </c>
      <c r="W300" s="220">
        <f t="shared" si="32"/>
        <v>6.7307692307691989</v>
      </c>
    </row>
    <row r="301" spans="1:23" s="208" customFormat="1" ht="15.75" hidden="1" thickBot="1" x14ac:dyDescent="0.3">
      <c r="A301" s="467"/>
      <c r="B301" s="459"/>
      <c r="C301" s="212">
        <v>2</v>
      </c>
      <c r="D301" s="212">
        <v>3</v>
      </c>
      <c r="E301" s="213" t="s">
        <v>151</v>
      </c>
      <c r="F301" s="213" t="s">
        <v>154</v>
      </c>
      <c r="G301" s="213" t="s">
        <v>156</v>
      </c>
      <c r="H301" s="245" t="s">
        <v>128</v>
      </c>
      <c r="I301" s="233">
        <v>25.52</v>
      </c>
      <c r="J301" s="234">
        <v>187.47</v>
      </c>
      <c r="K301" s="217">
        <f t="shared" si="33"/>
        <v>161.94999999999999</v>
      </c>
      <c r="L301" s="246">
        <v>154.89257142857099</v>
      </c>
      <c r="M301" s="215">
        <f t="shared" si="34"/>
        <v>1.0455633766444605</v>
      </c>
      <c r="N301" s="218"/>
      <c r="O301" s="217"/>
      <c r="P301" s="217"/>
      <c r="Q301" s="217"/>
      <c r="R301" s="217"/>
      <c r="S301" s="216"/>
      <c r="T301" s="219">
        <v>18.100000000000001</v>
      </c>
      <c r="U301" s="217">
        <v>27.26</v>
      </c>
      <c r="V301" s="217">
        <v>26.68</v>
      </c>
      <c r="W301" s="220">
        <f t="shared" si="32"/>
        <v>6.7599067599067819</v>
      </c>
    </row>
    <row r="302" spans="1:23" s="208" customFormat="1" hidden="1" x14ac:dyDescent="0.25">
      <c r="A302" s="465" t="s">
        <v>214</v>
      </c>
      <c r="B302" s="461">
        <v>201</v>
      </c>
      <c r="C302" s="212">
        <v>2</v>
      </c>
      <c r="D302" s="212">
        <v>3</v>
      </c>
      <c r="E302" s="213" t="s">
        <v>197</v>
      </c>
      <c r="F302" s="213" t="s">
        <v>154</v>
      </c>
      <c r="G302" s="213" t="s">
        <v>154</v>
      </c>
      <c r="H302" s="237" t="s">
        <v>117</v>
      </c>
      <c r="I302" s="238">
        <v>13.99</v>
      </c>
      <c r="J302" s="239">
        <v>58.16</v>
      </c>
      <c r="K302" s="217">
        <f t="shared" si="33"/>
        <v>44.169999999999995</v>
      </c>
      <c r="L302" s="14">
        <v>77.446285714285594</v>
      </c>
      <c r="M302" s="215">
        <f t="shared" si="34"/>
        <v>0.57033077303347657</v>
      </c>
      <c r="N302" s="218"/>
      <c r="O302" s="217"/>
      <c r="P302" s="217"/>
      <c r="Q302" s="217"/>
      <c r="R302" s="217"/>
      <c r="S302" s="216"/>
      <c r="T302" s="219">
        <v>18.440000000000001</v>
      </c>
      <c r="U302" s="217">
        <v>27.41</v>
      </c>
      <c r="V302" s="217">
        <v>26.72</v>
      </c>
      <c r="W302" s="220">
        <f t="shared" si="32"/>
        <v>8.3333333333333517</v>
      </c>
    </row>
    <row r="303" spans="1:23" s="208" customFormat="1" hidden="1" x14ac:dyDescent="0.25">
      <c r="A303" s="466"/>
      <c r="B303" s="458"/>
      <c r="C303" s="212">
        <v>2</v>
      </c>
      <c r="D303" s="212">
        <v>3</v>
      </c>
      <c r="E303" s="213" t="s">
        <v>197</v>
      </c>
      <c r="F303" s="213" t="s">
        <v>154</v>
      </c>
      <c r="G303" s="213" t="s">
        <v>154</v>
      </c>
      <c r="H303" s="214" t="s">
        <v>119</v>
      </c>
      <c r="I303" s="215">
        <v>13.89</v>
      </c>
      <c r="J303" s="216">
        <v>125.01</v>
      </c>
      <c r="K303" s="217">
        <f t="shared" si="33"/>
        <v>111.12</v>
      </c>
      <c r="L303" s="14">
        <v>154.89257142857099</v>
      </c>
      <c r="M303" s="215">
        <f t="shared" si="34"/>
        <v>0.71740044713017892</v>
      </c>
      <c r="N303" s="218"/>
      <c r="O303" s="217"/>
      <c r="P303" s="217"/>
      <c r="Q303" s="217"/>
      <c r="R303" s="217"/>
      <c r="S303" s="216"/>
      <c r="T303" s="219">
        <v>18.809999999999999</v>
      </c>
      <c r="U303" s="217">
        <v>26.71</v>
      </c>
      <c r="V303" s="217">
        <v>26.15</v>
      </c>
      <c r="W303" s="220">
        <f t="shared" si="32"/>
        <v>7.6294277929155623</v>
      </c>
    </row>
    <row r="304" spans="1:23" s="208" customFormat="1" hidden="1" x14ac:dyDescent="0.25">
      <c r="A304" s="466"/>
      <c r="B304" s="458"/>
      <c r="C304" s="212">
        <v>2</v>
      </c>
      <c r="D304" s="212">
        <v>3</v>
      </c>
      <c r="E304" s="213" t="s">
        <v>197</v>
      </c>
      <c r="F304" s="213" t="s">
        <v>154</v>
      </c>
      <c r="G304" s="213" t="s">
        <v>154</v>
      </c>
      <c r="H304" s="214" t="s">
        <v>69</v>
      </c>
      <c r="I304" s="215">
        <v>13.97</v>
      </c>
      <c r="J304" s="216">
        <v>259.94</v>
      </c>
      <c r="K304" s="217">
        <f t="shared" si="33"/>
        <v>245.97</v>
      </c>
      <c r="L304" s="14">
        <v>232.33885714285699</v>
      </c>
      <c r="M304" s="215">
        <f t="shared" si="34"/>
        <v>1.0586692343449107</v>
      </c>
      <c r="N304" s="218"/>
      <c r="O304" s="217"/>
      <c r="P304" s="217"/>
      <c r="Q304" s="217"/>
      <c r="R304" s="217"/>
      <c r="S304" s="216"/>
      <c r="T304" s="219">
        <v>19.75</v>
      </c>
      <c r="U304" s="217">
        <v>25.85</v>
      </c>
      <c r="V304" s="217">
        <v>25.46</v>
      </c>
      <c r="W304" s="220">
        <f t="shared" si="32"/>
        <v>6.830122591943967</v>
      </c>
    </row>
    <row r="305" spans="1:23" s="208" customFormat="1" x14ac:dyDescent="0.25">
      <c r="A305" s="466"/>
      <c r="B305" s="458"/>
      <c r="C305" s="212">
        <v>2</v>
      </c>
      <c r="D305" s="212">
        <v>3</v>
      </c>
      <c r="E305" s="213" t="s">
        <v>197</v>
      </c>
      <c r="F305" s="213" t="s">
        <v>154</v>
      </c>
      <c r="G305" s="213" t="s">
        <v>154</v>
      </c>
      <c r="H305" s="214" t="s">
        <v>116</v>
      </c>
      <c r="I305" s="215">
        <v>25.3</v>
      </c>
      <c r="J305" s="216">
        <v>544.87</v>
      </c>
      <c r="K305" s="217">
        <f t="shared" si="33"/>
        <v>519.57000000000005</v>
      </c>
      <c r="L305" s="14">
        <v>464.67771428571399</v>
      </c>
      <c r="M305" s="215">
        <f t="shared" si="34"/>
        <v>1.1181298005622338</v>
      </c>
      <c r="N305" s="218"/>
      <c r="O305" s="217"/>
      <c r="P305" s="217"/>
      <c r="Q305" s="217"/>
      <c r="R305" s="217"/>
      <c r="S305" s="216"/>
      <c r="T305" s="219">
        <v>18.46</v>
      </c>
      <c r="U305" s="217">
        <v>27.45</v>
      </c>
      <c r="V305" s="217">
        <v>26.85</v>
      </c>
      <c r="W305" s="220">
        <f t="shared" si="32"/>
        <v>7.1513706793801886</v>
      </c>
    </row>
    <row r="306" spans="1:23" s="208" customFormat="1" ht="15.75" hidden="1" thickBot="1" x14ac:dyDescent="0.3">
      <c r="A306" s="467"/>
      <c r="B306" s="459"/>
      <c r="C306" s="212">
        <v>2</v>
      </c>
      <c r="D306" s="212">
        <v>3</v>
      </c>
      <c r="E306" s="213" t="s">
        <v>197</v>
      </c>
      <c r="F306" s="213" t="s">
        <v>154</v>
      </c>
      <c r="G306" s="213" t="s">
        <v>154</v>
      </c>
      <c r="H306" s="232" t="s">
        <v>118</v>
      </c>
      <c r="I306" s="233">
        <v>25.36</v>
      </c>
      <c r="J306" s="234">
        <v>645.82000000000005</v>
      </c>
      <c r="K306" s="217">
        <f t="shared" si="33"/>
        <v>620.46</v>
      </c>
      <c r="L306" s="14">
        <v>486.982244571428</v>
      </c>
      <c r="M306" s="215">
        <f t="shared" si="34"/>
        <v>1.2740916263713886</v>
      </c>
      <c r="N306" s="218"/>
      <c r="O306" s="217"/>
      <c r="P306" s="217"/>
      <c r="Q306" s="217"/>
      <c r="R306" s="217"/>
      <c r="S306" s="216"/>
      <c r="T306" s="219">
        <v>18.48</v>
      </c>
      <c r="U306" s="217">
        <v>25.07</v>
      </c>
      <c r="V306" s="217">
        <v>24.64</v>
      </c>
      <c r="W306" s="220">
        <f t="shared" ref="W306:W369" si="35">((U306-T306)-(V306-T306))/(V306-T306)*100</f>
        <v>6.9805194805194759</v>
      </c>
    </row>
    <row r="307" spans="1:23" s="208" customFormat="1" hidden="1" x14ac:dyDescent="0.25">
      <c r="A307" s="465" t="s">
        <v>214</v>
      </c>
      <c r="B307" s="461">
        <v>202</v>
      </c>
      <c r="C307" s="212">
        <v>2</v>
      </c>
      <c r="D307" s="212">
        <v>3</v>
      </c>
      <c r="E307" s="213" t="s">
        <v>196</v>
      </c>
      <c r="F307" s="213" t="s">
        <v>154</v>
      </c>
      <c r="G307" s="213" t="s">
        <v>154</v>
      </c>
      <c r="H307" s="237" t="s">
        <v>117</v>
      </c>
      <c r="I307" s="238">
        <v>11.98</v>
      </c>
      <c r="J307" s="239">
        <v>71.67</v>
      </c>
      <c r="K307" s="217">
        <f t="shared" si="33"/>
        <v>59.69</v>
      </c>
      <c r="L307" s="14">
        <v>77.446285714285594</v>
      </c>
      <c r="M307" s="215">
        <f t="shared" si="34"/>
        <v>0.77072773018719076</v>
      </c>
      <c r="N307" s="218"/>
      <c r="O307" s="217"/>
      <c r="P307" s="217"/>
      <c r="Q307" s="217"/>
      <c r="R307" s="217"/>
      <c r="S307" s="216"/>
      <c r="T307" s="219">
        <v>19.489999999999998</v>
      </c>
      <c r="U307" s="217">
        <v>26.76</v>
      </c>
      <c r="V307" s="217">
        <v>26.21</v>
      </c>
      <c r="W307" s="220">
        <f t="shared" si="35"/>
        <v>8.1845238095238173</v>
      </c>
    </row>
    <row r="308" spans="1:23" s="208" customFormat="1" hidden="1" x14ac:dyDescent="0.25">
      <c r="A308" s="466"/>
      <c r="B308" s="458"/>
      <c r="C308" s="212">
        <v>2</v>
      </c>
      <c r="D308" s="212">
        <v>3</v>
      </c>
      <c r="E308" s="213" t="s">
        <v>196</v>
      </c>
      <c r="F308" s="213" t="s">
        <v>154</v>
      </c>
      <c r="G308" s="213" t="s">
        <v>154</v>
      </c>
      <c r="H308" s="214" t="s">
        <v>119</v>
      </c>
      <c r="I308" s="215">
        <v>13.95</v>
      </c>
      <c r="J308" s="216">
        <v>153.18</v>
      </c>
      <c r="K308" s="217">
        <f t="shared" si="33"/>
        <v>139.23000000000002</v>
      </c>
      <c r="L308" s="14">
        <v>154.89257142857099</v>
      </c>
      <c r="M308" s="215">
        <f t="shared" si="34"/>
        <v>0.89888106779998944</v>
      </c>
      <c r="N308" s="218"/>
      <c r="O308" s="217"/>
      <c r="P308" s="217"/>
      <c r="Q308" s="217"/>
      <c r="R308" s="217"/>
      <c r="S308" s="216"/>
      <c r="T308" s="219">
        <v>19.64</v>
      </c>
      <c r="U308" s="217">
        <v>30.56</v>
      </c>
      <c r="V308" s="217">
        <v>29.77</v>
      </c>
      <c r="W308" s="220">
        <f t="shared" si="35"/>
        <v>7.7986179664363204</v>
      </c>
    </row>
    <row r="309" spans="1:23" s="208" customFormat="1" hidden="1" x14ac:dyDescent="0.25">
      <c r="A309" s="466"/>
      <c r="B309" s="458"/>
      <c r="C309" s="212">
        <v>2</v>
      </c>
      <c r="D309" s="212">
        <v>3</v>
      </c>
      <c r="E309" s="213" t="s">
        <v>196</v>
      </c>
      <c r="F309" s="213" t="s">
        <v>154</v>
      </c>
      <c r="G309" s="213" t="s">
        <v>154</v>
      </c>
      <c r="H309" s="214" t="s">
        <v>69</v>
      </c>
      <c r="I309" s="215">
        <v>13.92</v>
      </c>
      <c r="J309" s="216">
        <v>276.64999999999998</v>
      </c>
      <c r="K309" s="217">
        <f t="shared" si="33"/>
        <v>262.72999999999996</v>
      </c>
      <c r="L309" s="14">
        <v>232.33885714285699</v>
      </c>
      <c r="M309" s="215">
        <f t="shared" si="34"/>
        <v>1.1308052524268746</v>
      </c>
      <c r="N309" s="218"/>
      <c r="O309" s="217"/>
      <c r="P309" s="217"/>
      <c r="Q309" s="217"/>
      <c r="R309" s="217"/>
      <c r="S309" s="216"/>
      <c r="T309" s="219">
        <v>20.07</v>
      </c>
      <c r="U309" s="217">
        <v>25.23</v>
      </c>
      <c r="V309" s="217">
        <v>24.87</v>
      </c>
      <c r="W309" s="220">
        <f t="shared" si="35"/>
        <v>7.4999999999999876</v>
      </c>
    </row>
    <row r="310" spans="1:23" s="208" customFormat="1" x14ac:dyDescent="0.25">
      <c r="A310" s="466"/>
      <c r="B310" s="458"/>
      <c r="C310" s="212">
        <v>2</v>
      </c>
      <c r="D310" s="212">
        <v>3</v>
      </c>
      <c r="E310" s="213" t="s">
        <v>196</v>
      </c>
      <c r="F310" s="213" t="s">
        <v>154</v>
      </c>
      <c r="G310" s="213" t="s">
        <v>154</v>
      </c>
      <c r="H310" s="214" t="s">
        <v>116</v>
      </c>
      <c r="I310" s="215">
        <v>25.23</v>
      </c>
      <c r="J310" s="216">
        <v>548.96</v>
      </c>
      <c r="K310" s="217">
        <f t="shared" si="33"/>
        <v>523.73</v>
      </c>
      <c r="L310" s="14">
        <v>464.67771428571399</v>
      </c>
      <c r="M310" s="215">
        <f t="shared" si="34"/>
        <v>1.1270822419471076</v>
      </c>
      <c r="N310" s="218"/>
      <c r="O310" s="217"/>
      <c r="P310" s="217"/>
      <c r="Q310" s="217"/>
      <c r="R310" s="217"/>
      <c r="S310" s="216"/>
      <c r="T310" s="219">
        <v>18.71</v>
      </c>
      <c r="U310" s="217">
        <v>25.11</v>
      </c>
      <c r="V310" s="217">
        <v>24.67</v>
      </c>
      <c r="W310" s="220">
        <f t="shared" si="35"/>
        <v>7.3825503355704303</v>
      </c>
    </row>
    <row r="311" spans="1:23" s="208" customFormat="1" ht="15.75" hidden="1" thickBot="1" x14ac:dyDescent="0.3">
      <c r="A311" s="467"/>
      <c r="B311" s="459"/>
      <c r="C311" s="212">
        <v>2</v>
      </c>
      <c r="D311" s="212">
        <v>3</v>
      </c>
      <c r="E311" s="213" t="s">
        <v>196</v>
      </c>
      <c r="F311" s="213" t="s">
        <v>154</v>
      </c>
      <c r="G311" s="213" t="s">
        <v>154</v>
      </c>
      <c r="H311" s="245" t="s">
        <v>215</v>
      </c>
      <c r="I311" s="233">
        <v>25.49</v>
      </c>
      <c r="J311" s="234">
        <v>256.12</v>
      </c>
      <c r="K311" s="217">
        <f t="shared" si="33"/>
        <v>230.63</v>
      </c>
      <c r="L311" s="246">
        <v>154.89257142857099</v>
      </c>
      <c r="M311" s="215">
        <f t="shared" si="34"/>
        <v>1.4889674686972025</v>
      </c>
      <c r="N311" s="218"/>
      <c r="O311" s="217"/>
      <c r="P311" s="217"/>
      <c r="Q311" s="217"/>
      <c r="R311" s="217"/>
      <c r="S311" s="216"/>
      <c r="T311" s="219">
        <v>19.18</v>
      </c>
      <c r="U311" s="217">
        <v>25.41</v>
      </c>
      <c r="V311" s="217">
        <v>24.98</v>
      </c>
      <c r="W311" s="220">
        <f t="shared" si="35"/>
        <v>7.4137931034482696</v>
      </c>
    </row>
    <row r="312" spans="1:23" s="208" customFormat="1" hidden="1" x14ac:dyDescent="0.25">
      <c r="A312" s="465" t="s">
        <v>214</v>
      </c>
      <c r="B312" s="461">
        <v>203</v>
      </c>
      <c r="C312" s="212">
        <v>2</v>
      </c>
      <c r="D312" s="212">
        <v>3</v>
      </c>
      <c r="E312" s="213" t="s">
        <v>211</v>
      </c>
      <c r="F312" s="213" t="s">
        <v>154</v>
      </c>
      <c r="G312" s="213" t="s">
        <v>154</v>
      </c>
      <c r="H312" s="237" t="s">
        <v>117</v>
      </c>
      <c r="I312" s="238">
        <v>11.93</v>
      </c>
      <c r="J312" s="239">
        <v>82.33</v>
      </c>
      <c r="K312" s="217">
        <f t="shared" si="33"/>
        <v>70.400000000000006</v>
      </c>
      <c r="L312" s="14">
        <v>77.446285714285594</v>
      </c>
      <c r="M312" s="215">
        <f t="shared" si="34"/>
        <v>0.90901712523334288</v>
      </c>
      <c r="N312" s="218"/>
      <c r="O312" s="217"/>
      <c r="P312" s="217"/>
      <c r="Q312" s="217"/>
      <c r="R312" s="217"/>
      <c r="S312" s="216"/>
      <c r="T312" s="219">
        <v>19.34</v>
      </c>
      <c r="U312" s="217">
        <v>25.77</v>
      </c>
      <c r="V312" s="217">
        <v>25.29</v>
      </c>
      <c r="W312" s="220">
        <f t="shared" si="35"/>
        <v>8.0672268907563112</v>
      </c>
    </row>
    <row r="313" spans="1:23" s="208" customFormat="1" hidden="1" x14ac:dyDescent="0.25">
      <c r="A313" s="466"/>
      <c r="B313" s="458"/>
      <c r="C313" s="212">
        <v>2</v>
      </c>
      <c r="D313" s="212">
        <v>3</v>
      </c>
      <c r="E313" s="213" t="s">
        <v>211</v>
      </c>
      <c r="F313" s="213" t="s">
        <v>154</v>
      </c>
      <c r="G313" s="213" t="s">
        <v>154</v>
      </c>
      <c r="H313" s="214" t="s">
        <v>119</v>
      </c>
      <c r="I313" s="215">
        <v>13.99</v>
      </c>
      <c r="J313" s="216">
        <v>217.29</v>
      </c>
      <c r="K313" s="217">
        <f t="shared" si="33"/>
        <v>203.29999999999998</v>
      </c>
      <c r="L313" s="14">
        <v>154.89257142857099</v>
      </c>
      <c r="M313" s="215">
        <f t="shared" si="34"/>
        <v>1.3125225963063838</v>
      </c>
      <c r="N313" s="218"/>
      <c r="O313" s="217"/>
      <c r="P313" s="217"/>
      <c r="Q313" s="217"/>
      <c r="R313" s="217"/>
      <c r="S313" s="216"/>
      <c r="T313" s="219">
        <v>19.66</v>
      </c>
      <c r="U313" s="217">
        <v>26.31</v>
      </c>
      <c r="V313" s="217">
        <v>25.83</v>
      </c>
      <c r="W313" s="220">
        <f t="shared" si="35"/>
        <v>7.7795786061588421</v>
      </c>
    </row>
    <row r="314" spans="1:23" s="208" customFormat="1" hidden="1" x14ac:dyDescent="0.25">
      <c r="A314" s="466"/>
      <c r="B314" s="458"/>
      <c r="C314" s="212">
        <v>2</v>
      </c>
      <c r="D314" s="212">
        <v>3</v>
      </c>
      <c r="E314" s="213" t="s">
        <v>211</v>
      </c>
      <c r="F314" s="213" t="s">
        <v>154</v>
      </c>
      <c r="G314" s="213" t="s">
        <v>154</v>
      </c>
      <c r="H314" s="214" t="s">
        <v>69</v>
      </c>
      <c r="I314" s="215">
        <v>13.99</v>
      </c>
      <c r="J314" s="216">
        <v>298.52</v>
      </c>
      <c r="K314" s="217">
        <f t="shared" si="33"/>
        <v>284.52999999999997</v>
      </c>
      <c r="L314" s="14">
        <v>232.33885714285699</v>
      </c>
      <c r="M314" s="215">
        <f t="shared" si="34"/>
        <v>1.2246337246337253</v>
      </c>
      <c r="N314" s="218"/>
      <c r="O314" s="217"/>
      <c r="P314" s="217"/>
      <c r="Q314" s="217"/>
      <c r="R314" s="217"/>
      <c r="S314" s="216"/>
      <c r="T314" s="219">
        <v>18.95</v>
      </c>
      <c r="U314" s="217">
        <v>24.07</v>
      </c>
      <c r="V314" s="217">
        <v>23.71</v>
      </c>
      <c r="W314" s="220">
        <f t="shared" si="35"/>
        <v>7.5630252100840192</v>
      </c>
    </row>
    <row r="315" spans="1:23" s="208" customFormat="1" x14ac:dyDescent="0.25">
      <c r="A315" s="466"/>
      <c r="B315" s="458"/>
      <c r="C315" s="212">
        <v>2</v>
      </c>
      <c r="D315" s="212">
        <v>3</v>
      </c>
      <c r="E315" s="213" t="s">
        <v>211</v>
      </c>
      <c r="F315" s="213" t="s">
        <v>154</v>
      </c>
      <c r="G315" s="213" t="s">
        <v>154</v>
      </c>
      <c r="H315" s="214" t="s">
        <v>116</v>
      </c>
      <c r="I315" s="215">
        <v>25.46</v>
      </c>
      <c r="J315" s="216">
        <v>577.44000000000005</v>
      </c>
      <c r="K315" s="217">
        <f t="shared" si="33"/>
        <v>551.98</v>
      </c>
      <c r="L315" s="14">
        <v>464.67771428571399</v>
      </c>
      <c r="M315" s="215">
        <f t="shared" si="34"/>
        <v>1.1878770662554454</v>
      </c>
      <c r="N315" s="218"/>
      <c r="O315" s="217"/>
      <c r="P315" s="217"/>
      <c r="Q315" s="217"/>
      <c r="R315" s="217"/>
      <c r="S315" s="216"/>
      <c r="T315" s="219">
        <v>17.43</v>
      </c>
      <c r="U315" s="217">
        <v>25.21</v>
      </c>
      <c r="V315" s="217">
        <v>24.68</v>
      </c>
      <c r="W315" s="220">
        <f t="shared" si="35"/>
        <v>7.3103448275862224</v>
      </c>
    </row>
    <row r="316" spans="1:23" s="208" customFormat="1" ht="15.75" hidden="1" thickBot="1" x14ac:dyDescent="0.3">
      <c r="A316" s="467"/>
      <c r="B316" s="459"/>
      <c r="C316" s="212">
        <v>2</v>
      </c>
      <c r="D316" s="212">
        <v>3</v>
      </c>
      <c r="E316" s="213" t="s">
        <v>211</v>
      </c>
      <c r="F316" s="213" t="s">
        <v>154</v>
      </c>
      <c r="G316" s="213" t="s">
        <v>154</v>
      </c>
      <c r="H316" s="245" t="s">
        <v>219</v>
      </c>
      <c r="I316" s="233">
        <v>25.43</v>
      </c>
      <c r="J316" s="234">
        <v>198.1</v>
      </c>
      <c r="K316" s="217">
        <f t="shared" si="33"/>
        <v>172.67</v>
      </c>
      <c r="L316" s="246">
        <v>139.403314285714</v>
      </c>
      <c r="M316" s="215">
        <f t="shared" si="34"/>
        <v>1.238636261158786</v>
      </c>
      <c r="N316" s="218"/>
      <c r="O316" s="217"/>
      <c r="P316" s="217"/>
      <c r="Q316" s="217"/>
      <c r="R316" s="217"/>
      <c r="S316" s="216"/>
      <c r="T316" s="219">
        <v>17.510000000000002</v>
      </c>
      <c r="U316" s="217">
        <v>24.68</v>
      </c>
      <c r="V316" s="217">
        <v>24.18</v>
      </c>
      <c r="W316" s="220">
        <f t="shared" si="35"/>
        <v>7.4962518740629704</v>
      </c>
    </row>
    <row r="317" spans="1:23" s="208" customFormat="1" hidden="1" x14ac:dyDescent="0.25">
      <c r="A317" s="465" t="s">
        <v>214</v>
      </c>
      <c r="B317" s="461">
        <v>204</v>
      </c>
      <c r="C317" s="212">
        <v>2</v>
      </c>
      <c r="D317" s="212">
        <v>3</v>
      </c>
      <c r="E317" s="213" t="s">
        <v>180</v>
      </c>
      <c r="F317" s="213" t="s">
        <v>157</v>
      </c>
      <c r="G317" s="213" t="s">
        <v>154</v>
      </c>
      <c r="H317" s="237" t="s">
        <v>117</v>
      </c>
      <c r="I317" s="238">
        <v>11.87</v>
      </c>
      <c r="J317" s="239">
        <v>89.01</v>
      </c>
      <c r="K317" s="217">
        <f t="shared" si="33"/>
        <v>77.14</v>
      </c>
      <c r="L317" s="14">
        <v>77.446285714285594</v>
      </c>
      <c r="M317" s="215">
        <f t="shared" si="34"/>
        <v>0.99604518523437602</v>
      </c>
      <c r="N317" s="218"/>
      <c r="O317" s="217"/>
      <c r="P317" s="217"/>
      <c r="Q317" s="217"/>
      <c r="R317" s="217"/>
      <c r="S317" s="216"/>
      <c r="T317" s="219">
        <v>18.559999999999999</v>
      </c>
      <c r="U317" s="217">
        <v>23.05</v>
      </c>
      <c r="V317" s="217">
        <v>22.68</v>
      </c>
      <c r="W317" s="220">
        <f t="shared" si="35"/>
        <v>8.9805825242718669</v>
      </c>
    </row>
    <row r="318" spans="1:23" s="208" customFormat="1" hidden="1" x14ac:dyDescent="0.25">
      <c r="A318" s="466"/>
      <c r="B318" s="458"/>
      <c r="C318" s="212">
        <v>2</v>
      </c>
      <c r="D318" s="212">
        <v>3</v>
      </c>
      <c r="E318" s="213" t="s">
        <v>180</v>
      </c>
      <c r="F318" s="213" t="s">
        <v>157</v>
      </c>
      <c r="G318" s="213" t="s">
        <v>154</v>
      </c>
      <c r="H318" s="214" t="s">
        <v>119</v>
      </c>
      <c r="I318" s="215">
        <v>13.99</v>
      </c>
      <c r="J318" s="216">
        <v>180.11</v>
      </c>
      <c r="K318" s="217">
        <f t="shared" si="33"/>
        <v>166.12</v>
      </c>
      <c r="L318" s="14">
        <v>154.89257142857099</v>
      </c>
      <c r="M318" s="215">
        <f t="shared" si="34"/>
        <v>1.072485261674454</v>
      </c>
      <c r="N318" s="218"/>
      <c r="O318" s="217"/>
      <c r="P318" s="217"/>
      <c r="Q318" s="217"/>
      <c r="R318" s="217"/>
      <c r="S318" s="216"/>
      <c r="T318" s="219">
        <v>19.399999999999999</v>
      </c>
      <c r="U318" s="217">
        <v>26.85</v>
      </c>
      <c r="V318" s="217">
        <v>26.32</v>
      </c>
      <c r="W318" s="220">
        <f t="shared" si="35"/>
        <v>7.6589595375722688</v>
      </c>
    </row>
    <row r="319" spans="1:23" s="208" customFormat="1" hidden="1" x14ac:dyDescent="0.25">
      <c r="A319" s="466"/>
      <c r="B319" s="458"/>
      <c r="C319" s="212">
        <v>2</v>
      </c>
      <c r="D319" s="212">
        <v>3</v>
      </c>
      <c r="E319" s="213" t="s">
        <v>180</v>
      </c>
      <c r="F319" s="213" t="s">
        <v>157</v>
      </c>
      <c r="G319" s="213" t="s">
        <v>154</v>
      </c>
      <c r="H319" s="214" t="s">
        <v>69</v>
      </c>
      <c r="I319" s="215">
        <v>14.08</v>
      </c>
      <c r="J319" s="216">
        <v>268.26</v>
      </c>
      <c r="K319" s="217">
        <f t="shared" si="33"/>
        <v>254.17999999999998</v>
      </c>
      <c r="L319" s="14">
        <v>232.33885714285699</v>
      </c>
      <c r="M319" s="215">
        <f t="shared" si="34"/>
        <v>1.0940055534650135</v>
      </c>
      <c r="N319" s="218"/>
      <c r="O319" s="217"/>
      <c r="P319" s="217"/>
      <c r="Q319" s="217"/>
      <c r="R319" s="217"/>
      <c r="S319" s="216"/>
      <c r="T319" s="219">
        <v>19.53</v>
      </c>
      <c r="U319" s="217">
        <v>26.03</v>
      </c>
      <c r="V319" s="217">
        <v>25.6</v>
      </c>
      <c r="W319" s="220">
        <f t="shared" si="35"/>
        <v>7.0840197693574911</v>
      </c>
    </row>
    <row r="320" spans="1:23" s="208" customFormat="1" x14ac:dyDescent="0.25">
      <c r="A320" s="466"/>
      <c r="B320" s="458"/>
      <c r="C320" s="212">
        <v>2</v>
      </c>
      <c r="D320" s="212">
        <v>3</v>
      </c>
      <c r="E320" s="213" t="s">
        <v>180</v>
      </c>
      <c r="F320" s="213" t="s">
        <v>157</v>
      </c>
      <c r="G320" s="213" t="s">
        <v>154</v>
      </c>
      <c r="H320" s="214" t="s">
        <v>116</v>
      </c>
      <c r="I320" s="215">
        <v>25.55</v>
      </c>
      <c r="J320" s="216">
        <v>494.32</v>
      </c>
      <c r="K320" s="217">
        <f t="shared" si="33"/>
        <v>468.77</v>
      </c>
      <c r="L320" s="14">
        <v>464.67771428571399</v>
      </c>
      <c r="M320" s="215">
        <f t="shared" si="34"/>
        <v>1.0088067182661784</v>
      </c>
      <c r="N320" s="218"/>
      <c r="O320" s="217"/>
      <c r="P320" s="217"/>
      <c r="Q320" s="217"/>
      <c r="R320" s="217"/>
      <c r="S320" s="216"/>
      <c r="T320" s="219">
        <v>19.97</v>
      </c>
      <c r="U320" s="217">
        <v>27.5</v>
      </c>
      <c r="V320" s="217">
        <v>27.09</v>
      </c>
      <c r="W320" s="220">
        <f t="shared" si="35"/>
        <v>5.7584269662921361</v>
      </c>
    </row>
    <row r="321" spans="1:23" s="208" customFormat="1" ht="15.75" hidden="1" thickBot="1" x14ac:dyDescent="0.3">
      <c r="A321" s="467"/>
      <c r="B321" s="459"/>
      <c r="C321" s="212">
        <v>2</v>
      </c>
      <c r="D321" s="212">
        <v>3</v>
      </c>
      <c r="E321" s="213" t="s">
        <v>180</v>
      </c>
      <c r="F321" s="213" t="s">
        <v>157</v>
      </c>
      <c r="G321" s="213" t="s">
        <v>154</v>
      </c>
      <c r="H321" s="245" t="s">
        <v>215</v>
      </c>
      <c r="I321" s="233">
        <v>25.63</v>
      </c>
      <c r="J321" s="234">
        <v>240.81</v>
      </c>
      <c r="K321" s="217">
        <f t="shared" si="33"/>
        <v>215.18</v>
      </c>
      <c r="L321" s="246">
        <v>154.89257142857099</v>
      </c>
      <c r="M321" s="215">
        <f t="shared" si="34"/>
        <v>1.3892209162479472</v>
      </c>
      <c r="N321" s="218"/>
      <c r="O321" s="217"/>
      <c r="P321" s="217"/>
      <c r="Q321" s="217"/>
      <c r="R321" s="217"/>
      <c r="S321" s="216"/>
      <c r="T321" s="219">
        <v>18.23</v>
      </c>
      <c r="U321" s="217">
        <v>23.84</v>
      </c>
      <c r="V321" s="217">
        <v>23.54</v>
      </c>
      <c r="W321" s="220">
        <f t="shared" si="35"/>
        <v>5.6497175141243083</v>
      </c>
    </row>
    <row r="322" spans="1:23" s="208" customFormat="1" hidden="1" x14ac:dyDescent="0.25">
      <c r="A322" s="465" t="s">
        <v>214</v>
      </c>
      <c r="B322" s="461">
        <v>205</v>
      </c>
      <c r="C322" s="212">
        <v>2</v>
      </c>
      <c r="D322" s="212">
        <v>3</v>
      </c>
      <c r="E322" s="213" t="s">
        <v>149</v>
      </c>
      <c r="F322" s="213" t="s">
        <v>154</v>
      </c>
      <c r="G322" s="213" t="s">
        <v>154</v>
      </c>
      <c r="H322" s="237" t="s">
        <v>117</v>
      </c>
      <c r="I322" s="238">
        <v>14.18</v>
      </c>
      <c r="J322" s="239">
        <v>71</v>
      </c>
      <c r="K322" s="217">
        <f t="shared" si="33"/>
        <v>56.82</v>
      </c>
      <c r="L322" s="14">
        <v>77.446285714285594</v>
      </c>
      <c r="M322" s="215">
        <f t="shared" si="34"/>
        <v>0.73366978772384295</v>
      </c>
      <c r="N322" s="218"/>
      <c r="O322" s="217"/>
      <c r="P322" s="217"/>
      <c r="Q322" s="217"/>
      <c r="R322" s="217"/>
      <c r="S322" s="216"/>
      <c r="T322" s="219">
        <v>19.63</v>
      </c>
      <c r="U322" s="217">
        <v>26.31</v>
      </c>
      <c r="V322" s="217">
        <v>25.79</v>
      </c>
      <c r="W322" s="220">
        <f t="shared" si="35"/>
        <v>8.4415584415584348</v>
      </c>
    </row>
    <row r="323" spans="1:23" s="208" customFormat="1" hidden="1" x14ac:dyDescent="0.25">
      <c r="A323" s="466"/>
      <c r="B323" s="458"/>
      <c r="C323" s="212">
        <v>2</v>
      </c>
      <c r="D323" s="212">
        <v>3</v>
      </c>
      <c r="E323" s="213" t="s">
        <v>149</v>
      </c>
      <c r="F323" s="213" t="s">
        <v>154</v>
      </c>
      <c r="G323" s="213" t="s">
        <v>154</v>
      </c>
      <c r="H323" s="214" t="s">
        <v>119</v>
      </c>
      <c r="I323" s="215">
        <v>14.02</v>
      </c>
      <c r="J323" s="216">
        <v>142.22</v>
      </c>
      <c r="K323" s="217">
        <f t="shared" ref="K323:K386" si="36">J323-I323</f>
        <v>128.19999999999999</v>
      </c>
      <c r="L323" s="14">
        <v>154.89257142857099</v>
      </c>
      <c r="M323" s="215">
        <f t="shared" ref="M323:M386" si="37">K323/L323</f>
        <v>0.82767042226501919</v>
      </c>
      <c r="N323" s="218"/>
      <c r="O323" s="217"/>
      <c r="P323" s="217"/>
      <c r="Q323" s="217"/>
      <c r="R323" s="217"/>
      <c r="S323" s="216"/>
      <c r="T323" s="219">
        <v>20.41</v>
      </c>
      <c r="U323" s="217">
        <v>27.01</v>
      </c>
      <c r="V323" s="217">
        <v>26.58</v>
      </c>
      <c r="W323" s="220">
        <f t="shared" si="35"/>
        <v>6.9692058346840096</v>
      </c>
    </row>
    <row r="324" spans="1:23" s="208" customFormat="1" hidden="1" x14ac:dyDescent="0.25">
      <c r="A324" s="466"/>
      <c r="B324" s="458"/>
      <c r="C324" s="212">
        <v>2</v>
      </c>
      <c r="D324" s="212">
        <v>3</v>
      </c>
      <c r="E324" s="213" t="s">
        <v>149</v>
      </c>
      <c r="F324" s="213" t="s">
        <v>154</v>
      </c>
      <c r="G324" s="213" t="s">
        <v>154</v>
      </c>
      <c r="H324" s="214" t="s">
        <v>69</v>
      </c>
      <c r="I324" s="215">
        <v>14.01</v>
      </c>
      <c r="J324" s="216">
        <v>242.21</v>
      </c>
      <c r="K324" s="217">
        <f t="shared" si="36"/>
        <v>228.20000000000002</v>
      </c>
      <c r="L324" s="14">
        <v>232.33885714285699</v>
      </c>
      <c r="M324" s="215">
        <f t="shared" si="37"/>
        <v>0.98218611732125316</v>
      </c>
      <c r="N324" s="218"/>
      <c r="O324" s="217"/>
      <c r="P324" s="217"/>
      <c r="Q324" s="217"/>
      <c r="R324" s="217"/>
      <c r="S324" s="216"/>
      <c r="T324" s="219">
        <v>19.32</v>
      </c>
      <c r="U324" s="217">
        <v>27.27</v>
      </c>
      <c r="V324" s="217">
        <v>26.78</v>
      </c>
      <c r="W324" s="220">
        <f t="shared" si="35"/>
        <v>6.5683646112600318</v>
      </c>
    </row>
    <row r="325" spans="1:23" s="208" customFormat="1" x14ac:dyDescent="0.25">
      <c r="A325" s="466"/>
      <c r="B325" s="458"/>
      <c r="C325" s="212">
        <v>2</v>
      </c>
      <c r="D325" s="212">
        <v>3</v>
      </c>
      <c r="E325" s="213" t="s">
        <v>149</v>
      </c>
      <c r="F325" s="213" t="s">
        <v>154</v>
      </c>
      <c r="G325" s="213" t="s">
        <v>154</v>
      </c>
      <c r="H325" s="214" t="s">
        <v>116</v>
      </c>
      <c r="I325" s="215">
        <v>25.73</v>
      </c>
      <c r="J325" s="216">
        <v>545.92999999999995</v>
      </c>
      <c r="K325" s="217">
        <f t="shared" si="36"/>
        <v>520.19999999999993</v>
      </c>
      <c r="L325" s="14">
        <v>464.67771428571399</v>
      </c>
      <c r="M325" s="215">
        <f t="shared" si="37"/>
        <v>1.1194855789450389</v>
      </c>
      <c r="N325" s="218"/>
      <c r="O325" s="217"/>
      <c r="P325" s="217"/>
      <c r="Q325" s="217"/>
      <c r="R325" s="217"/>
      <c r="S325" s="216"/>
      <c r="T325" s="219">
        <v>20.51</v>
      </c>
      <c r="U325" s="217">
        <v>29.7</v>
      </c>
      <c r="V325" s="217">
        <v>29.26</v>
      </c>
      <c r="W325" s="220">
        <f t="shared" si="35"/>
        <v>5.0285714285714027</v>
      </c>
    </row>
    <row r="326" spans="1:23" s="208" customFormat="1" ht="15.75" hidden="1" thickBot="1" x14ac:dyDescent="0.3">
      <c r="A326" s="467"/>
      <c r="B326" s="459"/>
      <c r="C326" s="212">
        <v>2</v>
      </c>
      <c r="D326" s="212">
        <v>3</v>
      </c>
      <c r="E326" s="213" t="s">
        <v>149</v>
      </c>
      <c r="F326" s="213" t="s">
        <v>154</v>
      </c>
      <c r="G326" s="213" t="s">
        <v>154</v>
      </c>
      <c r="H326" s="232" t="s">
        <v>118</v>
      </c>
      <c r="I326" s="233">
        <v>25.54</v>
      </c>
      <c r="J326" s="234">
        <v>599.23</v>
      </c>
      <c r="K326" s="217">
        <f t="shared" si="36"/>
        <v>573.69000000000005</v>
      </c>
      <c r="L326" s="14">
        <v>486.982244571428</v>
      </c>
      <c r="M326" s="215">
        <f t="shared" si="37"/>
        <v>1.178051163867134</v>
      </c>
      <c r="N326" s="218"/>
      <c r="O326" s="217"/>
      <c r="P326" s="217"/>
      <c r="Q326" s="217"/>
      <c r="R326" s="217"/>
      <c r="S326" s="216"/>
      <c r="T326" s="219">
        <v>19.72</v>
      </c>
      <c r="U326" s="217">
        <v>28.3</v>
      </c>
      <c r="V326" s="217">
        <v>27.97</v>
      </c>
      <c r="W326" s="220">
        <f t="shared" si="35"/>
        <v>4.0000000000000222</v>
      </c>
    </row>
    <row r="327" spans="1:23" s="208" customFormat="1" hidden="1" x14ac:dyDescent="0.25">
      <c r="A327" s="474" t="s">
        <v>214</v>
      </c>
      <c r="B327" s="457">
        <v>206</v>
      </c>
      <c r="C327" s="212">
        <v>2</v>
      </c>
      <c r="D327" s="212">
        <v>3</v>
      </c>
      <c r="E327" s="213" t="s">
        <v>181</v>
      </c>
      <c r="F327" s="213" t="s">
        <v>154</v>
      </c>
      <c r="G327" s="213" t="s">
        <v>154</v>
      </c>
      <c r="H327" s="279" t="s">
        <v>117</v>
      </c>
      <c r="I327" s="280">
        <v>12</v>
      </c>
      <c r="J327" s="281">
        <v>90.77</v>
      </c>
      <c r="K327" s="217">
        <f t="shared" si="36"/>
        <v>78.77</v>
      </c>
      <c r="L327" s="14">
        <v>77.446285714285594</v>
      </c>
      <c r="M327" s="215">
        <f t="shared" si="37"/>
        <v>1.0170920306055458</v>
      </c>
      <c r="N327" s="218"/>
      <c r="O327" s="217"/>
      <c r="P327" s="217"/>
      <c r="Q327" s="217"/>
      <c r="R327" s="217"/>
      <c r="S327" s="216"/>
      <c r="T327" s="219">
        <v>20.54</v>
      </c>
      <c r="U327" s="217">
        <v>29.76</v>
      </c>
      <c r="V327" s="217">
        <v>29.08</v>
      </c>
      <c r="W327" s="220">
        <f t="shared" si="35"/>
        <v>7.9625292740047229</v>
      </c>
    </row>
    <row r="328" spans="1:23" s="208" customFormat="1" hidden="1" x14ac:dyDescent="0.25">
      <c r="A328" s="475"/>
      <c r="B328" s="458"/>
      <c r="C328" s="212">
        <v>2</v>
      </c>
      <c r="D328" s="212">
        <v>3</v>
      </c>
      <c r="E328" s="213" t="s">
        <v>181</v>
      </c>
      <c r="F328" s="213" t="s">
        <v>154</v>
      </c>
      <c r="G328" s="213" t="s">
        <v>154</v>
      </c>
      <c r="H328" s="282" t="s">
        <v>119</v>
      </c>
      <c r="I328" s="283">
        <v>14.06</v>
      </c>
      <c r="J328" s="284">
        <v>189.84</v>
      </c>
      <c r="K328" s="217">
        <f t="shared" si="36"/>
        <v>175.78</v>
      </c>
      <c r="L328" s="14">
        <v>154.89257142857099</v>
      </c>
      <c r="M328" s="215">
        <f t="shared" si="37"/>
        <v>1.134851067283503</v>
      </c>
      <c r="N328" s="218"/>
      <c r="O328" s="217"/>
      <c r="P328" s="217"/>
      <c r="Q328" s="217"/>
      <c r="R328" s="217"/>
      <c r="S328" s="216"/>
      <c r="T328" s="219">
        <v>20.2</v>
      </c>
      <c r="U328" s="217">
        <v>27.12</v>
      </c>
      <c r="V328" s="217">
        <v>26.67</v>
      </c>
      <c r="W328" s="220">
        <f t="shared" si="35"/>
        <v>6.9551777434312072</v>
      </c>
    </row>
    <row r="329" spans="1:23" s="208" customFormat="1" hidden="1" x14ac:dyDescent="0.25">
      <c r="A329" s="475"/>
      <c r="B329" s="458"/>
      <c r="C329" s="212">
        <v>2</v>
      </c>
      <c r="D329" s="212">
        <v>3</v>
      </c>
      <c r="E329" s="213" t="s">
        <v>181</v>
      </c>
      <c r="F329" s="213" t="s">
        <v>154</v>
      </c>
      <c r="G329" s="213" t="s">
        <v>154</v>
      </c>
      <c r="H329" s="282" t="s">
        <v>69</v>
      </c>
      <c r="I329" s="283">
        <v>13.93</v>
      </c>
      <c r="J329" s="284">
        <v>307.82</v>
      </c>
      <c r="K329" s="217">
        <f t="shared" si="36"/>
        <v>293.89</v>
      </c>
      <c r="L329" s="14">
        <v>232.33885714285699</v>
      </c>
      <c r="M329" s="215">
        <f t="shared" si="37"/>
        <v>1.2649197108656576</v>
      </c>
      <c r="N329" s="218"/>
      <c r="O329" s="217"/>
      <c r="P329" s="217"/>
      <c r="Q329" s="217"/>
      <c r="R329" s="217"/>
      <c r="S329" s="216"/>
      <c r="T329" s="219">
        <v>17.8</v>
      </c>
      <c r="U329" s="217">
        <v>25.25</v>
      </c>
      <c r="V329" s="217">
        <v>24.8</v>
      </c>
      <c r="W329" s="220">
        <f t="shared" si="35"/>
        <v>6.4285714285714182</v>
      </c>
    </row>
    <row r="330" spans="1:23" s="208" customFormat="1" x14ac:dyDescent="0.25">
      <c r="A330" s="475"/>
      <c r="B330" s="458"/>
      <c r="C330" s="212">
        <v>2</v>
      </c>
      <c r="D330" s="212">
        <v>3</v>
      </c>
      <c r="E330" s="213" t="s">
        <v>181</v>
      </c>
      <c r="F330" s="213" t="s">
        <v>154</v>
      </c>
      <c r="G330" s="213" t="s">
        <v>154</v>
      </c>
      <c r="H330" s="282" t="s">
        <v>116</v>
      </c>
      <c r="I330" s="283">
        <v>25.28</v>
      </c>
      <c r="J330" s="284">
        <v>506.4</v>
      </c>
      <c r="K330" s="217">
        <f t="shared" si="36"/>
        <v>481.12</v>
      </c>
      <c r="L330" s="14">
        <v>464.67771428571399</v>
      </c>
      <c r="M330" s="215">
        <f t="shared" si="37"/>
        <v>1.0353842786275225</v>
      </c>
      <c r="N330" s="218"/>
      <c r="O330" s="217"/>
      <c r="P330" s="217"/>
      <c r="Q330" s="217"/>
      <c r="R330" s="217"/>
      <c r="S330" s="216"/>
      <c r="T330" s="219">
        <v>19.149999999999999</v>
      </c>
      <c r="U330" s="217">
        <v>27.14</v>
      </c>
      <c r="V330" s="217">
        <v>26.72</v>
      </c>
      <c r="W330" s="220">
        <f t="shared" si="35"/>
        <v>5.5482166446499566</v>
      </c>
    </row>
    <row r="331" spans="1:23" s="208" customFormat="1" ht="15.75" hidden="1" thickBot="1" x14ac:dyDescent="0.3">
      <c r="A331" s="476"/>
      <c r="B331" s="477"/>
      <c r="C331" s="212">
        <v>2</v>
      </c>
      <c r="D331" s="212">
        <v>3</v>
      </c>
      <c r="E331" s="213" t="s">
        <v>181</v>
      </c>
      <c r="F331" s="213" t="s">
        <v>154</v>
      </c>
      <c r="G331" s="213" t="s">
        <v>154</v>
      </c>
      <c r="H331" s="285" t="s">
        <v>220</v>
      </c>
      <c r="I331" s="286">
        <v>25.55</v>
      </c>
      <c r="J331" s="287">
        <v>249.65</v>
      </c>
      <c r="K331" s="217">
        <f t="shared" si="36"/>
        <v>224.1</v>
      </c>
      <c r="L331" s="246">
        <v>309.78514285714198</v>
      </c>
      <c r="M331" s="215">
        <f t="shared" si="37"/>
        <v>0.72340460853974575</v>
      </c>
      <c r="N331" s="218"/>
      <c r="O331" s="217"/>
      <c r="P331" s="217"/>
      <c r="Q331" s="217"/>
      <c r="R331" s="217"/>
      <c r="S331" s="216"/>
      <c r="T331" s="219">
        <v>20.399999999999999</v>
      </c>
      <c r="U331" s="217">
        <v>25.43</v>
      </c>
      <c r="V331" s="217">
        <v>25.17</v>
      </c>
      <c r="W331" s="220">
        <f t="shared" si="35"/>
        <v>5.4507337526204998</v>
      </c>
    </row>
    <row r="332" spans="1:23" s="208" customFormat="1" hidden="1" x14ac:dyDescent="0.25">
      <c r="A332" s="465" t="s">
        <v>214</v>
      </c>
      <c r="B332" s="461">
        <v>207</v>
      </c>
      <c r="C332" s="212">
        <v>2</v>
      </c>
      <c r="D332" s="212">
        <v>3</v>
      </c>
      <c r="E332" s="213" t="s">
        <v>180</v>
      </c>
      <c r="F332" s="213" t="s">
        <v>157</v>
      </c>
      <c r="G332" s="213" t="s">
        <v>155</v>
      </c>
      <c r="H332" s="237" t="s">
        <v>117</v>
      </c>
      <c r="I332" s="238">
        <v>11.74</v>
      </c>
      <c r="J332" s="239">
        <v>64.59</v>
      </c>
      <c r="K332" s="217">
        <f t="shared" si="36"/>
        <v>52.85</v>
      </c>
      <c r="L332" s="14">
        <v>77.446285714285594</v>
      </c>
      <c r="M332" s="215">
        <f t="shared" si="37"/>
        <v>0.68240845267872408</v>
      </c>
      <c r="N332" s="218"/>
      <c r="O332" s="217"/>
      <c r="P332" s="217"/>
      <c r="Q332" s="217"/>
      <c r="R332" s="217"/>
      <c r="S332" s="216"/>
      <c r="T332" s="219">
        <v>20.69</v>
      </c>
      <c r="U332" s="217">
        <v>26.68</v>
      </c>
      <c r="V332" s="217">
        <v>26.24</v>
      </c>
      <c r="W332" s="220">
        <f t="shared" si="35"/>
        <v>7.9279279279279553</v>
      </c>
    </row>
    <row r="333" spans="1:23" s="208" customFormat="1" hidden="1" x14ac:dyDescent="0.25">
      <c r="A333" s="466"/>
      <c r="B333" s="458"/>
      <c r="C333" s="212">
        <v>2</v>
      </c>
      <c r="D333" s="212">
        <v>3</v>
      </c>
      <c r="E333" s="213" t="s">
        <v>180</v>
      </c>
      <c r="F333" s="213" t="s">
        <v>157</v>
      </c>
      <c r="G333" s="213" t="s">
        <v>155</v>
      </c>
      <c r="H333" s="214" t="s">
        <v>119</v>
      </c>
      <c r="I333" s="215">
        <v>14</v>
      </c>
      <c r="J333" s="216">
        <v>190.14</v>
      </c>
      <c r="K333" s="217">
        <f t="shared" si="36"/>
        <v>176.14</v>
      </c>
      <c r="L333" s="14">
        <v>154.89257142857099</v>
      </c>
      <c r="M333" s="215">
        <f t="shared" si="37"/>
        <v>1.1371752587968835</v>
      </c>
      <c r="N333" s="218"/>
      <c r="O333" s="217"/>
      <c r="P333" s="217"/>
      <c r="Q333" s="217"/>
      <c r="R333" s="217"/>
      <c r="S333" s="216"/>
      <c r="T333" s="219">
        <v>20.57</v>
      </c>
      <c r="U333" s="217">
        <v>26.36</v>
      </c>
      <c r="V333" s="217">
        <v>25.99</v>
      </c>
      <c r="W333" s="220">
        <f t="shared" si="35"/>
        <v>6.8265682656826785</v>
      </c>
    </row>
    <row r="334" spans="1:23" s="208" customFormat="1" hidden="1" x14ac:dyDescent="0.25">
      <c r="A334" s="466"/>
      <c r="B334" s="458"/>
      <c r="C334" s="212">
        <v>2</v>
      </c>
      <c r="D334" s="212">
        <v>3</v>
      </c>
      <c r="E334" s="213" t="s">
        <v>180</v>
      </c>
      <c r="F334" s="213" t="s">
        <v>157</v>
      </c>
      <c r="G334" s="213" t="s">
        <v>155</v>
      </c>
      <c r="H334" s="214" t="s">
        <v>69</v>
      </c>
      <c r="I334" s="215">
        <v>13.99</v>
      </c>
      <c r="J334" s="216">
        <v>266.05</v>
      </c>
      <c r="K334" s="217">
        <f t="shared" si="36"/>
        <v>252.06</v>
      </c>
      <c r="L334" s="14">
        <v>232.33885714285699</v>
      </c>
      <c r="M334" s="215">
        <f t="shared" si="37"/>
        <v>1.0848809497458154</v>
      </c>
      <c r="N334" s="218"/>
      <c r="O334" s="217"/>
      <c r="P334" s="217"/>
      <c r="Q334" s="217"/>
      <c r="R334" s="217"/>
      <c r="S334" s="216"/>
      <c r="T334" s="219">
        <v>19.22</v>
      </c>
      <c r="U334" s="217">
        <v>26.77</v>
      </c>
      <c r="V334" s="217">
        <v>26.31</v>
      </c>
      <c r="W334" s="220">
        <f t="shared" si="35"/>
        <v>6.4880112834978965</v>
      </c>
    </row>
    <row r="335" spans="1:23" s="208" customFormat="1" x14ac:dyDescent="0.25">
      <c r="A335" s="466"/>
      <c r="B335" s="458"/>
      <c r="C335" s="212">
        <v>2</v>
      </c>
      <c r="D335" s="212">
        <v>3</v>
      </c>
      <c r="E335" s="213" t="s">
        <v>180</v>
      </c>
      <c r="F335" s="213" t="s">
        <v>157</v>
      </c>
      <c r="G335" s="213" t="s">
        <v>155</v>
      </c>
      <c r="H335" s="214" t="s">
        <v>116</v>
      </c>
      <c r="I335" s="215">
        <v>25.19</v>
      </c>
      <c r="J335" s="216">
        <v>552.30999999999995</v>
      </c>
      <c r="K335" s="217">
        <f t="shared" si="36"/>
        <v>527.11999999999989</v>
      </c>
      <c r="L335" s="14">
        <v>464.67771428571399</v>
      </c>
      <c r="M335" s="215">
        <f t="shared" si="37"/>
        <v>1.1343776208641079</v>
      </c>
      <c r="N335" s="218"/>
      <c r="O335" s="217"/>
      <c r="P335" s="217"/>
      <c r="Q335" s="217"/>
      <c r="R335" s="217"/>
      <c r="S335" s="216"/>
      <c r="T335" s="219">
        <v>17.079999999999998</v>
      </c>
      <c r="U335" s="217">
        <v>26.03</v>
      </c>
      <c r="V335" s="217">
        <v>25.53</v>
      </c>
      <c r="W335" s="220">
        <f t="shared" si="35"/>
        <v>5.9171597633136077</v>
      </c>
    </row>
    <row r="336" spans="1:23" s="208" customFormat="1" ht="15.75" hidden="1" thickBot="1" x14ac:dyDescent="0.3">
      <c r="A336" s="467"/>
      <c r="B336" s="459"/>
      <c r="C336" s="212">
        <v>2</v>
      </c>
      <c r="D336" s="212">
        <v>3</v>
      </c>
      <c r="E336" s="213" t="s">
        <v>180</v>
      </c>
      <c r="F336" s="213" t="s">
        <v>157</v>
      </c>
      <c r="G336" s="213" t="s">
        <v>155</v>
      </c>
      <c r="H336" s="232" t="s">
        <v>118</v>
      </c>
      <c r="I336" s="233">
        <v>25.52</v>
      </c>
      <c r="J336" s="234">
        <v>640.72</v>
      </c>
      <c r="K336" s="217">
        <f t="shared" si="36"/>
        <v>615.20000000000005</v>
      </c>
      <c r="L336" s="14">
        <v>486.982244571428</v>
      </c>
      <c r="M336" s="215">
        <f t="shared" si="37"/>
        <v>1.2632904112169654</v>
      </c>
      <c r="N336" s="218"/>
      <c r="O336" s="217"/>
      <c r="P336" s="217"/>
      <c r="Q336" s="217"/>
      <c r="R336" s="217"/>
      <c r="S336" s="216"/>
      <c r="T336" s="219">
        <v>19.88</v>
      </c>
      <c r="U336" s="217">
        <v>27.92</v>
      </c>
      <c r="V336" s="217">
        <v>27.43</v>
      </c>
      <c r="W336" s="220">
        <f t="shared" si="35"/>
        <v>6.490066225165589</v>
      </c>
    </row>
    <row r="337" spans="1:23" s="208" customFormat="1" hidden="1" x14ac:dyDescent="0.25">
      <c r="A337" s="465" t="s">
        <v>214</v>
      </c>
      <c r="B337" s="461">
        <v>208</v>
      </c>
      <c r="C337" s="212">
        <v>2</v>
      </c>
      <c r="D337" s="212">
        <v>3</v>
      </c>
      <c r="E337" s="213" t="s">
        <v>192</v>
      </c>
      <c r="F337" s="213" t="s">
        <v>154</v>
      </c>
      <c r="G337" s="213" t="s">
        <v>154</v>
      </c>
      <c r="H337" s="237" t="s">
        <v>117</v>
      </c>
      <c r="I337" s="238">
        <v>11.97</v>
      </c>
      <c r="J337" s="239">
        <v>81.069999999999993</v>
      </c>
      <c r="K337" s="217">
        <f t="shared" si="36"/>
        <v>69.099999999999994</v>
      </c>
      <c r="L337" s="14">
        <v>77.446285714285594</v>
      </c>
      <c r="M337" s="215">
        <f t="shared" si="37"/>
        <v>0.89223129763670439</v>
      </c>
      <c r="N337" s="218"/>
      <c r="O337" s="217"/>
      <c r="P337" s="217"/>
      <c r="Q337" s="217"/>
      <c r="R337" s="217"/>
      <c r="S337" s="216"/>
      <c r="T337" s="219">
        <v>18.13</v>
      </c>
      <c r="U337" s="217">
        <v>25.04</v>
      </c>
      <c r="V337" s="217">
        <v>24.55</v>
      </c>
      <c r="W337" s="220">
        <f t="shared" si="35"/>
        <v>7.6323987538940541</v>
      </c>
    </row>
    <row r="338" spans="1:23" s="208" customFormat="1" hidden="1" x14ac:dyDescent="0.25">
      <c r="A338" s="466"/>
      <c r="B338" s="458"/>
      <c r="C338" s="212">
        <v>2</v>
      </c>
      <c r="D338" s="212">
        <v>3</v>
      </c>
      <c r="E338" s="213" t="s">
        <v>192</v>
      </c>
      <c r="F338" s="213" t="s">
        <v>154</v>
      </c>
      <c r="G338" s="213" t="s">
        <v>154</v>
      </c>
      <c r="H338" s="214" t="s">
        <v>119</v>
      </c>
      <c r="I338" s="215">
        <v>13.91</v>
      </c>
      <c r="J338" s="216">
        <v>183.5</v>
      </c>
      <c r="K338" s="217">
        <f t="shared" si="36"/>
        <v>169.59</v>
      </c>
      <c r="L338" s="14">
        <v>154.89257142857099</v>
      </c>
      <c r="M338" s="215">
        <f t="shared" si="37"/>
        <v>1.0948878854284292</v>
      </c>
      <c r="N338" s="218"/>
      <c r="O338" s="217"/>
      <c r="P338" s="217"/>
      <c r="Q338" s="217"/>
      <c r="R338" s="217"/>
      <c r="S338" s="216"/>
      <c r="T338" s="219">
        <v>19.39</v>
      </c>
      <c r="U338" s="217">
        <v>26.97</v>
      </c>
      <c r="V338" s="217">
        <v>26.47</v>
      </c>
      <c r="W338" s="220">
        <f t="shared" si="35"/>
        <v>7.0621468926553685</v>
      </c>
    </row>
    <row r="339" spans="1:23" s="208" customFormat="1" hidden="1" x14ac:dyDescent="0.25">
      <c r="A339" s="466"/>
      <c r="B339" s="458"/>
      <c r="C339" s="212">
        <v>2</v>
      </c>
      <c r="D339" s="212">
        <v>3</v>
      </c>
      <c r="E339" s="213" t="s">
        <v>192</v>
      </c>
      <c r="F339" s="213" t="s">
        <v>154</v>
      </c>
      <c r="G339" s="213" t="s">
        <v>154</v>
      </c>
      <c r="H339" s="214" t="s">
        <v>69</v>
      </c>
      <c r="I339" s="215">
        <v>14</v>
      </c>
      <c r="J339" s="216">
        <v>318.72000000000003</v>
      </c>
      <c r="K339" s="217">
        <f t="shared" si="36"/>
        <v>304.72000000000003</v>
      </c>
      <c r="L339" s="14">
        <v>232.33885714285699</v>
      </c>
      <c r="M339" s="215">
        <f t="shared" si="37"/>
        <v>1.3115326628840152</v>
      </c>
      <c r="N339" s="218"/>
      <c r="O339" s="217"/>
      <c r="P339" s="217"/>
      <c r="Q339" s="217"/>
      <c r="R339" s="217"/>
      <c r="S339" s="216"/>
      <c r="T339" s="219">
        <v>19.66</v>
      </c>
      <c r="U339" s="217">
        <v>27.55</v>
      </c>
      <c r="V339" s="217">
        <v>27.07</v>
      </c>
      <c r="W339" s="220">
        <f t="shared" si="35"/>
        <v>6.4777327935222733</v>
      </c>
    </row>
    <row r="340" spans="1:23" s="208" customFormat="1" x14ac:dyDescent="0.25">
      <c r="A340" s="466"/>
      <c r="B340" s="458"/>
      <c r="C340" s="212">
        <v>2</v>
      </c>
      <c r="D340" s="212">
        <v>3</v>
      </c>
      <c r="E340" s="213" t="s">
        <v>192</v>
      </c>
      <c r="F340" s="213" t="s">
        <v>154</v>
      </c>
      <c r="G340" s="213" t="s">
        <v>154</v>
      </c>
      <c r="H340" s="214" t="s">
        <v>116</v>
      </c>
      <c r="I340" s="215">
        <v>25.28</v>
      </c>
      <c r="J340" s="216">
        <v>584.29</v>
      </c>
      <c r="K340" s="217">
        <f t="shared" si="36"/>
        <v>559.01</v>
      </c>
      <c r="L340" s="14">
        <v>464.67771428571399</v>
      </c>
      <c r="M340" s="215">
        <f t="shared" si="37"/>
        <v>1.2030058313842105</v>
      </c>
      <c r="N340" s="218"/>
      <c r="O340" s="217"/>
      <c r="P340" s="217"/>
      <c r="Q340" s="217"/>
      <c r="R340" s="217"/>
      <c r="S340" s="216"/>
      <c r="T340" s="219">
        <v>18.850000000000001</v>
      </c>
      <c r="U340" s="217">
        <v>26.67</v>
      </c>
      <c r="V340" s="217">
        <v>26.32</v>
      </c>
      <c r="W340" s="220">
        <f t="shared" si="35"/>
        <v>4.6854082998661504</v>
      </c>
    </row>
    <row r="341" spans="1:23" s="208" customFormat="1" ht="15.75" hidden="1" thickBot="1" x14ac:dyDescent="0.3">
      <c r="A341" s="467"/>
      <c r="B341" s="459"/>
      <c r="C341" s="212">
        <v>2</v>
      </c>
      <c r="D341" s="212">
        <v>3</v>
      </c>
      <c r="E341" s="213" t="s">
        <v>192</v>
      </c>
      <c r="F341" s="213" t="s">
        <v>154</v>
      </c>
      <c r="G341" s="213" t="s">
        <v>154</v>
      </c>
      <c r="H341" s="232" t="s">
        <v>118</v>
      </c>
      <c r="I341" s="233">
        <v>25.43</v>
      </c>
      <c r="J341" s="234">
        <v>554.69000000000005</v>
      </c>
      <c r="K341" s="217">
        <f t="shared" si="36"/>
        <v>529.2600000000001</v>
      </c>
      <c r="L341" s="14">
        <v>486.982244571428</v>
      </c>
      <c r="M341" s="215">
        <f t="shared" si="37"/>
        <v>1.0868158046825278</v>
      </c>
      <c r="N341" s="218"/>
      <c r="O341" s="217"/>
      <c r="P341" s="217"/>
      <c r="Q341" s="217"/>
      <c r="R341" s="217"/>
      <c r="S341" s="216"/>
      <c r="T341" s="219">
        <v>20.04</v>
      </c>
      <c r="U341" s="217">
        <v>26.49</v>
      </c>
      <c r="V341" s="217">
        <v>26.11</v>
      </c>
      <c r="W341" s="220">
        <f t="shared" si="35"/>
        <v>6.2602965403624218</v>
      </c>
    </row>
    <row r="342" spans="1:23" s="208" customFormat="1" hidden="1" x14ac:dyDescent="0.25">
      <c r="A342" s="465" t="s">
        <v>214</v>
      </c>
      <c r="B342" s="461">
        <v>209</v>
      </c>
      <c r="C342" s="212">
        <v>2</v>
      </c>
      <c r="D342" s="212">
        <v>3</v>
      </c>
      <c r="E342" s="213" t="s">
        <v>195</v>
      </c>
      <c r="F342" s="213" t="s">
        <v>154</v>
      </c>
      <c r="G342" s="213" t="s">
        <v>154</v>
      </c>
      <c r="H342" s="237" t="s">
        <v>117</v>
      </c>
      <c r="I342" s="238">
        <v>14</v>
      </c>
      <c r="J342" s="239">
        <v>70.86</v>
      </c>
      <c r="K342" s="217">
        <f t="shared" si="36"/>
        <v>56.86</v>
      </c>
      <c r="L342" s="14">
        <v>77.446285714285594</v>
      </c>
      <c r="M342" s="215">
        <f t="shared" si="37"/>
        <v>0.73418627472681641</v>
      </c>
      <c r="N342" s="218"/>
      <c r="O342" s="217"/>
      <c r="P342" s="217"/>
      <c r="Q342" s="217"/>
      <c r="R342" s="217"/>
      <c r="S342" s="216"/>
      <c r="T342" s="219">
        <v>21.47</v>
      </c>
      <c r="U342" s="217">
        <v>28.55</v>
      </c>
      <c r="V342" s="217">
        <v>28.03</v>
      </c>
      <c r="W342" s="220">
        <f t="shared" si="35"/>
        <v>7.9268292682926731</v>
      </c>
    </row>
    <row r="343" spans="1:23" s="208" customFormat="1" hidden="1" x14ac:dyDescent="0.25">
      <c r="A343" s="466"/>
      <c r="B343" s="458"/>
      <c r="C343" s="212">
        <v>2</v>
      </c>
      <c r="D343" s="212">
        <v>3</v>
      </c>
      <c r="E343" s="213" t="s">
        <v>195</v>
      </c>
      <c r="F343" s="213" t="s">
        <v>154</v>
      </c>
      <c r="G343" s="213" t="s">
        <v>154</v>
      </c>
      <c r="H343" s="214" t="s">
        <v>119</v>
      </c>
      <c r="I343" s="215">
        <v>13.94</v>
      </c>
      <c r="J343" s="216">
        <v>161.04</v>
      </c>
      <c r="K343" s="217">
        <f t="shared" si="36"/>
        <v>147.1</v>
      </c>
      <c r="L343" s="14">
        <v>154.89257142857099</v>
      </c>
      <c r="M343" s="215">
        <f t="shared" si="37"/>
        <v>0.94969047671750639</v>
      </c>
      <c r="N343" s="218"/>
      <c r="O343" s="217"/>
      <c r="P343" s="217"/>
      <c r="Q343" s="217"/>
      <c r="R343" s="217"/>
      <c r="S343" s="216"/>
      <c r="T343" s="219">
        <v>18.95</v>
      </c>
      <c r="U343" s="217">
        <v>27.33</v>
      </c>
      <c r="V343" s="217">
        <v>26.78</v>
      </c>
      <c r="W343" s="220">
        <f t="shared" si="35"/>
        <v>7.0242656449552614</v>
      </c>
    </row>
    <row r="344" spans="1:23" s="208" customFormat="1" hidden="1" x14ac:dyDescent="0.25">
      <c r="A344" s="466"/>
      <c r="B344" s="458"/>
      <c r="C344" s="212">
        <v>2</v>
      </c>
      <c r="D344" s="212">
        <v>3</v>
      </c>
      <c r="E344" s="213" t="s">
        <v>195</v>
      </c>
      <c r="F344" s="213" t="s">
        <v>154</v>
      </c>
      <c r="G344" s="213" t="s">
        <v>154</v>
      </c>
      <c r="H344" s="214" t="s">
        <v>69</v>
      </c>
      <c r="I344" s="215">
        <v>13.97</v>
      </c>
      <c r="J344" s="216">
        <v>272.25</v>
      </c>
      <c r="K344" s="217">
        <f t="shared" si="36"/>
        <v>258.27999999999997</v>
      </c>
      <c r="L344" s="14">
        <v>232.33885714285699</v>
      </c>
      <c r="M344" s="215">
        <f t="shared" si="37"/>
        <v>1.1116521927332743</v>
      </c>
      <c r="N344" s="218"/>
      <c r="O344" s="217"/>
      <c r="P344" s="217"/>
      <c r="Q344" s="217"/>
      <c r="R344" s="217"/>
      <c r="S344" s="216"/>
      <c r="T344" s="219">
        <v>20.41</v>
      </c>
      <c r="U344" s="217">
        <v>30.05</v>
      </c>
      <c r="V344" s="217">
        <v>29.48</v>
      </c>
      <c r="W344" s="220">
        <f t="shared" si="35"/>
        <v>6.2844542447629577</v>
      </c>
    </row>
    <row r="345" spans="1:23" s="208" customFormat="1" x14ac:dyDescent="0.25">
      <c r="A345" s="466"/>
      <c r="B345" s="458"/>
      <c r="C345" s="212">
        <v>2</v>
      </c>
      <c r="D345" s="212">
        <v>3</v>
      </c>
      <c r="E345" s="213" t="s">
        <v>195</v>
      </c>
      <c r="F345" s="213" t="s">
        <v>154</v>
      </c>
      <c r="G345" s="213" t="s">
        <v>154</v>
      </c>
      <c r="H345" s="214" t="s">
        <v>116</v>
      </c>
      <c r="I345" s="215">
        <v>25.75</v>
      </c>
      <c r="J345" s="216">
        <v>560.09</v>
      </c>
      <c r="K345" s="217">
        <f t="shared" si="36"/>
        <v>534.34</v>
      </c>
      <c r="L345" s="14">
        <v>464.67771428571399</v>
      </c>
      <c r="M345" s="215">
        <f t="shared" si="37"/>
        <v>1.1499152715368939</v>
      </c>
      <c r="N345" s="218"/>
      <c r="O345" s="217"/>
      <c r="P345" s="217"/>
      <c r="Q345" s="217"/>
      <c r="R345" s="217"/>
      <c r="S345" s="216"/>
      <c r="T345" s="219">
        <v>20.63</v>
      </c>
      <c r="U345" s="217">
        <v>30.04</v>
      </c>
      <c r="V345" s="217">
        <v>29.47</v>
      </c>
      <c r="W345" s="220">
        <f t="shared" si="35"/>
        <v>6.4479638009049811</v>
      </c>
    </row>
    <row r="346" spans="1:23" s="208" customFormat="1" ht="15.75" hidden="1" thickBot="1" x14ac:dyDescent="0.3">
      <c r="A346" s="467"/>
      <c r="B346" s="459"/>
      <c r="C346" s="212">
        <v>2</v>
      </c>
      <c r="D346" s="212">
        <v>3</v>
      </c>
      <c r="E346" s="213" t="s">
        <v>195</v>
      </c>
      <c r="F346" s="213" t="s">
        <v>154</v>
      </c>
      <c r="G346" s="213" t="s">
        <v>154</v>
      </c>
      <c r="H346" s="245" t="s">
        <v>127</v>
      </c>
      <c r="I346" s="233">
        <v>25.36</v>
      </c>
      <c r="J346" s="234">
        <v>555.41999999999996</v>
      </c>
      <c r="K346" s="217">
        <f t="shared" si="36"/>
        <v>530.05999999999995</v>
      </c>
      <c r="L346" s="246">
        <v>402.72068571428503</v>
      </c>
      <c r="M346" s="215">
        <f t="shared" si="37"/>
        <v>1.316197599981386</v>
      </c>
      <c r="N346" s="218"/>
      <c r="O346" s="217"/>
      <c r="P346" s="217"/>
      <c r="Q346" s="217"/>
      <c r="R346" s="217"/>
      <c r="S346" s="216"/>
      <c r="T346" s="219">
        <v>17.899999999999999</v>
      </c>
      <c r="U346" s="217">
        <v>25.88</v>
      </c>
      <c r="V346" s="217">
        <v>25.39</v>
      </c>
      <c r="W346" s="220">
        <f t="shared" si="35"/>
        <v>6.5420560747663323</v>
      </c>
    </row>
    <row r="347" spans="1:23" s="208" customFormat="1" hidden="1" x14ac:dyDescent="0.25">
      <c r="A347" s="465" t="s">
        <v>214</v>
      </c>
      <c r="B347" s="461">
        <v>210</v>
      </c>
      <c r="C347" s="212">
        <v>2</v>
      </c>
      <c r="D347" s="212">
        <v>3</v>
      </c>
      <c r="E347" s="213" t="s">
        <v>188</v>
      </c>
      <c r="F347" s="213" t="s">
        <v>154</v>
      </c>
      <c r="G347" s="213" t="s">
        <v>154</v>
      </c>
      <c r="H347" s="237" t="s">
        <v>117</v>
      </c>
      <c r="I347" s="238">
        <v>12</v>
      </c>
      <c r="J347" s="239">
        <v>68.44</v>
      </c>
      <c r="K347" s="217">
        <f t="shared" si="36"/>
        <v>56.44</v>
      </c>
      <c r="L347" s="14">
        <v>77.446285714285594</v>
      </c>
      <c r="M347" s="215">
        <f t="shared" si="37"/>
        <v>0.7287631611955947</v>
      </c>
      <c r="N347" s="218"/>
      <c r="O347" s="217"/>
      <c r="P347" s="217"/>
      <c r="Q347" s="217"/>
      <c r="R347" s="217"/>
      <c r="S347" s="216"/>
      <c r="T347" s="219">
        <v>17.59</v>
      </c>
      <c r="U347" s="217">
        <v>22.34</v>
      </c>
      <c r="V347" s="217">
        <v>22.01</v>
      </c>
      <c r="W347" s="220">
        <f t="shared" si="35"/>
        <v>7.466063348416248</v>
      </c>
    </row>
    <row r="348" spans="1:23" s="208" customFormat="1" hidden="1" x14ac:dyDescent="0.25">
      <c r="A348" s="466"/>
      <c r="B348" s="458"/>
      <c r="C348" s="212">
        <v>2</v>
      </c>
      <c r="D348" s="212">
        <v>3</v>
      </c>
      <c r="E348" s="213" t="s">
        <v>188</v>
      </c>
      <c r="F348" s="213" t="s">
        <v>154</v>
      </c>
      <c r="G348" s="213" t="s">
        <v>154</v>
      </c>
      <c r="H348" s="214" t="s">
        <v>119</v>
      </c>
      <c r="I348" s="215">
        <v>14.17</v>
      </c>
      <c r="J348" s="216">
        <v>178.42</v>
      </c>
      <c r="K348" s="217">
        <f t="shared" si="36"/>
        <v>164.25</v>
      </c>
      <c r="L348" s="14">
        <v>154.89257142857099</v>
      </c>
      <c r="M348" s="215">
        <f t="shared" si="37"/>
        <v>1.0604123779799486</v>
      </c>
      <c r="N348" s="218"/>
      <c r="O348" s="217"/>
      <c r="P348" s="217"/>
      <c r="Q348" s="217"/>
      <c r="R348" s="217"/>
      <c r="S348" s="216"/>
      <c r="T348" s="219">
        <v>17.809999999999999</v>
      </c>
      <c r="U348" s="217">
        <v>23.47</v>
      </c>
      <c r="V348" s="217">
        <v>23.19</v>
      </c>
      <c r="W348" s="220">
        <f t="shared" si="35"/>
        <v>5.2044609665427037</v>
      </c>
    </row>
    <row r="349" spans="1:23" s="208" customFormat="1" hidden="1" x14ac:dyDescent="0.25">
      <c r="A349" s="466"/>
      <c r="B349" s="458"/>
      <c r="C349" s="212">
        <v>2</v>
      </c>
      <c r="D349" s="212">
        <v>3</v>
      </c>
      <c r="E349" s="213" t="s">
        <v>188</v>
      </c>
      <c r="F349" s="213" t="s">
        <v>154</v>
      </c>
      <c r="G349" s="213" t="s">
        <v>154</v>
      </c>
      <c r="H349" s="214" t="s">
        <v>69</v>
      </c>
      <c r="I349" s="215">
        <v>14.08</v>
      </c>
      <c r="J349" s="216">
        <v>253.66</v>
      </c>
      <c r="K349" s="217">
        <f t="shared" si="36"/>
        <v>239.57999999999998</v>
      </c>
      <c r="L349" s="14">
        <v>232.33885714285699</v>
      </c>
      <c r="M349" s="215">
        <f t="shared" si="37"/>
        <v>1.0311663014365724</v>
      </c>
      <c r="N349" s="218"/>
      <c r="O349" s="217"/>
      <c r="P349" s="217"/>
      <c r="Q349" s="217"/>
      <c r="R349" s="217"/>
      <c r="S349" s="216"/>
      <c r="T349" s="219">
        <v>18.57</v>
      </c>
      <c r="U349" s="217">
        <v>24.47</v>
      </c>
      <c r="V349" s="217">
        <v>24.2</v>
      </c>
      <c r="W349" s="220">
        <f t="shared" si="35"/>
        <v>4.7957371225577194</v>
      </c>
    </row>
    <row r="350" spans="1:23" s="208" customFormat="1" ht="14.25" customHeight="1" x14ac:dyDescent="0.25">
      <c r="A350" s="466"/>
      <c r="B350" s="458"/>
      <c r="C350" s="212">
        <v>2</v>
      </c>
      <c r="D350" s="212">
        <v>3</v>
      </c>
      <c r="E350" s="213" t="s">
        <v>188</v>
      </c>
      <c r="F350" s="213" t="s">
        <v>154</v>
      </c>
      <c r="G350" s="213" t="s">
        <v>154</v>
      </c>
      <c r="H350" s="214" t="s">
        <v>116</v>
      </c>
      <c r="I350" s="215">
        <v>25.39</v>
      </c>
      <c r="J350" s="216">
        <v>517.65</v>
      </c>
      <c r="K350" s="217">
        <f t="shared" si="36"/>
        <v>492.26</v>
      </c>
      <c r="L350" s="14">
        <v>464.67771428571399</v>
      </c>
      <c r="M350" s="215">
        <f t="shared" si="37"/>
        <v>1.0593578836822086</v>
      </c>
      <c r="N350" s="218"/>
      <c r="O350" s="217"/>
      <c r="P350" s="217"/>
      <c r="Q350" s="217"/>
      <c r="R350" s="217"/>
      <c r="S350" s="216"/>
      <c r="T350" s="219">
        <v>18.95</v>
      </c>
      <c r="U350" s="217">
        <v>25.29</v>
      </c>
      <c r="V350" s="217">
        <v>25</v>
      </c>
      <c r="W350" s="220">
        <f t="shared" si="35"/>
        <v>4.793388429752051</v>
      </c>
    </row>
    <row r="351" spans="1:23" s="208" customFormat="1" ht="14.25" hidden="1" customHeight="1" thickBot="1" x14ac:dyDescent="0.3">
      <c r="A351" s="467"/>
      <c r="B351" s="459"/>
      <c r="C351" s="212">
        <v>2</v>
      </c>
      <c r="D351" s="212">
        <v>3</v>
      </c>
      <c r="E351" s="213" t="s">
        <v>188</v>
      </c>
      <c r="F351" s="213" t="s">
        <v>154</v>
      </c>
      <c r="G351" s="213" t="s">
        <v>154</v>
      </c>
      <c r="H351" s="288" t="s">
        <v>118</v>
      </c>
      <c r="I351" s="289" t="s">
        <v>14</v>
      </c>
      <c r="J351" s="290" t="s">
        <v>14</v>
      </c>
      <c r="K351" s="290" t="s">
        <v>14</v>
      </c>
      <c r="L351" s="290" t="s">
        <v>14</v>
      </c>
      <c r="M351" s="290" t="s">
        <v>14</v>
      </c>
      <c r="N351" s="290" t="s">
        <v>14</v>
      </c>
      <c r="O351" s="290" t="s">
        <v>14</v>
      </c>
      <c r="P351" s="290" t="s">
        <v>14</v>
      </c>
      <c r="Q351" s="290" t="s">
        <v>14</v>
      </c>
      <c r="R351" s="290" t="s">
        <v>14</v>
      </c>
      <c r="S351" s="290" t="s">
        <v>14</v>
      </c>
      <c r="T351" s="219" t="s">
        <v>14</v>
      </c>
      <c r="U351" s="217" t="s">
        <v>14</v>
      </c>
      <c r="V351" s="217" t="s">
        <v>14</v>
      </c>
      <c r="W351" s="220" t="s">
        <v>14</v>
      </c>
    </row>
    <row r="352" spans="1:23" s="208" customFormat="1" ht="14.25" hidden="1" customHeight="1" thickBot="1" x14ac:dyDescent="0.3">
      <c r="A352" s="465" t="s">
        <v>221</v>
      </c>
      <c r="B352" s="461">
        <v>246</v>
      </c>
      <c r="C352" s="212">
        <v>3</v>
      </c>
      <c r="D352" s="212">
        <v>2</v>
      </c>
      <c r="E352" s="213" t="s">
        <v>197</v>
      </c>
      <c r="F352" s="213" t="s">
        <v>154</v>
      </c>
      <c r="G352" s="213" t="s">
        <v>154</v>
      </c>
      <c r="H352" s="237" t="s">
        <v>117</v>
      </c>
      <c r="I352" s="238">
        <v>13.98</v>
      </c>
      <c r="J352" s="239">
        <v>86.28</v>
      </c>
      <c r="K352" s="217">
        <f t="shared" si="36"/>
        <v>72.3</v>
      </c>
      <c r="L352" s="14">
        <v>77.446285714285594</v>
      </c>
      <c r="M352" s="215">
        <f t="shared" si="37"/>
        <v>0.93355025787458357</v>
      </c>
      <c r="N352" s="242">
        <v>2.13</v>
      </c>
      <c r="O352" s="243">
        <v>62.03</v>
      </c>
      <c r="P352" s="244">
        <v>36.92</v>
      </c>
      <c r="Q352" s="217">
        <f>O352-N352</f>
        <v>59.9</v>
      </c>
      <c r="R352" s="217">
        <f>P352-N352</f>
        <v>34.79</v>
      </c>
      <c r="S352" s="216">
        <f>(Q352-R352)/R352*100</f>
        <v>72.175912618568546</v>
      </c>
      <c r="T352" s="219">
        <v>18.100000000000001</v>
      </c>
      <c r="U352" s="217">
        <v>25.47</v>
      </c>
      <c r="V352" s="217">
        <v>24.93</v>
      </c>
      <c r="W352" s="220">
        <f t="shared" si="35"/>
        <v>7.9062957540263437</v>
      </c>
    </row>
    <row r="353" spans="1:23" s="208" customFormat="1" hidden="1" x14ac:dyDescent="0.25">
      <c r="A353" s="466"/>
      <c r="B353" s="458"/>
      <c r="C353" s="212">
        <v>3</v>
      </c>
      <c r="D353" s="212">
        <v>2</v>
      </c>
      <c r="E353" s="213" t="s">
        <v>197</v>
      </c>
      <c r="F353" s="213" t="s">
        <v>154</v>
      </c>
      <c r="G353" s="213" t="s">
        <v>154</v>
      </c>
      <c r="H353" s="214" t="s">
        <v>119</v>
      </c>
      <c r="I353" s="215">
        <v>14.06</v>
      </c>
      <c r="J353" s="216">
        <v>172.42</v>
      </c>
      <c r="K353" s="217">
        <f t="shared" si="36"/>
        <v>158.35999999999999</v>
      </c>
      <c r="L353" s="14">
        <v>154.89257142857099</v>
      </c>
      <c r="M353" s="215">
        <f t="shared" si="37"/>
        <v>1.0223860223860253</v>
      </c>
      <c r="N353" s="242">
        <v>2.1800000000000002</v>
      </c>
      <c r="O353" s="243">
        <v>49.67</v>
      </c>
      <c r="P353" s="244">
        <v>31.14</v>
      </c>
      <c r="Q353" s="217">
        <f>O353-N353</f>
        <v>47.49</v>
      </c>
      <c r="R353" s="217">
        <f>P353-N353</f>
        <v>28.96</v>
      </c>
      <c r="S353" s="216">
        <f>(Q353-R353)/R353*100</f>
        <v>63.984806629834253</v>
      </c>
      <c r="T353" s="219">
        <v>18.43</v>
      </c>
      <c r="U353" s="217">
        <v>25.69</v>
      </c>
      <c r="V353" s="217">
        <v>25.19</v>
      </c>
      <c r="W353" s="220">
        <f t="shared" si="35"/>
        <v>7.396449704142011</v>
      </c>
    </row>
    <row r="354" spans="1:23" s="208" customFormat="1" hidden="1" x14ac:dyDescent="0.25">
      <c r="A354" s="466"/>
      <c r="B354" s="458"/>
      <c r="C354" s="212">
        <v>3</v>
      </c>
      <c r="D354" s="212">
        <v>2</v>
      </c>
      <c r="E354" s="213" t="s">
        <v>197</v>
      </c>
      <c r="F354" s="213" t="s">
        <v>154</v>
      </c>
      <c r="G354" s="213" t="s">
        <v>154</v>
      </c>
      <c r="H354" s="214" t="s">
        <v>69</v>
      </c>
      <c r="I354" s="215">
        <v>14.03</v>
      </c>
      <c r="J354" s="216">
        <v>266.83</v>
      </c>
      <c r="K354" s="217">
        <f t="shared" si="36"/>
        <v>252.79999999999998</v>
      </c>
      <c r="L354" s="14">
        <v>232.33885714285699</v>
      </c>
      <c r="M354" s="215">
        <f t="shared" si="37"/>
        <v>1.0880659529308183</v>
      </c>
      <c r="N354" s="242">
        <v>2.14</v>
      </c>
      <c r="O354" s="243">
        <v>62.02</v>
      </c>
      <c r="P354" s="244">
        <v>37.299999999999997</v>
      </c>
      <c r="Q354" s="217">
        <f>O354-N354</f>
        <v>59.88</v>
      </c>
      <c r="R354" s="217">
        <f>P354-N354</f>
        <v>35.159999999999997</v>
      </c>
      <c r="S354" s="216">
        <f>(Q354-R354)/R354*100</f>
        <v>70.307167235494902</v>
      </c>
      <c r="T354" s="219">
        <v>18.8</v>
      </c>
      <c r="U354" s="217">
        <v>26.62</v>
      </c>
      <c r="V354" s="217">
        <v>26.13</v>
      </c>
      <c r="W354" s="220">
        <f t="shared" si="35"/>
        <v>6.6848567530696057</v>
      </c>
    </row>
    <row r="355" spans="1:23" s="208" customFormat="1" ht="14.25" customHeight="1" x14ac:dyDescent="0.25">
      <c r="A355" s="466"/>
      <c r="B355" s="458"/>
      <c r="C355" s="212">
        <v>3</v>
      </c>
      <c r="D355" s="212">
        <v>2</v>
      </c>
      <c r="E355" s="213" t="s">
        <v>197</v>
      </c>
      <c r="F355" s="213" t="s">
        <v>154</v>
      </c>
      <c r="G355" s="213" t="s">
        <v>154</v>
      </c>
      <c r="H355" s="214" t="s">
        <v>116</v>
      </c>
      <c r="I355" s="215">
        <v>25.44</v>
      </c>
      <c r="J355" s="216">
        <v>507.06</v>
      </c>
      <c r="K355" s="217">
        <f t="shared" si="36"/>
        <v>481.62</v>
      </c>
      <c r="L355" s="14">
        <v>464.67771428571399</v>
      </c>
      <c r="M355" s="215">
        <f t="shared" si="37"/>
        <v>1.0364602932170506</v>
      </c>
      <c r="N355" s="242">
        <v>2.12</v>
      </c>
      <c r="O355" s="243">
        <v>57.8</v>
      </c>
      <c r="P355" s="244">
        <v>36.520000000000003</v>
      </c>
      <c r="Q355" s="217">
        <f>O355-N355</f>
        <v>55.68</v>
      </c>
      <c r="R355" s="217">
        <f>P355-N355</f>
        <v>34.400000000000006</v>
      </c>
      <c r="S355" s="216">
        <f>(Q355-R355)/R355*100</f>
        <v>61.860465116279038</v>
      </c>
      <c r="T355" s="219">
        <v>19.760000000000002</v>
      </c>
      <c r="U355" s="217">
        <v>27.58</v>
      </c>
      <c r="V355" s="217">
        <v>27.13</v>
      </c>
      <c r="W355" s="220">
        <f t="shared" si="35"/>
        <v>6.1058344640434115</v>
      </c>
    </row>
    <row r="356" spans="1:23" s="208" customFormat="1" ht="14.25" hidden="1" customHeight="1" thickBot="1" x14ac:dyDescent="0.3">
      <c r="A356" s="467"/>
      <c r="B356" s="459"/>
      <c r="C356" s="212">
        <v>3</v>
      </c>
      <c r="D356" s="212">
        <v>2</v>
      </c>
      <c r="E356" s="213" t="s">
        <v>197</v>
      </c>
      <c r="F356" s="213" t="s">
        <v>154</v>
      </c>
      <c r="G356" s="213" t="s">
        <v>154</v>
      </c>
      <c r="H356" s="232" t="s">
        <v>118</v>
      </c>
      <c r="I356" s="233">
        <v>25.21</v>
      </c>
      <c r="J356" s="234">
        <v>462.35</v>
      </c>
      <c r="K356" s="217">
        <f t="shared" si="36"/>
        <v>437.14000000000004</v>
      </c>
      <c r="L356" s="14">
        <v>486.982244571428</v>
      </c>
      <c r="M356" s="215">
        <f t="shared" si="37"/>
        <v>0.89765079707312134</v>
      </c>
      <c r="N356" s="242">
        <v>2.13</v>
      </c>
      <c r="O356" s="243">
        <v>60.98</v>
      </c>
      <c r="P356" s="244">
        <v>35.31</v>
      </c>
      <c r="Q356" s="217">
        <f>O356-N356</f>
        <v>58.849999999999994</v>
      </c>
      <c r="R356" s="217">
        <f>P356-N356</f>
        <v>33.18</v>
      </c>
      <c r="S356" s="216">
        <f>(Q356-R356)/R356*100</f>
        <v>77.365883062085587</v>
      </c>
      <c r="T356" s="219">
        <v>18.46</v>
      </c>
      <c r="U356" s="217">
        <v>26.48</v>
      </c>
      <c r="V356" s="217">
        <v>25.96</v>
      </c>
      <c r="W356" s="220">
        <f t="shared" si="35"/>
        <v>6.9333333333333274</v>
      </c>
    </row>
    <row r="357" spans="1:23" s="208" customFormat="1" hidden="1" x14ac:dyDescent="0.25">
      <c r="A357" s="465" t="s">
        <v>221</v>
      </c>
      <c r="B357" s="461">
        <v>247</v>
      </c>
      <c r="C357" s="212">
        <v>3</v>
      </c>
      <c r="D357" s="212">
        <v>2</v>
      </c>
      <c r="E357" s="213" t="s">
        <v>150</v>
      </c>
      <c r="F357" s="213" t="s">
        <v>154</v>
      </c>
      <c r="G357" s="213" t="s">
        <v>154</v>
      </c>
      <c r="H357" s="237" t="s">
        <v>117</v>
      </c>
      <c r="I357" s="238">
        <v>12.01</v>
      </c>
      <c r="J357" s="239">
        <v>86.9</v>
      </c>
      <c r="K357" s="217">
        <f t="shared" si="36"/>
        <v>74.89</v>
      </c>
      <c r="L357" s="14">
        <v>77.446285714285594</v>
      </c>
      <c r="M357" s="215">
        <f t="shared" si="37"/>
        <v>0.96699279131711713</v>
      </c>
      <c r="N357" s="218"/>
      <c r="O357" s="217"/>
      <c r="P357" s="217"/>
      <c r="Q357" s="217"/>
      <c r="R357" s="217"/>
      <c r="S357" s="216"/>
      <c r="T357" s="219">
        <v>19.489999999999998</v>
      </c>
      <c r="U357" s="217">
        <v>25.81</v>
      </c>
      <c r="V357" s="217">
        <v>25.45</v>
      </c>
      <c r="W357" s="220">
        <f t="shared" si="35"/>
        <v>6.0402684563758289</v>
      </c>
    </row>
    <row r="358" spans="1:23" s="208" customFormat="1" hidden="1" x14ac:dyDescent="0.25">
      <c r="A358" s="466"/>
      <c r="B358" s="458"/>
      <c r="C358" s="212">
        <v>3</v>
      </c>
      <c r="D358" s="212">
        <v>2</v>
      </c>
      <c r="E358" s="213" t="s">
        <v>150</v>
      </c>
      <c r="F358" s="213" t="s">
        <v>154</v>
      </c>
      <c r="G358" s="213" t="s">
        <v>154</v>
      </c>
      <c r="H358" s="214" t="s">
        <v>119</v>
      </c>
      <c r="I358" s="215">
        <v>13.99</v>
      </c>
      <c r="J358" s="216">
        <v>159.13</v>
      </c>
      <c r="K358" s="217">
        <f t="shared" si="36"/>
        <v>145.13999999999999</v>
      </c>
      <c r="L358" s="14">
        <v>154.89257142857099</v>
      </c>
      <c r="M358" s="215">
        <f t="shared" si="37"/>
        <v>0.93703654514465584</v>
      </c>
      <c r="N358" s="218"/>
      <c r="O358" s="217"/>
      <c r="P358" s="217"/>
      <c r="Q358" s="217"/>
      <c r="R358" s="217"/>
      <c r="S358" s="216"/>
      <c r="T358" s="219">
        <v>18.48</v>
      </c>
      <c r="U358" s="217">
        <v>24.64</v>
      </c>
      <c r="V358" s="217">
        <v>24.2</v>
      </c>
      <c r="W358" s="220">
        <f t="shared" si="35"/>
        <v>7.6923076923077165</v>
      </c>
    </row>
    <row r="359" spans="1:23" s="208" customFormat="1" hidden="1" x14ac:dyDescent="0.25">
      <c r="A359" s="466"/>
      <c r="B359" s="458"/>
      <c r="C359" s="212">
        <v>3</v>
      </c>
      <c r="D359" s="212">
        <v>2</v>
      </c>
      <c r="E359" s="213" t="s">
        <v>150</v>
      </c>
      <c r="F359" s="213" t="s">
        <v>154</v>
      </c>
      <c r="G359" s="213" t="s">
        <v>154</v>
      </c>
      <c r="H359" s="214" t="s">
        <v>69</v>
      </c>
      <c r="I359" s="215">
        <v>13.92</v>
      </c>
      <c r="J359" s="216">
        <v>256.24</v>
      </c>
      <c r="K359" s="217">
        <f t="shared" si="36"/>
        <v>242.32000000000002</v>
      </c>
      <c r="L359" s="14">
        <v>232.33885714285699</v>
      </c>
      <c r="M359" s="215">
        <f t="shared" si="37"/>
        <v>1.0429594213378004</v>
      </c>
      <c r="N359" s="218"/>
      <c r="O359" s="217"/>
      <c r="P359" s="217"/>
      <c r="Q359" s="217"/>
      <c r="R359" s="217"/>
      <c r="S359" s="216"/>
      <c r="T359" s="219">
        <v>19.64</v>
      </c>
      <c r="U359" s="217">
        <v>24.8</v>
      </c>
      <c r="V359" s="217">
        <v>24.46</v>
      </c>
      <c r="W359" s="220">
        <f t="shared" si="35"/>
        <v>7.0539419087136901</v>
      </c>
    </row>
    <row r="360" spans="1:23" s="208" customFormat="1" x14ac:dyDescent="0.25">
      <c r="A360" s="466"/>
      <c r="B360" s="458"/>
      <c r="C360" s="212">
        <v>3</v>
      </c>
      <c r="D360" s="212">
        <v>2</v>
      </c>
      <c r="E360" s="213" t="s">
        <v>150</v>
      </c>
      <c r="F360" s="213" t="s">
        <v>154</v>
      </c>
      <c r="G360" s="213" t="s">
        <v>154</v>
      </c>
      <c r="H360" s="214" t="s">
        <v>116</v>
      </c>
      <c r="I360" s="215">
        <v>25.39</v>
      </c>
      <c r="J360" s="216">
        <v>496.46</v>
      </c>
      <c r="K360" s="217">
        <f t="shared" si="36"/>
        <v>471.07</v>
      </c>
      <c r="L360" s="14">
        <v>464.67771428571399</v>
      </c>
      <c r="M360" s="215">
        <f t="shared" si="37"/>
        <v>1.0137563853780076</v>
      </c>
      <c r="N360" s="218"/>
      <c r="O360" s="217"/>
      <c r="P360" s="217"/>
      <c r="Q360" s="217"/>
      <c r="R360" s="217"/>
      <c r="S360" s="216"/>
      <c r="T360" s="219">
        <v>20.07</v>
      </c>
      <c r="U360" s="217">
        <v>27.22</v>
      </c>
      <c r="V360" s="217">
        <v>26.8</v>
      </c>
      <c r="W360" s="220">
        <f t="shared" si="35"/>
        <v>6.2407132243684718</v>
      </c>
    </row>
    <row r="361" spans="1:23" s="208" customFormat="1" ht="15.75" hidden="1" thickBot="1" x14ac:dyDescent="0.3">
      <c r="A361" s="467"/>
      <c r="B361" s="459"/>
      <c r="C361" s="212">
        <v>3</v>
      </c>
      <c r="D361" s="212">
        <v>2</v>
      </c>
      <c r="E361" s="213" t="s">
        <v>150</v>
      </c>
      <c r="F361" s="213" t="s">
        <v>154</v>
      </c>
      <c r="G361" s="213" t="s">
        <v>154</v>
      </c>
      <c r="H361" s="245" t="s">
        <v>123</v>
      </c>
      <c r="I361" s="233">
        <v>25.37</v>
      </c>
      <c r="J361" s="234">
        <v>421.57</v>
      </c>
      <c r="K361" s="217">
        <f t="shared" si="36"/>
        <v>396.2</v>
      </c>
      <c r="L361" s="246">
        <v>418.20994285714198</v>
      </c>
      <c r="M361" s="215">
        <f t="shared" si="37"/>
        <v>0.9473710674911896</v>
      </c>
      <c r="N361" s="218"/>
      <c r="O361" s="217"/>
      <c r="P361" s="217"/>
      <c r="Q361" s="217"/>
      <c r="R361" s="217"/>
      <c r="S361" s="216"/>
      <c r="T361" s="219">
        <v>18.72</v>
      </c>
      <c r="U361" s="217">
        <v>25.03</v>
      </c>
      <c r="V361" s="217">
        <v>24.6</v>
      </c>
      <c r="W361" s="220">
        <f t="shared" si="35"/>
        <v>7.3129251700680182</v>
      </c>
    </row>
    <row r="362" spans="1:23" s="208" customFormat="1" hidden="1" x14ac:dyDescent="0.25">
      <c r="A362" s="465" t="s">
        <v>221</v>
      </c>
      <c r="B362" s="461">
        <v>248</v>
      </c>
      <c r="C362" s="212">
        <v>3</v>
      </c>
      <c r="D362" s="212">
        <v>2</v>
      </c>
      <c r="E362" s="213" t="s">
        <v>180</v>
      </c>
      <c r="F362" s="213" t="s">
        <v>154</v>
      </c>
      <c r="G362" s="213" t="s">
        <v>156</v>
      </c>
      <c r="H362" s="237" t="s">
        <v>117</v>
      </c>
      <c r="I362" s="238">
        <v>11.96</v>
      </c>
      <c r="J362" s="239">
        <v>90.22</v>
      </c>
      <c r="K362" s="217">
        <f t="shared" si="36"/>
        <v>78.259999999999991</v>
      </c>
      <c r="L362" s="14">
        <v>77.446285714285594</v>
      </c>
      <c r="M362" s="215">
        <f t="shared" si="37"/>
        <v>1.0105068213176336</v>
      </c>
      <c r="N362" s="218"/>
      <c r="O362" s="217"/>
      <c r="P362" s="217"/>
      <c r="Q362" s="217"/>
      <c r="R362" s="217"/>
      <c r="S362" s="216"/>
      <c r="T362" s="219">
        <v>19.18</v>
      </c>
      <c r="U362" s="217">
        <v>25.93</v>
      </c>
      <c r="V362" s="217">
        <v>25.56</v>
      </c>
      <c r="W362" s="220">
        <f t="shared" si="35"/>
        <v>5.7993730407523678</v>
      </c>
    </row>
    <row r="363" spans="1:23" s="208" customFormat="1" hidden="1" x14ac:dyDescent="0.25">
      <c r="A363" s="466"/>
      <c r="B363" s="458"/>
      <c r="C363" s="212">
        <v>3</v>
      </c>
      <c r="D363" s="212">
        <v>2</v>
      </c>
      <c r="E363" s="213" t="s">
        <v>180</v>
      </c>
      <c r="F363" s="213" t="s">
        <v>154</v>
      </c>
      <c r="G363" s="213" t="s">
        <v>156</v>
      </c>
      <c r="H363" s="214" t="s">
        <v>119</v>
      </c>
      <c r="I363" s="215">
        <v>14.05</v>
      </c>
      <c r="J363" s="216">
        <v>217.59</v>
      </c>
      <c r="K363" s="217">
        <f t="shared" si="36"/>
        <v>203.54</v>
      </c>
      <c r="L363" s="14">
        <v>154.89257142857099</v>
      </c>
      <c r="M363" s="215">
        <f t="shared" si="37"/>
        <v>1.3140720573153042</v>
      </c>
      <c r="N363" s="218"/>
      <c r="O363" s="217"/>
      <c r="P363" s="217"/>
      <c r="Q363" s="217"/>
      <c r="R363" s="217"/>
      <c r="S363" s="216"/>
      <c r="T363" s="219">
        <v>19.350000000000001</v>
      </c>
      <c r="U363" s="217">
        <v>26.49</v>
      </c>
      <c r="V363" s="217">
        <v>26.11</v>
      </c>
      <c r="W363" s="220">
        <f t="shared" si="35"/>
        <v>5.6213017751479164</v>
      </c>
    </row>
    <row r="364" spans="1:23" s="208" customFormat="1" hidden="1" x14ac:dyDescent="0.25">
      <c r="A364" s="466"/>
      <c r="B364" s="458"/>
      <c r="C364" s="212">
        <v>3</v>
      </c>
      <c r="D364" s="212">
        <v>2</v>
      </c>
      <c r="E364" s="213" t="s">
        <v>180</v>
      </c>
      <c r="F364" s="213" t="s">
        <v>154</v>
      </c>
      <c r="G364" s="213" t="s">
        <v>156</v>
      </c>
      <c r="H364" s="214" t="s">
        <v>69</v>
      </c>
      <c r="I364" s="215">
        <v>13.99</v>
      </c>
      <c r="J364" s="216">
        <v>307.92</v>
      </c>
      <c r="K364" s="217">
        <f t="shared" si="36"/>
        <v>293.93</v>
      </c>
      <c r="L364" s="14">
        <v>232.33885714285699</v>
      </c>
      <c r="M364" s="215">
        <f t="shared" si="37"/>
        <v>1.2650918731999821</v>
      </c>
      <c r="N364" s="218"/>
      <c r="O364" s="217"/>
      <c r="P364" s="217"/>
      <c r="Q364" s="217"/>
      <c r="R364" s="217"/>
      <c r="S364" s="216"/>
      <c r="T364" s="219">
        <v>19.66</v>
      </c>
      <c r="U364" s="217">
        <v>25.23</v>
      </c>
      <c r="V364" s="217">
        <v>24.96</v>
      </c>
      <c r="W364" s="220">
        <f t="shared" si="35"/>
        <v>5.0943396226415008</v>
      </c>
    </row>
    <row r="365" spans="1:23" s="208" customFormat="1" x14ac:dyDescent="0.25">
      <c r="A365" s="466"/>
      <c r="B365" s="458"/>
      <c r="C365" s="212">
        <v>3</v>
      </c>
      <c r="D365" s="212">
        <v>2</v>
      </c>
      <c r="E365" s="213" t="s">
        <v>180</v>
      </c>
      <c r="F365" s="213" t="s">
        <v>154</v>
      </c>
      <c r="G365" s="213" t="s">
        <v>156</v>
      </c>
      <c r="H365" s="214" t="s">
        <v>116</v>
      </c>
      <c r="I365" s="215">
        <v>25.49</v>
      </c>
      <c r="J365" s="216">
        <v>540.73</v>
      </c>
      <c r="K365" s="217">
        <f t="shared" si="36"/>
        <v>515.24</v>
      </c>
      <c r="L365" s="14">
        <v>464.67771428571399</v>
      </c>
      <c r="M365" s="215">
        <f t="shared" si="37"/>
        <v>1.1088115142169204</v>
      </c>
      <c r="N365" s="218"/>
      <c r="O365" s="217"/>
      <c r="P365" s="217"/>
      <c r="Q365" s="217"/>
      <c r="R365" s="217"/>
      <c r="S365" s="216"/>
      <c r="T365" s="219">
        <v>18.96</v>
      </c>
      <c r="U365" s="217">
        <v>25.68</v>
      </c>
      <c r="V365" s="217">
        <v>25.4</v>
      </c>
      <c r="W365" s="220">
        <f t="shared" si="35"/>
        <v>4.347826086956541</v>
      </c>
    </row>
    <row r="366" spans="1:23" s="208" customFormat="1" ht="15.75" hidden="1" thickBot="1" x14ac:dyDescent="0.3">
      <c r="A366" s="467"/>
      <c r="B366" s="459"/>
      <c r="C366" s="212">
        <v>3</v>
      </c>
      <c r="D366" s="212">
        <v>2</v>
      </c>
      <c r="E366" s="213" t="s">
        <v>180</v>
      </c>
      <c r="F366" s="213" t="s">
        <v>154</v>
      </c>
      <c r="G366" s="213" t="s">
        <v>156</v>
      </c>
      <c r="H366" s="232" t="s">
        <v>118</v>
      </c>
      <c r="I366" s="233">
        <v>25.45</v>
      </c>
      <c r="J366" s="234">
        <v>495.62</v>
      </c>
      <c r="K366" s="217">
        <f t="shared" si="36"/>
        <v>470.17</v>
      </c>
      <c r="L366" s="14">
        <v>486.982244571428</v>
      </c>
      <c r="M366" s="215">
        <f t="shared" si="37"/>
        <v>0.96547667854661989</v>
      </c>
      <c r="N366" s="218"/>
      <c r="O366" s="217"/>
      <c r="P366" s="217"/>
      <c r="Q366" s="217"/>
      <c r="R366" s="217"/>
      <c r="S366" s="216"/>
      <c r="T366" s="219">
        <v>17.43</v>
      </c>
      <c r="U366" s="217">
        <v>24.38</v>
      </c>
      <c r="V366" s="217">
        <v>24.05</v>
      </c>
      <c r="W366" s="220">
        <f t="shared" si="35"/>
        <v>4.9848942598187049</v>
      </c>
    </row>
    <row r="367" spans="1:23" s="208" customFormat="1" hidden="1" x14ac:dyDescent="0.25">
      <c r="A367" s="465" t="s">
        <v>221</v>
      </c>
      <c r="B367" s="461">
        <v>249</v>
      </c>
      <c r="C367" s="212">
        <v>3</v>
      </c>
      <c r="D367" s="212">
        <v>2</v>
      </c>
      <c r="E367" s="213" t="s">
        <v>191</v>
      </c>
      <c r="F367" s="213" t="s">
        <v>154</v>
      </c>
      <c r="G367" s="213" t="s">
        <v>154</v>
      </c>
      <c r="H367" s="237" t="s">
        <v>117</v>
      </c>
      <c r="I367" s="238">
        <v>11.83</v>
      </c>
      <c r="J367" s="239">
        <v>69.94</v>
      </c>
      <c r="K367" s="217">
        <f t="shared" si="36"/>
        <v>58.11</v>
      </c>
      <c r="L367" s="14">
        <v>77.446285714285594</v>
      </c>
      <c r="M367" s="215">
        <f t="shared" si="37"/>
        <v>0.75032649356973802</v>
      </c>
      <c r="N367" s="218"/>
      <c r="O367" s="217"/>
      <c r="P367" s="217"/>
      <c r="Q367" s="217"/>
      <c r="R367" s="217"/>
      <c r="S367" s="216"/>
      <c r="T367" s="219">
        <v>17.5</v>
      </c>
      <c r="U367" s="217">
        <v>23.75</v>
      </c>
      <c r="V367" s="217">
        <v>23.42</v>
      </c>
      <c r="W367" s="220">
        <f t="shared" si="35"/>
        <v>5.5743243243242935</v>
      </c>
    </row>
    <row r="368" spans="1:23" s="208" customFormat="1" hidden="1" x14ac:dyDescent="0.25">
      <c r="A368" s="466"/>
      <c r="B368" s="458"/>
      <c r="C368" s="212">
        <v>3</v>
      </c>
      <c r="D368" s="212">
        <v>2</v>
      </c>
      <c r="E368" s="213" t="s">
        <v>191</v>
      </c>
      <c r="F368" s="213" t="s">
        <v>154</v>
      </c>
      <c r="G368" s="213" t="s">
        <v>154</v>
      </c>
      <c r="H368" s="214" t="s">
        <v>119</v>
      </c>
      <c r="I368" s="215">
        <v>13.99</v>
      </c>
      <c r="J368" s="216">
        <v>189.77</v>
      </c>
      <c r="K368" s="217">
        <f t="shared" si="36"/>
        <v>175.78</v>
      </c>
      <c r="L368" s="14">
        <v>154.89257142857099</v>
      </c>
      <c r="M368" s="215">
        <f t="shared" si="37"/>
        <v>1.134851067283503</v>
      </c>
      <c r="N368" s="218"/>
      <c r="O368" s="217"/>
      <c r="P368" s="217"/>
      <c r="Q368" s="217"/>
      <c r="R368" s="217"/>
      <c r="S368" s="216"/>
      <c r="T368" s="219">
        <v>18.559999999999999</v>
      </c>
      <c r="U368" s="217">
        <v>24.92</v>
      </c>
      <c r="V368" s="217">
        <v>24.61</v>
      </c>
      <c r="W368" s="220">
        <f t="shared" si="35"/>
        <v>5.1239669421487974</v>
      </c>
    </row>
    <row r="369" spans="1:23" s="208" customFormat="1" hidden="1" x14ac:dyDescent="0.25">
      <c r="A369" s="466"/>
      <c r="B369" s="458"/>
      <c r="C369" s="212">
        <v>3</v>
      </c>
      <c r="D369" s="212">
        <v>2</v>
      </c>
      <c r="E369" s="213" t="s">
        <v>191</v>
      </c>
      <c r="F369" s="213" t="s">
        <v>154</v>
      </c>
      <c r="G369" s="213" t="s">
        <v>154</v>
      </c>
      <c r="H369" s="214" t="s">
        <v>69</v>
      </c>
      <c r="I369" s="215">
        <v>13.91</v>
      </c>
      <c r="J369" s="216">
        <v>293.95999999999998</v>
      </c>
      <c r="K369" s="217">
        <f t="shared" si="36"/>
        <v>280.04999999999995</v>
      </c>
      <c r="L369" s="14">
        <v>232.33885714285699</v>
      </c>
      <c r="M369" s="215">
        <f t="shared" si="37"/>
        <v>1.2053515431893815</v>
      </c>
      <c r="N369" s="218"/>
      <c r="O369" s="217"/>
      <c r="P369" s="217"/>
      <c r="Q369" s="217"/>
      <c r="R369" s="217"/>
      <c r="S369" s="216"/>
      <c r="T369" s="219">
        <v>19.399999999999999</v>
      </c>
      <c r="U369" s="217">
        <v>26.56</v>
      </c>
      <c r="V369" s="217">
        <v>26.23</v>
      </c>
      <c r="W369" s="220">
        <f t="shared" si="35"/>
        <v>4.8316251830160795</v>
      </c>
    </row>
    <row r="370" spans="1:23" s="208" customFormat="1" x14ac:dyDescent="0.25">
      <c r="A370" s="466"/>
      <c r="B370" s="458"/>
      <c r="C370" s="212">
        <v>3</v>
      </c>
      <c r="D370" s="212">
        <v>2</v>
      </c>
      <c r="E370" s="213" t="s">
        <v>191</v>
      </c>
      <c r="F370" s="213" t="s">
        <v>154</v>
      </c>
      <c r="G370" s="213" t="s">
        <v>154</v>
      </c>
      <c r="H370" s="214" t="s">
        <v>116</v>
      </c>
      <c r="I370" s="215">
        <v>25.47</v>
      </c>
      <c r="J370" s="216">
        <v>524.95000000000005</v>
      </c>
      <c r="K370" s="217">
        <f t="shared" si="36"/>
        <v>499.48</v>
      </c>
      <c r="L370" s="14">
        <v>464.67771428571399</v>
      </c>
      <c r="M370" s="215">
        <f t="shared" si="37"/>
        <v>1.0748955343549946</v>
      </c>
      <c r="N370" s="218"/>
      <c r="O370" s="217"/>
      <c r="P370" s="217"/>
      <c r="Q370" s="217"/>
      <c r="R370" s="217"/>
      <c r="S370" s="216"/>
      <c r="T370" s="219">
        <v>19.54</v>
      </c>
      <c r="U370" s="217">
        <v>26.26</v>
      </c>
      <c r="V370" s="217">
        <v>26.01</v>
      </c>
      <c r="W370" s="220">
        <f t="shared" ref="W370:W451" si="38">((U370-T370)-(V370-T370))/(V370-T370)*100</f>
        <v>3.8639876352395657</v>
      </c>
    </row>
    <row r="371" spans="1:23" s="208" customFormat="1" ht="15.75" hidden="1" thickBot="1" x14ac:dyDescent="0.3">
      <c r="A371" s="467"/>
      <c r="B371" s="459"/>
      <c r="C371" s="212">
        <v>3</v>
      </c>
      <c r="D371" s="212">
        <v>2</v>
      </c>
      <c r="E371" s="213" t="s">
        <v>191</v>
      </c>
      <c r="F371" s="213" t="s">
        <v>154</v>
      </c>
      <c r="G371" s="213" t="s">
        <v>154</v>
      </c>
      <c r="H371" s="232" t="s">
        <v>118</v>
      </c>
      <c r="I371" s="233">
        <v>25.54</v>
      </c>
      <c r="J371" s="234">
        <v>465.38</v>
      </c>
      <c r="K371" s="217">
        <f t="shared" si="36"/>
        <v>439.84</v>
      </c>
      <c r="L371" s="14">
        <v>486.982244571428</v>
      </c>
      <c r="M371" s="215">
        <f t="shared" si="37"/>
        <v>0.90319514705733084</v>
      </c>
      <c r="N371" s="218"/>
      <c r="O371" s="217"/>
      <c r="P371" s="217"/>
      <c r="Q371" s="217"/>
      <c r="R371" s="217"/>
      <c r="S371" s="216"/>
      <c r="T371" s="219">
        <v>19.97</v>
      </c>
      <c r="U371" s="217">
        <v>26.33</v>
      </c>
      <c r="V371" s="217">
        <v>26.02</v>
      </c>
      <c r="W371" s="220">
        <f t="shared" si="38"/>
        <v>5.1239669421487388</v>
      </c>
    </row>
    <row r="372" spans="1:23" s="208" customFormat="1" hidden="1" x14ac:dyDescent="0.25">
      <c r="A372" s="465" t="s">
        <v>221</v>
      </c>
      <c r="B372" s="461">
        <v>250</v>
      </c>
      <c r="C372" s="212">
        <v>3</v>
      </c>
      <c r="D372" s="212">
        <v>2</v>
      </c>
      <c r="E372" s="213" t="s">
        <v>180</v>
      </c>
      <c r="F372" s="213" t="s">
        <v>154</v>
      </c>
      <c r="G372" s="213" t="s">
        <v>155</v>
      </c>
      <c r="H372" s="237" t="s">
        <v>117</v>
      </c>
      <c r="I372" s="238">
        <v>11.75</v>
      </c>
      <c r="J372" s="239">
        <v>69.36</v>
      </c>
      <c r="K372" s="217">
        <f t="shared" si="36"/>
        <v>57.61</v>
      </c>
      <c r="L372" s="14">
        <v>77.446285714285594</v>
      </c>
      <c r="M372" s="215">
        <f t="shared" si="37"/>
        <v>0.74387040603256938</v>
      </c>
      <c r="N372" s="218"/>
      <c r="O372" s="217"/>
      <c r="P372" s="217"/>
      <c r="Q372" s="217"/>
      <c r="R372" s="217"/>
      <c r="S372" s="216"/>
      <c r="T372" s="219">
        <v>18.23</v>
      </c>
      <c r="U372" s="217">
        <v>23.63</v>
      </c>
      <c r="V372" s="217">
        <v>23.26</v>
      </c>
      <c r="W372" s="220">
        <f t="shared" si="38"/>
        <v>7.3558648111331477</v>
      </c>
    </row>
    <row r="373" spans="1:23" s="208" customFormat="1" hidden="1" x14ac:dyDescent="0.25">
      <c r="A373" s="466"/>
      <c r="B373" s="458"/>
      <c r="C373" s="212">
        <v>3</v>
      </c>
      <c r="D373" s="212">
        <v>2</v>
      </c>
      <c r="E373" s="213" t="s">
        <v>180</v>
      </c>
      <c r="F373" s="213" t="s">
        <v>154</v>
      </c>
      <c r="G373" s="213" t="s">
        <v>155</v>
      </c>
      <c r="H373" s="214" t="s">
        <v>119</v>
      </c>
      <c r="I373" s="215">
        <v>14</v>
      </c>
      <c r="J373" s="216">
        <v>156.58000000000001</v>
      </c>
      <c r="K373" s="217">
        <f t="shared" si="36"/>
        <v>142.58000000000001</v>
      </c>
      <c r="L373" s="14">
        <v>154.89257142857099</v>
      </c>
      <c r="M373" s="215">
        <f t="shared" si="37"/>
        <v>0.9205089610495043</v>
      </c>
      <c r="N373" s="218"/>
      <c r="O373" s="217"/>
      <c r="P373" s="217"/>
      <c r="Q373" s="217"/>
      <c r="R373" s="217"/>
      <c r="S373" s="216"/>
      <c r="T373" s="219">
        <v>19.63</v>
      </c>
      <c r="U373" s="217">
        <v>25.05</v>
      </c>
      <c r="V373" s="217">
        <v>24.78</v>
      </c>
      <c r="W373" s="220">
        <f t="shared" si="38"/>
        <v>5.2427184466019314</v>
      </c>
    </row>
    <row r="374" spans="1:23" s="208" customFormat="1" hidden="1" x14ac:dyDescent="0.25">
      <c r="A374" s="466"/>
      <c r="B374" s="458"/>
      <c r="C374" s="212">
        <v>3</v>
      </c>
      <c r="D374" s="212">
        <v>2</v>
      </c>
      <c r="E374" s="213" t="s">
        <v>180</v>
      </c>
      <c r="F374" s="213" t="s">
        <v>154</v>
      </c>
      <c r="G374" s="213" t="s">
        <v>155</v>
      </c>
      <c r="H374" s="214" t="s">
        <v>69</v>
      </c>
      <c r="I374" s="215">
        <v>13.99</v>
      </c>
      <c r="J374" s="216">
        <v>271.2</v>
      </c>
      <c r="K374" s="217">
        <f t="shared" si="36"/>
        <v>257.20999999999998</v>
      </c>
      <c r="L374" s="14">
        <v>232.33885714285699</v>
      </c>
      <c r="M374" s="215">
        <f t="shared" si="37"/>
        <v>1.1070468502900941</v>
      </c>
      <c r="N374" s="218"/>
      <c r="O374" s="217"/>
      <c r="P374" s="217"/>
      <c r="Q374" s="217"/>
      <c r="R374" s="217"/>
      <c r="S374" s="216"/>
      <c r="T374" s="219">
        <v>20.420000000000002</v>
      </c>
      <c r="U374" s="217">
        <v>26.14</v>
      </c>
      <c r="V374" s="217">
        <v>25.92</v>
      </c>
      <c r="W374" s="220">
        <f t="shared" si="38"/>
        <v>3.9999999999999791</v>
      </c>
    </row>
    <row r="375" spans="1:23" s="208" customFormat="1" x14ac:dyDescent="0.25">
      <c r="A375" s="466"/>
      <c r="B375" s="458"/>
      <c r="C375" s="212">
        <v>3</v>
      </c>
      <c r="D375" s="212">
        <v>2</v>
      </c>
      <c r="E375" s="213" t="s">
        <v>180</v>
      </c>
      <c r="F375" s="213" t="s">
        <v>154</v>
      </c>
      <c r="G375" s="213" t="s">
        <v>155</v>
      </c>
      <c r="H375" s="214" t="s">
        <v>116</v>
      </c>
      <c r="I375" s="215">
        <v>25.58</v>
      </c>
      <c r="J375" s="216">
        <v>531.07000000000005</v>
      </c>
      <c r="K375" s="217">
        <f t="shared" si="36"/>
        <v>505.49000000000007</v>
      </c>
      <c r="L375" s="14">
        <v>464.67771428571399</v>
      </c>
      <c r="M375" s="215">
        <f t="shared" si="37"/>
        <v>1.0878292297211225</v>
      </c>
      <c r="N375" s="218"/>
      <c r="O375" s="217"/>
      <c r="P375" s="217"/>
      <c r="Q375" s="217"/>
      <c r="R375" s="217"/>
      <c r="S375" s="216"/>
      <c r="T375" s="219">
        <v>19.329999999999998</v>
      </c>
      <c r="U375" s="217">
        <v>24.09</v>
      </c>
      <c r="V375" s="217">
        <v>23.94</v>
      </c>
      <c r="W375" s="220">
        <f t="shared" si="38"/>
        <v>3.2537960954446525</v>
      </c>
    </row>
    <row r="376" spans="1:23" s="208" customFormat="1" ht="15.75" hidden="1" thickBot="1" x14ac:dyDescent="0.3">
      <c r="A376" s="467"/>
      <c r="B376" s="459"/>
      <c r="C376" s="212">
        <v>3</v>
      </c>
      <c r="D376" s="212">
        <v>2</v>
      </c>
      <c r="E376" s="213" t="s">
        <v>180</v>
      </c>
      <c r="F376" s="213" t="s">
        <v>154</v>
      </c>
      <c r="G376" s="213" t="s">
        <v>155</v>
      </c>
      <c r="H376" s="232" t="s">
        <v>118</v>
      </c>
      <c r="I376" s="233">
        <v>25.45</v>
      </c>
      <c r="J376" s="234">
        <v>519.82000000000005</v>
      </c>
      <c r="K376" s="217">
        <f t="shared" si="36"/>
        <v>494.37000000000006</v>
      </c>
      <c r="L376" s="14">
        <v>486.982244571428</v>
      </c>
      <c r="M376" s="215">
        <f t="shared" si="37"/>
        <v>1.0151704821087957</v>
      </c>
      <c r="N376" s="218"/>
      <c r="O376" s="217"/>
      <c r="P376" s="217"/>
      <c r="Q376" s="217"/>
      <c r="R376" s="217"/>
      <c r="S376" s="216"/>
      <c r="T376" s="219">
        <v>20.5</v>
      </c>
      <c r="U376" s="217">
        <v>25.09</v>
      </c>
      <c r="V376" s="217">
        <v>24.89</v>
      </c>
      <c r="W376" s="220">
        <f t="shared" si="38"/>
        <v>4.5558086560364295</v>
      </c>
    </row>
    <row r="377" spans="1:23" s="208" customFormat="1" hidden="1" x14ac:dyDescent="0.25">
      <c r="A377" s="465" t="s">
        <v>221</v>
      </c>
      <c r="B377" s="461">
        <v>251</v>
      </c>
      <c r="C377" s="212">
        <v>3</v>
      </c>
      <c r="D377" s="212">
        <v>2</v>
      </c>
      <c r="E377" s="213" t="s">
        <v>190</v>
      </c>
      <c r="F377" s="213" t="s">
        <v>154</v>
      </c>
      <c r="G377" s="213" t="s">
        <v>154</v>
      </c>
      <c r="H377" s="237" t="s">
        <v>117</v>
      </c>
      <c r="I377" s="238">
        <v>11.8</v>
      </c>
      <c r="J377" s="239">
        <v>74.31</v>
      </c>
      <c r="K377" s="217">
        <f t="shared" si="36"/>
        <v>62.510000000000005</v>
      </c>
      <c r="L377" s="14">
        <v>77.446285714285594</v>
      </c>
      <c r="M377" s="215">
        <f t="shared" si="37"/>
        <v>0.80714006389682202</v>
      </c>
      <c r="N377" s="218"/>
      <c r="O377" s="217"/>
      <c r="P377" s="217"/>
      <c r="Q377" s="217"/>
      <c r="R377" s="217"/>
      <c r="S377" s="216"/>
      <c r="T377" s="219">
        <v>19.72</v>
      </c>
      <c r="U377" s="217">
        <v>24.18</v>
      </c>
      <c r="V377" s="217">
        <v>23.95</v>
      </c>
      <c r="W377" s="220">
        <f t="shared" si="38"/>
        <v>5.4373522458628933</v>
      </c>
    </row>
    <row r="378" spans="1:23" s="208" customFormat="1" hidden="1" x14ac:dyDescent="0.25">
      <c r="A378" s="466"/>
      <c r="B378" s="458"/>
      <c r="C378" s="212">
        <v>3</v>
      </c>
      <c r="D378" s="212">
        <v>2</v>
      </c>
      <c r="E378" s="213" t="s">
        <v>190</v>
      </c>
      <c r="F378" s="213" t="s">
        <v>154</v>
      </c>
      <c r="G378" s="213" t="s">
        <v>154</v>
      </c>
      <c r="H378" s="214" t="s">
        <v>119</v>
      </c>
      <c r="I378" s="215">
        <v>14.02</v>
      </c>
      <c r="J378" s="216">
        <v>170.43</v>
      </c>
      <c r="K378" s="217">
        <f t="shared" si="36"/>
        <v>156.41</v>
      </c>
      <c r="L378" s="14">
        <v>154.89257142857099</v>
      </c>
      <c r="M378" s="215">
        <f t="shared" si="37"/>
        <v>1.0097966516885464</v>
      </c>
      <c r="N378" s="218"/>
      <c r="O378" s="217"/>
      <c r="P378" s="217"/>
      <c r="Q378" s="217"/>
      <c r="R378" s="217"/>
      <c r="S378" s="216"/>
      <c r="T378" s="219">
        <v>20.53</v>
      </c>
      <c r="U378" s="217">
        <v>26.23</v>
      </c>
      <c r="V378" s="217">
        <v>25.98</v>
      </c>
      <c r="W378" s="220">
        <f t="shared" si="38"/>
        <v>4.5871559633027523</v>
      </c>
    </row>
    <row r="379" spans="1:23" s="208" customFormat="1" hidden="1" x14ac:dyDescent="0.25">
      <c r="A379" s="466"/>
      <c r="B379" s="458"/>
      <c r="C379" s="212">
        <v>3</v>
      </c>
      <c r="D379" s="212">
        <v>2</v>
      </c>
      <c r="E379" s="213" t="s">
        <v>190</v>
      </c>
      <c r="F379" s="213" t="s">
        <v>154</v>
      </c>
      <c r="G379" s="213" t="s">
        <v>154</v>
      </c>
      <c r="H379" s="214" t="s">
        <v>69</v>
      </c>
      <c r="I379" s="215">
        <v>13.93</v>
      </c>
      <c r="J379" s="216">
        <v>269.27</v>
      </c>
      <c r="K379" s="217">
        <f t="shared" si="36"/>
        <v>255.33999999999997</v>
      </c>
      <c r="L379" s="14">
        <v>232.33885714285699</v>
      </c>
      <c r="M379" s="215">
        <f t="shared" si="37"/>
        <v>1.0989982611604239</v>
      </c>
      <c r="N379" s="218"/>
      <c r="O379" s="217"/>
      <c r="P379" s="217"/>
      <c r="Q379" s="217"/>
      <c r="R379" s="217"/>
      <c r="S379" s="216"/>
      <c r="T379" s="219">
        <v>20.190000000000001</v>
      </c>
      <c r="U379" s="217">
        <v>25.62</v>
      </c>
      <c r="V379" s="217">
        <v>25.4</v>
      </c>
      <c r="W379" s="220">
        <f t="shared" si="38"/>
        <v>4.2226487523992811</v>
      </c>
    </row>
    <row r="380" spans="1:23" s="208" customFormat="1" x14ac:dyDescent="0.25">
      <c r="A380" s="466"/>
      <c r="B380" s="458"/>
      <c r="C380" s="212">
        <v>3</v>
      </c>
      <c r="D380" s="212">
        <v>2</v>
      </c>
      <c r="E380" s="213" t="s">
        <v>190</v>
      </c>
      <c r="F380" s="213" t="s">
        <v>154</v>
      </c>
      <c r="G380" s="213" t="s">
        <v>154</v>
      </c>
      <c r="H380" s="214" t="s">
        <v>116</v>
      </c>
      <c r="I380" s="215">
        <v>25.66</v>
      </c>
      <c r="J380" s="216">
        <v>548.66</v>
      </c>
      <c r="K380" s="217">
        <f t="shared" si="36"/>
        <v>523</v>
      </c>
      <c r="L380" s="14">
        <v>464.67771428571399</v>
      </c>
      <c r="M380" s="215">
        <f t="shared" si="37"/>
        <v>1.1255112606463964</v>
      </c>
      <c r="N380" s="218"/>
      <c r="O380" s="217"/>
      <c r="P380" s="217"/>
      <c r="Q380" s="217"/>
      <c r="R380" s="217"/>
      <c r="S380" s="216"/>
      <c r="T380" s="219">
        <v>17.8</v>
      </c>
      <c r="U380" s="217">
        <v>25.01</v>
      </c>
      <c r="V380" s="217">
        <v>24.77</v>
      </c>
      <c r="W380" s="220">
        <f t="shared" si="38"/>
        <v>3.443328550932597</v>
      </c>
    </row>
    <row r="381" spans="1:23" s="208" customFormat="1" ht="15.75" hidden="1" thickBot="1" x14ac:dyDescent="0.3">
      <c r="A381" s="467"/>
      <c r="B381" s="459"/>
      <c r="C381" s="212">
        <v>3</v>
      </c>
      <c r="D381" s="212">
        <v>2</v>
      </c>
      <c r="E381" s="213" t="s">
        <v>190</v>
      </c>
      <c r="F381" s="213" t="s">
        <v>154</v>
      </c>
      <c r="G381" s="213" t="s">
        <v>154</v>
      </c>
      <c r="H381" s="232" t="s">
        <v>118</v>
      </c>
      <c r="I381" s="233">
        <v>25.55</v>
      </c>
      <c r="J381" s="234">
        <v>414.65</v>
      </c>
      <c r="K381" s="217">
        <f t="shared" si="36"/>
        <v>389.09999999999997</v>
      </c>
      <c r="L381" s="14">
        <v>486.982244571428</v>
      </c>
      <c r="M381" s="215">
        <f t="shared" si="37"/>
        <v>0.79900243661333081</v>
      </c>
      <c r="N381" s="218"/>
      <c r="O381" s="217"/>
      <c r="P381" s="217"/>
      <c r="Q381" s="217"/>
      <c r="R381" s="217"/>
      <c r="S381" s="216"/>
      <c r="T381" s="219">
        <v>19.16</v>
      </c>
      <c r="U381" s="217">
        <v>26.07</v>
      </c>
      <c r="V381" s="217">
        <v>25.78</v>
      </c>
      <c r="W381" s="220">
        <f t="shared" si="38"/>
        <v>4.3806646525679627</v>
      </c>
    </row>
    <row r="382" spans="1:23" s="208" customFormat="1" hidden="1" x14ac:dyDescent="0.25">
      <c r="A382" s="465" t="s">
        <v>221</v>
      </c>
      <c r="B382" s="461">
        <v>252</v>
      </c>
      <c r="C382" s="212">
        <v>3</v>
      </c>
      <c r="D382" s="212">
        <v>2</v>
      </c>
      <c r="E382" s="213" t="s">
        <v>180</v>
      </c>
      <c r="F382" s="213" t="s">
        <v>157</v>
      </c>
      <c r="G382" s="213" t="s">
        <v>154</v>
      </c>
      <c r="H382" s="237" t="s">
        <v>117</v>
      </c>
      <c r="I382" s="238">
        <v>11.99</v>
      </c>
      <c r="J382" s="239">
        <v>73.8</v>
      </c>
      <c r="K382" s="217">
        <f t="shared" si="36"/>
        <v>61.809999999999995</v>
      </c>
      <c r="L382" s="14">
        <v>77.446285714285594</v>
      </c>
      <c r="M382" s="215">
        <f t="shared" si="37"/>
        <v>0.79810154134478573</v>
      </c>
      <c r="N382" s="218"/>
      <c r="O382" s="217"/>
      <c r="P382" s="217"/>
      <c r="Q382" s="217"/>
      <c r="R382" s="217"/>
      <c r="S382" s="216"/>
      <c r="T382" s="219">
        <v>20.399999999999999</v>
      </c>
      <c r="U382" s="217">
        <v>27.8</v>
      </c>
      <c r="V382" s="217">
        <v>27.36</v>
      </c>
      <c r="W382" s="220">
        <f t="shared" si="38"/>
        <v>6.321839080459787</v>
      </c>
    </row>
    <row r="383" spans="1:23" s="208" customFormat="1" hidden="1" x14ac:dyDescent="0.25">
      <c r="A383" s="466"/>
      <c r="B383" s="458"/>
      <c r="C383" s="212">
        <v>3</v>
      </c>
      <c r="D383" s="212">
        <v>2</v>
      </c>
      <c r="E383" s="213" t="s">
        <v>180</v>
      </c>
      <c r="F383" s="213" t="s">
        <v>157</v>
      </c>
      <c r="G383" s="213" t="s">
        <v>154</v>
      </c>
      <c r="H383" s="214" t="s">
        <v>119</v>
      </c>
      <c r="I383" s="215">
        <v>13.93</v>
      </c>
      <c r="J383" s="216">
        <v>174.79</v>
      </c>
      <c r="K383" s="217">
        <f t="shared" si="36"/>
        <v>160.85999999999999</v>
      </c>
      <c r="L383" s="14">
        <v>154.89257142857099</v>
      </c>
      <c r="M383" s="215">
        <f t="shared" si="37"/>
        <v>1.0385262412289469</v>
      </c>
      <c r="N383" s="218"/>
      <c r="O383" s="217"/>
      <c r="P383" s="217"/>
      <c r="Q383" s="217"/>
      <c r="R383" s="217"/>
      <c r="S383" s="216"/>
      <c r="T383" s="219">
        <v>20.69</v>
      </c>
      <c r="U383" s="217">
        <v>27.17</v>
      </c>
      <c r="V383" s="217">
        <v>26.84</v>
      </c>
      <c r="W383" s="220">
        <f t="shared" si="38"/>
        <v>5.3658536585366168</v>
      </c>
    </row>
    <row r="384" spans="1:23" s="208" customFormat="1" hidden="1" x14ac:dyDescent="0.25">
      <c r="A384" s="466"/>
      <c r="B384" s="458"/>
      <c r="C384" s="212">
        <v>3</v>
      </c>
      <c r="D384" s="212">
        <v>2</v>
      </c>
      <c r="E384" s="213" t="s">
        <v>180</v>
      </c>
      <c r="F384" s="213" t="s">
        <v>157</v>
      </c>
      <c r="G384" s="213" t="s">
        <v>154</v>
      </c>
      <c r="H384" s="214" t="s">
        <v>69</v>
      </c>
      <c r="I384" s="215">
        <v>14.04</v>
      </c>
      <c r="J384" s="216">
        <v>292.39</v>
      </c>
      <c r="K384" s="217">
        <f t="shared" si="36"/>
        <v>278.34999999999997</v>
      </c>
      <c r="L384" s="14">
        <v>232.33885714285699</v>
      </c>
      <c r="M384" s="215">
        <f t="shared" si="37"/>
        <v>1.1980346439805905</v>
      </c>
      <c r="N384" s="218"/>
      <c r="O384" s="217"/>
      <c r="P384" s="217"/>
      <c r="Q384" s="217"/>
      <c r="R384" s="217"/>
      <c r="S384" s="216"/>
      <c r="T384" s="219">
        <v>20.57</v>
      </c>
      <c r="U384" s="217">
        <v>27.42</v>
      </c>
      <c r="V384" s="217">
        <v>27.12</v>
      </c>
      <c r="W384" s="220">
        <f t="shared" si="38"/>
        <v>4.5801526717557355</v>
      </c>
    </row>
    <row r="385" spans="1:23" s="208" customFormat="1" x14ac:dyDescent="0.25">
      <c r="A385" s="466"/>
      <c r="B385" s="458"/>
      <c r="C385" s="212">
        <v>3</v>
      </c>
      <c r="D385" s="212">
        <v>2</v>
      </c>
      <c r="E385" s="213" t="s">
        <v>180</v>
      </c>
      <c r="F385" s="213" t="s">
        <v>157</v>
      </c>
      <c r="G385" s="213" t="s">
        <v>154</v>
      </c>
      <c r="H385" s="214" t="s">
        <v>116</v>
      </c>
      <c r="I385" s="215">
        <v>25.05</v>
      </c>
      <c r="J385" s="216">
        <v>549.54999999999995</v>
      </c>
      <c r="K385" s="217">
        <f t="shared" si="36"/>
        <v>524.5</v>
      </c>
      <c r="L385" s="14">
        <v>464.67771428571399</v>
      </c>
      <c r="M385" s="215">
        <f t="shared" si="37"/>
        <v>1.1287393044149807</v>
      </c>
      <c r="N385" s="218"/>
      <c r="O385" s="217"/>
      <c r="P385" s="217"/>
      <c r="Q385" s="217"/>
      <c r="R385" s="217"/>
      <c r="S385" s="216"/>
      <c r="T385" s="219">
        <v>19.2</v>
      </c>
      <c r="U385" s="217">
        <v>25.28</v>
      </c>
      <c r="V385" s="217">
        <v>25.07</v>
      </c>
      <c r="W385" s="220">
        <f t="shared" si="38"/>
        <v>3.5775127768313597</v>
      </c>
    </row>
    <row r="386" spans="1:23" s="208" customFormat="1" ht="15.75" hidden="1" thickBot="1" x14ac:dyDescent="0.3">
      <c r="A386" s="467"/>
      <c r="B386" s="459"/>
      <c r="C386" s="212">
        <v>3</v>
      </c>
      <c r="D386" s="212">
        <v>2</v>
      </c>
      <c r="E386" s="213" t="s">
        <v>180</v>
      </c>
      <c r="F386" s="213" t="s">
        <v>157</v>
      </c>
      <c r="G386" s="213" t="s">
        <v>154</v>
      </c>
      <c r="H386" s="232" t="s">
        <v>118</v>
      </c>
      <c r="I386" s="233">
        <v>25.47</v>
      </c>
      <c r="J386" s="234">
        <v>539.01</v>
      </c>
      <c r="K386" s="217">
        <f t="shared" si="36"/>
        <v>513.54</v>
      </c>
      <c r="L386" s="14">
        <v>486.982244571428</v>
      </c>
      <c r="M386" s="215">
        <f t="shared" si="37"/>
        <v>1.0545353669966844</v>
      </c>
      <c r="N386" s="218"/>
      <c r="O386" s="217"/>
      <c r="P386" s="217"/>
      <c r="Q386" s="217"/>
      <c r="R386" s="217"/>
      <c r="S386" s="216"/>
      <c r="T386" s="219">
        <v>17.07</v>
      </c>
      <c r="U386" s="217">
        <v>26.19</v>
      </c>
      <c r="V386" s="217">
        <v>25.82</v>
      </c>
      <c r="W386" s="220">
        <f t="shared" si="38"/>
        <v>4.2285714285714402</v>
      </c>
    </row>
    <row r="387" spans="1:23" s="208" customFormat="1" hidden="1" x14ac:dyDescent="0.25">
      <c r="A387" s="465" t="s">
        <v>221</v>
      </c>
      <c r="B387" s="461">
        <v>253</v>
      </c>
      <c r="C387" s="212">
        <v>3</v>
      </c>
      <c r="D387" s="212">
        <v>2</v>
      </c>
      <c r="E387" s="213" t="s">
        <v>192</v>
      </c>
      <c r="F387" s="213" t="s">
        <v>154</v>
      </c>
      <c r="G387" s="213" t="s">
        <v>154</v>
      </c>
      <c r="H387" s="237" t="s">
        <v>117</v>
      </c>
      <c r="I387" s="238">
        <v>13.98</v>
      </c>
      <c r="J387" s="239">
        <v>64.56</v>
      </c>
      <c r="K387" s="217">
        <f t="shared" ref="K387:K450" si="39">J387-I387</f>
        <v>50.58</v>
      </c>
      <c r="L387" s="14">
        <v>77.446285714285594</v>
      </c>
      <c r="M387" s="215">
        <f t="shared" ref="M387:M450" si="40">K387/L387</f>
        <v>0.65309781525997845</v>
      </c>
      <c r="N387" s="242">
        <v>2.13</v>
      </c>
      <c r="O387" s="243">
        <v>49.61</v>
      </c>
      <c r="P387" s="244">
        <v>28.26</v>
      </c>
      <c r="Q387" s="217">
        <f>O387-N387</f>
        <v>47.48</v>
      </c>
      <c r="R387" s="217">
        <f>P387-N387</f>
        <v>26.130000000000003</v>
      </c>
      <c r="S387" s="216">
        <f>(Q387-R387)/R387*100</f>
        <v>81.706850363566758</v>
      </c>
      <c r="T387" s="219">
        <v>19.88</v>
      </c>
      <c r="U387" s="217">
        <v>26.19</v>
      </c>
      <c r="V387" s="217">
        <v>25.65</v>
      </c>
      <c r="W387" s="220">
        <f t="shared" si="38"/>
        <v>9.3587521663778634</v>
      </c>
    </row>
    <row r="388" spans="1:23" s="208" customFormat="1" hidden="1" x14ac:dyDescent="0.25">
      <c r="A388" s="466"/>
      <c r="B388" s="458"/>
      <c r="C388" s="212">
        <v>3</v>
      </c>
      <c r="D388" s="212">
        <v>2</v>
      </c>
      <c r="E388" s="213" t="s">
        <v>192</v>
      </c>
      <c r="F388" s="213" t="s">
        <v>154</v>
      </c>
      <c r="G388" s="213" t="s">
        <v>154</v>
      </c>
      <c r="H388" s="214" t="s">
        <v>119</v>
      </c>
      <c r="I388" s="215">
        <v>14.06</v>
      </c>
      <c r="J388" s="216">
        <v>184.4</v>
      </c>
      <c r="K388" s="217">
        <f t="shared" si="39"/>
        <v>170.34</v>
      </c>
      <c r="L388" s="14">
        <v>154.89257142857099</v>
      </c>
      <c r="M388" s="215">
        <f t="shared" si="40"/>
        <v>1.0997299510813057</v>
      </c>
      <c r="N388" s="242">
        <v>2.17</v>
      </c>
      <c r="O388" s="243">
        <v>61.81</v>
      </c>
      <c r="P388" s="244">
        <v>37.31</v>
      </c>
      <c r="Q388" s="217">
        <f>O388-N388</f>
        <v>59.64</v>
      </c>
      <c r="R388" s="217">
        <f>P388-N388</f>
        <v>35.14</v>
      </c>
      <c r="S388" s="216">
        <f>(Q388-R388)/R388*100</f>
        <v>69.721115537848604</v>
      </c>
      <c r="T388" s="219">
        <v>18.13</v>
      </c>
      <c r="U388" s="217">
        <v>24.68</v>
      </c>
      <c r="V388" s="217">
        <v>24.24</v>
      </c>
      <c r="W388" s="220">
        <f t="shared" si="38"/>
        <v>7.2013093289689243</v>
      </c>
    </row>
    <row r="389" spans="1:23" s="208" customFormat="1" hidden="1" x14ac:dyDescent="0.25">
      <c r="A389" s="466"/>
      <c r="B389" s="458"/>
      <c r="C389" s="212">
        <v>3</v>
      </c>
      <c r="D389" s="212">
        <v>2</v>
      </c>
      <c r="E389" s="213" t="s">
        <v>192</v>
      </c>
      <c r="F389" s="213" t="s">
        <v>154</v>
      </c>
      <c r="G389" s="213" t="s">
        <v>154</v>
      </c>
      <c r="H389" s="214" t="s">
        <v>69</v>
      </c>
      <c r="I389" s="215">
        <v>14.03</v>
      </c>
      <c r="J389" s="216">
        <v>258.38</v>
      </c>
      <c r="K389" s="217">
        <f t="shared" si="39"/>
        <v>244.35</v>
      </c>
      <c r="L389" s="14">
        <v>232.33885714285699</v>
      </c>
      <c r="M389" s="215">
        <f t="shared" si="40"/>
        <v>1.0516966598047686</v>
      </c>
      <c r="N389" s="242">
        <v>2.14</v>
      </c>
      <c r="O389" s="243">
        <v>63.74</v>
      </c>
      <c r="P389" s="244">
        <v>38.54</v>
      </c>
      <c r="Q389" s="217">
        <f>O389-N389</f>
        <v>61.6</v>
      </c>
      <c r="R389" s="217">
        <f>P389-N389</f>
        <v>36.4</v>
      </c>
      <c r="S389" s="216">
        <f>(Q389-R389)/R389*100</f>
        <v>69.230769230769241</v>
      </c>
      <c r="T389" s="219">
        <v>19.39</v>
      </c>
      <c r="U389" s="217">
        <v>26.16</v>
      </c>
      <c r="V389" s="217">
        <v>25.73</v>
      </c>
      <c r="W389" s="220">
        <f t="shared" si="38"/>
        <v>6.7823343848580393</v>
      </c>
    </row>
    <row r="390" spans="1:23" s="208" customFormat="1" x14ac:dyDescent="0.25">
      <c r="A390" s="466"/>
      <c r="B390" s="458"/>
      <c r="C390" s="212">
        <v>3</v>
      </c>
      <c r="D390" s="212">
        <v>2</v>
      </c>
      <c r="E390" s="213" t="s">
        <v>192</v>
      </c>
      <c r="F390" s="213" t="s">
        <v>154</v>
      </c>
      <c r="G390" s="213" t="s">
        <v>154</v>
      </c>
      <c r="H390" s="214" t="s">
        <v>116</v>
      </c>
      <c r="I390" s="215">
        <v>25.44</v>
      </c>
      <c r="J390" s="216">
        <v>457.87</v>
      </c>
      <c r="K390" s="217">
        <f t="shared" si="39"/>
        <v>432.43</v>
      </c>
      <c r="L390" s="14">
        <v>464.67771428571399</v>
      </c>
      <c r="M390" s="215">
        <f t="shared" si="40"/>
        <v>0.93060197789927579</v>
      </c>
      <c r="N390" s="242">
        <v>2.17</v>
      </c>
      <c r="O390" s="243">
        <v>60.43</v>
      </c>
      <c r="P390" s="244">
        <v>35.68</v>
      </c>
      <c r="Q390" s="217">
        <f>O390-N390</f>
        <v>58.26</v>
      </c>
      <c r="R390" s="217">
        <f>P390-N390</f>
        <v>33.51</v>
      </c>
      <c r="S390" s="216">
        <f>(Q390-R390)/R390*100</f>
        <v>73.858549686660695</v>
      </c>
      <c r="T390" s="219">
        <v>19.66</v>
      </c>
      <c r="U390" s="217">
        <v>26.45</v>
      </c>
      <c r="V390" s="217">
        <v>26.04</v>
      </c>
      <c r="W390" s="220">
        <f t="shared" si="38"/>
        <v>6.426332288401257</v>
      </c>
    </row>
    <row r="391" spans="1:23" s="208" customFormat="1" ht="15.75" hidden="1" thickBot="1" x14ac:dyDescent="0.3">
      <c r="A391" s="467"/>
      <c r="B391" s="459"/>
      <c r="C391" s="212">
        <v>3</v>
      </c>
      <c r="D391" s="212">
        <v>2</v>
      </c>
      <c r="E391" s="213" t="s">
        <v>192</v>
      </c>
      <c r="F391" s="213" t="s">
        <v>154</v>
      </c>
      <c r="G391" s="213" t="s">
        <v>154</v>
      </c>
      <c r="H391" s="232" t="s">
        <v>118</v>
      </c>
      <c r="I391" s="233">
        <v>25.21</v>
      </c>
      <c r="J391" s="234">
        <v>407.61</v>
      </c>
      <c r="K391" s="217">
        <f t="shared" si="39"/>
        <v>382.40000000000003</v>
      </c>
      <c r="L391" s="14">
        <v>486.982244571428</v>
      </c>
      <c r="M391" s="215">
        <f t="shared" si="40"/>
        <v>0.78524423480066241</v>
      </c>
      <c r="N391" s="242">
        <v>2.13</v>
      </c>
      <c r="O391" s="243">
        <v>62.54</v>
      </c>
      <c r="P391" s="244">
        <v>34.79</v>
      </c>
      <c r="Q391" s="217">
        <f>O391-N391</f>
        <v>60.41</v>
      </c>
      <c r="R391" s="217">
        <f>P391-N391</f>
        <v>32.659999999999997</v>
      </c>
      <c r="S391" s="216">
        <f>(Q391-R391)/R391*100</f>
        <v>84.966319657072887</v>
      </c>
      <c r="T391" s="219">
        <v>18.850000000000001</v>
      </c>
      <c r="U391" s="217">
        <v>25.91</v>
      </c>
      <c r="V391" s="217">
        <v>25.45</v>
      </c>
      <c r="W391" s="220">
        <f t="shared" si="38"/>
        <v>6.9696969696969857</v>
      </c>
    </row>
    <row r="392" spans="1:23" s="208" customFormat="1" hidden="1" x14ac:dyDescent="0.25">
      <c r="A392" s="465" t="s">
        <v>221</v>
      </c>
      <c r="B392" s="461">
        <v>254</v>
      </c>
      <c r="C392" s="212">
        <v>3</v>
      </c>
      <c r="D392" s="212">
        <v>2</v>
      </c>
      <c r="E392" s="213" t="s">
        <v>189</v>
      </c>
      <c r="F392" s="213" t="s">
        <v>154</v>
      </c>
      <c r="G392" s="213" t="s">
        <v>154</v>
      </c>
      <c r="H392" s="237" t="s">
        <v>117</v>
      </c>
      <c r="I392" s="238">
        <v>11.73</v>
      </c>
      <c r="J392" s="239">
        <v>88.14</v>
      </c>
      <c r="K392" s="217">
        <f t="shared" si="39"/>
        <v>76.41</v>
      </c>
      <c r="L392" s="14">
        <v>77.446285714285594</v>
      </c>
      <c r="M392" s="215">
        <f t="shared" si="40"/>
        <v>0.98661929743010968</v>
      </c>
      <c r="N392" s="218"/>
      <c r="O392" s="217"/>
      <c r="P392" s="217"/>
      <c r="Q392" s="217"/>
      <c r="R392" s="217"/>
      <c r="S392" s="216"/>
      <c r="T392" s="219">
        <v>20.05</v>
      </c>
      <c r="U392" s="217">
        <v>26.04</v>
      </c>
      <c r="V392" s="217">
        <v>25.71</v>
      </c>
      <c r="W392" s="220">
        <f t="shared" si="38"/>
        <v>5.8303886925794757</v>
      </c>
    </row>
    <row r="393" spans="1:23" s="208" customFormat="1" hidden="1" x14ac:dyDescent="0.25">
      <c r="A393" s="466"/>
      <c r="B393" s="458"/>
      <c r="C393" s="212">
        <v>3</v>
      </c>
      <c r="D393" s="212">
        <v>2</v>
      </c>
      <c r="E393" s="213" t="s">
        <v>189</v>
      </c>
      <c r="F393" s="213" t="s">
        <v>154</v>
      </c>
      <c r="G393" s="213" t="s">
        <v>154</v>
      </c>
      <c r="H393" s="214" t="s">
        <v>119</v>
      </c>
      <c r="I393" s="215">
        <v>14.2</v>
      </c>
      <c r="J393" s="216">
        <v>193.13</v>
      </c>
      <c r="K393" s="217">
        <f t="shared" si="39"/>
        <v>178.93</v>
      </c>
      <c r="L393" s="14">
        <v>154.89257142857099</v>
      </c>
      <c r="M393" s="215">
        <f t="shared" si="40"/>
        <v>1.1551877430255841</v>
      </c>
      <c r="N393" s="218"/>
      <c r="O393" s="217"/>
      <c r="P393" s="217"/>
      <c r="Q393" s="217"/>
      <c r="R393" s="217"/>
      <c r="S393" s="216"/>
      <c r="T393" s="219">
        <v>21.47</v>
      </c>
      <c r="U393" s="217">
        <v>28.72</v>
      </c>
      <c r="V393" s="217">
        <v>28.37</v>
      </c>
      <c r="W393" s="220">
        <f t="shared" si="38"/>
        <v>5.0724637681159095</v>
      </c>
    </row>
    <row r="394" spans="1:23" s="208" customFormat="1" hidden="1" x14ac:dyDescent="0.25">
      <c r="A394" s="466"/>
      <c r="B394" s="458"/>
      <c r="C394" s="212">
        <v>3</v>
      </c>
      <c r="D394" s="212">
        <v>2</v>
      </c>
      <c r="E394" s="213" t="s">
        <v>189</v>
      </c>
      <c r="F394" s="213" t="s">
        <v>154</v>
      </c>
      <c r="G394" s="213" t="s">
        <v>154</v>
      </c>
      <c r="H394" s="214" t="s">
        <v>69</v>
      </c>
      <c r="I394" s="215">
        <v>13.95</v>
      </c>
      <c r="J394" s="216">
        <v>282.08</v>
      </c>
      <c r="K394" s="217">
        <f t="shared" si="39"/>
        <v>268.13</v>
      </c>
      <c r="L394" s="14">
        <v>232.33885714285699</v>
      </c>
      <c r="M394" s="215">
        <f t="shared" si="40"/>
        <v>1.1540471675606818</v>
      </c>
      <c r="N394" s="218"/>
      <c r="O394" s="217"/>
      <c r="P394" s="217"/>
      <c r="Q394" s="217"/>
      <c r="R394" s="217"/>
      <c r="S394" s="216"/>
      <c r="T394" s="219">
        <v>18.95</v>
      </c>
      <c r="U394" s="217">
        <v>26.82</v>
      </c>
      <c r="V394" s="217">
        <v>26.48</v>
      </c>
      <c r="W394" s="220">
        <f t="shared" si="38"/>
        <v>4.5152722443559075</v>
      </c>
    </row>
    <row r="395" spans="1:23" s="208" customFormat="1" x14ac:dyDescent="0.25">
      <c r="A395" s="466"/>
      <c r="B395" s="458"/>
      <c r="C395" s="212">
        <v>3</v>
      </c>
      <c r="D395" s="212">
        <v>2</v>
      </c>
      <c r="E395" s="213" t="s">
        <v>189</v>
      </c>
      <c r="F395" s="213" t="s">
        <v>154</v>
      </c>
      <c r="G395" s="213" t="s">
        <v>154</v>
      </c>
      <c r="H395" s="214" t="s">
        <v>116</v>
      </c>
      <c r="I395" s="215">
        <v>25.41</v>
      </c>
      <c r="J395" s="216">
        <v>518.01</v>
      </c>
      <c r="K395" s="217">
        <f t="shared" si="39"/>
        <v>492.59999999999997</v>
      </c>
      <c r="L395" s="14">
        <v>464.67771428571399</v>
      </c>
      <c r="M395" s="215">
        <f t="shared" si="40"/>
        <v>1.0600895736030878</v>
      </c>
      <c r="N395" s="218"/>
      <c r="O395" s="217"/>
      <c r="P395" s="217"/>
      <c r="Q395" s="217"/>
      <c r="R395" s="217"/>
      <c r="S395" s="216"/>
      <c r="T395" s="219">
        <v>20.41</v>
      </c>
      <c r="U395" s="217">
        <v>27.29</v>
      </c>
      <c r="V395" s="217">
        <v>27.06</v>
      </c>
      <c r="W395" s="220">
        <f t="shared" si="38"/>
        <v>3.4586466165413601</v>
      </c>
    </row>
    <row r="396" spans="1:23" s="208" customFormat="1" ht="15.75" hidden="1" thickBot="1" x14ac:dyDescent="0.3">
      <c r="A396" s="467"/>
      <c r="B396" s="459"/>
      <c r="C396" s="212">
        <v>3</v>
      </c>
      <c r="D396" s="212">
        <v>2</v>
      </c>
      <c r="E396" s="213" t="s">
        <v>189</v>
      </c>
      <c r="F396" s="213" t="s">
        <v>154</v>
      </c>
      <c r="G396" s="213" t="s">
        <v>154</v>
      </c>
      <c r="H396" s="232" t="s">
        <v>118</v>
      </c>
      <c r="I396" s="233">
        <v>25.46</v>
      </c>
      <c r="J396" s="234">
        <v>459.44</v>
      </c>
      <c r="K396" s="217">
        <f t="shared" si="39"/>
        <v>433.98</v>
      </c>
      <c r="L396" s="14">
        <v>486.982244571428</v>
      </c>
      <c r="M396" s="215">
        <f t="shared" si="40"/>
        <v>0.8911618541286388</v>
      </c>
      <c r="N396" s="218"/>
      <c r="O396" s="217"/>
      <c r="P396" s="217"/>
      <c r="Q396" s="217"/>
      <c r="R396" s="217"/>
      <c r="S396" s="216"/>
      <c r="T396" s="219">
        <v>20.64</v>
      </c>
      <c r="U396" s="217">
        <v>26.28</v>
      </c>
      <c r="V396" s="217">
        <v>26.07</v>
      </c>
      <c r="W396" s="220">
        <f t="shared" si="38"/>
        <v>3.867403314917143</v>
      </c>
    </row>
    <row r="397" spans="1:23" s="208" customFormat="1" hidden="1" x14ac:dyDescent="0.25">
      <c r="A397" s="465" t="s">
        <v>221</v>
      </c>
      <c r="B397" s="461">
        <v>255</v>
      </c>
      <c r="C397" s="212">
        <v>3</v>
      </c>
      <c r="D397" s="212">
        <v>2</v>
      </c>
      <c r="E397" s="213" t="s">
        <v>180</v>
      </c>
      <c r="F397" s="213" t="s">
        <v>157</v>
      </c>
      <c r="G397" s="213" t="s">
        <v>156</v>
      </c>
      <c r="H397" s="237" t="s">
        <v>117</v>
      </c>
      <c r="I397" s="238">
        <v>11.85</v>
      </c>
      <c r="J397" s="239">
        <v>58.85</v>
      </c>
      <c r="K397" s="217">
        <f t="shared" si="39"/>
        <v>47</v>
      </c>
      <c r="L397" s="14">
        <v>77.446285714285594</v>
      </c>
      <c r="M397" s="215">
        <f t="shared" si="40"/>
        <v>0.60687222849385103</v>
      </c>
      <c r="N397" s="218"/>
      <c r="O397" s="217"/>
      <c r="P397" s="217"/>
      <c r="Q397" s="217"/>
      <c r="R397" s="217"/>
      <c r="S397" s="216"/>
      <c r="T397" s="219">
        <v>17.899999999999999</v>
      </c>
      <c r="U397" s="217">
        <v>26.45</v>
      </c>
      <c r="V397" s="217">
        <v>25.98</v>
      </c>
      <c r="W397" s="220">
        <f t="shared" si="38"/>
        <v>5.8168316831683011</v>
      </c>
    </row>
    <row r="398" spans="1:23" s="208" customFormat="1" hidden="1" x14ac:dyDescent="0.25">
      <c r="A398" s="466"/>
      <c r="B398" s="458"/>
      <c r="C398" s="212">
        <v>3</v>
      </c>
      <c r="D398" s="212">
        <v>2</v>
      </c>
      <c r="E398" s="213" t="s">
        <v>180</v>
      </c>
      <c r="F398" s="213" t="s">
        <v>157</v>
      </c>
      <c r="G398" s="213" t="s">
        <v>156</v>
      </c>
      <c r="H398" s="214" t="s">
        <v>119</v>
      </c>
      <c r="I398" s="215">
        <v>14</v>
      </c>
      <c r="J398" s="216">
        <v>100.58</v>
      </c>
      <c r="K398" s="217">
        <f t="shared" si="39"/>
        <v>86.58</v>
      </c>
      <c r="L398" s="14">
        <v>154.89257142857099</v>
      </c>
      <c r="M398" s="215">
        <f t="shared" si="40"/>
        <v>0.55896805896806057</v>
      </c>
      <c r="N398" s="218"/>
      <c r="O398" s="217"/>
      <c r="P398" s="217"/>
      <c r="Q398" s="217"/>
      <c r="R398" s="217"/>
      <c r="S398" s="216"/>
      <c r="T398" s="219">
        <v>17.59</v>
      </c>
      <c r="U398" s="217">
        <v>23.1</v>
      </c>
      <c r="V398" s="217">
        <v>22.73</v>
      </c>
      <c r="W398" s="220">
        <f t="shared" si="38"/>
        <v>7.1984435797665558</v>
      </c>
    </row>
    <row r="399" spans="1:23" s="208" customFormat="1" hidden="1" x14ac:dyDescent="0.25">
      <c r="A399" s="466"/>
      <c r="B399" s="458"/>
      <c r="C399" s="212">
        <v>3</v>
      </c>
      <c r="D399" s="212">
        <v>2</v>
      </c>
      <c r="E399" s="213" t="s">
        <v>180</v>
      </c>
      <c r="F399" s="213" t="s">
        <v>157</v>
      </c>
      <c r="G399" s="213" t="s">
        <v>156</v>
      </c>
      <c r="H399" s="214" t="s">
        <v>69</v>
      </c>
      <c r="I399" s="215">
        <v>14.01</v>
      </c>
      <c r="J399" s="216">
        <v>245.51</v>
      </c>
      <c r="K399" s="217">
        <f t="shared" si="39"/>
        <v>231.5</v>
      </c>
      <c r="L399" s="14">
        <v>232.33885714285699</v>
      </c>
      <c r="M399" s="215">
        <f t="shared" si="40"/>
        <v>0.99638950990302411</v>
      </c>
      <c r="N399" s="218"/>
      <c r="O399" s="217"/>
      <c r="P399" s="217"/>
      <c r="Q399" s="217"/>
      <c r="R399" s="217"/>
      <c r="S399" s="216"/>
      <c r="T399" s="219">
        <v>17.829999999999998</v>
      </c>
      <c r="U399" s="217">
        <v>25.01</v>
      </c>
      <c r="V399" s="217">
        <v>24.62</v>
      </c>
      <c r="W399" s="220">
        <f t="shared" si="38"/>
        <v>5.7437407952871933</v>
      </c>
    </row>
    <row r="400" spans="1:23" s="208" customFormat="1" x14ac:dyDescent="0.25">
      <c r="A400" s="466"/>
      <c r="B400" s="458"/>
      <c r="C400" s="212">
        <v>3</v>
      </c>
      <c r="D400" s="212">
        <v>2</v>
      </c>
      <c r="E400" s="213" t="s">
        <v>180</v>
      </c>
      <c r="F400" s="213" t="s">
        <v>157</v>
      </c>
      <c r="G400" s="213" t="s">
        <v>156</v>
      </c>
      <c r="H400" s="214" t="s">
        <v>116</v>
      </c>
      <c r="I400" s="215">
        <v>25.62</v>
      </c>
      <c r="J400" s="216">
        <v>488.16</v>
      </c>
      <c r="K400" s="217">
        <f t="shared" si="39"/>
        <v>462.54</v>
      </c>
      <c r="L400" s="14">
        <v>464.67771428571399</v>
      </c>
      <c r="M400" s="215">
        <f t="shared" si="40"/>
        <v>0.99539957648065824</v>
      </c>
      <c r="N400" s="218"/>
      <c r="O400" s="217"/>
      <c r="P400" s="217"/>
      <c r="Q400" s="217"/>
      <c r="R400" s="217"/>
      <c r="S400" s="216"/>
      <c r="T400" s="219">
        <v>18.579999999999998</v>
      </c>
      <c r="U400" s="217">
        <v>25.22</v>
      </c>
      <c r="V400" s="217">
        <v>24.91</v>
      </c>
      <c r="W400" s="220">
        <f t="shared" si="38"/>
        <v>4.8973143759873405</v>
      </c>
    </row>
    <row r="401" spans="1:23" s="208" customFormat="1" ht="15.75" hidden="1" thickBot="1" x14ac:dyDescent="0.3">
      <c r="A401" s="467"/>
      <c r="B401" s="459"/>
      <c r="C401" s="212">
        <v>3</v>
      </c>
      <c r="D401" s="212">
        <v>2</v>
      </c>
      <c r="E401" s="213" t="s">
        <v>180</v>
      </c>
      <c r="F401" s="213" t="s">
        <v>157</v>
      </c>
      <c r="G401" s="213" t="s">
        <v>156</v>
      </c>
      <c r="H401" s="232" t="s">
        <v>118</v>
      </c>
      <c r="I401" s="233">
        <v>25.62</v>
      </c>
      <c r="J401" s="234">
        <v>378.68</v>
      </c>
      <c r="K401" s="217">
        <f t="shared" si="39"/>
        <v>353.06</v>
      </c>
      <c r="L401" s="14">
        <v>486.982244571428</v>
      </c>
      <c r="M401" s="215">
        <f t="shared" si="40"/>
        <v>0.724995631638917</v>
      </c>
      <c r="N401" s="218"/>
      <c r="O401" s="217"/>
      <c r="P401" s="217"/>
      <c r="Q401" s="217"/>
      <c r="R401" s="217"/>
      <c r="S401" s="216"/>
      <c r="T401" s="219">
        <v>18.95</v>
      </c>
      <c r="U401" s="217">
        <v>25.41</v>
      </c>
      <c r="V401" s="217">
        <v>25.05</v>
      </c>
      <c r="W401" s="220">
        <f t="shared" si="38"/>
        <v>5.9016393442622839</v>
      </c>
    </row>
    <row r="402" spans="1:23" s="208" customFormat="1" hidden="1" x14ac:dyDescent="0.25">
      <c r="A402" s="465" t="s">
        <v>221</v>
      </c>
      <c r="B402" s="461">
        <v>256</v>
      </c>
      <c r="C402" s="212">
        <v>3</v>
      </c>
      <c r="D402" s="212">
        <v>2</v>
      </c>
      <c r="E402" s="213" t="s">
        <v>194</v>
      </c>
      <c r="F402" s="213" t="s">
        <v>154</v>
      </c>
      <c r="G402" s="213" t="s">
        <v>154</v>
      </c>
      <c r="H402" s="237" t="s">
        <v>117</v>
      </c>
      <c r="I402" s="238">
        <v>12.05</v>
      </c>
      <c r="J402" s="239">
        <v>64.790000000000006</v>
      </c>
      <c r="K402" s="217">
        <f t="shared" si="39"/>
        <v>52.740000000000009</v>
      </c>
      <c r="L402" s="14">
        <v>77.446285714285594</v>
      </c>
      <c r="M402" s="215">
        <f t="shared" si="40"/>
        <v>0.68098811342054699</v>
      </c>
      <c r="N402" s="218">
        <v>1</v>
      </c>
      <c r="O402" s="217">
        <v>22.29</v>
      </c>
      <c r="P402" s="217">
        <v>12.78</v>
      </c>
      <c r="Q402" s="217">
        <f t="shared" ref="Q402:Q465" si="41">O402-N402</f>
        <v>21.29</v>
      </c>
      <c r="R402" s="217">
        <f t="shared" ref="R402:R465" si="42">P402-N402</f>
        <v>11.78</v>
      </c>
      <c r="S402" s="216">
        <f t="shared" ref="S402:S465" si="43">(Q402-R402)/R402*100</f>
        <v>80.730050933786075</v>
      </c>
      <c r="T402" s="219">
        <v>18.100000000000001</v>
      </c>
      <c r="U402" s="217">
        <v>23.64</v>
      </c>
      <c r="V402" s="217">
        <v>23.23</v>
      </c>
      <c r="W402" s="220">
        <f t="shared" si="38"/>
        <v>7.9922027290448376</v>
      </c>
    </row>
    <row r="403" spans="1:23" s="208" customFormat="1" hidden="1" x14ac:dyDescent="0.25">
      <c r="A403" s="466"/>
      <c r="B403" s="458"/>
      <c r="C403" s="212">
        <v>3</v>
      </c>
      <c r="D403" s="212">
        <v>2</v>
      </c>
      <c r="E403" s="213" t="s">
        <v>194</v>
      </c>
      <c r="F403" s="213" t="s">
        <v>154</v>
      </c>
      <c r="G403" s="213" t="s">
        <v>154</v>
      </c>
      <c r="H403" s="214" t="s">
        <v>119</v>
      </c>
      <c r="I403" s="215">
        <v>14.02</v>
      </c>
      <c r="J403" s="216">
        <v>194.58</v>
      </c>
      <c r="K403" s="217">
        <f t="shared" si="39"/>
        <v>180.56</v>
      </c>
      <c r="L403" s="14">
        <v>154.89257142857099</v>
      </c>
      <c r="M403" s="215">
        <f t="shared" si="40"/>
        <v>1.165711165711169</v>
      </c>
      <c r="N403" s="218"/>
      <c r="O403" s="217"/>
      <c r="P403" s="217"/>
      <c r="Q403" s="217"/>
      <c r="R403" s="217"/>
      <c r="S403" s="216"/>
      <c r="T403" s="219">
        <v>18.440000000000001</v>
      </c>
      <c r="U403" s="217">
        <v>23.97</v>
      </c>
      <c r="V403" s="217">
        <v>23.53</v>
      </c>
      <c r="W403" s="220">
        <f t="shared" si="38"/>
        <v>8.6444007858545717</v>
      </c>
    </row>
    <row r="404" spans="1:23" s="208" customFormat="1" hidden="1" x14ac:dyDescent="0.25">
      <c r="A404" s="466"/>
      <c r="B404" s="458"/>
      <c r="C404" s="212">
        <v>3</v>
      </c>
      <c r="D404" s="212">
        <v>2</v>
      </c>
      <c r="E404" s="213" t="s">
        <v>194</v>
      </c>
      <c r="F404" s="213" t="s">
        <v>154</v>
      </c>
      <c r="G404" s="213" t="s">
        <v>154</v>
      </c>
      <c r="H404" s="214" t="s">
        <v>69</v>
      </c>
      <c r="I404" s="215">
        <v>14.03</v>
      </c>
      <c r="J404" s="216">
        <v>279.16000000000003</v>
      </c>
      <c r="K404" s="217">
        <f t="shared" si="39"/>
        <v>265.13000000000005</v>
      </c>
      <c r="L404" s="14">
        <v>232.33885714285699</v>
      </c>
      <c r="M404" s="215">
        <f t="shared" si="40"/>
        <v>1.1411349924863448</v>
      </c>
      <c r="N404" s="218">
        <v>1.01</v>
      </c>
      <c r="O404" s="217">
        <v>23.64</v>
      </c>
      <c r="P404" s="217">
        <v>14.4</v>
      </c>
      <c r="Q404" s="217">
        <f t="shared" si="41"/>
        <v>22.63</v>
      </c>
      <c r="R404" s="217">
        <f t="shared" si="42"/>
        <v>13.39</v>
      </c>
      <c r="S404" s="216">
        <f t="shared" si="43"/>
        <v>69.006721433905881</v>
      </c>
      <c r="T404" s="219">
        <v>18.809999999999999</v>
      </c>
      <c r="U404" s="217">
        <v>27.33</v>
      </c>
      <c r="V404" s="217">
        <v>26.7</v>
      </c>
      <c r="W404" s="220">
        <f t="shared" si="38"/>
        <v>7.9847908745247009</v>
      </c>
    </row>
    <row r="405" spans="1:23" s="208" customFormat="1" x14ac:dyDescent="0.25">
      <c r="A405" s="466"/>
      <c r="B405" s="458"/>
      <c r="C405" s="212">
        <v>3</v>
      </c>
      <c r="D405" s="212">
        <v>2</v>
      </c>
      <c r="E405" s="213" t="s">
        <v>194</v>
      </c>
      <c r="F405" s="213" t="s">
        <v>154</v>
      </c>
      <c r="G405" s="213" t="s">
        <v>154</v>
      </c>
      <c r="H405" s="214" t="s">
        <v>116</v>
      </c>
      <c r="I405" s="215">
        <v>25.74</v>
      </c>
      <c r="J405" s="216">
        <v>590.9</v>
      </c>
      <c r="K405" s="217">
        <f t="shared" si="39"/>
        <v>565.16</v>
      </c>
      <c r="L405" s="14">
        <v>464.67771428571399</v>
      </c>
      <c r="M405" s="215">
        <f t="shared" si="40"/>
        <v>1.2162408108354061</v>
      </c>
      <c r="N405" s="218">
        <v>1</v>
      </c>
      <c r="O405" s="217">
        <v>13.77</v>
      </c>
      <c r="P405" s="217">
        <v>8.44</v>
      </c>
      <c r="Q405" s="217">
        <f t="shared" si="41"/>
        <v>12.77</v>
      </c>
      <c r="R405" s="217">
        <f t="shared" si="42"/>
        <v>7.4399999999999995</v>
      </c>
      <c r="S405" s="216">
        <f t="shared" si="43"/>
        <v>71.63978494623656</v>
      </c>
      <c r="T405" s="219">
        <v>19.760000000000002</v>
      </c>
      <c r="U405" s="217">
        <v>25.61</v>
      </c>
      <c r="V405" s="217">
        <v>25.21</v>
      </c>
      <c r="W405" s="220">
        <f t="shared" si="38"/>
        <v>7.3394495412843792</v>
      </c>
    </row>
    <row r="406" spans="1:23" s="208" customFormat="1" ht="15.75" hidden="1" thickBot="1" x14ac:dyDescent="0.3">
      <c r="A406" s="467"/>
      <c r="B406" s="459"/>
      <c r="C406" s="212">
        <v>3</v>
      </c>
      <c r="D406" s="212">
        <v>2</v>
      </c>
      <c r="E406" s="213" t="s">
        <v>194</v>
      </c>
      <c r="F406" s="213" t="s">
        <v>154</v>
      </c>
      <c r="G406" s="213" t="s">
        <v>154</v>
      </c>
      <c r="H406" s="232" t="s">
        <v>118</v>
      </c>
      <c r="I406" s="233">
        <v>25.24</v>
      </c>
      <c r="J406" s="234">
        <v>557.87</v>
      </c>
      <c r="K406" s="217">
        <f t="shared" si="39"/>
        <v>532.63</v>
      </c>
      <c r="L406" s="14">
        <v>486.982244571428</v>
      </c>
      <c r="M406" s="215">
        <f t="shared" si="40"/>
        <v>1.0937359748480042</v>
      </c>
      <c r="N406" s="218">
        <v>1.02</v>
      </c>
      <c r="O406" s="217">
        <v>15.17</v>
      </c>
      <c r="P406" s="217">
        <v>8.4499999999999993</v>
      </c>
      <c r="Q406" s="217">
        <f t="shared" si="41"/>
        <v>14.15</v>
      </c>
      <c r="R406" s="217">
        <f t="shared" si="42"/>
        <v>7.43</v>
      </c>
      <c r="S406" s="216">
        <f t="shared" si="43"/>
        <v>90.444145356662204</v>
      </c>
      <c r="T406" s="219">
        <v>18.47</v>
      </c>
      <c r="U406" s="217">
        <v>23.51</v>
      </c>
      <c r="V406" s="217">
        <v>23.11</v>
      </c>
      <c r="W406" s="220">
        <f t="shared" si="38"/>
        <v>8.620689655172459</v>
      </c>
    </row>
    <row r="407" spans="1:23" s="208" customFormat="1" hidden="1" x14ac:dyDescent="0.25">
      <c r="A407" s="465" t="s">
        <v>221</v>
      </c>
      <c r="B407" s="461">
        <v>257</v>
      </c>
      <c r="C407" s="212">
        <v>3</v>
      </c>
      <c r="D407" s="212">
        <v>2</v>
      </c>
      <c r="E407" s="213" t="s">
        <v>151</v>
      </c>
      <c r="F407" s="213" t="s">
        <v>154</v>
      </c>
      <c r="G407" s="213" t="s">
        <v>154</v>
      </c>
      <c r="H407" s="237" t="s">
        <v>117</v>
      </c>
      <c r="I407" s="238">
        <v>11.98</v>
      </c>
      <c r="J407" s="239">
        <v>63.35</v>
      </c>
      <c r="K407" s="217">
        <f t="shared" si="39"/>
        <v>51.370000000000005</v>
      </c>
      <c r="L407" s="14">
        <v>77.446285714285594</v>
      </c>
      <c r="M407" s="215">
        <f t="shared" si="40"/>
        <v>0.66329843356870488</v>
      </c>
      <c r="N407" s="218"/>
      <c r="O407" s="217"/>
      <c r="P407" s="217"/>
      <c r="Q407" s="217"/>
      <c r="R407" s="217"/>
      <c r="S407" s="216"/>
      <c r="T407" s="219">
        <v>19.59</v>
      </c>
      <c r="U407" s="217">
        <v>24.5</v>
      </c>
      <c r="V407" s="217">
        <v>24.19</v>
      </c>
      <c r="W407" s="220">
        <f t="shared" si="38"/>
        <v>6.7391304347825782</v>
      </c>
    </row>
    <row r="408" spans="1:23" s="208" customFormat="1" hidden="1" x14ac:dyDescent="0.25">
      <c r="A408" s="466"/>
      <c r="B408" s="458"/>
      <c r="C408" s="212">
        <v>3</v>
      </c>
      <c r="D408" s="212">
        <v>2</v>
      </c>
      <c r="E408" s="213" t="s">
        <v>151</v>
      </c>
      <c r="F408" s="213" t="s">
        <v>154</v>
      </c>
      <c r="G408" s="213" t="s">
        <v>154</v>
      </c>
      <c r="H408" s="214" t="s">
        <v>119</v>
      </c>
      <c r="I408" s="215">
        <v>13.97</v>
      </c>
      <c r="J408" s="216">
        <v>165.54</v>
      </c>
      <c r="K408" s="217">
        <f t="shared" si="39"/>
        <v>151.57</v>
      </c>
      <c r="L408" s="14">
        <v>154.89257142857099</v>
      </c>
      <c r="M408" s="215">
        <f t="shared" si="40"/>
        <v>0.97854918800865021</v>
      </c>
      <c r="N408" s="218"/>
      <c r="O408" s="217"/>
      <c r="P408" s="217"/>
      <c r="Q408" s="217"/>
      <c r="R408" s="217"/>
      <c r="S408" s="216"/>
      <c r="T408" s="219">
        <v>18.48</v>
      </c>
      <c r="U408" s="217">
        <v>24.68</v>
      </c>
      <c r="V408" s="217">
        <v>24.34</v>
      </c>
      <c r="W408" s="220">
        <f t="shared" si="38"/>
        <v>5.8020477815699643</v>
      </c>
    </row>
    <row r="409" spans="1:23" s="208" customFormat="1" hidden="1" x14ac:dyDescent="0.25">
      <c r="A409" s="466"/>
      <c r="B409" s="458"/>
      <c r="C409" s="212">
        <v>3</v>
      </c>
      <c r="D409" s="212">
        <v>2</v>
      </c>
      <c r="E409" s="213" t="s">
        <v>151</v>
      </c>
      <c r="F409" s="213" t="s">
        <v>154</v>
      </c>
      <c r="G409" s="213" t="s">
        <v>154</v>
      </c>
      <c r="H409" s="214" t="s">
        <v>69</v>
      </c>
      <c r="I409" s="215">
        <v>14</v>
      </c>
      <c r="J409" s="216">
        <v>256.52</v>
      </c>
      <c r="K409" s="217">
        <f t="shared" si="39"/>
        <v>242.51999999999998</v>
      </c>
      <c r="L409" s="14">
        <v>232.33885714285699</v>
      </c>
      <c r="M409" s="215">
        <f t="shared" si="40"/>
        <v>1.0438202330094228</v>
      </c>
      <c r="N409" s="218"/>
      <c r="O409" s="217"/>
      <c r="P409" s="217"/>
      <c r="Q409" s="217"/>
      <c r="R409" s="217"/>
      <c r="S409" s="216"/>
      <c r="T409" s="219">
        <v>19.64</v>
      </c>
      <c r="U409" s="217">
        <v>27.56</v>
      </c>
      <c r="V409" s="217">
        <v>27.16</v>
      </c>
      <c r="W409" s="220">
        <f t="shared" si="38"/>
        <v>5.319148936170194</v>
      </c>
    </row>
    <row r="410" spans="1:23" s="208" customFormat="1" x14ac:dyDescent="0.25">
      <c r="A410" s="466"/>
      <c r="B410" s="458"/>
      <c r="C410" s="212">
        <v>3</v>
      </c>
      <c r="D410" s="212">
        <v>2</v>
      </c>
      <c r="E410" s="213" t="s">
        <v>151</v>
      </c>
      <c r="F410" s="213" t="s">
        <v>154</v>
      </c>
      <c r="G410" s="213" t="s">
        <v>154</v>
      </c>
      <c r="H410" s="214" t="s">
        <v>116</v>
      </c>
      <c r="I410" s="215">
        <v>25.22</v>
      </c>
      <c r="J410" s="216">
        <v>533.71</v>
      </c>
      <c r="K410" s="217">
        <f t="shared" si="39"/>
        <v>508.49</v>
      </c>
      <c r="L410" s="14">
        <v>464.67771428571399</v>
      </c>
      <c r="M410" s="215">
        <f t="shared" si="40"/>
        <v>1.0942853172582909</v>
      </c>
      <c r="N410" s="218"/>
      <c r="O410" s="217"/>
      <c r="P410" s="217"/>
      <c r="Q410" s="217"/>
      <c r="R410" s="217"/>
      <c r="S410" s="216"/>
      <c r="T410" s="219">
        <v>20.07</v>
      </c>
      <c r="U410" s="217">
        <v>25.82</v>
      </c>
      <c r="V410" s="217">
        <v>25.52</v>
      </c>
      <c r="W410" s="220">
        <f t="shared" si="38"/>
        <v>5.5045871559633159</v>
      </c>
    </row>
    <row r="411" spans="1:23" s="208" customFormat="1" ht="15.75" hidden="1" thickBot="1" x14ac:dyDescent="0.3">
      <c r="A411" s="467"/>
      <c r="B411" s="459"/>
      <c r="C411" s="212">
        <v>3</v>
      </c>
      <c r="D411" s="212">
        <v>2</v>
      </c>
      <c r="E411" s="213" t="s">
        <v>151</v>
      </c>
      <c r="F411" s="213" t="s">
        <v>154</v>
      </c>
      <c r="G411" s="213" t="s">
        <v>154</v>
      </c>
      <c r="H411" s="232" t="s">
        <v>118</v>
      </c>
      <c r="I411" s="233">
        <v>25.47</v>
      </c>
      <c r="J411" s="234">
        <v>529.39</v>
      </c>
      <c r="K411" s="217">
        <f t="shared" si="39"/>
        <v>503.91999999999996</v>
      </c>
      <c r="L411" s="14">
        <v>486.982244571428</v>
      </c>
      <c r="M411" s="215">
        <f t="shared" si="40"/>
        <v>1.034781053349241</v>
      </c>
      <c r="N411" s="218"/>
      <c r="O411" s="217"/>
      <c r="P411" s="217"/>
      <c r="Q411" s="217"/>
      <c r="R411" s="217"/>
      <c r="S411" s="216"/>
      <c r="T411" s="219">
        <v>18.7</v>
      </c>
      <c r="U411" s="217">
        <v>26.25</v>
      </c>
      <c r="V411" s="217">
        <v>25.77</v>
      </c>
      <c r="W411" s="220">
        <f t="shared" si="38"/>
        <v>6.7892503536067945</v>
      </c>
    </row>
    <row r="412" spans="1:23" s="208" customFormat="1" hidden="1" x14ac:dyDescent="0.25">
      <c r="A412" s="465" t="s">
        <v>221</v>
      </c>
      <c r="B412" s="461">
        <v>258</v>
      </c>
      <c r="C412" s="212">
        <v>3</v>
      </c>
      <c r="D412" s="212">
        <v>2</v>
      </c>
      <c r="E412" s="213" t="s">
        <v>196</v>
      </c>
      <c r="F412" s="213" t="s">
        <v>154</v>
      </c>
      <c r="G412" s="213" t="s">
        <v>154</v>
      </c>
      <c r="H412" s="237" t="s">
        <v>117</v>
      </c>
      <c r="I412" s="238">
        <v>11.82</v>
      </c>
      <c r="J412" s="239">
        <v>80.459999999999994</v>
      </c>
      <c r="K412" s="217">
        <f t="shared" si="39"/>
        <v>68.639999999999986</v>
      </c>
      <c r="L412" s="14">
        <v>77.446285714285594</v>
      </c>
      <c r="M412" s="215">
        <f t="shared" si="40"/>
        <v>0.8862916971025091</v>
      </c>
      <c r="N412" s="218">
        <v>1</v>
      </c>
      <c r="O412" s="217">
        <v>21.95</v>
      </c>
      <c r="P412" s="217">
        <v>13.35</v>
      </c>
      <c r="Q412" s="217">
        <f t="shared" si="41"/>
        <v>20.95</v>
      </c>
      <c r="R412" s="217">
        <f t="shared" si="42"/>
        <v>12.35</v>
      </c>
      <c r="S412" s="216">
        <f t="shared" si="43"/>
        <v>69.635627530364374</v>
      </c>
      <c r="T412" s="219">
        <v>19.18</v>
      </c>
      <c r="U412" s="217">
        <v>23.03</v>
      </c>
      <c r="V412" s="217">
        <v>22.71</v>
      </c>
      <c r="W412" s="220">
        <f t="shared" si="38"/>
        <v>9.0651558073654428</v>
      </c>
    </row>
    <row r="413" spans="1:23" s="208" customFormat="1" hidden="1" x14ac:dyDescent="0.25">
      <c r="A413" s="466"/>
      <c r="B413" s="458"/>
      <c r="C413" s="212">
        <v>3</v>
      </c>
      <c r="D413" s="212">
        <v>2</v>
      </c>
      <c r="E413" s="213" t="s">
        <v>196</v>
      </c>
      <c r="F413" s="213" t="s">
        <v>154</v>
      </c>
      <c r="G413" s="213" t="s">
        <v>154</v>
      </c>
      <c r="H413" s="214" t="s">
        <v>119</v>
      </c>
      <c r="I413" s="215">
        <v>13.96</v>
      </c>
      <c r="J413" s="216">
        <v>174.57</v>
      </c>
      <c r="K413" s="217">
        <f t="shared" si="39"/>
        <v>160.60999999999999</v>
      </c>
      <c r="L413" s="14">
        <v>154.89257142857099</v>
      </c>
      <c r="M413" s="215">
        <f t="shared" si="40"/>
        <v>1.0369122193446547</v>
      </c>
      <c r="N413" s="218">
        <v>0.98</v>
      </c>
      <c r="O413" s="217">
        <v>21.08</v>
      </c>
      <c r="P413" s="217">
        <v>13.07</v>
      </c>
      <c r="Q413" s="217">
        <f t="shared" si="41"/>
        <v>20.099999999999998</v>
      </c>
      <c r="R413" s="217">
        <f t="shared" si="42"/>
        <v>12.09</v>
      </c>
      <c r="S413" s="216">
        <f t="shared" si="43"/>
        <v>66.253101736972681</v>
      </c>
      <c r="T413" s="219">
        <v>19.329999999999998</v>
      </c>
      <c r="U413" s="217">
        <v>28.52</v>
      </c>
      <c r="V413" s="217">
        <v>27.79</v>
      </c>
      <c r="W413" s="220">
        <f t="shared" si="38"/>
        <v>8.6288416075650165</v>
      </c>
    </row>
    <row r="414" spans="1:23" s="208" customFormat="1" hidden="1" x14ac:dyDescent="0.25">
      <c r="A414" s="466"/>
      <c r="B414" s="458"/>
      <c r="C414" s="212">
        <v>3</v>
      </c>
      <c r="D414" s="212">
        <v>2</v>
      </c>
      <c r="E414" s="213" t="s">
        <v>196</v>
      </c>
      <c r="F414" s="213" t="s">
        <v>154</v>
      </c>
      <c r="G414" s="213" t="s">
        <v>154</v>
      </c>
      <c r="H414" s="214" t="s">
        <v>69</v>
      </c>
      <c r="I414" s="215">
        <v>13.96</v>
      </c>
      <c r="J414" s="216">
        <v>298.38</v>
      </c>
      <c r="K414" s="217">
        <f t="shared" si="39"/>
        <v>284.42</v>
      </c>
      <c r="L414" s="14">
        <v>232.33885714285699</v>
      </c>
      <c r="M414" s="215">
        <f t="shared" si="40"/>
        <v>1.224160278214333</v>
      </c>
      <c r="N414" s="218">
        <v>1.01</v>
      </c>
      <c r="O414" s="217">
        <v>21.55</v>
      </c>
      <c r="P414" s="217">
        <v>12.63</v>
      </c>
      <c r="Q414" s="217">
        <f t="shared" si="41"/>
        <v>20.54</v>
      </c>
      <c r="R414" s="217">
        <f t="shared" si="42"/>
        <v>11.620000000000001</v>
      </c>
      <c r="S414" s="216">
        <f t="shared" si="43"/>
        <v>76.764199655765893</v>
      </c>
      <c r="T414" s="219">
        <v>19.64</v>
      </c>
      <c r="U414" s="217">
        <v>25.87</v>
      </c>
      <c r="V414" s="217">
        <v>25.43</v>
      </c>
      <c r="W414" s="220">
        <f t="shared" si="38"/>
        <v>7.5993091537133228</v>
      </c>
    </row>
    <row r="415" spans="1:23" s="208" customFormat="1" x14ac:dyDescent="0.25">
      <c r="A415" s="466"/>
      <c r="B415" s="458"/>
      <c r="C415" s="212">
        <v>3</v>
      </c>
      <c r="D415" s="212">
        <v>2</v>
      </c>
      <c r="E415" s="213" t="s">
        <v>196</v>
      </c>
      <c r="F415" s="213" t="s">
        <v>154</v>
      </c>
      <c r="G415" s="213" t="s">
        <v>154</v>
      </c>
      <c r="H415" s="214" t="s">
        <v>116</v>
      </c>
      <c r="I415" s="215">
        <v>25.54</v>
      </c>
      <c r="J415" s="216">
        <v>542.15</v>
      </c>
      <c r="K415" s="217">
        <f t="shared" si="39"/>
        <v>516.61</v>
      </c>
      <c r="L415" s="14">
        <v>464.67771428571399</v>
      </c>
      <c r="M415" s="215">
        <f t="shared" si="40"/>
        <v>1.1117597941922273</v>
      </c>
      <c r="N415" s="218">
        <v>1.04</v>
      </c>
      <c r="O415" s="217">
        <v>13.19</v>
      </c>
      <c r="P415" s="217">
        <v>8.3000000000000007</v>
      </c>
      <c r="Q415" s="217">
        <f t="shared" si="41"/>
        <v>12.149999999999999</v>
      </c>
      <c r="R415" s="217">
        <f t="shared" si="42"/>
        <v>7.2600000000000007</v>
      </c>
      <c r="S415" s="216">
        <f t="shared" si="43"/>
        <v>67.355371900826412</v>
      </c>
      <c r="T415" s="219">
        <v>18.95</v>
      </c>
      <c r="U415" s="217">
        <v>25.25</v>
      </c>
      <c r="V415" s="217">
        <v>24.84</v>
      </c>
      <c r="W415" s="220">
        <f t="shared" si="38"/>
        <v>6.9609507640067934</v>
      </c>
    </row>
    <row r="416" spans="1:23" s="208" customFormat="1" ht="15.75" hidden="1" thickBot="1" x14ac:dyDescent="0.3">
      <c r="A416" s="467"/>
      <c r="B416" s="459"/>
      <c r="C416" s="212">
        <v>3</v>
      </c>
      <c r="D416" s="212">
        <v>2</v>
      </c>
      <c r="E416" s="213" t="s">
        <v>196</v>
      </c>
      <c r="F416" s="213" t="s">
        <v>154</v>
      </c>
      <c r="G416" s="213" t="s">
        <v>154</v>
      </c>
      <c r="H416" s="232" t="s">
        <v>118</v>
      </c>
      <c r="I416" s="233">
        <v>25.13</v>
      </c>
      <c r="J416" s="234">
        <v>551.75</v>
      </c>
      <c r="K416" s="217">
        <f t="shared" si="39"/>
        <v>526.62</v>
      </c>
      <c r="L416" s="14">
        <v>486.982244571428</v>
      </c>
      <c r="M416" s="215">
        <f t="shared" si="40"/>
        <v>1.0813946624757449</v>
      </c>
      <c r="N416" s="218">
        <v>0.99</v>
      </c>
      <c r="O416" s="217">
        <v>18.16</v>
      </c>
      <c r="P416" s="217">
        <v>10.65</v>
      </c>
      <c r="Q416" s="217">
        <f t="shared" si="41"/>
        <v>17.170000000000002</v>
      </c>
      <c r="R416" s="217">
        <f t="shared" si="42"/>
        <v>9.66</v>
      </c>
      <c r="S416" s="216">
        <f t="shared" si="43"/>
        <v>77.743271221532112</v>
      </c>
      <c r="T416" s="219">
        <v>17.43</v>
      </c>
      <c r="U416" s="217">
        <v>25.68</v>
      </c>
      <c r="V416" s="217">
        <v>25.03</v>
      </c>
      <c r="W416" s="220">
        <f t="shared" si="38"/>
        <v>8.5526315789473486</v>
      </c>
    </row>
    <row r="417" spans="1:23" s="208" customFormat="1" hidden="1" x14ac:dyDescent="0.25">
      <c r="A417" s="465" t="s">
        <v>221</v>
      </c>
      <c r="B417" s="461">
        <v>259</v>
      </c>
      <c r="C417" s="212">
        <v>3</v>
      </c>
      <c r="D417" s="212">
        <v>2</v>
      </c>
      <c r="E417" s="213" t="s">
        <v>149</v>
      </c>
      <c r="F417" s="213" t="s">
        <v>154</v>
      </c>
      <c r="G417" s="213" t="s">
        <v>155</v>
      </c>
      <c r="H417" s="237" t="s">
        <v>117</v>
      </c>
      <c r="I417" s="238">
        <v>11.79</v>
      </c>
      <c r="J417" s="239">
        <v>75.09</v>
      </c>
      <c r="K417" s="217">
        <f t="shared" si="39"/>
        <v>63.300000000000004</v>
      </c>
      <c r="L417" s="14">
        <v>77.446285714285594</v>
      </c>
      <c r="M417" s="215">
        <f t="shared" si="40"/>
        <v>0.81734068220554845</v>
      </c>
      <c r="N417" s="218">
        <v>0.99</v>
      </c>
      <c r="O417" s="217">
        <v>25.2</v>
      </c>
      <c r="P417" s="217">
        <v>15.15</v>
      </c>
      <c r="Q417" s="217">
        <f t="shared" si="41"/>
        <v>24.21</v>
      </c>
      <c r="R417" s="217">
        <f t="shared" si="42"/>
        <v>14.16</v>
      </c>
      <c r="S417" s="216">
        <f t="shared" si="43"/>
        <v>70.974576271186436</v>
      </c>
      <c r="T417" s="219">
        <v>17.5</v>
      </c>
      <c r="U417" s="217">
        <v>23.98</v>
      </c>
      <c r="V417" s="217">
        <v>23.45</v>
      </c>
      <c r="W417" s="220">
        <f t="shared" si="38"/>
        <v>8.9075630252101039</v>
      </c>
    </row>
    <row r="418" spans="1:23" s="208" customFormat="1" hidden="1" x14ac:dyDescent="0.25">
      <c r="A418" s="466"/>
      <c r="B418" s="458"/>
      <c r="C418" s="212">
        <v>3</v>
      </c>
      <c r="D418" s="212">
        <v>2</v>
      </c>
      <c r="E418" s="213" t="s">
        <v>149</v>
      </c>
      <c r="F418" s="213" t="s">
        <v>154</v>
      </c>
      <c r="G418" s="213" t="s">
        <v>155</v>
      </c>
      <c r="H418" s="214" t="s">
        <v>119</v>
      </c>
      <c r="I418" s="215">
        <v>14</v>
      </c>
      <c r="J418" s="216">
        <v>172.5</v>
      </c>
      <c r="K418" s="217">
        <f t="shared" si="39"/>
        <v>158.5</v>
      </c>
      <c r="L418" s="14">
        <v>154.89257142857099</v>
      </c>
      <c r="M418" s="215">
        <f t="shared" si="40"/>
        <v>1.0232898746412289</v>
      </c>
      <c r="N418" s="218">
        <v>1.01</v>
      </c>
      <c r="O418" s="217">
        <v>22.82</v>
      </c>
      <c r="P418" s="217">
        <v>13.69</v>
      </c>
      <c r="Q418" s="217">
        <f t="shared" si="41"/>
        <v>21.81</v>
      </c>
      <c r="R418" s="217">
        <f t="shared" si="42"/>
        <v>12.68</v>
      </c>
      <c r="S418" s="216">
        <f t="shared" si="43"/>
        <v>72.003154574132495</v>
      </c>
      <c r="T418" s="219">
        <v>18.57</v>
      </c>
      <c r="U418" s="217">
        <v>26.57</v>
      </c>
      <c r="V418" s="217">
        <v>25.97</v>
      </c>
      <c r="W418" s="220">
        <f t="shared" si="38"/>
        <v>8.1081081081081301</v>
      </c>
    </row>
    <row r="419" spans="1:23" s="208" customFormat="1" hidden="1" x14ac:dyDescent="0.25">
      <c r="A419" s="466"/>
      <c r="B419" s="458"/>
      <c r="C419" s="212">
        <v>3</v>
      </c>
      <c r="D419" s="212">
        <v>2</v>
      </c>
      <c r="E419" s="213" t="s">
        <v>149</v>
      </c>
      <c r="F419" s="213" t="s">
        <v>154</v>
      </c>
      <c r="G419" s="213" t="s">
        <v>155</v>
      </c>
      <c r="H419" s="214" t="s">
        <v>69</v>
      </c>
      <c r="I419" s="215">
        <v>13.97</v>
      </c>
      <c r="J419" s="216">
        <v>274.57</v>
      </c>
      <c r="K419" s="217">
        <f t="shared" si="39"/>
        <v>260.59999999999997</v>
      </c>
      <c r="L419" s="14">
        <v>232.33885714285699</v>
      </c>
      <c r="M419" s="215">
        <f t="shared" si="40"/>
        <v>1.1216376081240951</v>
      </c>
      <c r="N419" s="291">
        <v>2.12</v>
      </c>
      <c r="O419" s="292">
        <v>58.23</v>
      </c>
      <c r="P419" s="293">
        <v>36.380000000000003</v>
      </c>
      <c r="Q419" s="217">
        <f t="shared" si="41"/>
        <v>56.11</v>
      </c>
      <c r="R419" s="217">
        <f t="shared" si="42"/>
        <v>34.260000000000005</v>
      </c>
      <c r="S419" s="216">
        <f t="shared" si="43"/>
        <v>63.776999416228804</v>
      </c>
      <c r="T419" s="219">
        <v>19.41</v>
      </c>
      <c r="U419" s="217">
        <v>26.88</v>
      </c>
      <c r="V419" s="217">
        <v>26.33</v>
      </c>
      <c r="W419" s="220">
        <f t="shared" si="38"/>
        <v>7.9479768786127298</v>
      </c>
    </row>
    <row r="420" spans="1:23" s="208" customFormat="1" x14ac:dyDescent="0.25">
      <c r="A420" s="466"/>
      <c r="B420" s="458"/>
      <c r="C420" s="212">
        <v>3</v>
      </c>
      <c r="D420" s="212">
        <v>2</v>
      </c>
      <c r="E420" s="213" t="s">
        <v>149</v>
      </c>
      <c r="F420" s="213" t="s">
        <v>154</v>
      </c>
      <c r="G420" s="213" t="s">
        <v>155</v>
      </c>
      <c r="H420" s="214" t="s">
        <v>116</v>
      </c>
      <c r="I420" s="215">
        <v>25.35</v>
      </c>
      <c r="J420" s="216">
        <v>555.11</v>
      </c>
      <c r="K420" s="217">
        <f t="shared" si="39"/>
        <v>529.76</v>
      </c>
      <c r="L420" s="14">
        <v>464.67771428571399</v>
      </c>
      <c r="M420" s="215">
        <f t="shared" si="40"/>
        <v>1.1400589778968164</v>
      </c>
      <c r="N420" s="218">
        <v>1</v>
      </c>
      <c r="O420" s="217">
        <v>18.78</v>
      </c>
      <c r="P420" s="217">
        <v>11.51</v>
      </c>
      <c r="Q420" s="217">
        <f t="shared" si="41"/>
        <v>17.78</v>
      </c>
      <c r="R420" s="217">
        <f t="shared" si="42"/>
        <v>10.51</v>
      </c>
      <c r="S420" s="216">
        <f t="shared" si="43"/>
        <v>69.172216936251203</v>
      </c>
      <c r="T420" s="219">
        <v>19.54</v>
      </c>
      <c r="U420" s="217">
        <v>25.32</v>
      </c>
      <c r="V420" s="217">
        <v>25</v>
      </c>
      <c r="W420" s="220">
        <f t="shared" si="38"/>
        <v>5.8608058608058649</v>
      </c>
    </row>
    <row r="421" spans="1:23" s="208" customFormat="1" ht="15.75" hidden="1" thickBot="1" x14ac:dyDescent="0.3">
      <c r="A421" s="467"/>
      <c r="B421" s="459"/>
      <c r="C421" s="212">
        <v>3</v>
      </c>
      <c r="D421" s="212">
        <v>2</v>
      </c>
      <c r="E421" s="213" t="s">
        <v>149</v>
      </c>
      <c r="F421" s="213" t="s">
        <v>154</v>
      </c>
      <c r="G421" s="213" t="s">
        <v>155</v>
      </c>
      <c r="H421" s="232" t="s">
        <v>118</v>
      </c>
      <c r="I421" s="233">
        <v>25.49</v>
      </c>
      <c r="J421" s="234">
        <v>542.23</v>
      </c>
      <c r="K421" s="217">
        <f t="shared" si="39"/>
        <v>516.74</v>
      </c>
      <c r="L421" s="14">
        <v>486.982244571428</v>
      </c>
      <c r="M421" s="215">
        <f t="shared" si="40"/>
        <v>1.0611064484594517</v>
      </c>
      <c r="N421" s="218"/>
      <c r="O421" s="217"/>
      <c r="P421" s="217"/>
      <c r="Q421" s="217"/>
      <c r="R421" s="217"/>
      <c r="S421" s="216"/>
      <c r="T421" s="219">
        <v>19.97</v>
      </c>
      <c r="U421" s="217">
        <v>27.35</v>
      </c>
      <c r="V421" s="217">
        <v>26.8</v>
      </c>
      <c r="W421" s="220">
        <f t="shared" si="38"/>
        <v>8.0527086383601834</v>
      </c>
    </row>
    <row r="422" spans="1:23" s="208" customFormat="1" hidden="1" x14ac:dyDescent="0.25">
      <c r="A422" s="465" t="s">
        <v>221</v>
      </c>
      <c r="B422" s="461">
        <v>260</v>
      </c>
      <c r="C422" s="212">
        <v>3</v>
      </c>
      <c r="D422" s="212">
        <v>2</v>
      </c>
      <c r="E422" s="213" t="s">
        <v>187</v>
      </c>
      <c r="F422" s="213" t="s">
        <v>154</v>
      </c>
      <c r="G422" s="213" t="s">
        <v>155</v>
      </c>
      <c r="H422" s="237" t="s">
        <v>117</v>
      </c>
      <c r="I422" s="238">
        <v>11.76</v>
      </c>
      <c r="J422" s="239">
        <v>59.74</v>
      </c>
      <c r="K422" s="217">
        <f t="shared" si="39"/>
        <v>47.980000000000004</v>
      </c>
      <c r="L422" s="14">
        <v>77.446285714285594</v>
      </c>
      <c r="M422" s="215">
        <f t="shared" si="40"/>
        <v>0.61952616006670158</v>
      </c>
      <c r="N422" s="218">
        <v>1</v>
      </c>
      <c r="O422" s="217">
        <v>28.58</v>
      </c>
      <c r="P422" s="217">
        <v>16.75</v>
      </c>
      <c r="Q422" s="217">
        <f t="shared" si="41"/>
        <v>27.58</v>
      </c>
      <c r="R422" s="217">
        <f t="shared" si="42"/>
        <v>15.75</v>
      </c>
      <c r="S422" s="216">
        <f t="shared" si="43"/>
        <v>75.1111111111111</v>
      </c>
      <c r="T422" s="219">
        <v>18.23</v>
      </c>
      <c r="U422" s="217">
        <v>24.39</v>
      </c>
      <c r="V422" s="217">
        <v>23.88</v>
      </c>
      <c r="W422" s="220">
        <f t="shared" si="38"/>
        <v>9.0265486725664026</v>
      </c>
    </row>
    <row r="423" spans="1:23" s="208" customFormat="1" hidden="1" x14ac:dyDescent="0.25">
      <c r="A423" s="466"/>
      <c r="B423" s="458"/>
      <c r="C423" s="212">
        <v>3</v>
      </c>
      <c r="D423" s="212">
        <v>2</v>
      </c>
      <c r="E423" s="213" t="s">
        <v>187</v>
      </c>
      <c r="F423" s="213" t="s">
        <v>154</v>
      </c>
      <c r="G423" s="213" t="s">
        <v>155</v>
      </c>
      <c r="H423" s="214" t="s">
        <v>119</v>
      </c>
      <c r="I423" s="215">
        <v>14.01</v>
      </c>
      <c r="J423" s="216">
        <v>190.4</v>
      </c>
      <c r="K423" s="217">
        <f t="shared" si="39"/>
        <v>176.39000000000001</v>
      </c>
      <c r="L423" s="14">
        <v>154.89257142857099</v>
      </c>
      <c r="M423" s="215">
        <f t="shared" si="40"/>
        <v>1.1387892806811759</v>
      </c>
      <c r="N423" s="218">
        <v>1</v>
      </c>
      <c r="O423" s="217">
        <v>22.73</v>
      </c>
      <c r="P423" s="217">
        <v>13.53</v>
      </c>
      <c r="Q423" s="217">
        <f t="shared" si="41"/>
        <v>21.73</v>
      </c>
      <c r="R423" s="217">
        <f t="shared" si="42"/>
        <v>12.53</v>
      </c>
      <c r="S423" s="216">
        <f t="shared" si="43"/>
        <v>73.423782920989638</v>
      </c>
      <c r="T423" s="219">
        <v>19.62</v>
      </c>
      <c r="U423" s="217">
        <v>25.07</v>
      </c>
      <c r="V423" s="217">
        <v>24.66</v>
      </c>
      <c r="W423" s="220">
        <f t="shared" si="38"/>
        <v>8.1349206349206398</v>
      </c>
    </row>
    <row r="424" spans="1:23" s="208" customFormat="1" hidden="1" x14ac:dyDescent="0.25">
      <c r="A424" s="466"/>
      <c r="B424" s="458"/>
      <c r="C424" s="212">
        <v>3</v>
      </c>
      <c r="D424" s="212">
        <v>2</v>
      </c>
      <c r="E424" s="213" t="s">
        <v>187</v>
      </c>
      <c r="F424" s="213" t="s">
        <v>154</v>
      </c>
      <c r="G424" s="213" t="s">
        <v>155</v>
      </c>
      <c r="H424" s="214" t="s">
        <v>69</v>
      </c>
      <c r="I424" s="215">
        <v>14.01</v>
      </c>
      <c r="J424" s="216">
        <v>279.58999999999997</v>
      </c>
      <c r="K424" s="217">
        <f t="shared" si="39"/>
        <v>265.58</v>
      </c>
      <c r="L424" s="14">
        <v>232.33885714285699</v>
      </c>
      <c r="M424" s="215">
        <f t="shared" si="40"/>
        <v>1.1430718187474951</v>
      </c>
      <c r="N424" s="218">
        <v>0.97</v>
      </c>
      <c r="O424" s="217">
        <v>27.49</v>
      </c>
      <c r="P424" s="217">
        <v>16.98</v>
      </c>
      <c r="Q424" s="217">
        <f t="shared" si="41"/>
        <v>26.52</v>
      </c>
      <c r="R424" s="217">
        <f t="shared" si="42"/>
        <v>16.010000000000002</v>
      </c>
      <c r="S424" s="216">
        <f t="shared" si="43"/>
        <v>65.646470955652703</v>
      </c>
      <c r="T424" s="219">
        <v>20.41</v>
      </c>
      <c r="U424" s="217">
        <v>25.41</v>
      </c>
      <c r="V424" s="217">
        <v>25.05</v>
      </c>
      <c r="W424" s="220">
        <f t="shared" si="38"/>
        <v>7.7586206896551584</v>
      </c>
    </row>
    <row r="425" spans="1:23" s="208" customFormat="1" x14ac:dyDescent="0.25">
      <c r="A425" s="466"/>
      <c r="B425" s="458"/>
      <c r="C425" s="212">
        <v>3</v>
      </c>
      <c r="D425" s="212">
        <v>2</v>
      </c>
      <c r="E425" s="213" t="s">
        <v>187</v>
      </c>
      <c r="F425" s="213" t="s">
        <v>154</v>
      </c>
      <c r="G425" s="213" t="s">
        <v>155</v>
      </c>
      <c r="H425" s="214" t="s">
        <v>116</v>
      </c>
      <c r="I425" s="215">
        <v>24.96</v>
      </c>
      <c r="J425" s="216">
        <v>541.72</v>
      </c>
      <c r="K425" s="217">
        <f t="shared" si="39"/>
        <v>516.76</v>
      </c>
      <c r="L425" s="14">
        <v>464.67771428571399</v>
      </c>
      <c r="M425" s="215">
        <f t="shared" si="40"/>
        <v>1.1120825985690856</v>
      </c>
      <c r="N425" s="218">
        <v>1</v>
      </c>
      <c r="O425" s="217">
        <v>22.55</v>
      </c>
      <c r="P425" s="217">
        <v>13.83</v>
      </c>
      <c r="Q425" s="217">
        <f t="shared" si="41"/>
        <v>21.55</v>
      </c>
      <c r="R425" s="217">
        <f t="shared" si="42"/>
        <v>12.83</v>
      </c>
      <c r="S425" s="216">
        <f t="shared" si="43"/>
        <v>67.965705378020274</v>
      </c>
      <c r="T425" s="219">
        <v>19.34</v>
      </c>
      <c r="U425" s="217">
        <v>25.19</v>
      </c>
      <c r="V425" s="217">
        <v>24.8</v>
      </c>
      <c r="W425" s="220">
        <f t="shared" si="38"/>
        <v>7.1428571428571521</v>
      </c>
    </row>
    <row r="426" spans="1:23" s="208" customFormat="1" ht="15.75" hidden="1" thickBot="1" x14ac:dyDescent="0.3">
      <c r="A426" s="467"/>
      <c r="B426" s="459"/>
      <c r="C426" s="212">
        <v>3</v>
      </c>
      <c r="D426" s="212">
        <v>2</v>
      </c>
      <c r="E426" s="213" t="s">
        <v>187</v>
      </c>
      <c r="F426" s="213" t="s">
        <v>154</v>
      </c>
      <c r="G426" s="213" t="s">
        <v>155</v>
      </c>
      <c r="H426" s="232" t="s">
        <v>118</v>
      </c>
      <c r="I426" s="233">
        <v>25.55</v>
      </c>
      <c r="J426" s="234">
        <v>505.33</v>
      </c>
      <c r="K426" s="217">
        <f t="shared" si="39"/>
        <v>479.78</v>
      </c>
      <c r="L426" s="14">
        <v>486.982244571428</v>
      </c>
      <c r="M426" s="215">
        <f t="shared" si="40"/>
        <v>0.9852104575644921</v>
      </c>
      <c r="N426" s="218">
        <v>1.01</v>
      </c>
      <c r="O426" s="217">
        <v>16.71</v>
      </c>
      <c r="P426" s="217">
        <v>8.84</v>
      </c>
      <c r="Q426" s="217">
        <f t="shared" si="41"/>
        <v>15.700000000000001</v>
      </c>
      <c r="R426" s="217">
        <f t="shared" si="42"/>
        <v>7.83</v>
      </c>
      <c r="S426" s="216">
        <f t="shared" si="43"/>
        <v>100.5108556832695</v>
      </c>
      <c r="T426" s="219">
        <v>20.5</v>
      </c>
      <c r="U426" s="217">
        <v>26.1</v>
      </c>
      <c r="V426" s="217">
        <v>25.66</v>
      </c>
      <c r="W426" s="220">
        <f t="shared" si="38"/>
        <v>8.5271317829457605</v>
      </c>
    </row>
    <row r="427" spans="1:23" s="208" customFormat="1" hidden="1" x14ac:dyDescent="0.25">
      <c r="A427" s="465" t="s">
        <v>221</v>
      </c>
      <c r="B427" s="461">
        <v>261</v>
      </c>
      <c r="C427" s="212">
        <v>3</v>
      </c>
      <c r="D427" s="212">
        <v>2</v>
      </c>
      <c r="E427" s="213" t="s">
        <v>149</v>
      </c>
      <c r="F427" s="213" t="s">
        <v>154</v>
      </c>
      <c r="G427" s="213" t="s">
        <v>156</v>
      </c>
      <c r="H427" s="237" t="s">
        <v>117</v>
      </c>
      <c r="I427" s="238">
        <v>11.97</v>
      </c>
      <c r="J427" s="239">
        <v>49.09</v>
      </c>
      <c r="K427" s="217">
        <f t="shared" si="39"/>
        <v>37.120000000000005</v>
      </c>
      <c r="L427" s="14">
        <v>77.446285714285594</v>
      </c>
      <c r="M427" s="215">
        <f t="shared" si="40"/>
        <v>0.47929993875939902</v>
      </c>
      <c r="N427" s="218">
        <v>0.99</v>
      </c>
      <c r="O427" s="217">
        <v>23.36</v>
      </c>
      <c r="P427" s="217">
        <v>13.78</v>
      </c>
      <c r="Q427" s="217">
        <f t="shared" si="41"/>
        <v>22.37</v>
      </c>
      <c r="R427" s="217">
        <f t="shared" si="42"/>
        <v>12.79</v>
      </c>
      <c r="S427" s="216">
        <f t="shared" si="43"/>
        <v>74.90226739640346</v>
      </c>
      <c r="T427" s="219">
        <v>19.72</v>
      </c>
      <c r="U427" s="217">
        <v>27.02</v>
      </c>
      <c r="V427" s="217">
        <v>26.46</v>
      </c>
      <c r="W427" s="220">
        <f t="shared" si="38"/>
        <v>8.3086053412462704</v>
      </c>
    </row>
    <row r="428" spans="1:23" s="208" customFormat="1" hidden="1" x14ac:dyDescent="0.25">
      <c r="A428" s="466"/>
      <c r="B428" s="458"/>
      <c r="C428" s="212">
        <v>3</v>
      </c>
      <c r="D428" s="212">
        <v>2</v>
      </c>
      <c r="E428" s="213" t="s">
        <v>149</v>
      </c>
      <c r="F428" s="213" t="s">
        <v>154</v>
      </c>
      <c r="G428" s="213" t="s">
        <v>156</v>
      </c>
      <c r="H428" s="214" t="s">
        <v>119</v>
      </c>
      <c r="I428" s="215">
        <v>14.08</v>
      </c>
      <c r="J428" s="216">
        <v>190.19</v>
      </c>
      <c r="K428" s="217">
        <f t="shared" si="39"/>
        <v>176.10999999999999</v>
      </c>
      <c r="L428" s="14">
        <v>154.89257142857099</v>
      </c>
      <c r="M428" s="215">
        <f t="shared" si="40"/>
        <v>1.1369815761707684</v>
      </c>
      <c r="N428" s="218">
        <v>1.01</v>
      </c>
      <c r="O428" s="217">
        <v>21.6</v>
      </c>
      <c r="P428" s="217">
        <v>12.73</v>
      </c>
      <c r="Q428" s="217">
        <f t="shared" si="41"/>
        <v>20.59</v>
      </c>
      <c r="R428" s="217">
        <f t="shared" si="42"/>
        <v>11.72</v>
      </c>
      <c r="S428" s="216">
        <f t="shared" si="43"/>
        <v>75.682593856655274</v>
      </c>
      <c r="T428" s="219">
        <v>20.54</v>
      </c>
      <c r="U428" s="217">
        <v>25.99</v>
      </c>
      <c r="V428" s="217">
        <v>25.58</v>
      </c>
      <c r="W428" s="220">
        <f t="shared" si="38"/>
        <v>8.1349206349206398</v>
      </c>
    </row>
    <row r="429" spans="1:23" s="208" customFormat="1" hidden="1" x14ac:dyDescent="0.25">
      <c r="A429" s="466"/>
      <c r="B429" s="458"/>
      <c r="C429" s="212">
        <v>3</v>
      </c>
      <c r="D429" s="212">
        <v>2</v>
      </c>
      <c r="E429" s="213" t="s">
        <v>149</v>
      </c>
      <c r="F429" s="213" t="s">
        <v>154</v>
      </c>
      <c r="G429" s="213" t="s">
        <v>156</v>
      </c>
      <c r="H429" s="214" t="s">
        <v>69</v>
      </c>
      <c r="I429" s="215">
        <v>14.18</v>
      </c>
      <c r="J429" s="216">
        <v>254.26</v>
      </c>
      <c r="K429" s="217">
        <f t="shared" si="39"/>
        <v>240.07999999999998</v>
      </c>
      <c r="L429" s="14">
        <v>232.33885714285699</v>
      </c>
      <c r="M429" s="215">
        <f t="shared" si="40"/>
        <v>1.0333183306156286</v>
      </c>
      <c r="N429" s="218">
        <v>0.99</v>
      </c>
      <c r="O429" s="217">
        <v>20.100000000000001</v>
      </c>
      <c r="P429" s="217">
        <v>11.99</v>
      </c>
      <c r="Q429" s="217">
        <f t="shared" si="41"/>
        <v>19.110000000000003</v>
      </c>
      <c r="R429" s="217">
        <f t="shared" si="42"/>
        <v>11</v>
      </c>
      <c r="S429" s="216">
        <f t="shared" si="43"/>
        <v>73.727272727272748</v>
      </c>
      <c r="T429" s="219">
        <v>20.190000000000001</v>
      </c>
      <c r="U429" s="217">
        <v>26.76</v>
      </c>
      <c r="V429" s="217">
        <v>26.32</v>
      </c>
      <c r="W429" s="220">
        <f t="shared" si="38"/>
        <v>7.1778140293638062</v>
      </c>
    </row>
    <row r="430" spans="1:23" s="208" customFormat="1" x14ac:dyDescent="0.25">
      <c r="A430" s="466"/>
      <c r="B430" s="458"/>
      <c r="C430" s="212">
        <v>3</v>
      </c>
      <c r="D430" s="212">
        <v>2</v>
      </c>
      <c r="E430" s="213" t="s">
        <v>149</v>
      </c>
      <c r="F430" s="213" t="s">
        <v>154</v>
      </c>
      <c r="G430" s="213" t="s">
        <v>156</v>
      </c>
      <c r="H430" s="214" t="s">
        <v>116</v>
      </c>
      <c r="I430" s="215">
        <v>25.43</v>
      </c>
      <c r="J430" s="216">
        <v>545.30999999999995</v>
      </c>
      <c r="K430" s="217">
        <f t="shared" si="39"/>
        <v>519.88</v>
      </c>
      <c r="L430" s="14">
        <v>464.67771428571399</v>
      </c>
      <c r="M430" s="215">
        <f t="shared" si="40"/>
        <v>1.1187969296077411</v>
      </c>
      <c r="N430" s="218">
        <v>1.04</v>
      </c>
      <c r="O430" s="217">
        <v>18.11</v>
      </c>
      <c r="P430" s="217">
        <v>10.85</v>
      </c>
      <c r="Q430" s="217">
        <f t="shared" si="41"/>
        <v>17.07</v>
      </c>
      <c r="R430" s="217">
        <f t="shared" si="42"/>
        <v>9.8099999999999987</v>
      </c>
      <c r="S430" s="216">
        <f t="shared" si="43"/>
        <v>74.006116207951095</v>
      </c>
      <c r="T430" s="219">
        <v>17.8</v>
      </c>
      <c r="U430" s="217">
        <v>25.33</v>
      </c>
      <c r="V430" s="217">
        <v>24.81</v>
      </c>
      <c r="W430" s="220">
        <f t="shared" si="38"/>
        <v>7.4179743223965726</v>
      </c>
    </row>
    <row r="431" spans="1:23" s="208" customFormat="1" ht="15.75" hidden="1" thickBot="1" x14ac:dyDescent="0.3">
      <c r="A431" s="467"/>
      <c r="B431" s="459"/>
      <c r="C431" s="212">
        <v>3</v>
      </c>
      <c r="D431" s="212">
        <v>2</v>
      </c>
      <c r="E431" s="213" t="s">
        <v>149</v>
      </c>
      <c r="F431" s="213" t="s">
        <v>154</v>
      </c>
      <c r="G431" s="213" t="s">
        <v>156</v>
      </c>
      <c r="H431" s="232" t="s">
        <v>118</v>
      </c>
      <c r="I431" s="233">
        <v>25.53</v>
      </c>
      <c r="J431" s="234">
        <v>539.34</v>
      </c>
      <c r="K431" s="217">
        <f t="shared" si="39"/>
        <v>513.81000000000006</v>
      </c>
      <c r="L431" s="14">
        <v>486.982244571428</v>
      </c>
      <c r="M431" s="215">
        <f t="shared" si="40"/>
        <v>1.0550898019951056</v>
      </c>
      <c r="N431" s="291">
        <v>2.2000000000000002</v>
      </c>
      <c r="O431" s="292">
        <v>56.54</v>
      </c>
      <c r="P431" s="293">
        <v>32.590000000000003</v>
      </c>
      <c r="Q431" s="217">
        <f t="shared" si="41"/>
        <v>54.339999999999996</v>
      </c>
      <c r="R431" s="217">
        <f t="shared" si="42"/>
        <v>30.390000000000004</v>
      </c>
      <c r="S431" s="216">
        <f t="shared" si="43"/>
        <v>78.808818690358635</v>
      </c>
      <c r="T431" s="219">
        <v>19.16</v>
      </c>
      <c r="U431" s="217">
        <v>26.02</v>
      </c>
      <c r="V431" s="217">
        <v>25.5</v>
      </c>
      <c r="W431" s="220">
        <f t="shared" si="38"/>
        <v>8.2018927444794887</v>
      </c>
    </row>
    <row r="432" spans="1:23" s="208" customFormat="1" hidden="1" x14ac:dyDescent="0.25">
      <c r="A432" s="465" t="s">
        <v>221</v>
      </c>
      <c r="B432" s="461">
        <v>262</v>
      </c>
      <c r="C432" s="212">
        <v>3</v>
      </c>
      <c r="D432" s="212">
        <v>2</v>
      </c>
      <c r="E432" s="213" t="s">
        <v>187</v>
      </c>
      <c r="F432" s="213" t="s">
        <v>157</v>
      </c>
      <c r="G432" s="213" t="s">
        <v>154</v>
      </c>
      <c r="H432" s="237" t="s">
        <v>117</v>
      </c>
      <c r="I432" s="238">
        <v>12.01</v>
      </c>
      <c r="J432" s="239">
        <v>68.2</v>
      </c>
      <c r="K432" s="217">
        <f t="shared" si="39"/>
        <v>56.190000000000005</v>
      </c>
      <c r="L432" s="14">
        <v>77.446285714285594</v>
      </c>
      <c r="M432" s="215">
        <f t="shared" si="40"/>
        <v>0.72553511742701049</v>
      </c>
      <c r="N432" s="218">
        <v>0.97</v>
      </c>
      <c r="O432" s="217">
        <v>25.42</v>
      </c>
      <c r="P432" s="217">
        <v>14.12</v>
      </c>
      <c r="Q432" s="217">
        <f t="shared" si="41"/>
        <v>24.450000000000003</v>
      </c>
      <c r="R432" s="217">
        <f t="shared" si="42"/>
        <v>13.149999999999999</v>
      </c>
      <c r="S432" s="216">
        <f t="shared" si="43"/>
        <v>85.931558935361267</v>
      </c>
      <c r="T432" s="219">
        <v>20.41</v>
      </c>
      <c r="U432" s="217">
        <v>25.78</v>
      </c>
      <c r="V432" s="217">
        <v>25.36</v>
      </c>
      <c r="W432" s="220">
        <f t="shared" si="38"/>
        <v>8.4848484848485199</v>
      </c>
    </row>
    <row r="433" spans="1:23" s="208" customFormat="1" hidden="1" x14ac:dyDescent="0.25">
      <c r="A433" s="466"/>
      <c r="B433" s="458"/>
      <c r="C433" s="212">
        <v>3</v>
      </c>
      <c r="D433" s="212">
        <v>2</v>
      </c>
      <c r="E433" s="213" t="s">
        <v>187</v>
      </c>
      <c r="F433" s="213" t="s">
        <v>157</v>
      </c>
      <c r="G433" s="213" t="s">
        <v>154</v>
      </c>
      <c r="H433" s="214" t="s">
        <v>119</v>
      </c>
      <c r="I433" s="215">
        <v>13.94</v>
      </c>
      <c r="J433" s="216">
        <v>178.74</v>
      </c>
      <c r="K433" s="217">
        <f t="shared" si="39"/>
        <v>164.8</v>
      </c>
      <c r="L433" s="14">
        <v>154.89257142857099</v>
      </c>
      <c r="M433" s="215">
        <f t="shared" si="40"/>
        <v>1.0639632261253913</v>
      </c>
      <c r="N433" s="218">
        <v>1.05</v>
      </c>
      <c r="O433" s="217">
        <v>21.19</v>
      </c>
      <c r="P433" s="217">
        <v>12.76</v>
      </c>
      <c r="Q433" s="217">
        <f t="shared" si="41"/>
        <v>20.14</v>
      </c>
      <c r="R433" s="217">
        <f t="shared" si="42"/>
        <v>11.709999999999999</v>
      </c>
      <c r="S433" s="216">
        <f t="shared" si="43"/>
        <v>71.989752348420183</v>
      </c>
      <c r="T433" s="219">
        <v>20.69</v>
      </c>
      <c r="U433" s="217">
        <v>26.96</v>
      </c>
      <c r="V433" s="217">
        <v>26.48</v>
      </c>
      <c r="W433" s="220">
        <f t="shared" si="38"/>
        <v>8.2901554404145159</v>
      </c>
    </row>
    <row r="434" spans="1:23" s="208" customFormat="1" hidden="1" x14ac:dyDescent="0.25">
      <c r="A434" s="466"/>
      <c r="B434" s="458"/>
      <c r="C434" s="212">
        <v>3</v>
      </c>
      <c r="D434" s="212">
        <v>2</v>
      </c>
      <c r="E434" s="213" t="s">
        <v>187</v>
      </c>
      <c r="F434" s="213" t="s">
        <v>157</v>
      </c>
      <c r="G434" s="213" t="s">
        <v>154</v>
      </c>
      <c r="H434" s="214" t="s">
        <v>69</v>
      </c>
      <c r="I434" s="215">
        <v>14</v>
      </c>
      <c r="J434" s="216">
        <v>277.64</v>
      </c>
      <c r="K434" s="217">
        <f t="shared" si="39"/>
        <v>263.64</v>
      </c>
      <c r="L434" s="14">
        <v>232.33885714285699</v>
      </c>
      <c r="M434" s="215">
        <f t="shared" si="40"/>
        <v>1.1347219455327571</v>
      </c>
      <c r="N434" s="291">
        <v>0.99</v>
      </c>
      <c r="O434" s="292">
        <v>20.100000000000001</v>
      </c>
      <c r="P434" s="173">
        <v>11.99</v>
      </c>
      <c r="Q434" s="217">
        <f t="shared" si="41"/>
        <v>19.110000000000003</v>
      </c>
      <c r="R434" s="217">
        <f t="shared" si="42"/>
        <v>11</v>
      </c>
      <c r="S434" s="216">
        <f t="shared" si="43"/>
        <v>73.727272727272748</v>
      </c>
      <c r="T434" s="219">
        <v>20.58</v>
      </c>
      <c r="U434" s="217">
        <v>27.96</v>
      </c>
      <c r="V434" s="217">
        <v>27.43</v>
      </c>
      <c r="W434" s="220">
        <f t="shared" si="38"/>
        <v>7.7372262773722777</v>
      </c>
    </row>
    <row r="435" spans="1:23" s="208" customFormat="1" x14ac:dyDescent="0.25">
      <c r="A435" s="466"/>
      <c r="B435" s="458"/>
      <c r="C435" s="212">
        <v>3</v>
      </c>
      <c r="D435" s="212">
        <v>2</v>
      </c>
      <c r="E435" s="213" t="s">
        <v>187</v>
      </c>
      <c r="F435" s="213" t="s">
        <v>157</v>
      </c>
      <c r="G435" s="213" t="s">
        <v>154</v>
      </c>
      <c r="H435" s="214" t="s">
        <v>116</v>
      </c>
      <c r="I435" s="215">
        <v>25.38</v>
      </c>
      <c r="J435" s="216">
        <v>506.26</v>
      </c>
      <c r="K435" s="217">
        <f t="shared" si="39"/>
        <v>480.88</v>
      </c>
      <c r="L435" s="14">
        <v>464.67771428571399</v>
      </c>
      <c r="M435" s="215">
        <f t="shared" si="40"/>
        <v>1.034867791624549</v>
      </c>
      <c r="N435" s="218">
        <v>1.01</v>
      </c>
      <c r="O435" s="217">
        <v>20.309999999999999</v>
      </c>
      <c r="P435" s="217">
        <v>11.82</v>
      </c>
      <c r="Q435" s="217">
        <f t="shared" si="41"/>
        <v>19.299999999999997</v>
      </c>
      <c r="R435" s="217">
        <f t="shared" si="42"/>
        <v>10.81</v>
      </c>
      <c r="S435" s="216">
        <f t="shared" si="43"/>
        <v>78.538390379278411</v>
      </c>
      <c r="T435" s="219">
        <v>19.2</v>
      </c>
      <c r="U435" s="217">
        <v>25.73</v>
      </c>
      <c r="V435" s="217">
        <v>25.26</v>
      </c>
      <c r="W435" s="220">
        <f t="shared" si="38"/>
        <v>7.7557755775577348</v>
      </c>
    </row>
    <row r="436" spans="1:23" s="208" customFormat="1" ht="15.75" hidden="1" thickBot="1" x14ac:dyDescent="0.3">
      <c r="A436" s="467"/>
      <c r="B436" s="459"/>
      <c r="C436" s="212">
        <v>3</v>
      </c>
      <c r="D436" s="212">
        <v>2</v>
      </c>
      <c r="E436" s="213" t="s">
        <v>187</v>
      </c>
      <c r="F436" s="213" t="s">
        <v>157</v>
      </c>
      <c r="G436" s="213" t="s">
        <v>154</v>
      </c>
      <c r="H436" s="232" t="s">
        <v>118</v>
      </c>
      <c r="I436" s="233">
        <v>25.74</v>
      </c>
      <c r="J436" s="234">
        <v>502.17</v>
      </c>
      <c r="K436" s="217">
        <f t="shared" si="39"/>
        <v>476.43</v>
      </c>
      <c r="L436" s="14">
        <v>486.982244571428</v>
      </c>
      <c r="M436" s="215">
        <f t="shared" si="40"/>
        <v>0.97833135665815796</v>
      </c>
      <c r="N436" s="218">
        <v>1.01</v>
      </c>
      <c r="O436" s="217">
        <v>17.66</v>
      </c>
      <c r="P436" s="217">
        <v>9.7799999999999994</v>
      </c>
      <c r="Q436" s="217">
        <f t="shared" si="41"/>
        <v>16.649999999999999</v>
      </c>
      <c r="R436" s="217">
        <f t="shared" si="42"/>
        <v>8.77</v>
      </c>
      <c r="S436" s="216">
        <f t="shared" si="43"/>
        <v>89.851767388825536</v>
      </c>
      <c r="T436" s="219">
        <v>17.07</v>
      </c>
      <c r="U436" s="217">
        <v>23.72</v>
      </c>
      <c r="V436" s="217">
        <v>23.22</v>
      </c>
      <c r="W436" s="220">
        <f t="shared" si="38"/>
        <v>8.1300813008130088</v>
      </c>
    </row>
    <row r="437" spans="1:23" s="208" customFormat="1" hidden="1" x14ac:dyDescent="0.25">
      <c r="A437" s="465" t="s">
        <v>221</v>
      </c>
      <c r="B437" s="461">
        <v>263</v>
      </c>
      <c r="C437" s="212">
        <v>3</v>
      </c>
      <c r="D437" s="212">
        <v>2</v>
      </c>
      <c r="E437" s="213" t="s">
        <v>151</v>
      </c>
      <c r="F437" s="213" t="s">
        <v>154</v>
      </c>
      <c r="G437" s="213" t="s">
        <v>156</v>
      </c>
      <c r="H437" s="237" t="s">
        <v>117</v>
      </c>
      <c r="I437" s="238">
        <v>12.01</v>
      </c>
      <c r="J437" s="239">
        <v>65.19</v>
      </c>
      <c r="K437" s="217">
        <f t="shared" si="39"/>
        <v>53.18</v>
      </c>
      <c r="L437" s="14">
        <v>77.446285714285594</v>
      </c>
      <c r="M437" s="215">
        <f t="shared" si="40"/>
        <v>0.68666947045325533</v>
      </c>
      <c r="N437" s="291">
        <v>2.19</v>
      </c>
      <c r="O437" s="292">
        <v>48.44</v>
      </c>
      <c r="P437" s="173">
        <v>30.55</v>
      </c>
      <c r="Q437" s="217">
        <f t="shared" si="41"/>
        <v>46.25</v>
      </c>
      <c r="R437" s="217">
        <f t="shared" si="42"/>
        <v>28.36</v>
      </c>
      <c r="S437" s="216">
        <f t="shared" si="43"/>
        <v>63.081805359661502</v>
      </c>
      <c r="T437" s="219">
        <v>19.88</v>
      </c>
      <c r="U437" s="217">
        <v>25.25</v>
      </c>
      <c r="V437" s="217">
        <v>24.86</v>
      </c>
      <c r="W437" s="220">
        <f t="shared" si="38"/>
        <v>7.8313253012048305</v>
      </c>
    </row>
    <row r="438" spans="1:23" s="208" customFormat="1" hidden="1" x14ac:dyDescent="0.25">
      <c r="A438" s="466"/>
      <c r="B438" s="458"/>
      <c r="C438" s="212">
        <v>3</v>
      </c>
      <c r="D438" s="212">
        <v>2</v>
      </c>
      <c r="E438" s="213" t="s">
        <v>151</v>
      </c>
      <c r="F438" s="213" t="s">
        <v>154</v>
      </c>
      <c r="G438" s="213" t="s">
        <v>156</v>
      </c>
      <c r="H438" s="214" t="s">
        <v>119</v>
      </c>
      <c r="I438" s="215">
        <v>13.94</v>
      </c>
      <c r="J438" s="216">
        <v>167.98</v>
      </c>
      <c r="K438" s="217">
        <f t="shared" si="39"/>
        <v>154.04</v>
      </c>
      <c r="L438" s="14">
        <v>154.89257142857099</v>
      </c>
      <c r="M438" s="215">
        <f t="shared" si="40"/>
        <v>0.99449572422545673</v>
      </c>
      <c r="N438" s="291">
        <v>2.2000000000000002</v>
      </c>
      <c r="O438" s="292">
        <v>65.28</v>
      </c>
      <c r="P438" s="173">
        <v>38.869999999999997</v>
      </c>
      <c r="Q438" s="217">
        <f t="shared" si="41"/>
        <v>63.08</v>
      </c>
      <c r="R438" s="217">
        <f t="shared" si="42"/>
        <v>36.669999999999995</v>
      </c>
      <c r="S438" s="216">
        <f t="shared" si="43"/>
        <v>72.020725388601065</v>
      </c>
      <c r="T438" s="219">
        <v>18.13</v>
      </c>
      <c r="U438" s="217">
        <v>25.77</v>
      </c>
      <c r="V438" s="217">
        <v>25.22</v>
      </c>
      <c r="W438" s="220">
        <f t="shared" si="38"/>
        <v>7.757404795486611</v>
      </c>
    </row>
    <row r="439" spans="1:23" s="208" customFormat="1" hidden="1" x14ac:dyDescent="0.25">
      <c r="A439" s="466"/>
      <c r="B439" s="458"/>
      <c r="C439" s="212">
        <v>3</v>
      </c>
      <c r="D439" s="212">
        <v>2</v>
      </c>
      <c r="E439" s="213" t="s">
        <v>151</v>
      </c>
      <c r="F439" s="213" t="s">
        <v>154</v>
      </c>
      <c r="G439" s="213" t="s">
        <v>156</v>
      </c>
      <c r="H439" s="214" t="s">
        <v>69</v>
      </c>
      <c r="I439" s="215">
        <v>14.01</v>
      </c>
      <c r="J439" s="216">
        <v>259.92</v>
      </c>
      <c r="K439" s="217">
        <f t="shared" si="39"/>
        <v>245.91000000000003</v>
      </c>
      <c r="L439" s="14">
        <v>232.33885714285699</v>
      </c>
      <c r="M439" s="215">
        <f t="shared" si="40"/>
        <v>1.058410990843424</v>
      </c>
      <c r="N439" s="291">
        <v>2.15</v>
      </c>
      <c r="O439" s="292">
        <v>57.86</v>
      </c>
      <c r="P439" s="173">
        <v>33.39</v>
      </c>
      <c r="Q439" s="217">
        <f t="shared" si="41"/>
        <v>55.71</v>
      </c>
      <c r="R439" s="217">
        <f t="shared" si="42"/>
        <v>31.240000000000002</v>
      </c>
      <c r="S439" s="216">
        <f t="shared" si="43"/>
        <v>78.329065300896289</v>
      </c>
      <c r="T439" s="219">
        <v>19.39</v>
      </c>
      <c r="U439" s="217">
        <v>25.28</v>
      </c>
      <c r="V439" s="217">
        <v>24.91</v>
      </c>
      <c r="W439" s="220">
        <f t="shared" si="38"/>
        <v>6.7028985507246563</v>
      </c>
    </row>
    <row r="440" spans="1:23" s="208" customFormat="1" x14ac:dyDescent="0.25">
      <c r="A440" s="466"/>
      <c r="B440" s="458"/>
      <c r="C440" s="212">
        <v>3</v>
      </c>
      <c r="D440" s="212">
        <v>2</v>
      </c>
      <c r="E440" s="213" t="s">
        <v>151</v>
      </c>
      <c r="F440" s="213" t="s">
        <v>154</v>
      </c>
      <c r="G440" s="213" t="s">
        <v>156</v>
      </c>
      <c r="H440" s="214" t="s">
        <v>116</v>
      </c>
      <c r="I440" s="215">
        <v>25.34</v>
      </c>
      <c r="J440" s="216">
        <v>534.12</v>
      </c>
      <c r="K440" s="217">
        <f t="shared" si="39"/>
        <v>508.78000000000003</v>
      </c>
      <c r="L440" s="14">
        <v>464.67771428571399</v>
      </c>
      <c r="M440" s="215">
        <f t="shared" si="40"/>
        <v>1.0949094057202173</v>
      </c>
      <c r="N440" s="291">
        <v>2.1800000000000002</v>
      </c>
      <c r="O440" s="292">
        <v>59.73</v>
      </c>
      <c r="P440" s="173">
        <v>35.94</v>
      </c>
      <c r="Q440" s="217">
        <f t="shared" si="41"/>
        <v>57.55</v>
      </c>
      <c r="R440" s="217">
        <f t="shared" si="42"/>
        <v>33.76</v>
      </c>
      <c r="S440" s="216">
        <f t="shared" si="43"/>
        <v>70.468009478672982</v>
      </c>
      <c r="T440" s="219">
        <v>19.649999999999999</v>
      </c>
      <c r="U440" s="217">
        <v>26.44</v>
      </c>
      <c r="V440" s="217">
        <v>26.02</v>
      </c>
      <c r="W440" s="220">
        <f t="shared" si="38"/>
        <v>6.5934065934066188</v>
      </c>
    </row>
    <row r="441" spans="1:23" s="208" customFormat="1" ht="15.75" hidden="1" thickBot="1" x14ac:dyDescent="0.3">
      <c r="A441" s="467"/>
      <c r="B441" s="459"/>
      <c r="C441" s="212">
        <v>3</v>
      </c>
      <c r="D441" s="212">
        <v>2</v>
      </c>
      <c r="E441" s="213" t="s">
        <v>151</v>
      </c>
      <c r="F441" s="213" t="s">
        <v>154</v>
      </c>
      <c r="G441" s="213" t="s">
        <v>156</v>
      </c>
      <c r="H441" s="232" t="s">
        <v>118</v>
      </c>
      <c r="I441" s="233">
        <v>25.29</v>
      </c>
      <c r="J441" s="234">
        <v>529.63</v>
      </c>
      <c r="K441" s="217">
        <f t="shared" si="39"/>
        <v>504.34</v>
      </c>
      <c r="L441" s="14">
        <v>486.982244571428</v>
      </c>
      <c r="M441" s="215">
        <f t="shared" si="40"/>
        <v>1.0356435077912292</v>
      </c>
      <c r="N441" s="291">
        <v>2.08</v>
      </c>
      <c r="O441" s="292">
        <v>61.17</v>
      </c>
      <c r="P441" s="173">
        <v>36.86</v>
      </c>
      <c r="Q441" s="217">
        <f t="shared" si="41"/>
        <v>59.09</v>
      </c>
      <c r="R441" s="217">
        <f t="shared" si="42"/>
        <v>34.78</v>
      </c>
      <c r="S441" s="216">
        <f t="shared" si="43"/>
        <v>69.89649223691778</v>
      </c>
      <c r="T441" s="219">
        <v>18.86</v>
      </c>
      <c r="U441" s="217">
        <v>25.93</v>
      </c>
      <c r="V441" s="217">
        <v>25.44</v>
      </c>
      <c r="W441" s="220">
        <f t="shared" si="38"/>
        <v>7.4468085106382729</v>
      </c>
    </row>
    <row r="442" spans="1:23" s="208" customFormat="1" hidden="1" x14ac:dyDescent="0.25">
      <c r="A442" s="465" t="s">
        <v>221</v>
      </c>
      <c r="B442" s="461">
        <v>264</v>
      </c>
      <c r="C442" s="212">
        <v>3</v>
      </c>
      <c r="D442" s="212">
        <v>2</v>
      </c>
      <c r="E442" s="213" t="s">
        <v>187</v>
      </c>
      <c r="F442" s="213" t="s">
        <v>154</v>
      </c>
      <c r="G442" s="213" t="s">
        <v>154</v>
      </c>
      <c r="H442" s="237" t="s">
        <v>117</v>
      </c>
      <c r="I442" s="238">
        <v>11.95</v>
      </c>
      <c r="J442" s="239">
        <v>45.79</v>
      </c>
      <c r="K442" s="217">
        <f t="shared" si="39"/>
        <v>33.840000000000003</v>
      </c>
      <c r="L442" s="14">
        <v>77.446285714285594</v>
      </c>
      <c r="M442" s="215">
        <f t="shared" si="40"/>
        <v>0.43694800451557281</v>
      </c>
      <c r="N442" s="218"/>
      <c r="O442" s="217"/>
      <c r="P442" s="217"/>
      <c r="Q442" s="217"/>
      <c r="R442" s="217"/>
      <c r="S442" s="216"/>
      <c r="T442" s="219">
        <v>20.05</v>
      </c>
      <c r="U442" s="217">
        <v>25.44</v>
      </c>
      <c r="V442" s="217">
        <v>25.12</v>
      </c>
      <c r="W442" s="220">
        <f t="shared" si="38"/>
        <v>6.3116370808678557</v>
      </c>
    </row>
    <row r="443" spans="1:23" s="208" customFormat="1" hidden="1" x14ac:dyDescent="0.25">
      <c r="A443" s="466"/>
      <c r="B443" s="458"/>
      <c r="C443" s="212">
        <v>3</v>
      </c>
      <c r="D443" s="212">
        <v>2</v>
      </c>
      <c r="E443" s="213" t="s">
        <v>187</v>
      </c>
      <c r="F443" s="213" t="s">
        <v>154</v>
      </c>
      <c r="G443" s="213" t="s">
        <v>154</v>
      </c>
      <c r="H443" s="214" t="s">
        <v>119</v>
      </c>
      <c r="I443" s="215">
        <v>13.99</v>
      </c>
      <c r="J443" s="216">
        <v>125.35</v>
      </c>
      <c r="K443" s="217">
        <f t="shared" si="39"/>
        <v>111.36</v>
      </c>
      <c r="L443" s="14">
        <v>154.89257142857099</v>
      </c>
      <c r="M443" s="215">
        <f t="shared" si="40"/>
        <v>0.71894990813909931</v>
      </c>
      <c r="N443" s="218"/>
      <c r="O443" s="217"/>
      <c r="P443" s="217"/>
      <c r="Q443" s="217"/>
      <c r="R443" s="217"/>
      <c r="S443" s="216"/>
      <c r="T443" s="219">
        <v>21.48</v>
      </c>
      <c r="U443" s="217">
        <v>27.93</v>
      </c>
      <c r="V443" s="217">
        <v>27.6</v>
      </c>
      <c r="W443" s="220">
        <f t="shared" si="38"/>
        <v>5.3921568627450691</v>
      </c>
    </row>
    <row r="444" spans="1:23" s="208" customFormat="1" hidden="1" x14ac:dyDescent="0.25">
      <c r="A444" s="466"/>
      <c r="B444" s="458"/>
      <c r="C444" s="212">
        <v>3</v>
      </c>
      <c r="D444" s="212">
        <v>2</v>
      </c>
      <c r="E444" s="213" t="s">
        <v>187</v>
      </c>
      <c r="F444" s="213" t="s">
        <v>154</v>
      </c>
      <c r="G444" s="213" t="s">
        <v>154</v>
      </c>
      <c r="H444" s="214" t="s">
        <v>69</v>
      </c>
      <c r="I444" s="215">
        <v>14.03</v>
      </c>
      <c r="J444" s="216">
        <v>219.54</v>
      </c>
      <c r="K444" s="217">
        <f t="shared" si="39"/>
        <v>205.51</v>
      </c>
      <c r="L444" s="14">
        <v>232.33885714285699</v>
      </c>
      <c r="M444" s="215">
        <f t="shared" si="40"/>
        <v>0.88452703317568238</v>
      </c>
      <c r="N444" s="218"/>
      <c r="O444" s="217"/>
      <c r="P444" s="217"/>
      <c r="Q444" s="217"/>
      <c r="R444" s="217"/>
      <c r="S444" s="216"/>
      <c r="T444" s="219">
        <v>18.940000000000001</v>
      </c>
      <c r="U444" s="217">
        <v>25.72</v>
      </c>
      <c r="V444" s="217">
        <v>25.35</v>
      </c>
      <c r="W444" s="220">
        <f t="shared" si="38"/>
        <v>5.7722308892355292</v>
      </c>
    </row>
    <row r="445" spans="1:23" s="208" customFormat="1" x14ac:dyDescent="0.25">
      <c r="A445" s="466"/>
      <c r="B445" s="458"/>
      <c r="C445" s="212">
        <v>3</v>
      </c>
      <c r="D445" s="212">
        <v>2</v>
      </c>
      <c r="E445" s="213" t="s">
        <v>187</v>
      </c>
      <c r="F445" s="213" t="s">
        <v>154</v>
      </c>
      <c r="G445" s="213" t="s">
        <v>154</v>
      </c>
      <c r="H445" s="214" t="s">
        <v>116</v>
      </c>
      <c r="I445" s="215">
        <v>25.22</v>
      </c>
      <c r="J445" s="216">
        <v>533.41</v>
      </c>
      <c r="K445" s="217">
        <f t="shared" si="39"/>
        <v>508.18999999999994</v>
      </c>
      <c r="L445" s="14">
        <v>464.67771428571399</v>
      </c>
      <c r="M445" s="215">
        <f t="shared" si="40"/>
        <v>1.0936397085045739</v>
      </c>
      <c r="N445" s="218"/>
      <c r="O445" s="217"/>
      <c r="P445" s="217"/>
      <c r="Q445" s="217"/>
      <c r="R445" s="217"/>
      <c r="S445" s="216"/>
      <c r="T445" s="219">
        <v>20.420000000000002</v>
      </c>
      <c r="U445" s="217">
        <v>28.05</v>
      </c>
      <c r="V445" s="217">
        <v>27.77</v>
      </c>
      <c r="W445" s="220">
        <f t="shared" si="38"/>
        <v>3.8095238095238257</v>
      </c>
    </row>
    <row r="446" spans="1:23" s="208" customFormat="1" ht="15.75" hidden="1" thickBot="1" x14ac:dyDescent="0.3">
      <c r="A446" s="467"/>
      <c r="B446" s="459"/>
      <c r="C446" s="212">
        <v>3</v>
      </c>
      <c r="D446" s="212">
        <v>2</v>
      </c>
      <c r="E446" s="213" t="s">
        <v>187</v>
      </c>
      <c r="F446" s="213" t="s">
        <v>154</v>
      </c>
      <c r="G446" s="213" t="s">
        <v>154</v>
      </c>
      <c r="H446" s="232" t="s">
        <v>118</v>
      </c>
      <c r="I446" s="233">
        <v>25.42</v>
      </c>
      <c r="J446" s="234">
        <v>489.28</v>
      </c>
      <c r="K446" s="217">
        <f t="shared" si="39"/>
        <v>463.85999999999996</v>
      </c>
      <c r="L446" s="14">
        <v>486.982244571428</v>
      </c>
      <c r="M446" s="215">
        <f t="shared" si="40"/>
        <v>0.95251932728722599</v>
      </c>
      <c r="N446" s="218"/>
      <c r="O446" s="217"/>
      <c r="P446" s="217"/>
      <c r="Q446" s="217"/>
      <c r="R446" s="217"/>
      <c r="S446" s="216"/>
      <c r="T446" s="219">
        <v>20.62</v>
      </c>
      <c r="U446" s="217">
        <v>27.24</v>
      </c>
      <c r="V446" s="217">
        <v>26.86</v>
      </c>
      <c r="W446" s="220">
        <f t="shared" si="38"/>
        <v>6.0897435897435752</v>
      </c>
    </row>
    <row r="447" spans="1:23" s="208" customFormat="1" hidden="1" x14ac:dyDescent="0.25">
      <c r="A447" s="465" t="s">
        <v>221</v>
      </c>
      <c r="B447" s="461">
        <v>265</v>
      </c>
      <c r="C447" s="212">
        <v>3</v>
      </c>
      <c r="D447" s="212">
        <v>2</v>
      </c>
      <c r="E447" s="213" t="s">
        <v>188</v>
      </c>
      <c r="F447" s="213" t="s">
        <v>154</v>
      </c>
      <c r="G447" s="213" t="s">
        <v>154</v>
      </c>
      <c r="H447" s="237" t="s">
        <v>117</v>
      </c>
      <c r="I447" s="238">
        <v>11.74</v>
      </c>
      <c r="J447" s="239">
        <v>57.95</v>
      </c>
      <c r="K447" s="217">
        <f t="shared" si="39"/>
        <v>46.21</v>
      </c>
      <c r="L447" s="14">
        <v>77.446285714285594</v>
      </c>
      <c r="M447" s="215">
        <f t="shared" si="40"/>
        <v>0.5966716101851246</v>
      </c>
      <c r="N447" s="291">
        <v>2.1</v>
      </c>
      <c r="O447" s="292">
        <v>38.78</v>
      </c>
      <c r="P447" s="173">
        <v>22.18</v>
      </c>
      <c r="Q447" s="217">
        <f t="shared" si="41"/>
        <v>36.68</v>
      </c>
      <c r="R447" s="217">
        <f t="shared" si="42"/>
        <v>20.079999999999998</v>
      </c>
      <c r="S447" s="216">
        <f t="shared" si="43"/>
        <v>82.669322709163367</v>
      </c>
      <c r="T447" s="219">
        <v>17.899999999999999</v>
      </c>
      <c r="U447" s="217">
        <v>24.73</v>
      </c>
      <c r="V447" s="217">
        <v>24.24</v>
      </c>
      <c r="W447" s="220">
        <f t="shared" si="38"/>
        <v>7.7287066246057092</v>
      </c>
    </row>
    <row r="448" spans="1:23" s="208" customFormat="1" hidden="1" x14ac:dyDescent="0.25">
      <c r="A448" s="466"/>
      <c r="B448" s="458"/>
      <c r="C448" s="212">
        <v>3</v>
      </c>
      <c r="D448" s="212">
        <v>2</v>
      </c>
      <c r="E448" s="213" t="s">
        <v>188</v>
      </c>
      <c r="F448" s="213" t="s">
        <v>154</v>
      </c>
      <c r="G448" s="213" t="s">
        <v>154</v>
      </c>
      <c r="H448" s="214" t="s">
        <v>119</v>
      </c>
      <c r="I448" s="215">
        <v>14.03</v>
      </c>
      <c r="J448" s="216">
        <v>190.34</v>
      </c>
      <c r="K448" s="217">
        <f t="shared" si="39"/>
        <v>176.31</v>
      </c>
      <c r="L448" s="14">
        <v>154.89257142857099</v>
      </c>
      <c r="M448" s="215">
        <f t="shared" si="40"/>
        <v>1.1382727936782022</v>
      </c>
      <c r="N448" s="291">
        <v>2.1800000000000002</v>
      </c>
      <c r="O448" s="292">
        <v>62.14</v>
      </c>
      <c r="P448" s="173">
        <v>39.07</v>
      </c>
      <c r="Q448" s="217">
        <f t="shared" si="41"/>
        <v>59.96</v>
      </c>
      <c r="R448" s="217">
        <f t="shared" si="42"/>
        <v>36.89</v>
      </c>
      <c r="S448" s="216">
        <f t="shared" si="43"/>
        <v>62.537272973705612</v>
      </c>
      <c r="T448" s="219">
        <v>17.59</v>
      </c>
      <c r="U448" s="217">
        <v>25.2</v>
      </c>
      <c r="V448" s="217">
        <v>24.63</v>
      </c>
      <c r="W448" s="220">
        <f t="shared" si="38"/>
        <v>8.0965909090909136</v>
      </c>
    </row>
    <row r="449" spans="1:23" s="208" customFormat="1" hidden="1" x14ac:dyDescent="0.25">
      <c r="A449" s="466"/>
      <c r="B449" s="458"/>
      <c r="C449" s="212">
        <v>3</v>
      </c>
      <c r="D449" s="212">
        <v>2</v>
      </c>
      <c r="E449" s="213" t="s">
        <v>188</v>
      </c>
      <c r="F449" s="213" t="s">
        <v>154</v>
      </c>
      <c r="G449" s="213" t="s">
        <v>154</v>
      </c>
      <c r="H449" s="214" t="s">
        <v>69</v>
      </c>
      <c r="I449" s="215">
        <v>13.95</v>
      </c>
      <c r="J449" s="216">
        <v>264.69</v>
      </c>
      <c r="K449" s="217">
        <f t="shared" si="39"/>
        <v>250.74</v>
      </c>
      <c r="L449" s="14">
        <v>232.33885714285699</v>
      </c>
      <c r="M449" s="215">
        <f t="shared" si="40"/>
        <v>1.0791995927131071</v>
      </c>
      <c r="N449" s="291">
        <v>2.16</v>
      </c>
      <c r="O449" s="292">
        <v>56.61</v>
      </c>
      <c r="P449" s="173">
        <v>36.47</v>
      </c>
      <c r="Q449" s="217">
        <f t="shared" si="41"/>
        <v>54.45</v>
      </c>
      <c r="R449" s="217">
        <f t="shared" si="42"/>
        <v>34.31</v>
      </c>
      <c r="S449" s="216">
        <f t="shared" si="43"/>
        <v>58.700087438064699</v>
      </c>
      <c r="T449" s="219">
        <v>17.829999999999998</v>
      </c>
      <c r="U449" s="217">
        <v>24.96</v>
      </c>
      <c r="V449" s="217">
        <v>24.44</v>
      </c>
      <c r="W449" s="220">
        <f t="shared" si="38"/>
        <v>7.8668683812405344</v>
      </c>
    </row>
    <row r="450" spans="1:23" s="208" customFormat="1" x14ac:dyDescent="0.25">
      <c r="A450" s="466"/>
      <c r="B450" s="458"/>
      <c r="C450" s="212">
        <v>3</v>
      </c>
      <c r="D450" s="212">
        <v>2</v>
      </c>
      <c r="E450" s="213" t="s">
        <v>188</v>
      </c>
      <c r="F450" s="213" t="s">
        <v>154</v>
      </c>
      <c r="G450" s="213" t="s">
        <v>154</v>
      </c>
      <c r="H450" s="214" t="s">
        <v>116</v>
      </c>
      <c r="I450" s="215">
        <v>25.43</v>
      </c>
      <c r="J450" s="216">
        <v>483.65</v>
      </c>
      <c r="K450" s="217">
        <f t="shared" si="39"/>
        <v>458.21999999999997</v>
      </c>
      <c r="L450" s="14">
        <v>464.67771428571399</v>
      </c>
      <c r="M450" s="215">
        <f t="shared" si="40"/>
        <v>0.98610281042713532</v>
      </c>
      <c r="N450" s="291">
        <v>2.17</v>
      </c>
      <c r="O450" s="292">
        <v>60.4</v>
      </c>
      <c r="P450" s="173">
        <v>36.64</v>
      </c>
      <c r="Q450" s="217">
        <f t="shared" si="41"/>
        <v>58.23</v>
      </c>
      <c r="R450" s="217">
        <f t="shared" si="42"/>
        <v>34.47</v>
      </c>
      <c r="S450" s="216">
        <f t="shared" si="43"/>
        <v>68.929503916449093</v>
      </c>
      <c r="T450" s="219">
        <v>18.579999999999998</v>
      </c>
      <c r="U450" s="217">
        <v>25.41</v>
      </c>
      <c r="V450" s="217">
        <v>24.96</v>
      </c>
      <c r="W450" s="220">
        <f t="shared" si="38"/>
        <v>7.0532915360501418</v>
      </c>
    </row>
    <row r="451" spans="1:23" s="208" customFormat="1" ht="15.75" hidden="1" thickBot="1" x14ac:dyDescent="0.3">
      <c r="A451" s="467"/>
      <c r="B451" s="459"/>
      <c r="C451" s="212">
        <v>3</v>
      </c>
      <c r="D451" s="212">
        <v>2</v>
      </c>
      <c r="E451" s="213" t="s">
        <v>188</v>
      </c>
      <c r="F451" s="213" t="s">
        <v>154</v>
      </c>
      <c r="G451" s="213" t="s">
        <v>154</v>
      </c>
      <c r="H451" s="232" t="s">
        <v>118</v>
      </c>
      <c r="I451" s="233">
        <v>25.4</v>
      </c>
      <c r="J451" s="234">
        <v>525.12</v>
      </c>
      <c r="K451" s="217">
        <f t="shared" ref="K451:K514" si="44">J451-I451</f>
        <v>499.72</v>
      </c>
      <c r="L451" s="14">
        <v>486.982244571428</v>
      </c>
      <c r="M451" s="215">
        <f t="shared" ref="M451:M514" si="45">K451/L451</f>
        <v>1.0261565089293594</v>
      </c>
      <c r="N451" s="291">
        <v>2.14</v>
      </c>
      <c r="O451" s="292">
        <v>66.62</v>
      </c>
      <c r="P451" s="173">
        <v>37.53</v>
      </c>
      <c r="Q451" s="217">
        <f t="shared" si="41"/>
        <v>64.48</v>
      </c>
      <c r="R451" s="217">
        <f t="shared" si="42"/>
        <v>35.39</v>
      </c>
      <c r="S451" s="216">
        <f t="shared" si="43"/>
        <v>82.198361118960165</v>
      </c>
      <c r="T451" s="219">
        <v>18.96</v>
      </c>
      <c r="U451" s="217">
        <v>25.59</v>
      </c>
      <c r="V451" s="217">
        <v>25.14</v>
      </c>
      <c r="W451" s="220">
        <f t="shared" si="38"/>
        <v>7.2815533980582412</v>
      </c>
    </row>
    <row r="452" spans="1:23" s="208" customFormat="1" hidden="1" x14ac:dyDescent="0.25">
      <c r="A452" s="478" t="s">
        <v>221</v>
      </c>
      <c r="B452" s="462">
        <v>266</v>
      </c>
      <c r="C452" s="212"/>
      <c r="D452" s="212"/>
      <c r="E452" s="213"/>
      <c r="F452" s="213"/>
      <c r="G452" s="213"/>
      <c r="H452" s="272" t="s">
        <v>117</v>
      </c>
      <c r="I452" s="273" t="s">
        <v>213</v>
      </c>
      <c r="J452" s="274" t="s">
        <v>213</v>
      </c>
      <c r="K452" s="274" t="s">
        <v>213</v>
      </c>
      <c r="L452" s="274" t="s">
        <v>213</v>
      </c>
      <c r="M452" s="274" t="s">
        <v>213</v>
      </c>
      <c r="N452" s="274" t="s">
        <v>213</v>
      </c>
      <c r="O452" s="274" t="s">
        <v>213</v>
      </c>
      <c r="P452" s="274" t="s">
        <v>213</v>
      </c>
      <c r="Q452" s="274" t="s">
        <v>213</v>
      </c>
      <c r="R452" s="274" t="s">
        <v>213</v>
      </c>
      <c r="S452" s="274" t="s">
        <v>14</v>
      </c>
      <c r="T452" s="219" t="s">
        <v>14</v>
      </c>
      <c r="U452" s="217" t="s">
        <v>14</v>
      </c>
      <c r="V452" s="217" t="s">
        <v>14</v>
      </c>
      <c r="W452" s="220" t="s">
        <v>14</v>
      </c>
    </row>
    <row r="453" spans="1:23" s="208" customFormat="1" hidden="1" x14ac:dyDescent="0.25">
      <c r="A453" s="479"/>
      <c r="B453" s="463"/>
      <c r="C453" s="212"/>
      <c r="D453" s="212"/>
      <c r="E453" s="213"/>
      <c r="F453" s="213"/>
      <c r="G453" s="213"/>
      <c r="H453" s="275" t="s">
        <v>119</v>
      </c>
      <c r="I453" s="269" t="s">
        <v>213</v>
      </c>
      <c r="J453" s="270" t="s">
        <v>213</v>
      </c>
      <c r="K453" s="270" t="s">
        <v>213</v>
      </c>
      <c r="L453" s="270" t="s">
        <v>213</v>
      </c>
      <c r="M453" s="270" t="s">
        <v>213</v>
      </c>
      <c r="N453" s="270" t="s">
        <v>213</v>
      </c>
      <c r="O453" s="270" t="s">
        <v>213</v>
      </c>
      <c r="P453" s="270" t="s">
        <v>213</v>
      </c>
      <c r="Q453" s="270" t="s">
        <v>213</v>
      </c>
      <c r="R453" s="270" t="s">
        <v>213</v>
      </c>
      <c r="S453" s="270" t="s">
        <v>14</v>
      </c>
      <c r="T453" s="219" t="s">
        <v>14</v>
      </c>
      <c r="U453" s="217" t="s">
        <v>14</v>
      </c>
      <c r="V453" s="217" t="s">
        <v>14</v>
      </c>
      <c r="W453" s="220" t="s">
        <v>14</v>
      </c>
    </row>
    <row r="454" spans="1:23" s="208" customFormat="1" hidden="1" x14ac:dyDescent="0.25">
      <c r="A454" s="479"/>
      <c r="B454" s="463"/>
      <c r="C454" s="212"/>
      <c r="D454" s="212"/>
      <c r="E454" s="213"/>
      <c r="F454" s="213"/>
      <c r="G454" s="213"/>
      <c r="H454" s="275" t="s">
        <v>69</v>
      </c>
      <c r="I454" s="269" t="s">
        <v>213</v>
      </c>
      <c r="J454" s="270" t="s">
        <v>213</v>
      </c>
      <c r="K454" s="270" t="s">
        <v>213</v>
      </c>
      <c r="L454" s="270" t="s">
        <v>213</v>
      </c>
      <c r="M454" s="270" t="s">
        <v>213</v>
      </c>
      <c r="N454" s="270" t="s">
        <v>213</v>
      </c>
      <c r="O454" s="270" t="s">
        <v>213</v>
      </c>
      <c r="P454" s="270" t="s">
        <v>213</v>
      </c>
      <c r="Q454" s="270" t="s">
        <v>213</v>
      </c>
      <c r="R454" s="270" t="s">
        <v>213</v>
      </c>
      <c r="S454" s="270" t="s">
        <v>14</v>
      </c>
      <c r="T454" s="219" t="s">
        <v>14</v>
      </c>
      <c r="U454" s="217" t="s">
        <v>14</v>
      </c>
      <c r="V454" s="217" t="s">
        <v>14</v>
      </c>
      <c r="W454" s="220" t="s">
        <v>14</v>
      </c>
    </row>
    <row r="455" spans="1:23" s="208" customFormat="1" x14ac:dyDescent="0.25">
      <c r="A455" s="479"/>
      <c r="B455" s="463"/>
      <c r="C455" s="212"/>
      <c r="D455" s="212"/>
      <c r="E455" s="213"/>
      <c r="F455" s="213"/>
      <c r="G455" s="213"/>
      <c r="H455" s="275" t="s">
        <v>116</v>
      </c>
      <c r="I455" s="269" t="s">
        <v>213</v>
      </c>
      <c r="J455" s="270" t="s">
        <v>213</v>
      </c>
      <c r="K455" s="270" t="s">
        <v>213</v>
      </c>
      <c r="L455" s="270" t="s">
        <v>213</v>
      </c>
      <c r="M455" s="270" t="s">
        <v>213</v>
      </c>
      <c r="N455" s="270" t="s">
        <v>213</v>
      </c>
      <c r="O455" s="270" t="s">
        <v>213</v>
      </c>
      <c r="P455" s="270" t="s">
        <v>213</v>
      </c>
      <c r="Q455" s="270" t="s">
        <v>213</v>
      </c>
      <c r="R455" s="270" t="s">
        <v>213</v>
      </c>
      <c r="S455" s="270" t="s">
        <v>14</v>
      </c>
      <c r="T455" s="219" t="s">
        <v>14</v>
      </c>
      <c r="U455" s="217" t="s">
        <v>14</v>
      </c>
      <c r="V455" s="217" t="s">
        <v>14</v>
      </c>
      <c r="W455" s="220" t="s">
        <v>14</v>
      </c>
    </row>
    <row r="456" spans="1:23" s="208" customFormat="1" ht="15.75" hidden="1" thickBot="1" x14ac:dyDescent="0.3">
      <c r="A456" s="480"/>
      <c r="B456" s="464"/>
      <c r="C456" s="212"/>
      <c r="D456" s="212"/>
      <c r="E456" s="213"/>
      <c r="F456" s="213"/>
      <c r="G456" s="213"/>
      <c r="H456" s="278" t="s">
        <v>118</v>
      </c>
      <c r="I456" s="269" t="s">
        <v>213</v>
      </c>
      <c r="J456" s="270" t="s">
        <v>213</v>
      </c>
      <c r="K456" s="270" t="s">
        <v>213</v>
      </c>
      <c r="L456" s="270" t="s">
        <v>213</v>
      </c>
      <c r="M456" s="270" t="s">
        <v>213</v>
      </c>
      <c r="N456" s="270" t="s">
        <v>213</v>
      </c>
      <c r="O456" s="270" t="s">
        <v>213</v>
      </c>
      <c r="P456" s="270" t="s">
        <v>213</v>
      </c>
      <c r="Q456" s="270" t="s">
        <v>213</v>
      </c>
      <c r="R456" s="270" t="s">
        <v>213</v>
      </c>
      <c r="S456" s="270" t="s">
        <v>14</v>
      </c>
      <c r="T456" s="219" t="s">
        <v>14</v>
      </c>
      <c r="U456" s="217" t="s">
        <v>14</v>
      </c>
      <c r="V456" s="217" t="s">
        <v>14</v>
      </c>
      <c r="W456" s="220" t="s">
        <v>14</v>
      </c>
    </row>
    <row r="457" spans="1:23" s="208" customFormat="1" hidden="1" x14ac:dyDescent="0.25">
      <c r="A457" s="465" t="s">
        <v>221</v>
      </c>
      <c r="B457" s="461">
        <v>267</v>
      </c>
      <c r="C457" s="212">
        <v>3</v>
      </c>
      <c r="D457" s="212">
        <v>2</v>
      </c>
      <c r="E457" s="213" t="s">
        <v>210</v>
      </c>
      <c r="F457" s="213" t="s">
        <v>154</v>
      </c>
      <c r="G457" s="213" t="s">
        <v>154</v>
      </c>
      <c r="H457" s="237" t="s">
        <v>117</v>
      </c>
      <c r="I457" s="238">
        <v>11.97</v>
      </c>
      <c r="J457" s="239">
        <v>51.26</v>
      </c>
      <c r="K457" s="217">
        <f t="shared" si="44"/>
        <v>39.29</v>
      </c>
      <c r="L457" s="14">
        <v>77.446285714285594</v>
      </c>
      <c r="M457" s="215">
        <f t="shared" si="45"/>
        <v>0.50731935867071076</v>
      </c>
      <c r="N457" s="218">
        <v>1.01</v>
      </c>
      <c r="O457" s="217">
        <v>25.87</v>
      </c>
      <c r="P457" s="217">
        <v>14.63</v>
      </c>
      <c r="Q457" s="217">
        <f t="shared" si="41"/>
        <v>24.86</v>
      </c>
      <c r="R457" s="217">
        <f t="shared" si="42"/>
        <v>13.620000000000001</v>
      </c>
      <c r="S457" s="216">
        <f t="shared" si="43"/>
        <v>82.525697503671054</v>
      </c>
      <c r="T457" s="219">
        <v>18.11</v>
      </c>
      <c r="U457" s="217">
        <v>23.92</v>
      </c>
      <c r="V457" s="217">
        <v>23.46</v>
      </c>
      <c r="W457" s="220">
        <f t="shared" ref="W457:W502" si="46">((U457-T457)-(V457-T457))/(V457-T457)*100</f>
        <v>8.5981308411215096</v>
      </c>
    </row>
    <row r="458" spans="1:23" s="208" customFormat="1" hidden="1" x14ac:dyDescent="0.25">
      <c r="A458" s="466"/>
      <c r="B458" s="458"/>
      <c r="C458" s="212">
        <v>3</v>
      </c>
      <c r="D458" s="212">
        <v>2</v>
      </c>
      <c r="E458" s="213" t="s">
        <v>210</v>
      </c>
      <c r="F458" s="213" t="s">
        <v>154</v>
      </c>
      <c r="G458" s="213" t="s">
        <v>154</v>
      </c>
      <c r="H458" s="214" t="s">
        <v>119</v>
      </c>
      <c r="I458" s="215">
        <v>14.01</v>
      </c>
      <c r="J458" s="216">
        <v>161.54</v>
      </c>
      <c r="K458" s="217">
        <f t="shared" si="44"/>
        <v>147.53</v>
      </c>
      <c r="L458" s="14">
        <v>154.89257142857099</v>
      </c>
      <c r="M458" s="215">
        <f t="shared" si="45"/>
        <v>0.95246659435848902</v>
      </c>
      <c r="N458" s="218">
        <v>1.01</v>
      </c>
      <c r="O458" s="217">
        <v>23.54</v>
      </c>
      <c r="P458" s="217">
        <v>14.42</v>
      </c>
      <c r="Q458" s="217">
        <f t="shared" si="41"/>
        <v>22.529999999999998</v>
      </c>
      <c r="R458" s="217">
        <f t="shared" si="42"/>
        <v>13.41</v>
      </c>
      <c r="S458" s="216">
        <f t="shared" si="43"/>
        <v>68.008948545861287</v>
      </c>
      <c r="T458" s="219">
        <v>18.440000000000001</v>
      </c>
      <c r="U458" s="217">
        <v>24.7</v>
      </c>
      <c r="V458" s="217">
        <v>24.18</v>
      </c>
      <c r="W458" s="220">
        <f t="shared" si="46"/>
        <v>9.0592334494773468</v>
      </c>
    </row>
    <row r="459" spans="1:23" s="208" customFormat="1" hidden="1" x14ac:dyDescent="0.25">
      <c r="A459" s="466"/>
      <c r="B459" s="458"/>
      <c r="C459" s="212">
        <v>3</v>
      </c>
      <c r="D459" s="212">
        <v>2</v>
      </c>
      <c r="E459" s="213" t="s">
        <v>210</v>
      </c>
      <c r="F459" s="213" t="s">
        <v>154</v>
      </c>
      <c r="G459" s="213" t="s">
        <v>154</v>
      </c>
      <c r="H459" s="214" t="s">
        <v>69</v>
      </c>
      <c r="I459" s="215">
        <v>14.03</v>
      </c>
      <c r="J459" s="216">
        <v>304.25</v>
      </c>
      <c r="K459" s="217">
        <f t="shared" si="44"/>
        <v>290.22000000000003</v>
      </c>
      <c r="L459" s="14">
        <v>232.33885714285699</v>
      </c>
      <c r="M459" s="215">
        <f t="shared" si="45"/>
        <v>1.2491238166913852</v>
      </c>
      <c r="N459" s="218">
        <v>1.02</v>
      </c>
      <c r="O459" s="217">
        <v>17.45</v>
      </c>
      <c r="P459" s="217">
        <v>9.99</v>
      </c>
      <c r="Q459" s="217">
        <f t="shared" si="41"/>
        <v>16.43</v>
      </c>
      <c r="R459" s="217">
        <f t="shared" si="42"/>
        <v>8.9700000000000006</v>
      </c>
      <c r="S459" s="216">
        <f t="shared" si="43"/>
        <v>83.166109253065756</v>
      </c>
      <c r="T459" s="219">
        <v>18.8</v>
      </c>
      <c r="U459" s="217">
        <v>26.36</v>
      </c>
      <c r="V459" s="217">
        <v>25.79</v>
      </c>
      <c r="W459" s="220">
        <f t="shared" si="46"/>
        <v>8.1545064377682461</v>
      </c>
    </row>
    <row r="460" spans="1:23" s="208" customFormat="1" x14ac:dyDescent="0.25">
      <c r="A460" s="466"/>
      <c r="B460" s="458"/>
      <c r="C460" s="212">
        <v>3</v>
      </c>
      <c r="D460" s="212">
        <v>2</v>
      </c>
      <c r="E460" s="213" t="s">
        <v>210</v>
      </c>
      <c r="F460" s="213" t="s">
        <v>154</v>
      </c>
      <c r="G460" s="213" t="s">
        <v>154</v>
      </c>
      <c r="H460" s="214" t="s">
        <v>116</v>
      </c>
      <c r="I460" s="215">
        <v>25.43</v>
      </c>
      <c r="J460" s="216">
        <v>547.41999999999996</v>
      </c>
      <c r="K460" s="217">
        <f t="shared" si="44"/>
        <v>521.99</v>
      </c>
      <c r="L460" s="14">
        <v>464.67771428571399</v>
      </c>
      <c r="M460" s="215">
        <f t="shared" si="45"/>
        <v>1.1233377111755498</v>
      </c>
      <c r="N460" s="218">
        <v>1.04</v>
      </c>
      <c r="O460" s="217">
        <v>13.56</v>
      </c>
      <c r="P460" s="217">
        <v>8.43</v>
      </c>
      <c r="Q460" s="217">
        <f t="shared" si="41"/>
        <v>12.52</v>
      </c>
      <c r="R460" s="217">
        <f t="shared" si="42"/>
        <v>7.39</v>
      </c>
      <c r="S460" s="216">
        <f t="shared" si="43"/>
        <v>69.418132611637347</v>
      </c>
      <c r="T460" s="219">
        <v>19.760000000000002</v>
      </c>
      <c r="U460" s="217">
        <v>26.01</v>
      </c>
      <c r="V460" s="217">
        <v>25.6</v>
      </c>
      <c r="W460" s="220">
        <f t="shared" si="46"/>
        <v>7.0205479452054824</v>
      </c>
    </row>
    <row r="461" spans="1:23" s="208" customFormat="1" ht="15.75" hidden="1" thickBot="1" x14ac:dyDescent="0.3">
      <c r="A461" s="467"/>
      <c r="B461" s="459"/>
      <c r="C461" s="212">
        <v>3</v>
      </c>
      <c r="D461" s="212">
        <v>2</v>
      </c>
      <c r="E461" s="213" t="s">
        <v>210</v>
      </c>
      <c r="F461" s="213" t="s">
        <v>154</v>
      </c>
      <c r="G461" s="213" t="s">
        <v>154</v>
      </c>
      <c r="H461" s="232" t="s">
        <v>118</v>
      </c>
      <c r="I461" s="233">
        <v>25.2</v>
      </c>
      <c r="J461" s="234">
        <v>517.17999999999995</v>
      </c>
      <c r="K461" s="217">
        <f t="shared" si="44"/>
        <v>491.97999999999996</v>
      </c>
      <c r="L461" s="14">
        <v>486.982244571428</v>
      </c>
      <c r="M461" s="215">
        <f t="shared" si="45"/>
        <v>1.0102627056412914</v>
      </c>
      <c r="N461" s="218">
        <v>1.03</v>
      </c>
      <c r="O461" s="217">
        <v>23.73</v>
      </c>
      <c r="P461" s="217">
        <v>13.24</v>
      </c>
      <c r="Q461" s="217">
        <f t="shared" si="41"/>
        <v>22.7</v>
      </c>
      <c r="R461" s="217">
        <f t="shared" si="42"/>
        <v>12.21</v>
      </c>
      <c r="S461" s="216">
        <f t="shared" si="43"/>
        <v>85.913185913185899</v>
      </c>
      <c r="T461" s="219">
        <v>18.47</v>
      </c>
      <c r="U461" s="217">
        <v>24.81</v>
      </c>
      <c r="V461" s="217">
        <v>24.3</v>
      </c>
      <c r="W461" s="220">
        <f t="shared" si="46"/>
        <v>8.7478559176672022</v>
      </c>
    </row>
    <row r="462" spans="1:23" s="208" customFormat="1" hidden="1" x14ac:dyDescent="0.25">
      <c r="A462" s="465" t="s">
        <v>221</v>
      </c>
      <c r="B462" s="461">
        <v>268</v>
      </c>
      <c r="C462" s="212">
        <v>3</v>
      </c>
      <c r="D462" s="212">
        <v>2</v>
      </c>
      <c r="E462" s="213" t="s">
        <v>209</v>
      </c>
      <c r="F462" s="213" t="s">
        <v>154</v>
      </c>
      <c r="G462" s="213" t="s">
        <v>154</v>
      </c>
      <c r="H462" s="237" t="s">
        <v>117</v>
      </c>
      <c r="I462" s="238">
        <v>11.97</v>
      </c>
      <c r="J462" s="239">
        <v>68.87</v>
      </c>
      <c r="K462" s="217">
        <f t="shared" si="44"/>
        <v>56.900000000000006</v>
      </c>
      <c r="L462" s="14">
        <v>77.446285714285594</v>
      </c>
      <c r="M462" s="215">
        <f t="shared" si="45"/>
        <v>0.73470276172978999</v>
      </c>
      <c r="N462" s="218">
        <v>1.01</v>
      </c>
      <c r="O462" s="217">
        <v>29.22</v>
      </c>
      <c r="P462" s="217">
        <v>15.08</v>
      </c>
      <c r="Q462" s="217">
        <f t="shared" si="41"/>
        <v>28.209999999999997</v>
      </c>
      <c r="R462" s="217">
        <f t="shared" si="42"/>
        <v>14.07</v>
      </c>
      <c r="S462" s="216">
        <f t="shared" si="43"/>
        <v>100.49751243781093</v>
      </c>
      <c r="T462" s="219">
        <v>19.5</v>
      </c>
      <c r="U462" s="217">
        <v>25.09</v>
      </c>
      <c r="V462" s="217">
        <v>24.64</v>
      </c>
      <c r="W462" s="220">
        <f t="shared" si="46"/>
        <v>8.7548638132295569</v>
      </c>
    </row>
    <row r="463" spans="1:23" s="208" customFormat="1" hidden="1" x14ac:dyDescent="0.25">
      <c r="A463" s="466"/>
      <c r="B463" s="458"/>
      <c r="C463" s="212">
        <v>3</v>
      </c>
      <c r="D463" s="212">
        <v>2</v>
      </c>
      <c r="E463" s="213" t="s">
        <v>209</v>
      </c>
      <c r="F463" s="213" t="s">
        <v>154</v>
      </c>
      <c r="G463" s="213" t="s">
        <v>154</v>
      </c>
      <c r="H463" s="214" t="s">
        <v>119</v>
      </c>
      <c r="I463" s="215">
        <v>14.04</v>
      </c>
      <c r="J463" s="216">
        <v>195.3</v>
      </c>
      <c r="K463" s="217">
        <f t="shared" si="44"/>
        <v>181.26000000000002</v>
      </c>
      <c r="L463" s="14">
        <v>154.89257142857099</v>
      </c>
      <c r="M463" s="215">
        <f t="shared" si="45"/>
        <v>1.1702304269871873</v>
      </c>
      <c r="N463" s="218">
        <v>1.02</v>
      </c>
      <c r="O463" s="217">
        <v>21.9</v>
      </c>
      <c r="P463" s="217">
        <v>13.1</v>
      </c>
      <c r="Q463" s="217">
        <f t="shared" si="41"/>
        <v>20.88</v>
      </c>
      <c r="R463" s="217">
        <f t="shared" si="42"/>
        <v>12.08</v>
      </c>
      <c r="S463" s="216">
        <f t="shared" si="43"/>
        <v>72.847682119205288</v>
      </c>
      <c r="T463" s="219">
        <v>18.48</v>
      </c>
      <c r="U463" s="217">
        <v>24.43</v>
      </c>
      <c r="V463" s="217">
        <v>23.96</v>
      </c>
      <c r="W463" s="220">
        <f t="shared" si="46"/>
        <v>8.576642335766401</v>
      </c>
    </row>
    <row r="464" spans="1:23" s="208" customFormat="1" hidden="1" x14ac:dyDescent="0.25">
      <c r="A464" s="466"/>
      <c r="B464" s="458"/>
      <c r="C464" s="212">
        <v>3</v>
      </c>
      <c r="D464" s="212">
        <v>2</v>
      </c>
      <c r="E464" s="213" t="s">
        <v>209</v>
      </c>
      <c r="F464" s="213" t="s">
        <v>154</v>
      </c>
      <c r="G464" s="213" t="s">
        <v>154</v>
      </c>
      <c r="H464" s="214" t="s">
        <v>69</v>
      </c>
      <c r="I464" s="215">
        <v>14.06</v>
      </c>
      <c r="J464" s="216">
        <v>281.93</v>
      </c>
      <c r="K464" s="217">
        <f t="shared" si="44"/>
        <v>267.87</v>
      </c>
      <c r="L464" s="14">
        <v>232.33885714285699</v>
      </c>
      <c r="M464" s="215">
        <f t="shared" si="45"/>
        <v>1.1529281123875725</v>
      </c>
      <c r="N464" s="218">
        <v>1.02</v>
      </c>
      <c r="O464" s="217">
        <v>26.08</v>
      </c>
      <c r="P464" s="217">
        <v>14.46</v>
      </c>
      <c r="Q464" s="217">
        <f t="shared" si="41"/>
        <v>25.06</v>
      </c>
      <c r="R464" s="217">
        <f t="shared" si="42"/>
        <v>13.440000000000001</v>
      </c>
      <c r="S464" s="216">
        <f t="shared" si="43"/>
        <v>86.4583333333333</v>
      </c>
      <c r="T464" s="219">
        <v>19.64</v>
      </c>
      <c r="U464" s="217">
        <v>24.89</v>
      </c>
      <c r="V464" s="217">
        <v>24.48</v>
      </c>
      <c r="W464" s="220">
        <f t="shared" si="46"/>
        <v>8.4710743801652928</v>
      </c>
    </row>
    <row r="465" spans="1:23" s="208" customFormat="1" x14ac:dyDescent="0.25">
      <c r="A465" s="466"/>
      <c r="B465" s="458"/>
      <c r="C465" s="212">
        <v>3</v>
      </c>
      <c r="D465" s="212">
        <v>2</v>
      </c>
      <c r="E465" s="213" t="s">
        <v>209</v>
      </c>
      <c r="F465" s="213" t="s">
        <v>154</v>
      </c>
      <c r="G465" s="213" t="s">
        <v>154</v>
      </c>
      <c r="H465" s="214" t="s">
        <v>116</v>
      </c>
      <c r="I465" s="215">
        <v>25.3</v>
      </c>
      <c r="J465" s="216">
        <v>531.58000000000004</v>
      </c>
      <c r="K465" s="217">
        <f t="shared" si="44"/>
        <v>506.28000000000003</v>
      </c>
      <c r="L465" s="14">
        <v>464.67771428571399</v>
      </c>
      <c r="M465" s="215">
        <f t="shared" si="45"/>
        <v>1.0895293327725768</v>
      </c>
      <c r="N465" s="218">
        <v>1</v>
      </c>
      <c r="O465" s="217">
        <v>12.43</v>
      </c>
      <c r="P465" s="217">
        <v>7.32</v>
      </c>
      <c r="Q465" s="217">
        <f t="shared" si="41"/>
        <v>11.43</v>
      </c>
      <c r="R465" s="217">
        <f t="shared" si="42"/>
        <v>6.32</v>
      </c>
      <c r="S465" s="216">
        <f t="shared" si="43"/>
        <v>80.854430379746816</v>
      </c>
      <c r="T465" s="219">
        <v>20.07</v>
      </c>
      <c r="U465" s="217">
        <v>25.86</v>
      </c>
      <c r="V465" s="217">
        <v>25.45</v>
      </c>
      <c r="W465" s="220">
        <f t="shared" si="46"/>
        <v>7.6208178438661749</v>
      </c>
    </row>
    <row r="466" spans="1:23" s="208" customFormat="1" ht="15.75" hidden="1" thickBot="1" x14ac:dyDescent="0.3">
      <c r="A466" s="467"/>
      <c r="B466" s="459"/>
      <c r="C466" s="212">
        <v>3</v>
      </c>
      <c r="D466" s="212">
        <v>2</v>
      </c>
      <c r="E466" s="213" t="s">
        <v>209</v>
      </c>
      <c r="F466" s="213" t="s">
        <v>154</v>
      </c>
      <c r="G466" s="213" t="s">
        <v>154</v>
      </c>
      <c r="H466" s="232" t="s">
        <v>118</v>
      </c>
      <c r="I466" s="233">
        <v>25.52</v>
      </c>
      <c r="J466" s="234">
        <v>555.1</v>
      </c>
      <c r="K466" s="217">
        <f t="shared" si="44"/>
        <v>529.58000000000004</v>
      </c>
      <c r="L466" s="14">
        <v>486.982244571428</v>
      </c>
      <c r="M466" s="215">
        <f t="shared" si="45"/>
        <v>1.0874729128288045</v>
      </c>
      <c r="N466" s="218">
        <v>1.02</v>
      </c>
      <c r="O466" s="217">
        <v>12.95</v>
      </c>
      <c r="P466" s="217">
        <v>7.32</v>
      </c>
      <c r="Q466" s="217">
        <f t="shared" ref="Q466:Q496" si="47">O466-N466</f>
        <v>11.93</v>
      </c>
      <c r="R466" s="217">
        <f t="shared" ref="R466:R496" si="48">P466-N466</f>
        <v>6.3000000000000007</v>
      </c>
      <c r="S466" s="216">
        <f t="shared" ref="S466:S496" si="49">(Q466-R466)/R466*100</f>
        <v>89.365079365079339</v>
      </c>
      <c r="T466" s="219">
        <v>18.72</v>
      </c>
      <c r="U466" s="217">
        <v>24.72</v>
      </c>
      <c r="V466" s="217">
        <v>24.23</v>
      </c>
      <c r="W466" s="220">
        <f t="shared" si="46"/>
        <v>8.8929219600725631</v>
      </c>
    </row>
    <row r="467" spans="1:23" s="208" customFormat="1" hidden="1" x14ac:dyDescent="0.25">
      <c r="A467" s="465" t="s">
        <v>221</v>
      </c>
      <c r="B467" s="461">
        <v>269</v>
      </c>
      <c r="C467" s="212">
        <v>3</v>
      </c>
      <c r="D467" s="212">
        <v>2</v>
      </c>
      <c r="E467" s="213" t="s">
        <v>186</v>
      </c>
      <c r="F467" s="213" t="s">
        <v>154</v>
      </c>
      <c r="G467" s="213" t="s">
        <v>154</v>
      </c>
      <c r="H467" s="237" t="s">
        <v>117</v>
      </c>
      <c r="I467" s="238">
        <v>11.79</v>
      </c>
      <c r="J467" s="239">
        <v>50.35</v>
      </c>
      <c r="K467" s="217">
        <f t="shared" si="44"/>
        <v>38.56</v>
      </c>
      <c r="L467" s="14">
        <v>77.446285714285594</v>
      </c>
      <c r="M467" s="215">
        <f t="shared" si="45"/>
        <v>0.49789347086644464</v>
      </c>
      <c r="N467" s="218">
        <v>1</v>
      </c>
      <c r="O467" s="217">
        <v>22.74</v>
      </c>
      <c r="P467" s="217">
        <v>13</v>
      </c>
      <c r="Q467" s="217">
        <f t="shared" si="47"/>
        <v>21.74</v>
      </c>
      <c r="R467" s="217">
        <f t="shared" si="48"/>
        <v>12</v>
      </c>
      <c r="S467" s="216">
        <f t="shared" si="49"/>
        <v>81.166666666666657</v>
      </c>
      <c r="T467" s="219">
        <v>19.18</v>
      </c>
      <c r="U467" s="217">
        <v>24.14</v>
      </c>
      <c r="V467" s="217">
        <v>23.73</v>
      </c>
      <c r="W467" s="220">
        <f t="shared" si="46"/>
        <v>9.0109890109890127</v>
      </c>
    </row>
    <row r="468" spans="1:23" s="208" customFormat="1" hidden="1" x14ac:dyDescent="0.25">
      <c r="A468" s="466"/>
      <c r="B468" s="458"/>
      <c r="C468" s="212">
        <v>3</v>
      </c>
      <c r="D468" s="212">
        <v>2</v>
      </c>
      <c r="E468" s="213" t="s">
        <v>186</v>
      </c>
      <c r="F468" s="213" t="s">
        <v>154</v>
      </c>
      <c r="G468" s="213" t="s">
        <v>154</v>
      </c>
      <c r="H468" s="214" t="s">
        <v>119</v>
      </c>
      <c r="I468" s="215">
        <v>14.03</v>
      </c>
      <c r="J468" s="216">
        <v>128.24</v>
      </c>
      <c r="K468" s="217">
        <f t="shared" si="44"/>
        <v>114.21000000000001</v>
      </c>
      <c r="L468" s="14">
        <v>154.89257142857099</v>
      </c>
      <c r="M468" s="215">
        <f t="shared" si="45"/>
        <v>0.73734975762003008</v>
      </c>
      <c r="N468" s="218">
        <v>0.98</v>
      </c>
      <c r="O468" s="217">
        <v>23.89</v>
      </c>
      <c r="P468" s="217">
        <v>13.9</v>
      </c>
      <c r="Q468" s="217">
        <f t="shared" si="47"/>
        <v>22.91</v>
      </c>
      <c r="R468" s="217">
        <f t="shared" si="48"/>
        <v>12.92</v>
      </c>
      <c r="S468" s="216">
        <f t="shared" si="49"/>
        <v>77.321981424148618</v>
      </c>
      <c r="T468" s="219">
        <v>19.34</v>
      </c>
      <c r="U468" s="217">
        <v>25.7</v>
      </c>
      <c r="V468" s="217">
        <v>25.18</v>
      </c>
      <c r="W468" s="220">
        <f t="shared" si="46"/>
        <v>8.904109589041088</v>
      </c>
    </row>
    <row r="469" spans="1:23" s="208" customFormat="1" hidden="1" x14ac:dyDescent="0.25">
      <c r="A469" s="466"/>
      <c r="B469" s="458"/>
      <c r="C469" s="212">
        <v>3</v>
      </c>
      <c r="D469" s="212">
        <v>2</v>
      </c>
      <c r="E469" s="213" t="s">
        <v>186</v>
      </c>
      <c r="F469" s="213" t="s">
        <v>154</v>
      </c>
      <c r="G469" s="213" t="s">
        <v>154</v>
      </c>
      <c r="H469" s="214" t="s">
        <v>69</v>
      </c>
      <c r="I469" s="215">
        <v>14.04</v>
      </c>
      <c r="J469" s="216">
        <v>217.79</v>
      </c>
      <c r="K469" s="217">
        <f t="shared" si="44"/>
        <v>203.75</v>
      </c>
      <c r="L469" s="14">
        <v>232.33885714285699</v>
      </c>
      <c r="M469" s="215">
        <f t="shared" si="45"/>
        <v>0.87695189046540456</v>
      </c>
      <c r="N469" s="218">
        <v>0.95</v>
      </c>
      <c r="O469" s="217">
        <v>24.78</v>
      </c>
      <c r="P469" s="217">
        <v>13.79</v>
      </c>
      <c r="Q469" s="217">
        <f t="shared" si="47"/>
        <v>23.830000000000002</v>
      </c>
      <c r="R469" s="217">
        <f t="shared" si="48"/>
        <v>12.84</v>
      </c>
      <c r="S469" s="216">
        <f t="shared" si="49"/>
        <v>85.591900311526487</v>
      </c>
      <c r="T469" s="219">
        <v>19.649999999999999</v>
      </c>
      <c r="U469" s="217">
        <v>26.62</v>
      </c>
      <c r="V469" s="217">
        <v>26.07</v>
      </c>
      <c r="W469" s="220">
        <f t="shared" si="46"/>
        <v>8.5669781931464275</v>
      </c>
    </row>
    <row r="470" spans="1:23" s="208" customFormat="1" x14ac:dyDescent="0.25">
      <c r="A470" s="466"/>
      <c r="B470" s="458"/>
      <c r="C470" s="212">
        <v>3</v>
      </c>
      <c r="D470" s="212">
        <v>2</v>
      </c>
      <c r="E470" s="213" t="s">
        <v>186</v>
      </c>
      <c r="F470" s="213" t="s">
        <v>154</v>
      </c>
      <c r="G470" s="213" t="s">
        <v>154</v>
      </c>
      <c r="H470" s="214" t="s">
        <v>116</v>
      </c>
      <c r="I470" s="215">
        <v>25.43</v>
      </c>
      <c r="J470" s="216">
        <v>485.96</v>
      </c>
      <c r="K470" s="217">
        <f t="shared" si="44"/>
        <v>460.53</v>
      </c>
      <c r="L470" s="14">
        <v>464.67771428571399</v>
      </c>
      <c r="M470" s="215">
        <f t="shared" si="45"/>
        <v>0.99107399783075512</v>
      </c>
      <c r="N470" s="218">
        <v>1</v>
      </c>
      <c r="O470" s="217">
        <v>10.52</v>
      </c>
      <c r="P470" s="217">
        <v>6.24</v>
      </c>
      <c r="Q470" s="217">
        <f t="shared" si="47"/>
        <v>9.52</v>
      </c>
      <c r="R470" s="217">
        <f t="shared" si="48"/>
        <v>5.24</v>
      </c>
      <c r="S470" s="216">
        <f t="shared" si="49"/>
        <v>81.679389312977079</v>
      </c>
      <c r="T470" s="219">
        <v>18.97</v>
      </c>
      <c r="U470" s="217">
        <v>25.17</v>
      </c>
      <c r="V470" s="217">
        <v>24.73</v>
      </c>
      <c r="W470" s="220">
        <f t="shared" si="46"/>
        <v>7.6388888888889088</v>
      </c>
    </row>
    <row r="471" spans="1:23" s="208" customFormat="1" ht="15.75" hidden="1" thickBot="1" x14ac:dyDescent="0.3">
      <c r="A471" s="467"/>
      <c r="B471" s="459"/>
      <c r="C471" s="212">
        <v>3</v>
      </c>
      <c r="D471" s="212">
        <v>2</v>
      </c>
      <c r="E471" s="213" t="s">
        <v>186</v>
      </c>
      <c r="F471" s="213" t="s">
        <v>154</v>
      </c>
      <c r="G471" s="213" t="s">
        <v>154</v>
      </c>
      <c r="H471" s="232" t="s">
        <v>118</v>
      </c>
      <c r="I471" s="233">
        <v>25.09</v>
      </c>
      <c r="J471" s="234">
        <v>504.08</v>
      </c>
      <c r="K471" s="217">
        <f t="shared" si="44"/>
        <v>478.99</v>
      </c>
      <c r="L471" s="14">
        <v>486.982244571428</v>
      </c>
      <c r="M471" s="215">
        <f t="shared" si="45"/>
        <v>0.98358822182837158</v>
      </c>
      <c r="N471" s="218">
        <v>1.03</v>
      </c>
      <c r="O471" s="217">
        <v>11.82</v>
      </c>
      <c r="P471" s="217">
        <v>6.57</v>
      </c>
      <c r="Q471" s="217">
        <f t="shared" si="47"/>
        <v>10.790000000000001</v>
      </c>
      <c r="R471" s="217">
        <f t="shared" si="48"/>
        <v>5.54</v>
      </c>
      <c r="S471" s="216">
        <f t="shared" si="49"/>
        <v>94.76534296028882</v>
      </c>
      <c r="T471" s="219">
        <v>17.440000000000001</v>
      </c>
      <c r="U471" s="217">
        <v>23.73</v>
      </c>
      <c r="V471" s="217">
        <v>23.2</v>
      </c>
      <c r="W471" s="220">
        <f t="shared" si="46"/>
        <v>9.2013888888889124</v>
      </c>
    </row>
    <row r="472" spans="1:23" s="208" customFormat="1" hidden="1" x14ac:dyDescent="0.25">
      <c r="A472" s="465" t="s">
        <v>221</v>
      </c>
      <c r="B472" s="461">
        <v>270</v>
      </c>
      <c r="C472" s="212">
        <v>3</v>
      </c>
      <c r="D472" s="212">
        <v>2</v>
      </c>
      <c r="E472" s="213" t="s">
        <v>193</v>
      </c>
      <c r="F472" s="213" t="s">
        <v>154</v>
      </c>
      <c r="G472" s="213" t="s">
        <v>154</v>
      </c>
      <c r="H472" s="237" t="s">
        <v>117</v>
      </c>
      <c r="I472" s="238">
        <v>11.78</v>
      </c>
      <c r="J472" s="239">
        <v>67.25</v>
      </c>
      <c r="K472" s="217">
        <f t="shared" si="44"/>
        <v>55.47</v>
      </c>
      <c r="L472" s="14">
        <v>77.446285714285594</v>
      </c>
      <c r="M472" s="215">
        <f t="shared" si="45"/>
        <v>0.71623835137348757</v>
      </c>
      <c r="N472" s="218">
        <v>0.98</v>
      </c>
      <c r="O472" s="217">
        <v>25.18</v>
      </c>
      <c r="P472" s="217">
        <v>14.97</v>
      </c>
      <c r="Q472" s="217">
        <f t="shared" si="47"/>
        <v>24.2</v>
      </c>
      <c r="R472" s="217">
        <f t="shared" si="48"/>
        <v>13.99</v>
      </c>
      <c r="S472" s="216">
        <f t="shared" si="49"/>
        <v>72.980700500357386</v>
      </c>
      <c r="T472" s="219">
        <v>17.489999999999998</v>
      </c>
      <c r="U472" s="217">
        <v>22.47</v>
      </c>
      <c r="V472" s="217">
        <v>22.03</v>
      </c>
      <c r="W472" s="220">
        <f t="shared" si="46"/>
        <v>9.6916299559470804</v>
      </c>
    </row>
    <row r="473" spans="1:23" s="208" customFormat="1" hidden="1" x14ac:dyDescent="0.25">
      <c r="A473" s="466"/>
      <c r="B473" s="458"/>
      <c r="C473" s="212">
        <v>3</v>
      </c>
      <c r="D473" s="212">
        <v>2</v>
      </c>
      <c r="E473" s="213" t="s">
        <v>193</v>
      </c>
      <c r="F473" s="213" t="s">
        <v>154</v>
      </c>
      <c r="G473" s="213" t="s">
        <v>154</v>
      </c>
      <c r="H473" s="214" t="s">
        <v>119</v>
      </c>
      <c r="I473" s="215">
        <v>14.06</v>
      </c>
      <c r="J473" s="216">
        <v>178.53</v>
      </c>
      <c r="K473" s="217">
        <f t="shared" si="44"/>
        <v>164.47</v>
      </c>
      <c r="L473" s="14">
        <v>154.89257142857099</v>
      </c>
      <c r="M473" s="215">
        <f t="shared" si="45"/>
        <v>1.0618327172381257</v>
      </c>
      <c r="N473" s="218">
        <v>1.03</v>
      </c>
      <c r="O473" s="217">
        <v>22.23</v>
      </c>
      <c r="P473" s="217">
        <v>12.85</v>
      </c>
      <c r="Q473" s="217">
        <f t="shared" si="47"/>
        <v>21.2</v>
      </c>
      <c r="R473" s="217">
        <f t="shared" si="48"/>
        <v>11.82</v>
      </c>
      <c r="S473" s="216">
        <f t="shared" si="49"/>
        <v>79.357021996615899</v>
      </c>
      <c r="T473" s="219">
        <v>18.57</v>
      </c>
      <c r="U473" s="217">
        <v>25.25</v>
      </c>
      <c r="V473" s="217">
        <v>24.71</v>
      </c>
      <c r="W473" s="220">
        <f t="shared" si="46"/>
        <v>8.7947882736156213</v>
      </c>
    </row>
    <row r="474" spans="1:23" s="208" customFormat="1" hidden="1" x14ac:dyDescent="0.25">
      <c r="A474" s="466"/>
      <c r="B474" s="458"/>
      <c r="C474" s="212">
        <v>3</v>
      </c>
      <c r="D474" s="212">
        <v>2</v>
      </c>
      <c r="E474" s="213" t="s">
        <v>193</v>
      </c>
      <c r="F474" s="213" t="s">
        <v>154</v>
      </c>
      <c r="G474" s="213" t="s">
        <v>154</v>
      </c>
      <c r="H474" s="214" t="s">
        <v>69</v>
      </c>
      <c r="I474" s="215">
        <v>14.1</v>
      </c>
      <c r="J474" s="216">
        <v>269.01</v>
      </c>
      <c r="K474" s="217">
        <f t="shared" si="44"/>
        <v>254.91</v>
      </c>
      <c r="L474" s="14">
        <v>232.33885714285699</v>
      </c>
      <c r="M474" s="215">
        <f t="shared" si="45"/>
        <v>1.0971475160664357</v>
      </c>
      <c r="N474" s="218">
        <v>1.02</v>
      </c>
      <c r="O474" s="217">
        <v>19.95</v>
      </c>
      <c r="P474" s="217">
        <v>11.95</v>
      </c>
      <c r="Q474" s="217">
        <f t="shared" si="47"/>
        <v>18.93</v>
      </c>
      <c r="R474" s="217">
        <f t="shared" si="48"/>
        <v>10.93</v>
      </c>
      <c r="S474" s="216">
        <f t="shared" si="49"/>
        <v>73.193046660567248</v>
      </c>
      <c r="T474" s="219">
        <v>19.420000000000002</v>
      </c>
      <c r="U474" s="217">
        <v>24.7</v>
      </c>
      <c r="V474" s="217">
        <v>24.29</v>
      </c>
      <c r="W474" s="220">
        <f t="shared" si="46"/>
        <v>8.4188911704312179</v>
      </c>
    </row>
    <row r="475" spans="1:23" s="208" customFormat="1" x14ac:dyDescent="0.25">
      <c r="A475" s="466"/>
      <c r="B475" s="458"/>
      <c r="C475" s="212">
        <v>3</v>
      </c>
      <c r="D475" s="212">
        <v>2</v>
      </c>
      <c r="E475" s="213" t="s">
        <v>193</v>
      </c>
      <c r="F475" s="213" t="s">
        <v>154</v>
      </c>
      <c r="G475" s="213" t="s">
        <v>154</v>
      </c>
      <c r="H475" s="214" t="s">
        <v>116</v>
      </c>
      <c r="I475" s="215">
        <v>25.29</v>
      </c>
      <c r="J475" s="216">
        <v>511.14</v>
      </c>
      <c r="K475" s="217">
        <f t="shared" si="44"/>
        <v>485.84999999999997</v>
      </c>
      <c r="L475" s="14">
        <v>464.67771428571399</v>
      </c>
      <c r="M475" s="215">
        <f t="shared" si="45"/>
        <v>1.0455633766444583</v>
      </c>
      <c r="N475" s="218">
        <v>0.99</v>
      </c>
      <c r="O475" s="217">
        <v>17.25</v>
      </c>
      <c r="P475" s="217">
        <v>9.85</v>
      </c>
      <c r="Q475" s="217">
        <f t="shared" si="47"/>
        <v>16.260000000000002</v>
      </c>
      <c r="R475" s="217">
        <f t="shared" si="48"/>
        <v>8.86</v>
      </c>
      <c r="S475" s="216">
        <f t="shared" si="49"/>
        <v>83.521444695259632</v>
      </c>
      <c r="T475" s="219">
        <v>19.53</v>
      </c>
      <c r="U475" s="217">
        <v>25.3</v>
      </c>
      <c r="V475" s="217">
        <v>24.88</v>
      </c>
      <c r="W475" s="220">
        <f t="shared" si="46"/>
        <v>7.8504672897196608</v>
      </c>
    </row>
    <row r="476" spans="1:23" s="208" customFormat="1" ht="15.75" hidden="1" thickBot="1" x14ac:dyDescent="0.3">
      <c r="A476" s="467"/>
      <c r="B476" s="459"/>
      <c r="C476" s="212">
        <v>3</v>
      </c>
      <c r="D476" s="212">
        <v>2</v>
      </c>
      <c r="E476" s="213" t="s">
        <v>193</v>
      </c>
      <c r="F476" s="213" t="s">
        <v>154</v>
      </c>
      <c r="G476" s="213" t="s">
        <v>154</v>
      </c>
      <c r="H476" s="232" t="s">
        <v>118</v>
      </c>
      <c r="I476" s="233">
        <v>25.18</v>
      </c>
      <c r="J476" s="234">
        <v>530.23</v>
      </c>
      <c r="K476" s="217">
        <f t="shared" si="44"/>
        <v>505.05</v>
      </c>
      <c r="L476" s="14">
        <v>486.982244571428</v>
      </c>
      <c r="M476" s="215">
        <f t="shared" si="45"/>
        <v>1.0371014664907807</v>
      </c>
      <c r="N476" s="218">
        <v>1.04</v>
      </c>
      <c r="O476" s="217">
        <v>14.67</v>
      </c>
      <c r="P476" s="217">
        <v>7.79</v>
      </c>
      <c r="Q476" s="217">
        <f t="shared" si="47"/>
        <v>13.629999999999999</v>
      </c>
      <c r="R476" s="217">
        <f t="shared" si="48"/>
        <v>6.75</v>
      </c>
      <c r="S476" s="216">
        <f t="shared" si="49"/>
        <v>101.92592592592591</v>
      </c>
      <c r="T476" s="219">
        <v>19.96</v>
      </c>
      <c r="U476" s="217">
        <v>25.21</v>
      </c>
      <c r="V476" s="217">
        <v>24.78</v>
      </c>
      <c r="W476" s="220">
        <f t="shared" si="46"/>
        <v>8.9211618257261343</v>
      </c>
    </row>
    <row r="477" spans="1:23" s="208" customFormat="1" hidden="1" x14ac:dyDescent="0.25">
      <c r="A477" s="465" t="s">
        <v>221</v>
      </c>
      <c r="B477" s="461">
        <v>271</v>
      </c>
      <c r="C477" s="212">
        <v>3</v>
      </c>
      <c r="D477" s="212">
        <v>2</v>
      </c>
      <c r="E477" s="213" t="s">
        <v>180</v>
      </c>
      <c r="F477" s="213" t="s">
        <v>157</v>
      </c>
      <c r="G477" s="213" t="s">
        <v>155</v>
      </c>
      <c r="H477" s="237" t="s">
        <v>117</v>
      </c>
      <c r="I477" s="238">
        <v>11.79</v>
      </c>
      <c r="J477" s="239">
        <v>73.59</v>
      </c>
      <c r="K477" s="217">
        <f t="shared" si="44"/>
        <v>61.800000000000004</v>
      </c>
      <c r="L477" s="14">
        <v>77.446285714285594</v>
      </c>
      <c r="M477" s="215">
        <f t="shared" si="45"/>
        <v>0.79797241959404253</v>
      </c>
      <c r="N477" s="218">
        <v>1.05</v>
      </c>
      <c r="O477" s="217">
        <v>26.08</v>
      </c>
      <c r="P477" s="217">
        <v>15.19</v>
      </c>
      <c r="Q477" s="217">
        <f t="shared" si="47"/>
        <v>25.029999999999998</v>
      </c>
      <c r="R477" s="217">
        <f t="shared" si="48"/>
        <v>14.139999999999999</v>
      </c>
      <c r="S477" s="216">
        <f t="shared" si="49"/>
        <v>77.01555869872702</v>
      </c>
      <c r="T477" s="219">
        <v>18.22</v>
      </c>
      <c r="U477" s="217">
        <v>24.57</v>
      </c>
      <c r="V477" s="217">
        <v>24.03</v>
      </c>
      <c r="W477" s="220">
        <f t="shared" si="46"/>
        <v>9.2943201376936138</v>
      </c>
    </row>
    <row r="478" spans="1:23" s="208" customFormat="1" hidden="1" x14ac:dyDescent="0.25">
      <c r="A478" s="466"/>
      <c r="B478" s="458"/>
      <c r="C478" s="212">
        <v>3</v>
      </c>
      <c r="D478" s="212">
        <v>2</v>
      </c>
      <c r="E478" s="213" t="s">
        <v>180</v>
      </c>
      <c r="F478" s="213" t="s">
        <v>157</v>
      </c>
      <c r="G478" s="213" t="s">
        <v>155</v>
      </c>
      <c r="H478" s="214" t="s">
        <v>119</v>
      </c>
      <c r="I478" s="215">
        <v>14.01</v>
      </c>
      <c r="J478" s="216">
        <v>164.95</v>
      </c>
      <c r="K478" s="217">
        <f t="shared" si="44"/>
        <v>150.94</v>
      </c>
      <c r="L478" s="14">
        <v>154.89257142857099</v>
      </c>
      <c r="M478" s="215">
        <f t="shared" si="45"/>
        <v>0.97448185286023403</v>
      </c>
      <c r="N478" s="218">
        <v>1.02</v>
      </c>
      <c r="O478" s="217">
        <v>26.43</v>
      </c>
      <c r="P478" s="217">
        <v>15.28</v>
      </c>
      <c r="Q478" s="217">
        <f t="shared" si="47"/>
        <v>25.41</v>
      </c>
      <c r="R478" s="217">
        <f t="shared" si="48"/>
        <v>14.26</v>
      </c>
      <c r="S478" s="216">
        <f t="shared" si="49"/>
        <v>78.190743338008417</v>
      </c>
      <c r="T478" s="219">
        <v>19.62</v>
      </c>
      <c r="U478" s="217">
        <v>24.73</v>
      </c>
      <c r="V478" s="217">
        <v>24.31</v>
      </c>
      <c r="W478" s="220">
        <f t="shared" si="46"/>
        <v>8.9552238805970568</v>
      </c>
    </row>
    <row r="479" spans="1:23" s="208" customFormat="1" hidden="1" x14ac:dyDescent="0.25">
      <c r="A479" s="466"/>
      <c r="B479" s="458"/>
      <c r="C479" s="212">
        <v>3</v>
      </c>
      <c r="D479" s="212">
        <v>2</v>
      </c>
      <c r="E479" s="213" t="s">
        <v>180</v>
      </c>
      <c r="F479" s="213" t="s">
        <v>157</v>
      </c>
      <c r="G479" s="213" t="s">
        <v>155</v>
      </c>
      <c r="H479" s="214" t="s">
        <v>69</v>
      </c>
      <c r="I479" s="215">
        <v>14.07</v>
      </c>
      <c r="J479" s="216">
        <v>267.77999999999997</v>
      </c>
      <c r="K479" s="217">
        <f t="shared" si="44"/>
        <v>253.70999999999998</v>
      </c>
      <c r="L479" s="14">
        <v>232.33885714285699</v>
      </c>
      <c r="M479" s="215">
        <f t="shared" si="45"/>
        <v>1.0919826460367008</v>
      </c>
      <c r="N479" s="218">
        <v>1.03</v>
      </c>
      <c r="O479" s="217">
        <v>21.01</v>
      </c>
      <c r="P479" s="217">
        <v>12.21</v>
      </c>
      <c r="Q479" s="217">
        <f t="shared" si="47"/>
        <v>19.98</v>
      </c>
      <c r="R479" s="217">
        <f t="shared" si="48"/>
        <v>11.180000000000001</v>
      </c>
      <c r="S479" s="216">
        <f t="shared" si="49"/>
        <v>78.711985688729854</v>
      </c>
      <c r="T479" s="219">
        <v>20.420000000000002</v>
      </c>
      <c r="U479" s="217">
        <v>25.51</v>
      </c>
      <c r="V479" s="217">
        <v>25.17</v>
      </c>
      <c r="W479" s="220">
        <f t="shared" si="46"/>
        <v>7.1578947368421018</v>
      </c>
    </row>
    <row r="480" spans="1:23" s="208" customFormat="1" x14ac:dyDescent="0.25">
      <c r="A480" s="466"/>
      <c r="B480" s="458"/>
      <c r="C480" s="212">
        <v>3</v>
      </c>
      <c r="D480" s="212">
        <v>2</v>
      </c>
      <c r="E480" s="213" t="s">
        <v>180</v>
      </c>
      <c r="F480" s="213" t="s">
        <v>157</v>
      </c>
      <c r="G480" s="213" t="s">
        <v>155</v>
      </c>
      <c r="H480" s="214" t="s">
        <v>116</v>
      </c>
      <c r="I480" s="215">
        <v>25.49</v>
      </c>
      <c r="J480" s="216">
        <v>540.44000000000005</v>
      </c>
      <c r="K480" s="217">
        <f t="shared" si="44"/>
        <v>514.95000000000005</v>
      </c>
      <c r="L480" s="14">
        <v>464.67771428571399</v>
      </c>
      <c r="M480" s="215">
        <f t="shared" si="45"/>
        <v>1.1081874257549942</v>
      </c>
      <c r="N480" s="218">
        <v>1.03</v>
      </c>
      <c r="O480" s="217">
        <v>15.03</v>
      </c>
      <c r="P480" s="217">
        <v>8.92</v>
      </c>
      <c r="Q480" s="217">
        <f t="shared" si="47"/>
        <v>14</v>
      </c>
      <c r="R480" s="217">
        <f t="shared" si="48"/>
        <v>7.89</v>
      </c>
      <c r="S480" s="216">
        <f t="shared" si="49"/>
        <v>77.439797211660334</v>
      </c>
      <c r="T480" s="219">
        <v>19.34</v>
      </c>
      <c r="U480" s="217">
        <v>24.72</v>
      </c>
      <c r="V480" s="217">
        <v>24.34</v>
      </c>
      <c r="W480" s="220">
        <f t="shared" si="46"/>
        <v>7.5999999999999801</v>
      </c>
    </row>
    <row r="481" spans="1:23" s="208" customFormat="1" ht="15.75" hidden="1" thickBot="1" x14ac:dyDescent="0.3">
      <c r="A481" s="467"/>
      <c r="B481" s="459"/>
      <c r="C481" s="212">
        <v>3</v>
      </c>
      <c r="D481" s="212">
        <v>2</v>
      </c>
      <c r="E481" s="213" t="s">
        <v>180</v>
      </c>
      <c r="F481" s="213" t="s">
        <v>157</v>
      </c>
      <c r="G481" s="213" t="s">
        <v>155</v>
      </c>
      <c r="H481" s="232" t="s">
        <v>118</v>
      </c>
      <c r="I481" s="233">
        <v>25.46</v>
      </c>
      <c r="J481" s="234">
        <v>523.15</v>
      </c>
      <c r="K481" s="217">
        <f t="shared" si="44"/>
        <v>497.69</v>
      </c>
      <c r="L481" s="14">
        <v>486.982244571428</v>
      </c>
      <c r="M481" s="215">
        <f t="shared" si="45"/>
        <v>1.0219879791264164</v>
      </c>
      <c r="N481" s="218"/>
      <c r="O481" s="217"/>
      <c r="P481" s="217"/>
      <c r="Q481" s="217"/>
      <c r="R481" s="217"/>
      <c r="S481" s="216"/>
      <c r="T481" s="219">
        <v>20.49</v>
      </c>
      <c r="U481" s="217">
        <v>25.07</v>
      </c>
      <c r="V481" s="217">
        <v>24.66</v>
      </c>
      <c r="W481" s="220">
        <f t="shared" si="46"/>
        <v>9.8321342925659465</v>
      </c>
    </row>
    <row r="482" spans="1:23" s="208" customFormat="1" hidden="1" x14ac:dyDescent="0.25">
      <c r="A482" s="465" t="s">
        <v>221</v>
      </c>
      <c r="B482" s="461">
        <v>272</v>
      </c>
      <c r="C482" s="212">
        <v>3</v>
      </c>
      <c r="D482" s="212">
        <v>2</v>
      </c>
      <c r="E482" s="213" t="s">
        <v>180</v>
      </c>
      <c r="F482" s="213" t="s">
        <v>154</v>
      </c>
      <c r="G482" s="213" t="s">
        <v>154</v>
      </c>
      <c r="H482" s="237" t="s">
        <v>117</v>
      </c>
      <c r="I482" s="238">
        <v>11.92</v>
      </c>
      <c r="J482" s="239">
        <v>72.73</v>
      </c>
      <c r="K482" s="217">
        <f t="shared" si="44"/>
        <v>60.81</v>
      </c>
      <c r="L482" s="14">
        <v>77.446285714285594</v>
      </c>
      <c r="M482" s="215">
        <f t="shared" si="45"/>
        <v>0.78518936627044855</v>
      </c>
      <c r="N482" s="218">
        <v>0.99</v>
      </c>
      <c r="O482" s="217">
        <v>24.23</v>
      </c>
      <c r="P482" s="217">
        <v>14.5</v>
      </c>
      <c r="Q482" s="217">
        <f t="shared" si="47"/>
        <v>23.240000000000002</v>
      </c>
      <c r="R482" s="217">
        <f t="shared" si="48"/>
        <v>13.51</v>
      </c>
      <c r="S482" s="216">
        <f t="shared" si="49"/>
        <v>72.020725388601065</v>
      </c>
      <c r="T482" s="219">
        <v>19.73</v>
      </c>
      <c r="U482" s="217">
        <v>25.03</v>
      </c>
      <c r="V482" s="217">
        <v>24.62</v>
      </c>
      <c r="W482" s="220">
        <f t="shared" si="46"/>
        <v>8.3844580777096134</v>
      </c>
    </row>
    <row r="483" spans="1:23" s="208" customFormat="1" hidden="1" x14ac:dyDescent="0.25">
      <c r="A483" s="466"/>
      <c r="B483" s="458"/>
      <c r="C483" s="212">
        <v>3</v>
      </c>
      <c r="D483" s="212">
        <v>2</v>
      </c>
      <c r="E483" s="213" t="s">
        <v>180</v>
      </c>
      <c r="F483" s="213" t="s">
        <v>154</v>
      </c>
      <c r="G483" s="213" t="s">
        <v>154</v>
      </c>
      <c r="H483" s="214" t="s">
        <v>119</v>
      </c>
      <c r="I483" s="215">
        <v>13.94</v>
      </c>
      <c r="J483" s="216">
        <v>153.55000000000001</v>
      </c>
      <c r="K483" s="217">
        <f t="shared" si="44"/>
        <v>139.61000000000001</v>
      </c>
      <c r="L483" s="14">
        <v>154.89257142857099</v>
      </c>
      <c r="M483" s="215">
        <f t="shared" si="45"/>
        <v>0.90133438106411345</v>
      </c>
      <c r="N483" s="218">
        <v>0.99</v>
      </c>
      <c r="O483" s="217">
        <v>25.77</v>
      </c>
      <c r="P483" s="217">
        <v>14.51</v>
      </c>
      <c r="Q483" s="217">
        <f t="shared" si="47"/>
        <v>24.78</v>
      </c>
      <c r="R483" s="217">
        <f t="shared" si="48"/>
        <v>13.52</v>
      </c>
      <c r="S483" s="216">
        <f t="shared" si="49"/>
        <v>83.284023668639065</v>
      </c>
      <c r="T483" s="219">
        <v>20.54</v>
      </c>
      <c r="U483" s="217">
        <v>26.89</v>
      </c>
      <c r="V483" s="217">
        <v>26.41</v>
      </c>
      <c r="W483" s="220">
        <f t="shared" si="46"/>
        <v>8.1771720613287968</v>
      </c>
    </row>
    <row r="484" spans="1:23" s="208" customFormat="1" hidden="1" x14ac:dyDescent="0.25">
      <c r="A484" s="466"/>
      <c r="B484" s="458"/>
      <c r="C484" s="212">
        <v>3</v>
      </c>
      <c r="D484" s="212">
        <v>2</v>
      </c>
      <c r="E484" s="213" t="s">
        <v>180</v>
      </c>
      <c r="F484" s="213" t="s">
        <v>154</v>
      </c>
      <c r="G484" s="213" t="s">
        <v>154</v>
      </c>
      <c r="H484" s="214" t="s">
        <v>69</v>
      </c>
      <c r="I484" s="215">
        <v>13.99</v>
      </c>
      <c r="J484" s="216">
        <v>249.17</v>
      </c>
      <c r="K484" s="217">
        <f t="shared" si="44"/>
        <v>235.17999999999998</v>
      </c>
      <c r="L484" s="14">
        <v>232.33885714285699</v>
      </c>
      <c r="M484" s="215">
        <f t="shared" si="45"/>
        <v>1.0122284446608776</v>
      </c>
      <c r="N484" s="218">
        <v>1.01</v>
      </c>
      <c r="O484" s="217">
        <v>19.739999999999998</v>
      </c>
      <c r="P484" s="217">
        <v>11.51</v>
      </c>
      <c r="Q484" s="217">
        <f t="shared" si="47"/>
        <v>18.729999999999997</v>
      </c>
      <c r="R484" s="217">
        <f t="shared" si="48"/>
        <v>10.5</v>
      </c>
      <c r="S484" s="216">
        <f t="shared" si="49"/>
        <v>78.380952380952351</v>
      </c>
      <c r="T484" s="219">
        <v>20.2</v>
      </c>
      <c r="U484" s="217">
        <v>25.13</v>
      </c>
      <c r="V484" s="217">
        <v>24.78</v>
      </c>
      <c r="W484" s="220">
        <f t="shared" si="46"/>
        <v>7.6419213973798623</v>
      </c>
    </row>
    <row r="485" spans="1:23" s="208" customFormat="1" x14ac:dyDescent="0.25">
      <c r="A485" s="466"/>
      <c r="B485" s="458"/>
      <c r="C485" s="212">
        <v>3</v>
      </c>
      <c r="D485" s="212">
        <v>2</v>
      </c>
      <c r="E485" s="213" t="s">
        <v>180</v>
      </c>
      <c r="F485" s="213" t="s">
        <v>154</v>
      </c>
      <c r="G485" s="213" t="s">
        <v>154</v>
      </c>
      <c r="H485" s="214" t="s">
        <v>116</v>
      </c>
      <c r="I485" s="215">
        <v>25.77</v>
      </c>
      <c r="J485" s="216">
        <v>495.75</v>
      </c>
      <c r="K485" s="217">
        <f t="shared" si="44"/>
        <v>469.98</v>
      </c>
      <c r="L485" s="14">
        <v>464.67771428571399</v>
      </c>
      <c r="M485" s="215">
        <f t="shared" si="45"/>
        <v>1.0114106735728363</v>
      </c>
      <c r="N485" s="218">
        <v>1</v>
      </c>
      <c r="O485" s="217">
        <v>11.28</v>
      </c>
      <c r="P485" s="217">
        <v>6.27</v>
      </c>
      <c r="Q485" s="217">
        <f t="shared" si="47"/>
        <v>10.28</v>
      </c>
      <c r="R485" s="217">
        <f t="shared" si="48"/>
        <v>5.27</v>
      </c>
      <c r="S485" s="216">
        <f t="shared" si="49"/>
        <v>95.066413662239086</v>
      </c>
      <c r="T485" s="219">
        <v>17.8</v>
      </c>
      <c r="U485" s="217">
        <v>23.02</v>
      </c>
      <c r="V485" s="217">
        <v>22.64</v>
      </c>
      <c r="W485" s="220">
        <f t="shared" si="46"/>
        <v>7.8512396694214672</v>
      </c>
    </row>
    <row r="486" spans="1:23" s="208" customFormat="1" ht="15.75" hidden="1" thickBot="1" x14ac:dyDescent="0.3">
      <c r="A486" s="467"/>
      <c r="B486" s="459"/>
      <c r="C486" s="212">
        <v>3</v>
      </c>
      <c r="D486" s="212">
        <v>2</v>
      </c>
      <c r="E486" s="213" t="s">
        <v>180</v>
      </c>
      <c r="F486" s="213" t="s">
        <v>154</v>
      </c>
      <c r="G486" s="213" t="s">
        <v>154</v>
      </c>
      <c r="H486" s="232" t="s">
        <v>118</v>
      </c>
      <c r="I486" s="233">
        <v>25.38</v>
      </c>
      <c r="J486" s="234">
        <v>497.23</v>
      </c>
      <c r="K486" s="217">
        <f t="shared" si="44"/>
        <v>471.85</v>
      </c>
      <c r="L486" s="14">
        <v>486.982244571428</v>
      </c>
      <c r="M486" s="215">
        <f t="shared" si="45"/>
        <v>0.96892649631457262</v>
      </c>
      <c r="N486" s="218">
        <v>0.99</v>
      </c>
      <c r="O486" s="217">
        <v>15.71</v>
      </c>
      <c r="P486" s="217">
        <v>8.51</v>
      </c>
      <c r="Q486" s="217">
        <f t="shared" si="47"/>
        <v>14.72</v>
      </c>
      <c r="R486" s="217">
        <f t="shared" si="48"/>
        <v>7.52</v>
      </c>
      <c r="S486" s="216">
        <f t="shared" si="49"/>
        <v>95.744680851063848</v>
      </c>
      <c r="T486" s="219">
        <v>19.149999999999999</v>
      </c>
      <c r="U486" s="217">
        <v>25.3</v>
      </c>
      <c r="V486" s="217">
        <v>24.81</v>
      </c>
      <c r="W486" s="220">
        <f t="shared" si="46"/>
        <v>8.6572438162544518</v>
      </c>
    </row>
    <row r="487" spans="1:23" s="208" customFormat="1" hidden="1" x14ac:dyDescent="0.25">
      <c r="A487" s="465" t="s">
        <v>221</v>
      </c>
      <c r="B487" s="461">
        <v>273</v>
      </c>
      <c r="C487" s="212">
        <v>3</v>
      </c>
      <c r="D487" s="212">
        <v>2</v>
      </c>
      <c r="E487" s="213" t="s">
        <v>149</v>
      </c>
      <c r="F487" s="213" t="s">
        <v>154</v>
      </c>
      <c r="G487" s="213" t="s">
        <v>154</v>
      </c>
      <c r="H487" s="237" t="s">
        <v>117</v>
      </c>
      <c r="I487" s="238">
        <v>11.82</v>
      </c>
      <c r="J487" s="239">
        <v>64.11</v>
      </c>
      <c r="K487" s="217">
        <f t="shared" si="44"/>
        <v>52.29</v>
      </c>
      <c r="L487" s="14">
        <v>77.446285714285594</v>
      </c>
      <c r="M487" s="215">
        <f t="shared" si="45"/>
        <v>0.67517763463709513</v>
      </c>
      <c r="N487" s="218">
        <v>1.02</v>
      </c>
      <c r="O487" s="217">
        <v>24.96</v>
      </c>
      <c r="P487" s="217">
        <v>14.62</v>
      </c>
      <c r="Q487" s="217">
        <f t="shared" si="47"/>
        <v>23.94</v>
      </c>
      <c r="R487" s="217">
        <f t="shared" si="48"/>
        <v>13.6</v>
      </c>
      <c r="S487" s="216">
        <f t="shared" si="49"/>
        <v>76.029411764705898</v>
      </c>
      <c r="T487" s="219">
        <v>20.420000000000002</v>
      </c>
      <c r="U487" s="217">
        <v>25.37</v>
      </c>
      <c r="V487" s="217">
        <v>24.96</v>
      </c>
      <c r="W487" s="220">
        <f t="shared" si="46"/>
        <v>9.0308370044052921</v>
      </c>
    </row>
    <row r="488" spans="1:23" s="208" customFormat="1" hidden="1" x14ac:dyDescent="0.25">
      <c r="A488" s="466"/>
      <c r="B488" s="458"/>
      <c r="C488" s="212">
        <v>3</v>
      </c>
      <c r="D488" s="212">
        <v>2</v>
      </c>
      <c r="E488" s="213" t="s">
        <v>149</v>
      </c>
      <c r="F488" s="213" t="s">
        <v>154</v>
      </c>
      <c r="G488" s="213" t="s">
        <v>154</v>
      </c>
      <c r="H488" s="214" t="s">
        <v>119</v>
      </c>
      <c r="I488" s="215">
        <v>14.02</v>
      </c>
      <c r="J488" s="216">
        <v>160.41999999999999</v>
      </c>
      <c r="K488" s="217">
        <f t="shared" si="44"/>
        <v>146.39999999999998</v>
      </c>
      <c r="L488" s="14">
        <v>154.89257142857099</v>
      </c>
      <c r="M488" s="215">
        <f t="shared" si="45"/>
        <v>0.9451712154414883</v>
      </c>
      <c r="N488" s="218">
        <v>1</v>
      </c>
      <c r="O488" s="217">
        <v>24.01</v>
      </c>
      <c r="P488" s="217">
        <v>10.11</v>
      </c>
      <c r="Q488" s="217">
        <f t="shared" si="47"/>
        <v>23.01</v>
      </c>
      <c r="R488" s="217">
        <f t="shared" si="48"/>
        <v>9.11</v>
      </c>
      <c r="S488" s="216">
        <f t="shared" si="49"/>
        <v>152.57958287596051</v>
      </c>
      <c r="T488" s="219">
        <v>20.7</v>
      </c>
      <c r="U488" s="217">
        <v>25.96</v>
      </c>
      <c r="V488" s="217">
        <v>25.6</v>
      </c>
      <c r="W488" s="220">
        <f t="shared" si="46"/>
        <v>7.3469387755101891</v>
      </c>
    </row>
    <row r="489" spans="1:23" s="208" customFormat="1" hidden="1" x14ac:dyDescent="0.25">
      <c r="A489" s="466"/>
      <c r="B489" s="458"/>
      <c r="C489" s="212">
        <v>3</v>
      </c>
      <c r="D489" s="212">
        <v>2</v>
      </c>
      <c r="E489" s="213" t="s">
        <v>149</v>
      </c>
      <c r="F489" s="213" t="s">
        <v>154</v>
      </c>
      <c r="G489" s="213" t="s">
        <v>154</v>
      </c>
      <c r="H489" s="214" t="s">
        <v>69</v>
      </c>
      <c r="I489" s="215">
        <v>13.94</v>
      </c>
      <c r="J489" s="216">
        <v>274.74</v>
      </c>
      <c r="K489" s="217">
        <f t="shared" si="44"/>
        <v>260.8</v>
      </c>
      <c r="L489" s="14">
        <v>232.33885714285699</v>
      </c>
      <c r="M489" s="215">
        <f t="shared" si="45"/>
        <v>1.122498419795718</v>
      </c>
      <c r="N489" s="218">
        <v>1</v>
      </c>
      <c r="O489" s="217">
        <v>23.34</v>
      </c>
      <c r="P489" s="217">
        <v>13.9</v>
      </c>
      <c r="Q489" s="217">
        <f t="shared" si="47"/>
        <v>22.34</v>
      </c>
      <c r="R489" s="217">
        <f t="shared" si="48"/>
        <v>12.9</v>
      </c>
      <c r="S489" s="216">
        <f t="shared" si="49"/>
        <v>73.178294573643413</v>
      </c>
      <c r="T489" s="219">
        <v>20.58</v>
      </c>
      <c r="U489" s="217">
        <v>26.02</v>
      </c>
      <c r="V489" s="217">
        <v>25.61</v>
      </c>
      <c r="W489" s="220">
        <f t="shared" si="46"/>
        <v>8.1510934393638177</v>
      </c>
    </row>
    <row r="490" spans="1:23" s="208" customFormat="1" x14ac:dyDescent="0.25">
      <c r="A490" s="466"/>
      <c r="B490" s="458"/>
      <c r="C490" s="212">
        <v>3</v>
      </c>
      <c r="D490" s="212">
        <v>2</v>
      </c>
      <c r="E490" s="213" t="s">
        <v>149</v>
      </c>
      <c r="F490" s="213" t="s">
        <v>154</v>
      </c>
      <c r="G490" s="213" t="s">
        <v>154</v>
      </c>
      <c r="H490" s="214" t="s">
        <v>116</v>
      </c>
      <c r="I490" s="215">
        <v>25.45</v>
      </c>
      <c r="J490" s="216">
        <v>521.52</v>
      </c>
      <c r="K490" s="217">
        <f t="shared" si="44"/>
        <v>496.07</v>
      </c>
      <c r="L490" s="14">
        <v>464.67771428571399</v>
      </c>
      <c r="M490" s="215">
        <f t="shared" si="45"/>
        <v>1.0675571148544127</v>
      </c>
      <c r="N490" s="291">
        <v>1.02</v>
      </c>
      <c r="O490" s="292">
        <v>22.59</v>
      </c>
      <c r="P490" s="173">
        <v>13.64</v>
      </c>
      <c r="Q490" s="217">
        <f t="shared" si="47"/>
        <v>21.57</v>
      </c>
      <c r="R490" s="217">
        <f t="shared" si="48"/>
        <v>12.620000000000001</v>
      </c>
      <c r="S490" s="216">
        <f t="shared" si="49"/>
        <v>70.919175911251969</v>
      </c>
      <c r="T490" s="219">
        <v>19.22</v>
      </c>
      <c r="U490" s="217">
        <v>26.2</v>
      </c>
      <c r="V490" s="217">
        <v>25.68</v>
      </c>
      <c r="W490" s="220">
        <f t="shared" si="46"/>
        <v>8.0495356037151637</v>
      </c>
    </row>
    <row r="491" spans="1:23" s="208" customFormat="1" ht="15.75" hidden="1" thickBot="1" x14ac:dyDescent="0.3">
      <c r="A491" s="467"/>
      <c r="B491" s="459"/>
      <c r="C491" s="212">
        <v>3</v>
      </c>
      <c r="D491" s="212">
        <v>2</v>
      </c>
      <c r="E491" s="213" t="s">
        <v>149</v>
      </c>
      <c r="F491" s="213" t="s">
        <v>154</v>
      </c>
      <c r="G491" s="213" t="s">
        <v>154</v>
      </c>
      <c r="H491" s="232" t="s">
        <v>118</v>
      </c>
      <c r="I491" s="233">
        <v>25.35</v>
      </c>
      <c r="J491" s="234">
        <v>513.13</v>
      </c>
      <c r="K491" s="217">
        <f t="shared" si="44"/>
        <v>487.78</v>
      </c>
      <c r="L491" s="14">
        <v>486.982244571428</v>
      </c>
      <c r="M491" s="215">
        <f t="shared" si="45"/>
        <v>1.0016381612214098</v>
      </c>
      <c r="N491" s="291">
        <v>1.03</v>
      </c>
      <c r="O491" s="292">
        <v>15.34</v>
      </c>
      <c r="P491" s="173">
        <v>8.75</v>
      </c>
      <c r="Q491" s="217">
        <f t="shared" si="47"/>
        <v>14.31</v>
      </c>
      <c r="R491" s="217">
        <f t="shared" si="48"/>
        <v>7.72</v>
      </c>
      <c r="S491" s="216">
        <f t="shared" si="49"/>
        <v>85.362694300518143</v>
      </c>
      <c r="T491" s="219">
        <v>17.09</v>
      </c>
      <c r="U491" s="217">
        <v>24.47</v>
      </c>
      <c r="V491" s="217">
        <v>23.91</v>
      </c>
      <c r="W491" s="220">
        <f t="shared" si="46"/>
        <v>8.211143695014643</v>
      </c>
    </row>
    <row r="492" spans="1:23" s="208" customFormat="1" hidden="1" x14ac:dyDescent="0.25">
      <c r="A492" s="465" t="s">
        <v>221</v>
      </c>
      <c r="B492" s="461">
        <v>274</v>
      </c>
      <c r="C492" s="212">
        <v>3</v>
      </c>
      <c r="D492" s="212">
        <v>2</v>
      </c>
      <c r="E492" s="213" t="s">
        <v>211</v>
      </c>
      <c r="F492" s="213" t="s">
        <v>154</v>
      </c>
      <c r="G492" s="213" t="s">
        <v>154</v>
      </c>
      <c r="H492" s="237" t="s">
        <v>117</v>
      </c>
      <c r="I492" s="238">
        <v>11.87</v>
      </c>
      <c r="J492" s="239">
        <v>74.02</v>
      </c>
      <c r="K492" s="217">
        <f t="shared" si="44"/>
        <v>62.15</v>
      </c>
      <c r="L492" s="14">
        <v>77.446285714285594</v>
      </c>
      <c r="M492" s="215">
        <f t="shared" si="45"/>
        <v>0.80249168087006051</v>
      </c>
      <c r="N492" s="218">
        <v>1</v>
      </c>
      <c r="O492" s="217">
        <v>25.15</v>
      </c>
      <c r="P492" s="217">
        <v>14.07</v>
      </c>
      <c r="Q492" s="217">
        <f t="shared" si="47"/>
        <v>24.15</v>
      </c>
      <c r="R492" s="217">
        <f t="shared" si="48"/>
        <v>13.07</v>
      </c>
      <c r="S492" s="216">
        <f t="shared" si="49"/>
        <v>84.774292272379483</v>
      </c>
      <c r="T492" s="219">
        <v>19.88</v>
      </c>
      <c r="U492" s="217">
        <v>24.8</v>
      </c>
      <c r="V492" s="217">
        <v>24.4</v>
      </c>
      <c r="W492" s="220">
        <f t="shared" si="46"/>
        <v>8.8495575221239431</v>
      </c>
    </row>
    <row r="493" spans="1:23" s="208" customFormat="1" hidden="1" x14ac:dyDescent="0.25">
      <c r="A493" s="466"/>
      <c r="B493" s="458"/>
      <c r="C493" s="212">
        <v>3</v>
      </c>
      <c r="D493" s="212">
        <v>2</v>
      </c>
      <c r="E493" s="213" t="s">
        <v>211</v>
      </c>
      <c r="F493" s="213" t="s">
        <v>154</v>
      </c>
      <c r="G493" s="213" t="s">
        <v>154</v>
      </c>
      <c r="H493" s="214" t="s">
        <v>119</v>
      </c>
      <c r="I493" s="215">
        <v>14.01</v>
      </c>
      <c r="J493" s="216">
        <v>167.32</v>
      </c>
      <c r="K493" s="217">
        <f t="shared" si="44"/>
        <v>153.31</v>
      </c>
      <c r="L493" s="14">
        <v>154.89257142857099</v>
      </c>
      <c r="M493" s="215">
        <f t="shared" si="45"/>
        <v>0.98978278032332367</v>
      </c>
      <c r="N493" s="218">
        <v>1.04</v>
      </c>
      <c r="O493" s="217">
        <v>17.73</v>
      </c>
      <c r="P493" s="217">
        <v>10.11</v>
      </c>
      <c r="Q493" s="217">
        <f t="shared" si="47"/>
        <v>16.690000000000001</v>
      </c>
      <c r="R493" s="217">
        <f t="shared" si="48"/>
        <v>9.07</v>
      </c>
      <c r="S493" s="216">
        <f t="shared" si="49"/>
        <v>84.01323042998898</v>
      </c>
      <c r="T493" s="219">
        <v>18.14</v>
      </c>
      <c r="U493" s="217">
        <v>24.11</v>
      </c>
      <c r="V493" s="217">
        <v>23.67</v>
      </c>
      <c r="W493" s="220">
        <f t="shared" si="46"/>
        <v>7.9566003616636101</v>
      </c>
    </row>
    <row r="494" spans="1:23" s="208" customFormat="1" hidden="1" x14ac:dyDescent="0.25">
      <c r="A494" s="466"/>
      <c r="B494" s="458"/>
      <c r="C494" s="212">
        <v>3</v>
      </c>
      <c r="D494" s="212">
        <v>2</v>
      </c>
      <c r="E494" s="213" t="s">
        <v>211</v>
      </c>
      <c r="F494" s="213" t="s">
        <v>154</v>
      </c>
      <c r="G494" s="213" t="s">
        <v>154</v>
      </c>
      <c r="H494" s="214" t="s">
        <v>69</v>
      </c>
      <c r="I494" s="215">
        <v>13.93</v>
      </c>
      <c r="J494" s="216">
        <v>251.39</v>
      </c>
      <c r="K494" s="217">
        <f t="shared" si="44"/>
        <v>237.45999999999998</v>
      </c>
      <c r="L494" s="14">
        <v>232.33885714285699</v>
      </c>
      <c r="M494" s="215">
        <f t="shared" si="45"/>
        <v>1.0220416977173739</v>
      </c>
      <c r="N494" s="218">
        <v>1.01</v>
      </c>
      <c r="O494" s="217">
        <v>21.49</v>
      </c>
      <c r="P494" s="217">
        <v>12.39</v>
      </c>
      <c r="Q494" s="217">
        <f t="shared" si="47"/>
        <v>20.479999999999997</v>
      </c>
      <c r="R494" s="217">
        <f t="shared" si="48"/>
        <v>11.38</v>
      </c>
      <c r="S494" s="216">
        <f t="shared" si="49"/>
        <v>79.964850615114187</v>
      </c>
      <c r="T494" s="219">
        <v>19.399999999999999</v>
      </c>
      <c r="U494" s="217">
        <v>24.94</v>
      </c>
      <c r="V494" s="217">
        <v>24.53</v>
      </c>
      <c r="W494" s="220">
        <f t="shared" si="46"/>
        <v>7.9922027290448323</v>
      </c>
    </row>
    <row r="495" spans="1:23" s="208" customFormat="1" x14ac:dyDescent="0.25">
      <c r="A495" s="466"/>
      <c r="B495" s="458"/>
      <c r="C495" s="212">
        <v>3</v>
      </c>
      <c r="D495" s="212">
        <v>2</v>
      </c>
      <c r="E495" s="213" t="s">
        <v>211</v>
      </c>
      <c r="F495" s="213" t="s">
        <v>154</v>
      </c>
      <c r="G495" s="213" t="s">
        <v>154</v>
      </c>
      <c r="H495" s="214" t="s">
        <v>116</v>
      </c>
      <c r="I495" s="215">
        <v>25.67</v>
      </c>
      <c r="J495" s="216">
        <v>514.96</v>
      </c>
      <c r="K495" s="217">
        <f t="shared" si="44"/>
        <v>489.29</v>
      </c>
      <c r="L495" s="14">
        <v>464.67771428571399</v>
      </c>
      <c r="M495" s="215">
        <f t="shared" si="45"/>
        <v>1.0529663570204117</v>
      </c>
      <c r="N495" s="218">
        <v>1.03</v>
      </c>
      <c r="O495" s="217">
        <v>16.96</v>
      </c>
      <c r="P495" s="217">
        <v>9.89</v>
      </c>
      <c r="Q495" s="217">
        <f t="shared" si="47"/>
        <v>15.930000000000001</v>
      </c>
      <c r="R495" s="217">
        <f t="shared" si="48"/>
        <v>8.8600000000000012</v>
      </c>
      <c r="S495" s="216">
        <f t="shared" si="49"/>
        <v>79.796839729119625</v>
      </c>
      <c r="T495" s="219">
        <v>19.66</v>
      </c>
      <c r="U495" s="217">
        <v>25.12</v>
      </c>
      <c r="V495" s="217">
        <v>24.74</v>
      </c>
      <c r="W495" s="220">
        <f t="shared" si="46"/>
        <v>7.4803149606299746</v>
      </c>
    </row>
    <row r="496" spans="1:23" s="208" customFormat="1" ht="15.75" hidden="1" thickBot="1" x14ac:dyDescent="0.3">
      <c r="A496" s="467"/>
      <c r="B496" s="459"/>
      <c r="C496" s="212">
        <v>3</v>
      </c>
      <c r="D496" s="212">
        <v>2</v>
      </c>
      <c r="E496" s="213" t="s">
        <v>211</v>
      </c>
      <c r="F496" s="213" t="s">
        <v>154</v>
      </c>
      <c r="G496" s="213" t="s">
        <v>154</v>
      </c>
      <c r="H496" s="232" t="s">
        <v>118</v>
      </c>
      <c r="I496" s="233">
        <v>25.22</v>
      </c>
      <c r="J496" s="234">
        <v>503.5</v>
      </c>
      <c r="K496" s="217">
        <f t="shared" si="44"/>
        <v>478.28</v>
      </c>
      <c r="L496" s="14">
        <v>486.982244571428</v>
      </c>
      <c r="M496" s="215">
        <f t="shared" si="45"/>
        <v>0.98213026312882001</v>
      </c>
      <c r="N496" s="218">
        <v>1.04</v>
      </c>
      <c r="O496" s="217">
        <v>15.57</v>
      </c>
      <c r="P496" s="217">
        <v>8.9</v>
      </c>
      <c r="Q496" s="217">
        <f t="shared" si="47"/>
        <v>14.530000000000001</v>
      </c>
      <c r="R496" s="217">
        <f t="shared" si="48"/>
        <v>7.86</v>
      </c>
      <c r="S496" s="216">
        <f t="shared" si="49"/>
        <v>84.860050890585242</v>
      </c>
      <c r="T496" s="219">
        <v>18.86</v>
      </c>
      <c r="U496" s="217">
        <v>24.9</v>
      </c>
      <c r="V496" s="217">
        <v>24.48</v>
      </c>
      <c r="W496" s="220">
        <f t="shared" si="46"/>
        <v>7.4733096085408919</v>
      </c>
    </row>
    <row r="497" spans="1:23" s="208" customFormat="1" hidden="1" x14ac:dyDescent="0.25">
      <c r="A497" s="465" t="s">
        <v>221</v>
      </c>
      <c r="B497" s="461">
        <v>275</v>
      </c>
      <c r="C497" s="212">
        <v>3</v>
      </c>
      <c r="D497" s="212">
        <v>2</v>
      </c>
      <c r="E497" s="213" t="s">
        <v>195</v>
      </c>
      <c r="F497" s="213" t="s">
        <v>154</v>
      </c>
      <c r="G497" s="213" t="s">
        <v>154</v>
      </c>
      <c r="H497" s="237" t="s">
        <v>117</v>
      </c>
      <c r="I497" s="238">
        <v>11.81</v>
      </c>
      <c r="J497" s="239">
        <v>71.62</v>
      </c>
      <c r="K497" s="217">
        <f t="shared" si="44"/>
        <v>59.81</v>
      </c>
      <c r="L497" s="14">
        <v>77.446285714285594</v>
      </c>
      <c r="M497" s="215">
        <f t="shared" si="45"/>
        <v>0.77227719119611138</v>
      </c>
      <c r="N497" s="218"/>
      <c r="O497" s="217"/>
      <c r="P497" s="217"/>
      <c r="Q497" s="217"/>
      <c r="R497" s="217"/>
      <c r="S497" s="216"/>
      <c r="T497" s="219">
        <v>20.059999999999999</v>
      </c>
      <c r="U497" s="217">
        <v>24.1</v>
      </c>
      <c r="V497" s="217">
        <v>23.81</v>
      </c>
      <c r="W497" s="220">
        <f t="shared" si="46"/>
        <v>7.7333333333334062</v>
      </c>
    </row>
    <row r="498" spans="1:23" s="208" customFormat="1" hidden="1" x14ac:dyDescent="0.25">
      <c r="A498" s="466"/>
      <c r="B498" s="458"/>
      <c r="C498" s="212">
        <v>3</v>
      </c>
      <c r="D498" s="212">
        <v>2</v>
      </c>
      <c r="E498" s="213" t="s">
        <v>195</v>
      </c>
      <c r="F498" s="213" t="s">
        <v>154</v>
      </c>
      <c r="G498" s="213" t="s">
        <v>154</v>
      </c>
      <c r="H498" s="214" t="s">
        <v>119</v>
      </c>
      <c r="I498" s="215">
        <v>14.09</v>
      </c>
      <c r="J498" s="216">
        <v>180.54</v>
      </c>
      <c r="K498" s="217">
        <f t="shared" si="44"/>
        <v>166.45</v>
      </c>
      <c r="L498" s="14">
        <v>154.89257142857099</v>
      </c>
      <c r="M498" s="215">
        <f t="shared" si="45"/>
        <v>1.0746157705617194</v>
      </c>
      <c r="N498" s="218"/>
      <c r="O498" s="217"/>
      <c r="P498" s="217"/>
      <c r="Q498" s="217"/>
      <c r="R498" s="217"/>
      <c r="S498" s="216"/>
      <c r="T498" s="219">
        <v>21.48</v>
      </c>
      <c r="U498" s="217">
        <v>26.18</v>
      </c>
      <c r="V498" s="217">
        <v>25.91</v>
      </c>
      <c r="W498" s="220">
        <f t="shared" si="46"/>
        <v>6.0948081264108254</v>
      </c>
    </row>
    <row r="499" spans="1:23" s="208" customFormat="1" hidden="1" x14ac:dyDescent="0.25">
      <c r="A499" s="466"/>
      <c r="B499" s="458"/>
      <c r="C499" s="212">
        <v>3</v>
      </c>
      <c r="D499" s="212">
        <v>2</v>
      </c>
      <c r="E499" s="213" t="s">
        <v>195</v>
      </c>
      <c r="F499" s="213" t="s">
        <v>154</v>
      </c>
      <c r="G499" s="213" t="s">
        <v>154</v>
      </c>
      <c r="H499" s="214" t="s">
        <v>69</v>
      </c>
      <c r="I499" s="215">
        <v>14.17</v>
      </c>
      <c r="J499" s="216">
        <v>280.43</v>
      </c>
      <c r="K499" s="217">
        <f t="shared" si="44"/>
        <v>266.26</v>
      </c>
      <c r="L499" s="14">
        <v>232.33885714285699</v>
      </c>
      <c r="M499" s="215">
        <f t="shared" si="45"/>
        <v>1.1459985784310116</v>
      </c>
      <c r="N499" s="218"/>
      <c r="O499" s="217"/>
      <c r="P499" s="217"/>
      <c r="Q499" s="217"/>
      <c r="R499" s="217"/>
      <c r="S499" s="216"/>
      <c r="T499" s="219">
        <v>18.95</v>
      </c>
      <c r="U499" s="217">
        <v>24.83</v>
      </c>
      <c r="V499" s="217">
        <v>24.55</v>
      </c>
      <c r="W499" s="220">
        <f t="shared" si="46"/>
        <v>4.9999999999999556</v>
      </c>
    </row>
    <row r="500" spans="1:23" s="208" customFormat="1" x14ac:dyDescent="0.25">
      <c r="A500" s="466"/>
      <c r="B500" s="458"/>
      <c r="C500" s="212">
        <v>3</v>
      </c>
      <c r="D500" s="212">
        <v>2</v>
      </c>
      <c r="E500" s="213" t="s">
        <v>195</v>
      </c>
      <c r="F500" s="213" t="s">
        <v>154</v>
      </c>
      <c r="G500" s="213" t="s">
        <v>154</v>
      </c>
      <c r="H500" s="214" t="s">
        <v>116</v>
      </c>
      <c r="I500" s="215">
        <v>25.39</v>
      </c>
      <c r="J500" s="216">
        <v>494.58</v>
      </c>
      <c r="K500" s="217">
        <f t="shared" si="44"/>
        <v>469.19</v>
      </c>
      <c r="L500" s="14">
        <v>464.67771428571399</v>
      </c>
      <c r="M500" s="215">
        <f t="shared" si="45"/>
        <v>1.009710570521382</v>
      </c>
      <c r="N500" s="218"/>
      <c r="O500" s="217"/>
      <c r="P500" s="217"/>
      <c r="Q500" s="217"/>
      <c r="R500" s="217"/>
      <c r="S500" s="216"/>
      <c r="T500" s="219">
        <v>20.41</v>
      </c>
      <c r="U500" s="217">
        <v>25.26</v>
      </c>
      <c r="V500" s="217">
        <v>24.99</v>
      </c>
      <c r="W500" s="220">
        <f t="shared" si="46"/>
        <v>5.8951965065502892</v>
      </c>
    </row>
    <row r="501" spans="1:23" s="208" customFormat="1" ht="15.75" hidden="1" thickBot="1" x14ac:dyDescent="0.3">
      <c r="A501" s="467"/>
      <c r="B501" s="459"/>
      <c r="C501" s="212">
        <v>3</v>
      </c>
      <c r="D501" s="212">
        <v>2</v>
      </c>
      <c r="E501" s="213" t="s">
        <v>195</v>
      </c>
      <c r="F501" s="213" t="s">
        <v>154</v>
      </c>
      <c r="G501" s="213" t="s">
        <v>154</v>
      </c>
      <c r="H501" s="232" t="s">
        <v>118</v>
      </c>
      <c r="I501" s="233">
        <v>25.38</v>
      </c>
      <c r="J501" s="234">
        <v>525.16999999999996</v>
      </c>
      <c r="K501" s="217">
        <f t="shared" si="44"/>
        <v>499.78999999999996</v>
      </c>
      <c r="L501" s="14">
        <v>486.982244571428</v>
      </c>
      <c r="M501" s="215">
        <f t="shared" si="45"/>
        <v>1.0263002513363573</v>
      </c>
      <c r="N501" s="218"/>
      <c r="O501" s="217"/>
      <c r="P501" s="217"/>
      <c r="Q501" s="217"/>
      <c r="R501" s="217"/>
      <c r="S501" s="216"/>
      <c r="T501" s="219">
        <v>20.63</v>
      </c>
      <c r="U501" s="217">
        <v>26.45</v>
      </c>
      <c r="V501" s="217">
        <v>26.16</v>
      </c>
      <c r="W501" s="220">
        <f t="shared" si="46"/>
        <v>5.2441229656419361</v>
      </c>
    </row>
    <row r="502" spans="1:23" s="208" customFormat="1" hidden="1" x14ac:dyDescent="0.25">
      <c r="A502" s="465" t="s">
        <v>221</v>
      </c>
      <c r="B502" s="461">
        <v>276</v>
      </c>
      <c r="C502" s="212">
        <v>3</v>
      </c>
      <c r="D502" s="212">
        <v>2</v>
      </c>
      <c r="E502" s="213" t="s">
        <v>187</v>
      </c>
      <c r="F502" s="213" t="s">
        <v>154</v>
      </c>
      <c r="G502" s="213" t="s">
        <v>156</v>
      </c>
      <c r="H502" s="237" t="s">
        <v>117</v>
      </c>
      <c r="I502" s="238">
        <v>12.01</v>
      </c>
      <c r="J502" s="239">
        <v>67.61</v>
      </c>
      <c r="K502" s="217">
        <f t="shared" si="44"/>
        <v>55.6</v>
      </c>
      <c r="L502" s="14">
        <v>77.446285714285594</v>
      </c>
      <c r="M502" s="215">
        <f t="shared" si="45"/>
        <v>0.7179169341331515</v>
      </c>
      <c r="N502" s="218"/>
      <c r="O502" s="217"/>
      <c r="P502" s="217"/>
      <c r="Q502" s="217"/>
      <c r="R502" s="217"/>
      <c r="S502" s="216"/>
      <c r="T502" s="219">
        <v>17.91</v>
      </c>
      <c r="U502" s="217">
        <v>23.3</v>
      </c>
      <c r="V502" s="217">
        <v>22.9</v>
      </c>
      <c r="W502" s="220">
        <f t="shared" si="46"/>
        <v>8.0160320641283018</v>
      </c>
    </row>
    <row r="503" spans="1:23" s="208" customFormat="1" hidden="1" x14ac:dyDescent="0.25">
      <c r="A503" s="466"/>
      <c r="B503" s="458"/>
      <c r="C503" s="212">
        <v>3</v>
      </c>
      <c r="D503" s="212">
        <v>2</v>
      </c>
      <c r="E503" s="213" t="s">
        <v>187</v>
      </c>
      <c r="F503" s="213" t="s">
        <v>154</v>
      </c>
      <c r="G503" s="213" t="s">
        <v>156</v>
      </c>
      <c r="H503" s="214" t="s">
        <v>119</v>
      </c>
      <c r="I503" s="215">
        <v>14.01</v>
      </c>
      <c r="J503" s="216">
        <v>140.87</v>
      </c>
      <c r="K503" s="217">
        <f t="shared" si="44"/>
        <v>126.86</v>
      </c>
      <c r="L503" s="14">
        <v>154.89257142857099</v>
      </c>
      <c r="M503" s="215">
        <f t="shared" si="45"/>
        <v>0.81901926496521327</v>
      </c>
      <c r="N503" s="218"/>
      <c r="O503" s="217"/>
      <c r="P503" s="217"/>
      <c r="Q503" s="217"/>
      <c r="R503" s="217"/>
      <c r="S503" s="216"/>
      <c r="T503" s="219"/>
      <c r="U503" s="217"/>
      <c r="V503" s="217"/>
      <c r="W503" s="220"/>
    </row>
    <row r="504" spans="1:23" s="208" customFormat="1" hidden="1" x14ac:dyDescent="0.25">
      <c r="A504" s="466"/>
      <c r="B504" s="458"/>
      <c r="C504" s="212">
        <v>3</v>
      </c>
      <c r="D504" s="212">
        <v>2</v>
      </c>
      <c r="E504" s="213" t="s">
        <v>187</v>
      </c>
      <c r="F504" s="213" t="s">
        <v>154</v>
      </c>
      <c r="G504" s="213" t="s">
        <v>156</v>
      </c>
      <c r="H504" s="214" t="s">
        <v>69</v>
      </c>
      <c r="I504" s="215">
        <v>14.03</v>
      </c>
      <c r="J504" s="216">
        <v>234.03</v>
      </c>
      <c r="K504" s="217">
        <f t="shared" si="44"/>
        <v>220</v>
      </c>
      <c r="L504" s="14">
        <v>232.33885714285699</v>
      </c>
      <c r="M504" s="215">
        <f t="shared" si="45"/>
        <v>0.94689283878473129</v>
      </c>
      <c r="N504" s="218"/>
      <c r="O504" s="217"/>
      <c r="P504" s="217"/>
      <c r="Q504" s="217"/>
      <c r="R504" s="217"/>
      <c r="S504" s="216"/>
      <c r="T504" s="219"/>
      <c r="U504" s="217"/>
      <c r="V504" s="217"/>
      <c r="W504" s="220"/>
    </row>
    <row r="505" spans="1:23" s="208" customFormat="1" x14ac:dyDescent="0.25">
      <c r="A505" s="466"/>
      <c r="B505" s="458"/>
      <c r="C505" s="212">
        <v>3</v>
      </c>
      <c r="D505" s="212">
        <v>2</v>
      </c>
      <c r="E505" s="213" t="s">
        <v>187</v>
      </c>
      <c r="F505" s="213" t="s">
        <v>154</v>
      </c>
      <c r="G505" s="213" t="s">
        <v>156</v>
      </c>
      <c r="H505" s="214" t="s">
        <v>116</v>
      </c>
      <c r="I505" s="215">
        <v>25.54</v>
      </c>
      <c r="J505" s="216">
        <v>504.1</v>
      </c>
      <c r="K505" s="217">
        <f t="shared" si="44"/>
        <v>478.56</v>
      </c>
      <c r="L505" s="14">
        <v>464.67771428571399</v>
      </c>
      <c r="M505" s="215">
        <f t="shared" si="45"/>
        <v>1.0298750839291386</v>
      </c>
      <c r="N505" s="218"/>
      <c r="O505" s="217"/>
      <c r="P505" s="217"/>
      <c r="Q505" s="217"/>
      <c r="R505" s="217"/>
      <c r="S505" s="216"/>
      <c r="T505" s="219"/>
      <c r="U505" s="217"/>
      <c r="V505" s="217"/>
      <c r="W505" s="220"/>
    </row>
    <row r="506" spans="1:23" s="208" customFormat="1" ht="15.75" hidden="1" thickBot="1" x14ac:dyDescent="0.3">
      <c r="A506" s="467"/>
      <c r="B506" s="459"/>
      <c r="C506" s="212">
        <v>3</v>
      </c>
      <c r="D506" s="212">
        <v>2</v>
      </c>
      <c r="E506" s="213" t="s">
        <v>187</v>
      </c>
      <c r="F506" s="213" t="s">
        <v>154</v>
      </c>
      <c r="G506" s="213" t="s">
        <v>156</v>
      </c>
      <c r="H506" s="232" t="s">
        <v>118</v>
      </c>
      <c r="I506" s="233">
        <v>25.48</v>
      </c>
      <c r="J506" s="234">
        <v>497.96</v>
      </c>
      <c r="K506" s="217">
        <f t="shared" si="44"/>
        <v>472.47999999999996</v>
      </c>
      <c r="L506" s="14">
        <v>486.982244571428</v>
      </c>
      <c r="M506" s="215">
        <f t="shared" si="45"/>
        <v>0.97022017797755478</v>
      </c>
      <c r="N506" s="218"/>
      <c r="O506" s="217"/>
      <c r="P506" s="217"/>
      <c r="Q506" s="217"/>
      <c r="R506" s="217"/>
      <c r="S506" s="216"/>
      <c r="T506" s="219"/>
      <c r="U506" s="217"/>
      <c r="V506" s="217"/>
      <c r="W506" s="220"/>
    </row>
    <row r="507" spans="1:23" s="208" customFormat="1" hidden="1" x14ac:dyDescent="0.25">
      <c r="A507" s="465" t="s">
        <v>221</v>
      </c>
      <c r="B507" s="461">
        <v>277</v>
      </c>
      <c r="C507" s="212">
        <v>3</v>
      </c>
      <c r="D507" s="212">
        <v>2</v>
      </c>
      <c r="E507" s="213" t="s">
        <v>181</v>
      </c>
      <c r="F507" s="213" t="s">
        <v>154</v>
      </c>
      <c r="G507" s="213" t="s">
        <v>154</v>
      </c>
      <c r="H507" s="237" t="s">
        <v>117</v>
      </c>
      <c r="I507" s="238">
        <v>11.95</v>
      </c>
      <c r="J507" s="239">
        <v>70.06</v>
      </c>
      <c r="K507" s="217">
        <f t="shared" si="44"/>
        <v>58.11</v>
      </c>
      <c r="L507" s="14">
        <v>77.446285714285594</v>
      </c>
      <c r="M507" s="215">
        <f t="shared" si="45"/>
        <v>0.75032649356973802</v>
      </c>
      <c r="N507" s="218"/>
      <c r="O507" s="217"/>
      <c r="P507" s="217"/>
      <c r="Q507" s="217"/>
      <c r="R507" s="217"/>
      <c r="S507" s="216"/>
      <c r="T507" s="219"/>
      <c r="U507" s="217"/>
      <c r="V507" s="217"/>
      <c r="W507" s="220"/>
    </row>
    <row r="508" spans="1:23" s="208" customFormat="1" hidden="1" x14ac:dyDescent="0.25">
      <c r="A508" s="466"/>
      <c r="B508" s="458"/>
      <c r="C508" s="212">
        <v>3</v>
      </c>
      <c r="D508" s="212">
        <v>2</v>
      </c>
      <c r="E508" s="213" t="s">
        <v>181</v>
      </c>
      <c r="F508" s="213" t="s">
        <v>154</v>
      </c>
      <c r="G508" s="213" t="s">
        <v>154</v>
      </c>
      <c r="H508" s="214" t="s">
        <v>119</v>
      </c>
      <c r="I508" s="215">
        <v>13.96</v>
      </c>
      <c r="J508" s="216">
        <v>179.31</v>
      </c>
      <c r="K508" s="217">
        <f t="shared" si="44"/>
        <v>165.35</v>
      </c>
      <c r="L508" s="14">
        <v>154.89257142857099</v>
      </c>
      <c r="M508" s="215">
        <f t="shared" si="45"/>
        <v>1.067514074270834</v>
      </c>
      <c r="N508" s="218"/>
      <c r="O508" s="217"/>
      <c r="P508" s="217"/>
      <c r="Q508" s="217"/>
      <c r="R508" s="217"/>
      <c r="S508" s="216"/>
      <c r="T508" s="219"/>
      <c r="U508" s="217"/>
      <c r="V508" s="217"/>
      <c r="W508" s="220"/>
    </row>
    <row r="509" spans="1:23" s="208" customFormat="1" hidden="1" x14ac:dyDescent="0.25">
      <c r="A509" s="466"/>
      <c r="B509" s="458"/>
      <c r="C509" s="212">
        <v>3</v>
      </c>
      <c r="D509" s="212">
        <v>2</v>
      </c>
      <c r="E509" s="213" t="s">
        <v>181</v>
      </c>
      <c r="F509" s="213" t="s">
        <v>154</v>
      </c>
      <c r="G509" s="213" t="s">
        <v>154</v>
      </c>
      <c r="H509" s="214" t="s">
        <v>69</v>
      </c>
      <c r="I509" s="215">
        <v>14.02</v>
      </c>
      <c r="J509" s="216">
        <v>277.51</v>
      </c>
      <c r="K509" s="217">
        <f t="shared" si="44"/>
        <v>263.49</v>
      </c>
      <c r="L509" s="14">
        <v>232.33885714285699</v>
      </c>
      <c r="M509" s="215">
        <f t="shared" si="45"/>
        <v>1.1340763367790403</v>
      </c>
      <c r="N509" s="218"/>
      <c r="O509" s="217"/>
      <c r="P509" s="217"/>
      <c r="Q509" s="217"/>
      <c r="R509" s="217"/>
      <c r="S509" s="216"/>
      <c r="T509" s="219"/>
      <c r="U509" s="217"/>
      <c r="V509" s="217"/>
      <c r="W509" s="220"/>
    </row>
    <row r="510" spans="1:23" s="208" customFormat="1" x14ac:dyDescent="0.25">
      <c r="A510" s="466"/>
      <c r="B510" s="458"/>
      <c r="C510" s="212">
        <v>3</v>
      </c>
      <c r="D510" s="212">
        <v>2</v>
      </c>
      <c r="E510" s="213" t="s">
        <v>181</v>
      </c>
      <c r="F510" s="213" t="s">
        <v>154</v>
      </c>
      <c r="G510" s="213" t="s">
        <v>154</v>
      </c>
      <c r="H510" s="214" t="s">
        <v>116</v>
      </c>
      <c r="I510" s="215">
        <v>25.08</v>
      </c>
      <c r="J510" s="216">
        <v>500.1</v>
      </c>
      <c r="K510" s="217">
        <f t="shared" si="44"/>
        <v>475.02000000000004</v>
      </c>
      <c r="L510" s="14">
        <v>464.67771428571399</v>
      </c>
      <c r="M510" s="215">
        <f t="shared" si="45"/>
        <v>1.0222569006352797</v>
      </c>
      <c r="N510" s="218"/>
      <c r="O510" s="217"/>
      <c r="P510" s="217"/>
      <c r="Q510" s="217"/>
      <c r="R510" s="217"/>
      <c r="S510" s="216"/>
      <c r="T510" s="219"/>
      <c r="U510" s="217"/>
      <c r="V510" s="217"/>
      <c r="W510" s="220"/>
    </row>
    <row r="511" spans="1:23" s="208" customFormat="1" ht="15.75" hidden="1" thickBot="1" x14ac:dyDescent="0.3">
      <c r="A511" s="467"/>
      <c r="B511" s="459"/>
      <c r="C511" s="212">
        <v>3</v>
      </c>
      <c r="D511" s="212">
        <v>2</v>
      </c>
      <c r="E511" s="213" t="s">
        <v>181</v>
      </c>
      <c r="F511" s="213" t="s">
        <v>154</v>
      </c>
      <c r="G511" s="213" t="s">
        <v>154</v>
      </c>
      <c r="H511" s="232" t="s">
        <v>118</v>
      </c>
      <c r="I511" s="233">
        <v>25.6</v>
      </c>
      <c r="J511" s="234">
        <v>534.69000000000005</v>
      </c>
      <c r="K511" s="217">
        <f t="shared" si="44"/>
        <v>509.09000000000003</v>
      </c>
      <c r="L511" s="14">
        <v>486.982244571428</v>
      </c>
      <c r="M511" s="215">
        <f t="shared" si="45"/>
        <v>1.0453974568375242</v>
      </c>
      <c r="N511" s="218"/>
      <c r="O511" s="217"/>
      <c r="P511" s="217"/>
      <c r="Q511" s="217"/>
      <c r="R511" s="217"/>
      <c r="S511" s="216"/>
      <c r="T511" s="219"/>
      <c r="U511" s="217"/>
      <c r="V511" s="217"/>
      <c r="W511" s="220"/>
    </row>
    <row r="512" spans="1:23" s="208" customFormat="1" hidden="1" x14ac:dyDescent="0.25">
      <c r="A512" s="465" t="s">
        <v>221</v>
      </c>
      <c r="B512" s="461">
        <v>278</v>
      </c>
      <c r="C512" s="212">
        <v>3</v>
      </c>
      <c r="D512" s="212">
        <v>2</v>
      </c>
      <c r="E512" s="213" t="s">
        <v>151</v>
      </c>
      <c r="F512" s="213" t="s">
        <v>154</v>
      </c>
      <c r="G512" s="213" t="s">
        <v>155</v>
      </c>
      <c r="H512" s="237" t="s">
        <v>117</v>
      </c>
      <c r="I512" s="238">
        <v>11.78</v>
      </c>
      <c r="J512" s="239">
        <v>82.77</v>
      </c>
      <c r="K512" s="217">
        <f t="shared" si="44"/>
        <v>70.989999999999995</v>
      </c>
      <c r="L512" s="14">
        <v>77.446285714285594</v>
      </c>
      <c r="M512" s="215">
        <f t="shared" si="45"/>
        <v>0.91663530852720176</v>
      </c>
      <c r="N512" s="218"/>
      <c r="O512" s="217"/>
      <c r="P512" s="217"/>
      <c r="Q512" s="217"/>
      <c r="R512" s="217"/>
      <c r="S512" s="216"/>
      <c r="T512" s="219"/>
      <c r="U512" s="217"/>
      <c r="V512" s="217"/>
      <c r="W512" s="220"/>
    </row>
    <row r="513" spans="1:23" s="208" customFormat="1" hidden="1" x14ac:dyDescent="0.25">
      <c r="A513" s="466"/>
      <c r="B513" s="458"/>
      <c r="C513" s="212">
        <v>3</v>
      </c>
      <c r="D513" s="212">
        <v>2</v>
      </c>
      <c r="E513" s="213" t="s">
        <v>151</v>
      </c>
      <c r="F513" s="213" t="s">
        <v>154</v>
      </c>
      <c r="G513" s="213" t="s">
        <v>155</v>
      </c>
      <c r="H513" s="214" t="s">
        <v>119</v>
      </c>
      <c r="I513" s="215">
        <v>14.02</v>
      </c>
      <c r="J513" s="216">
        <v>188.56</v>
      </c>
      <c r="K513" s="217">
        <f t="shared" si="44"/>
        <v>174.54</v>
      </c>
      <c r="L513" s="14">
        <v>154.89257142857099</v>
      </c>
      <c r="M513" s="215">
        <f t="shared" si="45"/>
        <v>1.1268455187374138</v>
      </c>
      <c r="N513" s="218"/>
      <c r="O513" s="217"/>
      <c r="P513" s="217"/>
      <c r="Q513" s="217"/>
      <c r="R513" s="217"/>
      <c r="S513" s="216"/>
      <c r="T513" s="219"/>
      <c r="U513" s="217"/>
      <c r="V513" s="217"/>
      <c r="W513" s="220"/>
    </row>
    <row r="514" spans="1:23" s="208" customFormat="1" hidden="1" x14ac:dyDescent="0.25">
      <c r="A514" s="466"/>
      <c r="B514" s="458"/>
      <c r="C514" s="212">
        <v>3</v>
      </c>
      <c r="D514" s="212">
        <v>2</v>
      </c>
      <c r="E514" s="213" t="s">
        <v>151</v>
      </c>
      <c r="F514" s="213" t="s">
        <v>154</v>
      </c>
      <c r="G514" s="213" t="s">
        <v>155</v>
      </c>
      <c r="H514" s="214" t="s">
        <v>69</v>
      </c>
      <c r="I514" s="215">
        <v>14.04</v>
      </c>
      <c r="J514" s="216">
        <v>279.32</v>
      </c>
      <c r="K514" s="217">
        <f t="shared" si="44"/>
        <v>265.27999999999997</v>
      </c>
      <c r="L514" s="14">
        <v>232.33885714285699</v>
      </c>
      <c r="M514" s="215">
        <f t="shared" si="45"/>
        <v>1.1417806012400613</v>
      </c>
      <c r="N514" s="218"/>
      <c r="O514" s="217"/>
      <c r="P514" s="217"/>
      <c r="Q514" s="217"/>
      <c r="R514" s="217"/>
      <c r="S514" s="216"/>
      <c r="T514" s="219"/>
      <c r="U514" s="217"/>
      <c r="V514" s="217"/>
      <c r="W514" s="220"/>
    </row>
    <row r="515" spans="1:23" s="208" customFormat="1" x14ac:dyDescent="0.25">
      <c r="A515" s="466"/>
      <c r="B515" s="458"/>
      <c r="C515" s="212">
        <v>3</v>
      </c>
      <c r="D515" s="212">
        <v>2</v>
      </c>
      <c r="E515" s="213" t="s">
        <v>151</v>
      </c>
      <c r="F515" s="213" t="s">
        <v>154</v>
      </c>
      <c r="G515" s="213" t="s">
        <v>155</v>
      </c>
      <c r="H515" s="214" t="s">
        <v>116</v>
      </c>
      <c r="I515" s="215">
        <v>25.45</v>
      </c>
      <c r="J515" s="216">
        <v>527.77</v>
      </c>
      <c r="K515" s="217">
        <f t="shared" ref="K515:K578" si="50">J515-I515</f>
        <v>502.32</v>
      </c>
      <c r="L515" s="14">
        <v>464.67771428571399</v>
      </c>
      <c r="M515" s="215">
        <f t="shared" ref="M515:M578" si="51">K515/L515</f>
        <v>1.0810072972235141</v>
      </c>
      <c r="N515" s="218"/>
      <c r="O515" s="217"/>
      <c r="P515" s="217"/>
      <c r="Q515" s="217"/>
      <c r="R515" s="217"/>
      <c r="S515" s="216"/>
      <c r="T515" s="219"/>
      <c r="U515" s="217"/>
      <c r="V515" s="217"/>
      <c r="W515" s="220"/>
    </row>
    <row r="516" spans="1:23" s="208" customFormat="1" ht="15.75" hidden="1" thickBot="1" x14ac:dyDescent="0.3">
      <c r="A516" s="467"/>
      <c r="B516" s="459"/>
      <c r="C516" s="212">
        <v>3</v>
      </c>
      <c r="D516" s="212">
        <v>2</v>
      </c>
      <c r="E516" s="213" t="s">
        <v>151</v>
      </c>
      <c r="F516" s="213" t="s">
        <v>154</v>
      </c>
      <c r="G516" s="213" t="s">
        <v>155</v>
      </c>
      <c r="H516" s="232" t="s">
        <v>118</v>
      </c>
      <c r="I516" s="233">
        <v>25.22</v>
      </c>
      <c r="J516" s="234">
        <v>533.69000000000005</v>
      </c>
      <c r="K516" s="217">
        <f t="shared" si="50"/>
        <v>508.47</v>
      </c>
      <c r="L516" s="14">
        <v>486.982244571428</v>
      </c>
      <c r="M516" s="215">
        <f t="shared" si="51"/>
        <v>1.0441243098041131</v>
      </c>
      <c r="N516" s="218"/>
      <c r="O516" s="217"/>
      <c r="P516" s="217"/>
      <c r="Q516" s="217"/>
      <c r="R516" s="217"/>
      <c r="S516" s="216"/>
      <c r="T516" s="219"/>
      <c r="U516" s="217"/>
      <c r="V516" s="217"/>
      <c r="W516" s="220"/>
    </row>
    <row r="517" spans="1:23" s="208" customFormat="1" hidden="1" x14ac:dyDescent="0.25">
      <c r="A517" s="465" t="s">
        <v>221</v>
      </c>
      <c r="B517" s="461">
        <v>279</v>
      </c>
      <c r="C517" s="212">
        <v>3</v>
      </c>
      <c r="D517" s="212">
        <v>2</v>
      </c>
      <c r="E517" s="213" t="s">
        <v>187</v>
      </c>
      <c r="F517" s="213" t="s">
        <v>157</v>
      </c>
      <c r="G517" s="213" t="s">
        <v>156</v>
      </c>
      <c r="H517" s="237" t="s">
        <v>117</v>
      </c>
      <c r="I517" s="238">
        <v>11.97</v>
      </c>
      <c r="J517" s="239">
        <v>73.41</v>
      </c>
      <c r="K517" s="217">
        <f t="shared" si="50"/>
        <v>61.44</v>
      </c>
      <c r="L517" s="14">
        <v>77.446285714285594</v>
      </c>
      <c r="M517" s="215">
        <f t="shared" si="51"/>
        <v>0.79332403656728101</v>
      </c>
      <c r="N517" s="218"/>
      <c r="O517" s="217"/>
      <c r="P517" s="217"/>
      <c r="Q517" s="217"/>
      <c r="R517" s="217"/>
      <c r="S517" s="216"/>
      <c r="T517" s="219"/>
      <c r="U517" s="217"/>
      <c r="V517" s="217"/>
      <c r="W517" s="220"/>
    </row>
    <row r="518" spans="1:23" s="208" customFormat="1" hidden="1" x14ac:dyDescent="0.25">
      <c r="A518" s="466"/>
      <c r="B518" s="458"/>
      <c r="C518" s="212">
        <v>3</v>
      </c>
      <c r="D518" s="212">
        <v>2</v>
      </c>
      <c r="E518" s="213" t="s">
        <v>187</v>
      </c>
      <c r="F518" s="213" t="s">
        <v>157</v>
      </c>
      <c r="G518" s="213" t="s">
        <v>156</v>
      </c>
      <c r="H518" s="214" t="s">
        <v>119</v>
      </c>
      <c r="I518" s="215">
        <v>13.96</v>
      </c>
      <c r="J518" s="216">
        <v>206.79</v>
      </c>
      <c r="K518" s="217">
        <f t="shared" si="50"/>
        <v>192.82999999999998</v>
      </c>
      <c r="L518" s="14">
        <v>154.89257142857099</v>
      </c>
      <c r="M518" s="215">
        <f t="shared" si="51"/>
        <v>1.2449273597922281</v>
      </c>
      <c r="N518" s="218"/>
      <c r="O518" s="217"/>
      <c r="P518" s="217"/>
      <c r="Q518" s="217"/>
      <c r="R518" s="217"/>
      <c r="S518" s="216"/>
      <c r="T518" s="219"/>
      <c r="U518" s="217"/>
      <c r="V518" s="217"/>
      <c r="W518" s="220"/>
    </row>
    <row r="519" spans="1:23" s="208" customFormat="1" hidden="1" x14ac:dyDescent="0.25">
      <c r="A519" s="466"/>
      <c r="B519" s="458"/>
      <c r="C519" s="212">
        <v>3</v>
      </c>
      <c r="D519" s="212">
        <v>2</v>
      </c>
      <c r="E519" s="213" t="s">
        <v>187</v>
      </c>
      <c r="F519" s="213" t="s">
        <v>157</v>
      </c>
      <c r="G519" s="213" t="s">
        <v>156</v>
      </c>
      <c r="H519" s="214" t="s">
        <v>69</v>
      </c>
      <c r="I519" s="215">
        <v>13.96</v>
      </c>
      <c r="J519" s="216">
        <v>289.44</v>
      </c>
      <c r="K519" s="217">
        <f t="shared" si="50"/>
        <v>275.48</v>
      </c>
      <c r="L519" s="14">
        <v>232.33885714285699</v>
      </c>
      <c r="M519" s="215">
        <f t="shared" si="51"/>
        <v>1.185681996492808</v>
      </c>
      <c r="N519" s="218"/>
      <c r="O519" s="217"/>
      <c r="P519" s="217"/>
      <c r="Q519" s="217"/>
      <c r="R519" s="217"/>
      <c r="S519" s="216"/>
      <c r="T519" s="219"/>
      <c r="U519" s="217"/>
      <c r="V519" s="217"/>
      <c r="W519" s="220"/>
    </row>
    <row r="520" spans="1:23" s="208" customFormat="1" x14ac:dyDescent="0.25">
      <c r="A520" s="466"/>
      <c r="B520" s="458"/>
      <c r="C520" s="212">
        <v>3</v>
      </c>
      <c r="D520" s="212">
        <v>2</v>
      </c>
      <c r="E520" s="213" t="s">
        <v>187</v>
      </c>
      <c r="F520" s="213" t="s">
        <v>157</v>
      </c>
      <c r="G520" s="213" t="s">
        <v>156</v>
      </c>
      <c r="H520" s="214" t="s">
        <v>116</v>
      </c>
      <c r="I520" s="215">
        <v>25.29</v>
      </c>
      <c r="J520" s="216">
        <v>514.79</v>
      </c>
      <c r="K520" s="217">
        <f t="shared" si="50"/>
        <v>489.49999999999994</v>
      </c>
      <c r="L520" s="14">
        <v>464.67771428571399</v>
      </c>
      <c r="M520" s="215">
        <f t="shared" si="51"/>
        <v>1.0534182831480134</v>
      </c>
      <c r="N520" s="218"/>
      <c r="O520" s="217"/>
      <c r="P520" s="217"/>
      <c r="Q520" s="217"/>
      <c r="R520" s="217"/>
      <c r="S520" s="216"/>
      <c r="T520" s="219"/>
      <c r="U520" s="217"/>
      <c r="V520" s="217"/>
      <c r="W520" s="220"/>
    </row>
    <row r="521" spans="1:23" s="208" customFormat="1" ht="15.75" hidden="1" thickBot="1" x14ac:dyDescent="0.3">
      <c r="A521" s="467"/>
      <c r="B521" s="459"/>
      <c r="C521" s="212">
        <v>3</v>
      </c>
      <c r="D521" s="212">
        <v>2</v>
      </c>
      <c r="E521" s="213" t="s">
        <v>187</v>
      </c>
      <c r="F521" s="213" t="s">
        <v>157</v>
      </c>
      <c r="G521" s="213" t="s">
        <v>156</v>
      </c>
      <c r="H521" s="232" t="s">
        <v>118</v>
      </c>
      <c r="I521" s="233">
        <v>25.92</v>
      </c>
      <c r="J521" s="234">
        <v>535.22</v>
      </c>
      <c r="K521" s="217">
        <f t="shared" si="50"/>
        <v>509.3</v>
      </c>
      <c r="L521" s="14">
        <v>486.982244571428</v>
      </c>
      <c r="M521" s="215">
        <f t="shared" si="51"/>
        <v>1.0458286840585183</v>
      </c>
      <c r="N521" s="218"/>
      <c r="O521" s="217"/>
      <c r="P521" s="217"/>
      <c r="Q521" s="217"/>
      <c r="R521" s="217"/>
      <c r="S521" s="216"/>
      <c r="T521" s="219"/>
      <c r="U521" s="217"/>
      <c r="V521" s="217"/>
      <c r="W521" s="220"/>
    </row>
    <row r="522" spans="1:23" s="208" customFormat="1" hidden="1" x14ac:dyDescent="0.25">
      <c r="A522" s="465" t="s">
        <v>221</v>
      </c>
      <c r="B522" s="461">
        <v>280</v>
      </c>
      <c r="C522" s="212">
        <v>3</v>
      </c>
      <c r="D522" s="212">
        <v>2</v>
      </c>
      <c r="E522" s="213" t="s">
        <v>187</v>
      </c>
      <c r="F522" s="213" t="s">
        <v>157</v>
      </c>
      <c r="G522" s="213" t="s">
        <v>155</v>
      </c>
      <c r="H522" s="237" t="s">
        <v>117</v>
      </c>
      <c r="I522" s="238">
        <v>11.76</v>
      </c>
      <c r="J522" s="239">
        <v>73.14</v>
      </c>
      <c r="K522" s="217">
        <f t="shared" si="50"/>
        <v>61.38</v>
      </c>
      <c r="L522" s="14">
        <v>77.446285714285594</v>
      </c>
      <c r="M522" s="215">
        <f t="shared" si="51"/>
        <v>0.79254930606282081</v>
      </c>
      <c r="N522" s="218"/>
      <c r="O522" s="217"/>
      <c r="P522" s="217"/>
      <c r="Q522" s="217"/>
      <c r="R522" s="217"/>
      <c r="S522" s="216"/>
      <c r="T522" s="219"/>
      <c r="U522" s="217"/>
      <c r="V522" s="217"/>
      <c r="W522" s="220"/>
    </row>
    <row r="523" spans="1:23" s="208" customFormat="1" hidden="1" x14ac:dyDescent="0.25">
      <c r="A523" s="466"/>
      <c r="B523" s="458"/>
      <c r="C523" s="212">
        <v>3</v>
      </c>
      <c r="D523" s="212">
        <v>2</v>
      </c>
      <c r="E523" s="213" t="s">
        <v>187</v>
      </c>
      <c r="F523" s="213" t="s">
        <v>157</v>
      </c>
      <c r="G523" s="213" t="s">
        <v>155</v>
      </c>
      <c r="H523" s="214" t="s">
        <v>119</v>
      </c>
      <c r="I523" s="215">
        <v>13.99</v>
      </c>
      <c r="J523" s="216">
        <v>181.55</v>
      </c>
      <c r="K523" s="217">
        <f t="shared" si="50"/>
        <v>167.56</v>
      </c>
      <c r="L523" s="14">
        <v>154.89257142857099</v>
      </c>
      <c r="M523" s="215">
        <f t="shared" si="51"/>
        <v>1.0817820277279768</v>
      </c>
      <c r="N523" s="218"/>
      <c r="O523" s="217"/>
      <c r="P523" s="217"/>
      <c r="Q523" s="217"/>
      <c r="R523" s="217"/>
      <c r="S523" s="216"/>
      <c r="T523" s="219"/>
      <c r="U523" s="217"/>
      <c r="V523" s="217"/>
      <c r="W523" s="220"/>
    </row>
    <row r="524" spans="1:23" s="208" customFormat="1" hidden="1" x14ac:dyDescent="0.25">
      <c r="A524" s="466"/>
      <c r="B524" s="458"/>
      <c r="C524" s="212">
        <v>3</v>
      </c>
      <c r="D524" s="212">
        <v>2</v>
      </c>
      <c r="E524" s="213" t="s">
        <v>187</v>
      </c>
      <c r="F524" s="213" t="s">
        <v>157</v>
      </c>
      <c r="G524" s="213" t="s">
        <v>155</v>
      </c>
      <c r="H524" s="214" t="s">
        <v>69</v>
      </c>
      <c r="I524" s="215">
        <v>14.03</v>
      </c>
      <c r="J524" s="216">
        <v>277.51</v>
      </c>
      <c r="K524" s="217">
        <f t="shared" si="50"/>
        <v>263.48</v>
      </c>
      <c r="L524" s="14">
        <v>232.33885714285699</v>
      </c>
      <c r="M524" s="215">
        <f t="shared" si="51"/>
        <v>1.1340332961954591</v>
      </c>
      <c r="N524" s="218"/>
      <c r="O524" s="217"/>
      <c r="P524" s="217"/>
      <c r="Q524" s="217"/>
      <c r="R524" s="217"/>
      <c r="S524" s="216"/>
      <c r="T524" s="219"/>
      <c r="U524" s="217"/>
      <c r="V524" s="217"/>
      <c r="W524" s="220"/>
    </row>
    <row r="525" spans="1:23" s="208" customFormat="1" x14ac:dyDescent="0.25">
      <c r="A525" s="466"/>
      <c r="B525" s="458"/>
      <c r="C525" s="212">
        <v>3</v>
      </c>
      <c r="D525" s="212">
        <v>2</v>
      </c>
      <c r="E525" s="213" t="s">
        <v>187</v>
      </c>
      <c r="F525" s="213" t="s">
        <v>157</v>
      </c>
      <c r="G525" s="213" t="s">
        <v>155</v>
      </c>
      <c r="H525" s="214" t="s">
        <v>116</v>
      </c>
      <c r="I525" s="215">
        <v>25.73</v>
      </c>
      <c r="J525" s="216">
        <v>500.54</v>
      </c>
      <c r="K525" s="217">
        <f t="shared" si="50"/>
        <v>474.81</v>
      </c>
      <c r="L525" s="14">
        <v>464.67771428571399</v>
      </c>
      <c r="M525" s="215">
        <f t="shared" si="51"/>
        <v>1.0218049745076778</v>
      </c>
      <c r="N525" s="218"/>
      <c r="O525" s="217"/>
      <c r="P525" s="217"/>
      <c r="Q525" s="217"/>
      <c r="R525" s="217"/>
      <c r="S525" s="216"/>
      <c r="T525" s="219"/>
      <c r="U525" s="217"/>
      <c r="V525" s="217"/>
      <c r="W525" s="220"/>
    </row>
    <row r="526" spans="1:23" s="208" customFormat="1" ht="15.75" hidden="1" thickBot="1" x14ac:dyDescent="0.3">
      <c r="A526" s="467"/>
      <c r="B526" s="459"/>
      <c r="C526" s="212">
        <v>3</v>
      </c>
      <c r="D526" s="212">
        <v>2</v>
      </c>
      <c r="E526" s="213" t="s">
        <v>187</v>
      </c>
      <c r="F526" s="213" t="s">
        <v>157</v>
      </c>
      <c r="G526" s="213" t="s">
        <v>155</v>
      </c>
      <c r="H526" s="232" t="s">
        <v>118</v>
      </c>
      <c r="I526" s="233">
        <v>25.66</v>
      </c>
      <c r="J526" s="234">
        <v>514.03</v>
      </c>
      <c r="K526" s="217">
        <f t="shared" si="50"/>
        <v>488.36999999999995</v>
      </c>
      <c r="L526" s="14">
        <v>486.982244571428</v>
      </c>
      <c r="M526" s="215">
        <f t="shared" si="51"/>
        <v>1.0028497043661073</v>
      </c>
      <c r="N526" s="218"/>
      <c r="O526" s="217"/>
      <c r="P526" s="217"/>
      <c r="Q526" s="217"/>
      <c r="R526" s="217"/>
      <c r="S526" s="216"/>
      <c r="T526" s="219"/>
      <c r="U526" s="217"/>
      <c r="V526" s="217"/>
      <c r="W526" s="220"/>
    </row>
    <row r="527" spans="1:23" s="208" customFormat="1" hidden="1" x14ac:dyDescent="0.25">
      <c r="A527" s="465" t="s">
        <v>222</v>
      </c>
      <c r="B527" s="461">
        <v>316</v>
      </c>
      <c r="C527" s="212">
        <v>4</v>
      </c>
      <c r="D527" s="212">
        <v>1</v>
      </c>
      <c r="E527" s="213" t="s">
        <v>181</v>
      </c>
      <c r="F527" s="213" t="s">
        <v>154</v>
      </c>
      <c r="G527" s="213" t="s">
        <v>154</v>
      </c>
      <c r="H527" s="237" t="s">
        <v>117</v>
      </c>
      <c r="I527" s="238">
        <v>12.02</v>
      </c>
      <c r="J527" s="239">
        <v>78.400000000000006</v>
      </c>
      <c r="K527" s="217">
        <f t="shared" si="50"/>
        <v>66.38000000000001</v>
      </c>
      <c r="L527" s="14">
        <v>77.446285714285594</v>
      </c>
      <c r="M527" s="215">
        <f t="shared" si="51"/>
        <v>0.85711018143450723</v>
      </c>
      <c r="N527" s="218">
        <v>1</v>
      </c>
      <c r="O527" s="217">
        <v>25.76</v>
      </c>
      <c r="P527" s="217">
        <v>14.8</v>
      </c>
      <c r="Q527" s="217">
        <f t="shared" ref="Q527:Q536" si="52">O527-N527</f>
        <v>24.76</v>
      </c>
      <c r="R527" s="217">
        <f t="shared" ref="R527:R536" si="53">P527-N527</f>
        <v>13.8</v>
      </c>
      <c r="S527" s="216">
        <f t="shared" ref="S527:S536" si="54">(Q527-R527)/R527*100</f>
        <v>79.420289855072468</v>
      </c>
      <c r="T527" s="219"/>
      <c r="U527" s="217"/>
      <c r="V527" s="217"/>
      <c r="W527" s="220"/>
    </row>
    <row r="528" spans="1:23" s="208" customFormat="1" hidden="1" x14ac:dyDescent="0.25">
      <c r="A528" s="466"/>
      <c r="B528" s="458"/>
      <c r="C528" s="212">
        <v>4</v>
      </c>
      <c r="D528" s="212">
        <v>1</v>
      </c>
      <c r="E528" s="213" t="s">
        <v>181</v>
      </c>
      <c r="F528" s="213" t="s">
        <v>154</v>
      </c>
      <c r="G528" s="213" t="s">
        <v>154</v>
      </c>
      <c r="H528" s="214" t="s">
        <v>119</v>
      </c>
      <c r="I528" s="215">
        <v>13.99</v>
      </c>
      <c r="J528" s="216">
        <v>175.63</v>
      </c>
      <c r="K528" s="217">
        <f t="shared" si="50"/>
        <v>161.63999999999999</v>
      </c>
      <c r="L528" s="14">
        <v>154.89257142857099</v>
      </c>
      <c r="M528" s="215">
        <f t="shared" si="51"/>
        <v>1.0435619895079384</v>
      </c>
      <c r="N528" s="218">
        <v>1.03</v>
      </c>
      <c r="O528" s="217">
        <v>26.81</v>
      </c>
      <c r="P528" s="217">
        <v>16.100000000000001</v>
      </c>
      <c r="Q528" s="217">
        <f t="shared" si="52"/>
        <v>25.779999999999998</v>
      </c>
      <c r="R528" s="217">
        <f t="shared" si="53"/>
        <v>15.070000000000002</v>
      </c>
      <c r="S528" s="216">
        <f t="shared" si="54"/>
        <v>71.068347710683426</v>
      </c>
      <c r="T528" s="219"/>
      <c r="U528" s="217"/>
      <c r="V528" s="217"/>
      <c r="W528" s="220"/>
    </row>
    <row r="529" spans="1:23" s="208" customFormat="1" hidden="1" x14ac:dyDescent="0.25">
      <c r="A529" s="466"/>
      <c r="B529" s="458"/>
      <c r="C529" s="212">
        <v>4</v>
      </c>
      <c r="D529" s="212">
        <v>1</v>
      </c>
      <c r="E529" s="213" t="s">
        <v>181</v>
      </c>
      <c r="F529" s="213" t="s">
        <v>154</v>
      </c>
      <c r="G529" s="213" t="s">
        <v>154</v>
      </c>
      <c r="H529" s="214" t="s">
        <v>69</v>
      </c>
      <c r="I529" s="215">
        <v>14.01</v>
      </c>
      <c r="J529" s="216">
        <v>293.52</v>
      </c>
      <c r="K529" s="217">
        <f t="shared" si="50"/>
        <v>279.51</v>
      </c>
      <c r="L529" s="14">
        <v>232.33885714285699</v>
      </c>
      <c r="M529" s="215">
        <f t="shared" si="51"/>
        <v>1.2030273516760011</v>
      </c>
      <c r="N529" s="218">
        <v>1.02</v>
      </c>
      <c r="O529" s="217">
        <v>25.56</v>
      </c>
      <c r="P529" s="217">
        <v>14.72</v>
      </c>
      <c r="Q529" s="217">
        <f t="shared" si="52"/>
        <v>24.54</v>
      </c>
      <c r="R529" s="217">
        <f t="shared" si="53"/>
        <v>13.700000000000001</v>
      </c>
      <c r="S529" s="216">
        <f t="shared" si="54"/>
        <v>79.124087591240851</v>
      </c>
      <c r="T529" s="219"/>
      <c r="U529" s="217"/>
      <c r="V529" s="217"/>
      <c r="W529" s="220"/>
    </row>
    <row r="530" spans="1:23" s="208" customFormat="1" x14ac:dyDescent="0.25">
      <c r="A530" s="466"/>
      <c r="B530" s="458"/>
      <c r="C530" s="212">
        <v>4</v>
      </c>
      <c r="D530" s="212">
        <v>1</v>
      </c>
      <c r="E530" s="213" t="s">
        <v>181</v>
      </c>
      <c r="F530" s="213" t="s">
        <v>154</v>
      </c>
      <c r="G530" s="213" t="s">
        <v>154</v>
      </c>
      <c r="H530" s="214" t="s">
        <v>116</v>
      </c>
      <c r="I530" s="215">
        <v>25.49</v>
      </c>
      <c r="J530" s="216">
        <v>505.27</v>
      </c>
      <c r="K530" s="217">
        <f t="shared" si="50"/>
        <v>479.78</v>
      </c>
      <c r="L530" s="14">
        <v>464.67771428571399</v>
      </c>
      <c r="M530" s="215">
        <f t="shared" si="51"/>
        <v>1.0325005595275871</v>
      </c>
      <c r="N530" s="218">
        <v>1.04</v>
      </c>
      <c r="O530" s="217">
        <v>17.760000000000002</v>
      </c>
      <c r="P530" s="217">
        <v>10.39</v>
      </c>
      <c r="Q530" s="217">
        <f t="shared" si="52"/>
        <v>16.720000000000002</v>
      </c>
      <c r="R530" s="217">
        <f t="shared" si="53"/>
        <v>9.3500000000000014</v>
      </c>
      <c r="S530" s="216">
        <f t="shared" si="54"/>
        <v>78.82352941176471</v>
      </c>
      <c r="T530" s="219"/>
      <c r="U530" s="217"/>
      <c r="V530" s="217"/>
      <c r="W530" s="220"/>
    </row>
    <row r="531" spans="1:23" s="208" customFormat="1" ht="15.75" hidden="1" thickBot="1" x14ac:dyDescent="0.3">
      <c r="A531" s="467"/>
      <c r="B531" s="459"/>
      <c r="C531" s="212">
        <v>4</v>
      </c>
      <c r="D531" s="212">
        <v>1</v>
      </c>
      <c r="E531" s="213" t="s">
        <v>181</v>
      </c>
      <c r="F531" s="213" t="s">
        <v>154</v>
      </c>
      <c r="G531" s="213" t="s">
        <v>154</v>
      </c>
      <c r="H531" s="232" t="s">
        <v>118</v>
      </c>
      <c r="I531" s="233">
        <v>25.48</v>
      </c>
      <c r="J531" s="234">
        <v>524.63</v>
      </c>
      <c r="K531" s="217">
        <f t="shared" si="50"/>
        <v>499.15</v>
      </c>
      <c r="L531" s="14">
        <v>486.982244571428</v>
      </c>
      <c r="M531" s="215">
        <f t="shared" si="51"/>
        <v>1.0249860350438038</v>
      </c>
      <c r="N531" s="218">
        <v>1.01</v>
      </c>
      <c r="O531" s="217">
        <v>17.02</v>
      </c>
      <c r="P531" s="217">
        <v>9.5</v>
      </c>
      <c r="Q531" s="217">
        <f t="shared" si="52"/>
        <v>16.009999999999998</v>
      </c>
      <c r="R531" s="217">
        <f t="shared" si="53"/>
        <v>8.49</v>
      </c>
      <c r="S531" s="216">
        <f t="shared" si="54"/>
        <v>88.574793875147208</v>
      </c>
      <c r="T531" s="219"/>
      <c r="U531" s="217"/>
      <c r="V531" s="217"/>
      <c r="W531" s="220"/>
    </row>
    <row r="532" spans="1:23" s="208" customFormat="1" hidden="1" x14ac:dyDescent="0.25">
      <c r="A532" s="465" t="s">
        <v>222</v>
      </c>
      <c r="B532" s="461">
        <v>317</v>
      </c>
      <c r="C532" s="212">
        <v>4</v>
      </c>
      <c r="D532" s="212">
        <v>1</v>
      </c>
      <c r="E532" s="213" t="s">
        <v>180</v>
      </c>
      <c r="F532" s="213" t="s">
        <v>154</v>
      </c>
      <c r="G532" s="213" t="s">
        <v>154</v>
      </c>
      <c r="H532" s="237" t="s">
        <v>117</v>
      </c>
      <c r="I532" s="238">
        <v>11.96</v>
      </c>
      <c r="J532" s="239">
        <v>76.14</v>
      </c>
      <c r="K532" s="217">
        <f t="shared" si="50"/>
        <v>64.180000000000007</v>
      </c>
      <c r="L532" s="14">
        <v>77.446285714285594</v>
      </c>
      <c r="M532" s="215">
        <f t="shared" si="51"/>
        <v>0.82870339627096523</v>
      </c>
      <c r="N532" s="218">
        <v>1.02</v>
      </c>
      <c r="O532" s="217">
        <v>28.77</v>
      </c>
      <c r="P532" s="217">
        <v>16.77</v>
      </c>
      <c r="Q532" s="217">
        <f t="shared" si="52"/>
        <v>27.75</v>
      </c>
      <c r="R532" s="217">
        <f t="shared" si="53"/>
        <v>15.75</v>
      </c>
      <c r="S532" s="216">
        <f t="shared" si="54"/>
        <v>76.19047619047619</v>
      </c>
      <c r="T532" s="219"/>
      <c r="U532" s="217"/>
      <c r="V532" s="217"/>
      <c r="W532" s="220"/>
    </row>
    <row r="533" spans="1:23" s="208" customFormat="1" hidden="1" x14ac:dyDescent="0.25">
      <c r="A533" s="466"/>
      <c r="B533" s="458"/>
      <c r="C533" s="212">
        <v>4</v>
      </c>
      <c r="D533" s="212">
        <v>1</v>
      </c>
      <c r="E533" s="213" t="s">
        <v>180</v>
      </c>
      <c r="F533" s="213" t="s">
        <v>154</v>
      </c>
      <c r="G533" s="213" t="s">
        <v>154</v>
      </c>
      <c r="H533" s="214" t="s">
        <v>119</v>
      </c>
      <c r="I533" s="215">
        <v>13.92</v>
      </c>
      <c r="J533" s="216">
        <v>171.79</v>
      </c>
      <c r="K533" s="217">
        <f t="shared" si="50"/>
        <v>157.87</v>
      </c>
      <c r="L533" s="14">
        <v>154.89257142857099</v>
      </c>
      <c r="M533" s="215">
        <f t="shared" si="51"/>
        <v>1.0192225394928127</v>
      </c>
      <c r="N533" s="218">
        <v>1</v>
      </c>
      <c r="O533" s="217">
        <v>23.66</v>
      </c>
      <c r="P533" s="217">
        <v>13.61</v>
      </c>
      <c r="Q533" s="217">
        <f t="shared" si="52"/>
        <v>22.66</v>
      </c>
      <c r="R533" s="217">
        <f t="shared" si="53"/>
        <v>12.61</v>
      </c>
      <c r="S533" s="216">
        <f t="shared" si="54"/>
        <v>79.698651863600318</v>
      </c>
      <c r="T533" s="219"/>
      <c r="U533" s="217"/>
      <c r="V533" s="217"/>
      <c r="W533" s="220"/>
    </row>
    <row r="534" spans="1:23" s="208" customFormat="1" hidden="1" x14ac:dyDescent="0.25">
      <c r="A534" s="466"/>
      <c r="B534" s="458"/>
      <c r="C534" s="212">
        <v>4</v>
      </c>
      <c r="D534" s="212">
        <v>1</v>
      </c>
      <c r="E534" s="213" t="s">
        <v>180</v>
      </c>
      <c r="F534" s="213" t="s">
        <v>154</v>
      </c>
      <c r="G534" s="213" t="s">
        <v>154</v>
      </c>
      <c r="H534" s="214" t="s">
        <v>69</v>
      </c>
      <c r="I534" s="215">
        <v>13.96</v>
      </c>
      <c r="J534" s="216">
        <v>292.61</v>
      </c>
      <c r="K534" s="217">
        <f t="shared" si="50"/>
        <v>278.65000000000003</v>
      </c>
      <c r="L534" s="14">
        <v>232.33885714285699</v>
      </c>
      <c r="M534" s="215">
        <f t="shared" si="51"/>
        <v>1.1993258614880247</v>
      </c>
      <c r="N534" s="218">
        <v>0.98</v>
      </c>
      <c r="O534" s="217">
        <v>18.329999999999998</v>
      </c>
      <c r="P534" s="217">
        <v>11.17</v>
      </c>
      <c r="Q534" s="217">
        <f t="shared" si="52"/>
        <v>17.349999999999998</v>
      </c>
      <c r="R534" s="217">
        <f t="shared" si="53"/>
        <v>10.19</v>
      </c>
      <c r="S534" s="216">
        <f t="shared" si="54"/>
        <v>70.26496565260058</v>
      </c>
      <c r="T534" s="219"/>
      <c r="U534" s="217"/>
      <c r="V534" s="217"/>
      <c r="W534" s="220"/>
    </row>
    <row r="535" spans="1:23" s="208" customFormat="1" x14ac:dyDescent="0.25">
      <c r="A535" s="466"/>
      <c r="B535" s="458"/>
      <c r="C535" s="212">
        <v>4</v>
      </c>
      <c r="D535" s="212">
        <v>1</v>
      </c>
      <c r="E535" s="213" t="s">
        <v>180</v>
      </c>
      <c r="F535" s="213" t="s">
        <v>154</v>
      </c>
      <c r="G535" s="213" t="s">
        <v>154</v>
      </c>
      <c r="H535" s="214" t="s">
        <v>116</v>
      </c>
      <c r="I535" s="215">
        <v>25.55</v>
      </c>
      <c r="J535" s="216">
        <v>544.54</v>
      </c>
      <c r="K535" s="217">
        <f t="shared" si="50"/>
        <v>518.99</v>
      </c>
      <c r="L535" s="14">
        <v>464.67771428571399</v>
      </c>
      <c r="M535" s="215">
        <f t="shared" si="51"/>
        <v>1.1168816236383812</v>
      </c>
      <c r="N535" s="218">
        <v>1</v>
      </c>
      <c r="O535" s="217">
        <v>17.37</v>
      </c>
      <c r="P535" s="217">
        <v>10.61</v>
      </c>
      <c r="Q535" s="217">
        <f t="shared" si="52"/>
        <v>16.37</v>
      </c>
      <c r="R535" s="217">
        <f t="shared" si="53"/>
        <v>9.61</v>
      </c>
      <c r="S535" s="216">
        <f t="shared" si="54"/>
        <v>70.343392299687849</v>
      </c>
      <c r="T535" s="219"/>
      <c r="U535" s="217"/>
      <c r="V535" s="217"/>
      <c r="W535" s="220"/>
    </row>
    <row r="536" spans="1:23" s="208" customFormat="1" ht="15.75" hidden="1" thickBot="1" x14ac:dyDescent="0.3">
      <c r="A536" s="467"/>
      <c r="B536" s="459"/>
      <c r="C536" s="212">
        <v>4</v>
      </c>
      <c r="D536" s="212">
        <v>1</v>
      </c>
      <c r="E536" s="213" t="s">
        <v>180</v>
      </c>
      <c r="F536" s="213" t="s">
        <v>154</v>
      </c>
      <c r="G536" s="213" t="s">
        <v>154</v>
      </c>
      <c r="H536" s="232" t="s">
        <v>118</v>
      </c>
      <c r="I536" s="233">
        <v>25.52</v>
      </c>
      <c r="J536" s="234">
        <v>584.32000000000005</v>
      </c>
      <c r="K536" s="217">
        <f t="shared" si="50"/>
        <v>558.80000000000007</v>
      </c>
      <c r="L536" s="14">
        <v>486.982244571428</v>
      </c>
      <c r="M536" s="215">
        <f t="shared" si="51"/>
        <v>1.147475100435696</v>
      </c>
      <c r="N536" s="218">
        <v>1</v>
      </c>
      <c r="O536" s="217">
        <v>16.41</v>
      </c>
      <c r="P536" s="217">
        <v>9.4</v>
      </c>
      <c r="Q536" s="217">
        <f t="shared" si="52"/>
        <v>15.41</v>
      </c>
      <c r="R536" s="217">
        <f t="shared" si="53"/>
        <v>8.4</v>
      </c>
      <c r="S536" s="216">
        <f t="shared" si="54"/>
        <v>83.452380952380949</v>
      </c>
      <c r="T536" s="219"/>
      <c r="U536" s="217"/>
      <c r="V536" s="217"/>
      <c r="W536" s="220"/>
    </row>
    <row r="537" spans="1:23" s="208" customFormat="1" hidden="1" x14ac:dyDescent="0.25">
      <c r="A537" s="465" t="s">
        <v>222</v>
      </c>
      <c r="B537" s="461">
        <v>318</v>
      </c>
      <c r="C537" s="212">
        <v>4</v>
      </c>
      <c r="D537" s="212">
        <v>1</v>
      </c>
      <c r="E537" s="213" t="s">
        <v>193</v>
      </c>
      <c r="F537" s="213" t="s">
        <v>154</v>
      </c>
      <c r="G537" s="213" t="s">
        <v>154</v>
      </c>
      <c r="H537" s="237" t="s">
        <v>117</v>
      </c>
      <c r="I537" s="238">
        <v>12.05</v>
      </c>
      <c r="J537" s="239">
        <v>72.989999999999995</v>
      </c>
      <c r="K537" s="217">
        <f t="shared" si="50"/>
        <v>60.94</v>
      </c>
      <c r="L537" s="14">
        <v>77.446285714285594</v>
      </c>
      <c r="M537" s="215">
        <f t="shared" si="51"/>
        <v>0.78686794903011237</v>
      </c>
      <c r="N537" s="218"/>
      <c r="O537" s="217"/>
      <c r="P537" s="217"/>
      <c r="Q537" s="217"/>
      <c r="R537" s="217"/>
      <c r="S537" s="216"/>
      <c r="T537" s="219"/>
      <c r="U537" s="217"/>
      <c r="V537" s="217"/>
      <c r="W537" s="220"/>
    </row>
    <row r="538" spans="1:23" s="208" customFormat="1" hidden="1" x14ac:dyDescent="0.25">
      <c r="A538" s="466"/>
      <c r="B538" s="458"/>
      <c r="C538" s="212">
        <v>4</v>
      </c>
      <c r="D538" s="212">
        <v>1</v>
      </c>
      <c r="E538" s="213" t="s">
        <v>193</v>
      </c>
      <c r="F538" s="213" t="s">
        <v>154</v>
      </c>
      <c r="G538" s="213" t="s">
        <v>154</v>
      </c>
      <c r="H538" s="214" t="s">
        <v>119</v>
      </c>
      <c r="I538" s="215">
        <v>14.07</v>
      </c>
      <c r="J538" s="216">
        <v>157.63999999999999</v>
      </c>
      <c r="K538" s="217">
        <f t="shared" si="50"/>
        <v>143.57</v>
      </c>
      <c r="L538" s="14">
        <v>154.89257142857099</v>
      </c>
      <c r="M538" s="215">
        <f t="shared" si="51"/>
        <v>0.92690048771130107</v>
      </c>
      <c r="N538" s="218"/>
      <c r="O538" s="217"/>
      <c r="P538" s="217"/>
      <c r="Q538" s="217"/>
      <c r="R538" s="217"/>
      <c r="S538" s="216"/>
      <c r="T538" s="219"/>
      <c r="U538" s="217"/>
      <c r="V538" s="217"/>
      <c r="W538" s="220"/>
    </row>
    <row r="539" spans="1:23" s="208" customFormat="1" hidden="1" x14ac:dyDescent="0.25">
      <c r="A539" s="466"/>
      <c r="B539" s="458"/>
      <c r="C539" s="212">
        <v>4</v>
      </c>
      <c r="D539" s="212">
        <v>1</v>
      </c>
      <c r="E539" s="213" t="s">
        <v>193</v>
      </c>
      <c r="F539" s="213" t="s">
        <v>154</v>
      </c>
      <c r="G539" s="213" t="s">
        <v>154</v>
      </c>
      <c r="H539" s="214" t="s">
        <v>69</v>
      </c>
      <c r="I539" s="215">
        <v>14.02</v>
      </c>
      <c r="J539" s="216">
        <v>282.61</v>
      </c>
      <c r="K539" s="217">
        <f t="shared" si="50"/>
        <v>268.59000000000003</v>
      </c>
      <c r="L539" s="14">
        <v>232.33885714285699</v>
      </c>
      <c r="M539" s="215">
        <f t="shared" si="51"/>
        <v>1.1560270344054138</v>
      </c>
      <c r="N539" s="218"/>
      <c r="O539" s="217"/>
      <c r="P539" s="217"/>
      <c r="Q539" s="217"/>
      <c r="R539" s="217"/>
      <c r="S539" s="216"/>
      <c r="T539" s="219"/>
      <c r="U539" s="217"/>
      <c r="V539" s="217"/>
      <c r="W539" s="220"/>
    </row>
    <row r="540" spans="1:23" s="208" customFormat="1" x14ac:dyDescent="0.25">
      <c r="A540" s="466"/>
      <c r="B540" s="458"/>
      <c r="C540" s="212">
        <v>4</v>
      </c>
      <c r="D540" s="212">
        <v>1</v>
      </c>
      <c r="E540" s="213" t="s">
        <v>193</v>
      </c>
      <c r="F540" s="213" t="s">
        <v>154</v>
      </c>
      <c r="G540" s="213" t="s">
        <v>154</v>
      </c>
      <c r="H540" s="214" t="s">
        <v>116</v>
      </c>
      <c r="I540" s="215">
        <v>25.52</v>
      </c>
      <c r="J540" s="216">
        <v>552.12</v>
      </c>
      <c r="K540" s="217">
        <f t="shared" si="50"/>
        <v>526.6</v>
      </c>
      <c r="L540" s="14">
        <v>464.67771428571399</v>
      </c>
      <c r="M540" s="215">
        <f t="shared" si="51"/>
        <v>1.1332585656909988</v>
      </c>
      <c r="N540" s="218"/>
      <c r="O540" s="217"/>
      <c r="P540" s="217"/>
      <c r="Q540" s="217"/>
      <c r="R540" s="217"/>
      <c r="S540" s="216"/>
      <c r="T540" s="219"/>
      <c r="U540" s="217"/>
      <c r="V540" s="217"/>
      <c r="W540" s="220"/>
    </row>
    <row r="541" spans="1:23" s="208" customFormat="1" ht="15.75" hidden="1" thickBot="1" x14ac:dyDescent="0.3">
      <c r="A541" s="467"/>
      <c r="B541" s="459"/>
      <c r="C541" s="212">
        <v>4</v>
      </c>
      <c r="D541" s="212">
        <v>1</v>
      </c>
      <c r="E541" s="213" t="s">
        <v>193</v>
      </c>
      <c r="F541" s="213" t="s">
        <v>154</v>
      </c>
      <c r="G541" s="213" t="s">
        <v>154</v>
      </c>
      <c r="H541" s="245" t="s">
        <v>123</v>
      </c>
      <c r="I541" s="233">
        <v>25.46</v>
      </c>
      <c r="J541" s="234">
        <v>470.95</v>
      </c>
      <c r="K541" s="217">
        <f t="shared" si="50"/>
        <v>445.49</v>
      </c>
      <c r="L541" s="246">
        <v>418.20994285714198</v>
      </c>
      <c r="M541" s="215">
        <f t="shared" si="51"/>
        <v>1.0652305321975015</v>
      </c>
      <c r="N541" s="218"/>
      <c r="O541" s="217"/>
      <c r="P541" s="217"/>
      <c r="Q541" s="217"/>
      <c r="R541" s="217"/>
      <c r="S541" s="216"/>
      <c r="T541" s="219"/>
      <c r="U541" s="217"/>
      <c r="V541" s="217"/>
      <c r="W541" s="220"/>
    </row>
    <row r="542" spans="1:23" s="208" customFormat="1" hidden="1" x14ac:dyDescent="0.25">
      <c r="A542" s="465" t="s">
        <v>222</v>
      </c>
      <c r="B542" s="461">
        <v>319</v>
      </c>
      <c r="C542" s="212">
        <v>4</v>
      </c>
      <c r="D542" s="212">
        <v>1</v>
      </c>
      <c r="E542" s="213" t="s">
        <v>151</v>
      </c>
      <c r="F542" s="213" t="s">
        <v>154</v>
      </c>
      <c r="G542" s="213" t="s">
        <v>154</v>
      </c>
      <c r="H542" s="237" t="s">
        <v>117</v>
      </c>
      <c r="I542" s="238">
        <v>11.76</v>
      </c>
      <c r="J542" s="239">
        <v>87.96</v>
      </c>
      <c r="K542" s="217">
        <f t="shared" si="50"/>
        <v>76.199999999999989</v>
      </c>
      <c r="L542" s="14">
        <v>77.446285714285594</v>
      </c>
      <c r="M542" s="215">
        <f t="shared" si="51"/>
        <v>0.98390774066449882</v>
      </c>
      <c r="N542" s="218"/>
      <c r="O542" s="217"/>
      <c r="P542" s="217"/>
      <c r="Q542" s="217"/>
      <c r="R542" s="217"/>
      <c r="S542" s="216"/>
      <c r="T542" s="219"/>
      <c r="U542" s="217"/>
      <c r="V542" s="217"/>
      <c r="W542" s="220"/>
    </row>
    <row r="543" spans="1:23" s="208" customFormat="1" hidden="1" x14ac:dyDescent="0.25">
      <c r="A543" s="466"/>
      <c r="B543" s="458"/>
      <c r="C543" s="212">
        <v>4</v>
      </c>
      <c r="D543" s="212">
        <v>1</v>
      </c>
      <c r="E543" s="213" t="s">
        <v>151</v>
      </c>
      <c r="F543" s="213" t="s">
        <v>154</v>
      </c>
      <c r="G543" s="213" t="s">
        <v>154</v>
      </c>
      <c r="H543" s="214" t="s">
        <v>119</v>
      </c>
      <c r="I543" s="215">
        <v>14</v>
      </c>
      <c r="J543" s="216">
        <v>218.1</v>
      </c>
      <c r="K543" s="217">
        <f t="shared" si="50"/>
        <v>204.1</v>
      </c>
      <c r="L543" s="14">
        <v>154.89257142857099</v>
      </c>
      <c r="M543" s="215">
        <f t="shared" si="51"/>
        <v>1.3176874663361187</v>
      </c>
      <c r="N543" s="218"/>
      <c r="O543" s="217"/>
      <c r="P543" s="217"/>
      <c r="Q543" s="217"/>
      <c r="R543" s="217"/>
      <c r="S543" s="216"/>
      <c r="T543" s="219"/>
      <c r="U543" s="217"/>
      <c r="V543" s="217"/>
      <c r="W543" s="220"/>
    </row>
    <row r="544" spans="1:23" s="208" customFormat="1" hidden="1" x14ac:dyDescent="0.25">
      <c r="A544" s="466"/>
      <c r="B544" s="458"/>
      <c r="C544" s="212">
        <v>4</v>
      </c>
      <c r="D544" s="212">
        <v>1</v>
      </c>
      <c r="E544" s="213" t="s">
        <v>151</v>
      </c>
      <c r="F544" s="213" t="s">
        <v>154</v>
      </c>
      <c r="G544" s="213" t="s">
        <v>154</v>
      </c>
      <c r="H544" s="214" t="s">
        <v>69</v>
      </c>
      <c r="I544" s="215">
        <v>14.18</v>
      </c>
      <c r="J544" s="216">
        <v>265.83999999999997</v>
      </c>
      <c r="K544" s="217">
        <f t="shared" si="50"/>
        <v>251.65999999999997</v>
      </c>
      <c r="L544" s="14">
        <v>232.33885714285699</v>
      </c>
      <c r="M544" s="215">
        <f t="shared" si="51"/>
        <v>1.0831593264025703</v>
      </c>
      <c r="N544" s="218"/>
      <c r="O544" s="217"/>
      <c r="P544" s="217"/>
      <c r="Q544" s="217"/>
      <c r="R544" s="217"/>
      <c r="S544" s="216"/>
      <c r="T544" s="219"/>
      <c r="U544" s="217"/>
      <c r="V544" s="217"/>
      <c r="W544" s="220"/>
    </row>
    <row r="545" spans="1:23" s="208" customFormat="1" x14ac:dyDescent="0.25">
      <c r="A545" s="466"/>
      <c r="B545" s="458"/>
      <c r="C545" s="212">
        <v>4</v>
      </c>
      <c r="D545" s="212">
        <v>1</v>
      </c>
      <c r="E545" s="213" t="s">
        <v>151</v>
      </c>
      <c r="F545" s="213" t="s">
        <v>154</v>
      </c>
      <c r="G545" s="213" t="s">
        <v>154</v>
      </c>
      <c r="H545" s="214" t="s">
        <v>116</v>
      </c>
      <c r="I545" s="215">
        <v>25.4</v>
      </c>
      <c r="J545" s="216">
        <v>524.70000000000005</v>
      </c>
      <c r="K545" s="217">
        <f t="shared" si="50"/>
        <v>499.30000000000007</v>
      </c>
      <c r="L545" s="14">
        <v>464.67771428571399</v>
      </c>
      <c r="M545" s="215">
        <f t="shared" si="51"/>
        <v>1.0745081691027645</v>
      </c>
      <c r="N545" s="218"/>
      <c r="O545" s="217"/>
      <c r="P545" s="217"/>
      <c r="Q545" s="217"/>
      <c r="R545" s="217"/>
      <c r="S545" s="216"/>
      <c r="T545" s="219"/>
      <c r="U545" s="217"/>
      <c r="V545" s="217"/>
      <c r="W545" s="220"/>
    </row>
    <row r="546" spans="1:23" s="208" customFormat="1" ht="15.75" hidden="1" thickBot="1" x14ac:dyDescent="0.3">
      <c r="A546" s="467"/>
      <c r="B546" s="459"/>
      <c r="C546" s="212">
        <v>4</v>
      </c>
      <c r="D546" s="212">
        <v>1</v>
      </c>
      <c r="E546" s="213" t="s">
        <v>151</v>
      </c>
      <c r="F546" s="213" t="s">
        <v>154</v>
      </c>
      <c r="G546" s="213" t="s">
        <v>154</v>
      </c>
      <c r="H546" s="232" t="s">
        <v>118</v>
      </c>
      <c r="I546" s="233">
        <v>25.37</v>
      </c>
      <c r="J546" s="234">
        <v>467.41</v>
      </c>
      <c r="K546" s="217">
        <f t="shared" si="50"/>
        <v>442.04</v>
      </c>
      <c r="L546" s="14">
        <v>486.982244571428</v>
      </c>
      <c r="M546" s="215">
        <f t="shared" si="51"/>
        <v>0.9077127655629833</v>
      </c>
      <c r="N546" s="218"/>
      <c r="O546" s="217"/>
      <c r="P546" s="217"/>
      <c r="Q546" s="217"/>
      <c r="R546" s="217"/>
      <c r="S546" s="216"/>
      <c r="T546" s="219"/>
      <c r="U546" s="217"/>
      <c r="V546" s="217"/>
      <c r="W546" s="220"/>
    </row>
    <row r="547" spans="1:23" s="208" customFormat="1" hidden="1" x14ac:dyDescent="0.25">
      <c r="A547" s="465" t="s">
        <v>222</v>
      </c>
      <c r="B547" s="461">
        <v>320</v>
      </c>
      <c r="C547" s="212">
        <v>4</v>
      </c>
      <c r="D547" s="212">
        <v>1</v>
      </c>
      <c r="E547" s="213" t="s">
        <v>192</v>
      </c>
      <c r="F547" s="213" t="s">
        <v>154</v>
      </c>
      <c r="G547" s="213" t="s">
        <v>154</v>
      </c>
      <c r="H547" s="237" t="s">
        <v>117</v>
      </c>
      <c r="I547" s="238">
        <v>11.74</v>
      </c>
      <c r="J547" s="239">
        <v>70.489999999999995</v>
      </c>
      <c r="K547" s="217">
        <f t="shared" si="50"/>
        <v>58.749999999999993</v>
      </c>
      <c r="L547" s="14">
        <v>77.446285714285594</v>
      </c>
      <c r="M547" s="215">
        <f t="shared" si="51"/>
        <v>0.75859028561731379</v>
      </c>
      <c r="N547" s="291">
        <v>2.15</v>
      </c>
      <c r="O547" s="292">
        <v>55.59</v>
      </c>
      <c r="P547" s="173">
        <v>33.340000000000003</v>
      </c>
      <c r="Q547" s="217">
        <f>O547-N547</f>
        <v>53.440000000000005</v>
      </c>
      <c r="R547" s="217">
        <f>P547-N547</f>
        <v>31.190000000000005</v>
      </c>
      <c r="S547" s="216">
        <f>(Q547-R547)/R547*100</f>
        <v>71.33696697659505</v>
      </c>
      <c r="T547" s="219"/>
      <c r="U547" s="217"/>
      <c r="V547" s="217"/>
      <c r="W547" s="220"/>
    </row>
    <row r="548" spans="1:23" s="208" customFormat="1" hidden="1" x14ac:dyDescent="0.25">
      <c r="A548" s="466"/>
      <c r="B548" s="458"/>
      <c r="C548" s="212">
        <v>4</v>
      </c>
      <c r="D548" s="212">
        <v>1</v>
      </c>
      <c r="E548" s="213" t="s">
        <v>192</v>
      </c>
      <c r="F548" s="213" t="s">
        <v>154</v>
      </c>
      <c r="G548" s="213" t="s">
        <v>154</v>
      </c>
      <c r="H548" s="214" t="s">
        <v>119</v>
      </c>
      <c r="I548" s="215">
        <v>13.92</v>
      </c>
      <c r="J548" s="216">
        <v>154.74</v>
      </c>
      <c r="K548" s="217">
        <f t="shared" si="50"/>
        <v>140.82000000000002</v>
      </c>
      <c r="L548" s="14">
        <v>154.89257142857099</v>
      </c>
      <c r="M548" s="215">
        <f t="shared" si="51"/>
        <v>0.90914624698408752</v>
      </c>
      <c r="N548" s="291">
        <v>2.14</v>
      </c>
      <c r="O548" s="292">
        <v>56.95</v>
      </c>
      <c r="P548" s="173">
        <v>34.340000000000003</v>
      </c>
      <c r="Q548" s="217">
        <f>O548-N548</f>
        <v>54.81</v>
      </c>
      <c r="R548" s="217">
        <f>P548-N548</f>
        <v>32.200000000000003</v>
      </c>
      <c r="S548" s="216">
        <f>(Q548-R548)/R548*100</f>
        <v>70.217391304347814</v>
      </c>
      <c r="T548" s="219"/>
      <c r="U548" s="217"/>
      <c r="V548" s="217"/>
      <c r="W548" s="220"/>
    </row>
    <row r="549" spans="1:23" s="208" customFormat="1" hidden="1" x14ac:dyDescent="0.25">
      <c r="A549" s="466"/>
      <c r="B549" s="458"/>
      <c r="C549" s="212">
        <v>4</v>
      </c>
      <c r="D549" s="212">
        <v>1</v>
      </c>
      <c r="E549" s="213" t="s">
        <v>192</v>
      </c>
      <c r="F549" s="213" t="s">
        <v>154</v>
      </c>
      <c r="G549" s="213" t="s">
        <v>154</v>
      </c>
      <c r="H549" s="214" t="s">
        <v>69</v>
      </c>
      <c r="I549" s="215">
        <v>14.02</v>
      </c>
      <c r="J549" s="216">
        <v>235.55</v>
      </c>
      <c r="K549" s="217">
        <f t="shared" si="50"/>
        <v>221.53</v>
      </c>
      <c r="L549" s="14">
        <v>232.33885714285699</v>
      </c>
      <c r="M549" s="215">
        <f t="shared" si="51"/>
        <v>0.95347804807264325</v>
      </c>
      <c r="N549" s="291">
        <v>2.15</v>
      </c>
      <c r="O549" s="292">
        <v>62.03</v>
      </c>
      <c r="P549" s="173">
        <v>37.590000000000003</v>
      </c>
      <c r="Q549" s="217">
        <f>O549-N549</f>
        <v>59.88</v>
      </c>
      <c r="R549" s="217">
        <f>P549-N549</f>
        <v>35.440000000000005</v>
      </c>
      <c r="S549" s="216">
        <f>(Q549-R549)/R549*100</f>
        <v>68.961625282167034</v>
      </c>
      <c r="T549" s="219"/>
      <c r="U549" s="217"/>
      <c r="V549" s="217"/>
      <c r="W549" s="220"/>
    </row>
    <row r="550" spans="1:23" s="208" customFormat="1" x14ac:dyDescent="0.25">
      <c r="A550" s="466"/>
      <c r="B550" s="458"/>
      <c r="C550" s="212">
        <v>4</v>
      </c>
      <c r="D550" s="212">
        <v>1</v>
      </c>
      <c r="E550" s="213" t="s">
        <v>192</v>
      </c>
      <c r="F550" s="213" t="s">
        <v>154</v>
      </c>
      <c r="G550" s="213" t="s">
        <v>154</v>
      </c>
      <c r="H550" s="214" t="s">
        <v>116</v>
      </c>
      <c r="I550" s="215">
        <v>25.51</v>
      </c>
      <c r="J550" s="216">
        <v>567.69000000000005</v>
      </c>
      <c r="K550" s="217">
        <f t="shared" si="50"/>
        <v>542.18000000000006</v>
      </c>
      <c r="L550" s="14">
        <v>464.67771428571399</v>
      </c>
      <c r="M550" s="215">
        <f t="shared" si="51"/>
        <v>1.1667871803006946</v>
      </c>
      <c r="N550" s="291">
        <v>2.17</v>
      </c>
      <c r="O550" s="292">
        <v>62.07</v>
      </c>
      <c r="P550" s="173">
        <v>39.57</v>
      </c>
      <c r="Q550" s="217">
        <f>O550-N550</f>
        <v>59.9</v>
      </c>
      <c r="R550" s="217">
        <f>P550-N550</f>
        <v>37.4</v>
      </c>
      <c r="S550" s="216">
        <f>(Q550-R550)/R550*100</f>
        <v>60.160427807486641</v>
      </c>
      <c r="T550" s="219"/>
      <c r="U550" s="217"/>
      <c r="V550" s="217"/>
      <c r="W550" s="220"/>
    </row>
    <row r="551" spans="1:23" s="208" customFormat="1" ht="15.75" hidden="1" thickBot="1" x14ac:dyDescent="0.3">
      <c r="A551" s="467"/>
      <c r="B551" s="459"/>
      <c r="C551" s="212">
        <v>4</v>
      </c>
      <c r="D551" s="212">
        <v>1</v>
      </c>
      <c r="E551" s="213" t="s">
        <v>192</v>
      </c>
      <c r="F551" s="213" t="s">
        <v>154</v>
      </c>
      <c r="G551" s="213" t="s">
        <v>154</v>
      </c>
      <c r="H551" s="245" t="s">
        <v>123</v>
      </c>
      <c r="I551" s="233">
        <v>25.37</v>
      </c>
      <c r="J551" s="234">
        <v>443.4</v>
      </c>
      <c r="K551" s="217">
        <f t="shared" si="50"/>
        <v>418.03</v>
      </c>
      <c r="L551" s="246">
        <v>418.20994285714198</v>
      </c>
      <c r="M551" s="215">
        <f t="shared" si="51"/>
        <v>0.99956973080096401</v>
      </c>
      <c r="N551" s="291">
        <v>2.14</v>
      </c>
      <c r="O551" s="292">
        <v>49.86</v>
      </c>
      <c r="P551" s="173">
        <v>28.27</v>
      </c>
      <c r="Q551" s="217">
        <f>O551-N551</f>
        <v>47.72</v>
      </c>
      <c r="R551" s="217">
        <f>P551-N551</f>
        <v>26.13</v>
      </c>
      <c r="S551" s="216">
        <f>(Q551-R551)/R551*100</f>
        <v>82.625334864140825</v>
      </c>
      <c r="T551" s="219"/>
      <c r="U551" s="217"/>
      <c r="V551" s="217"/>
      <c r="W551" s="220"/>
    </row>
    <row r="552" spans="1:23" s="208" customFormat="1" hidden="1" x14ac:dyDescent="0.25">
      <c r="A552" s="465" t="s">
        <v>222</v>
      </c>
      <c r="B552" s="461">
        <v>321</v>
      </c>
      <c r="C552" s="212">
        <v>4</v>
      </c>
      <c r="D552" s="212">
        <v>1</v>
      </c>
      <c r="E552" s="213" t="s">
        <v>180</v>
      </c>
      <c r="F552" s="213" t="s">
        <v>157</v>
      </c>
      <c r="G552" s="213" t="s">
        <v>154</v>
      </c>
      <c r="H552" s="237" t="s">
        <v>117</v>
      </c>
      <c r="I552" s="238">
        <v>11.97</v>
      </c>
      <c r="J552" s="239">
        <v>66.61</v>
      </c>
      <c r="K552" s="217">
        <f t="shared" si="50"/>
        <v>54.64</v>
      </c>
      <c r="L552" s="14">
        <v>77.446285714285594</v>
      </c>
      <c r="M552" s="215">
        <f t="shared" si="51"/>
        <v>0.70552124606178768</v>
      </c>
      <c r="N552" s="218"/>
      <c r="O552" s="217"/>
      <c r="P552" s="217"/>
      <c r="Q552" s="217"/>
      <c r="R552" s="217"/>
      <c r="S552" s="216"/>
      <c r="T552" s="219"/>
      <c r="U552" s="217"/>
      <c r="V552" s="217"/>
      <c r="W552" s="220"/>
    </row>
    <row r="553" spans="1:23" s="208" customFormat="1" hidden="1" x14ac:dyDescent="0.25">
      <c r="A553" s="466"/>
      <c r="B553" s="458"/>
      <c r="C553" s="212">
        <v>4</v>
      </c>
      <c r="D553" s="212">
        <v>1</v>
      </c>
      <c r="E553" s="213" t="s">
        <v>180</v>
      </c>
      <c r="F553" s="213" t="s">
        <v>157</v>
      </c>
      <c r="G553" s="213" t="s">
        <v>154</v>
      </c>
      <c r="H553" s="214" t="s">
        <v>119</v>
      </c>
      <c r="I553" s="215">
        <v>14.01</v>
      </c>
      <c r="J553" s="216">
        <v>190.48</v>
      </c>
      <c r="K553" s="217">
        <f t="shared" si="50"/>
        <v>176.47</v>
      </c>
      <c r="L553" s="14">
        <v>154.89257142857099</v>
      </c>
      <c r="M553" s="215">
        <f t="shared" si="51"/>
        <v>1.1393057676841494</v>
      </c>
      <c r="N553" s="218"/>
      <c r="O553" s="217"/>
      <c r="P553" s="217"/>
      <c r="Q553" s="217"/>
      <c r="R553" s="217"/>
      <c r="S553" s="216"/>
      <c r="T553" s="219"/>
      <c r="U553" s="217"/>
      <c r="V553" s="217"/>
      <c r="W553" s="220"/>
    </row>
    <row r="554" spans="1:23" s="208" customFormat="1" hidden="1" x14ac:dyDescent="0.25">
      <c r="A554" s="466"/>
      <c r="B554" s="458"/>
      <c r="C554" s="212">
        <v>4</v>
      </c>
      <c r="D554" s="212">
        <v>1</v>
      </c>
      <c r="E554" s="213" t="s">
        <v>180</v>
      </c>
      <c r="F554" s="213" t="s">
        <v>157</v>
      </c>
      <c r="G554" s="213" t="s">
        <v>154</v>
      </c>
      <c r="H554" s="214" t="s">
        <v>69</v>
      </c>
      <c r="I554" s="215">
        <v>13.93</v>
      </c>
      <c r="J554" s="216">
        <v>281.43</v>
      </c>
      <c r="K554" s="217">
        <f t="shared" si="50"/>
        <v>267.5</v>
      </c>
      <c r="L554" s="14">
        <v>232.33885714285699</v>
      </c>
      <c r="M554" s="215">
        <f t="shared" si="51"/>
        <v>1.151335610795071</v>
      </c>
      <c r="N554" s="218"/>
      <c r="O554" s="217"/>
      <c r="P554" s="217"/>
      <c r="Q554" s="217"/>
      <c r="R554" s="217"/>
      <c r="S554" s="216"/>
      <c r="T554" s="219"/>
      <c r="U554" s="217"/>
      <c r="V554" s="217"/>
      <c r="W554" s="220"/>
    </row>
    <row r="555" spans="1:23" s="208" customFormat="1" x14ac:dyDescent="0.25">
      <c r="A555" s="466"/>
      <c r="B555" s="458"/>
      <c r="C555" s="212">
        <v>4</v>
      </c>
      <c r="D555" s="212">
        <v>1</v>
      </c>
      <c r="E555" s="213" t="s">
        <v>180</v>
      </c>
      <c r="F555" s="213" t="s">
        <v>157</v>
      </c>
      <c r="G555" s="213" t="s">
        <v>154</v>
      </c>
      <c r="H555" s="214" t="s">
        <v>116</v>
      </c>
      <c r="I555" s="215">
        <v>25.65</v>
      </c>
      <c r="J555" s="216">
        <v>549.80999999999995</v>
      </c>
      <c r="K555" s="217">
        <f t="shared" si="50"/>
        <v>524.16</v>
      </c>
      <c r="L555" s="14">
        <v>464.67771428571399</v>
      </c>
      <c r="M555" s="215">
        <f t="shared" si="51"/>
        <v>1.1280076144941016</v>
      </c>
      <c r="N555" s="218"/>
      <c r="O555" s="217"/>
      <c r="P555" s="217"/>
      <c r="Q555" s="217"/>
      <c r="R555" s="217"/>
      <c r="S555" s="216"/>
      <c r="T555" s="219"/>
      <c r="U555" s="217"/>
      <c r="V555" s="217"/>
      <c r="W555" s="220"/>
    </row>
    <row r="556" spans="1:23" s="208" customFormat="1" ht="15.75" hidden="1" thickBot="1" x14ac:dyDescent="0.3">
      <c r="A556" s="467"/>
      <c r="B556" s="459"/>
      <c r="C556" s="212">
        <v>4</v>
      </c>
      <c r="D556" s="212">
        <v>1</v>
      </c>
      <c r="E556" s="213" t="s">
        <v>180</v>
      </c>
      <c r="F556" s="213" t="s">
        <v>157</v>
      </c>
      <c r="G556" s="213" t="s">
        <v>154</v>
      </c>
      <c r="H556" s="232" t="s">
        <v>118</v>
      </c>
      <c r="I556" s="233">
        <v>25.56</v>
      </c>
      <c r="J556" s="234">
        <v>514.77</v>
      </c>
      <c r="K556" s="217">
        <f t="shared" si="50"/>
        <v>489.21</v>
      </c>
      <c r="L556" s="14">
        <v>486.982244571428</v>
      </c>
      <c r="M556" s="215">
        <f t="shared" si="51"/>
        <v>1.0045746132500837</v>
      </c>
      <c r="N556" s="218"/>
      <c r="O556" s="217"/>
      <c r="P556" s="217"/>
      <c r="Q556" s="217"/>
      <c r="R556" s="217"/>
      <c r="S556" s="216"/>
      <c r="T556" s="219"/>
      <c r="U556" s="217"/>
      <c r="V556" s="217"/>
      <c r="W556" s="220"/>
    </row>
    <row r="557" spans="1:23" s="208" customFormat="1" hidden="1" x14ac:dyDescent="0.25">
      <c r="A557" s="465" t="s">
        <v>222</v>
      </c>
      <c r="B557" s="461">
        <v>322</v>
      </c>
      <c r="C557" s="212">
        <v>4</v>
      </c>
      <c r="D557" s="212">
        <v>1</v>
      </c>
      <c r="E557" s="213" t="s">
        <v>180</v>
      </c>
      <c r="F557" s="213" t="s">
        <v>157</v>
      </c>
      <c r="G557" s="213" t="s">
        <v>156</v>
      </c>
      <c r="H557" s="237" t="s">
        <v>117</v>
      </c>
      <c r="I557" s="238">
        <v>12.04</v>
      </c>
      <c r="J557" s="239">
        <v>83.38</v>
      </c>
      <c r="K557" s="217">
        <f t="shared" si="50"/>
        <v>71.34</v>
      </c>
      <c r="L557" s="14">
        <v>77.446285714285594</v>
      </c>
      <c r="M557" s="215">
        <f t="shared" si="51"/>
        <v>0.92115456980321997</v>
      </c>
      <c r="N557" s="291">
        <v>2.11</v>
      </c>
      <c r="O557" s="292">
        <v>59.99</v>
      </c>
      <c r="P557" s="293">
        <v>37.82</v>
      </c>
      <c r="Q557" s="217">
        <f>O557-N557</f>
        <v>57.88</v>
      </c>
      <c r="R557" s="217">
        <f>P557-N557</f>
        <v>35.71</v>
      </c>
      <c r="S557" s="216">
        <f>(Q557-R557)/R557*100</f>
        <v>62.083450014001684</v>
      </c>
      <c r="T557" s="219"/>
      <c r="U557" s="217"/>
      <c r="V557" s="217"/>
      <c r="W557" s="220"/>
    </row>
    <row r="558" spans="1:23" s="208" customFormat="1" hidden="1" x14ac:dyDescent="0.25">
      <c r="A558" s="466"/>
      <c r="B558" s="458"/>
      <c r="C558" s="212">
        <v>4</v>
      </c>
      <c r="D558" s="212">
        <v>1</v>
      </c>
      <c r="E558" s="213" t="s">
        <v>180</v>
      </c>
      <c r="F558" s="213" t="s">
        <v>157</v>
      </c>
      <c r="G558" s="213" t="s">
        <v>156</v>
      </c>
      <c r="H558" s="214" t="s">
        <v>119</v>
      </c>
      <c r="I558" s="215">
        <v>13.97</v>
      </c>
      <c r="J558" s="216">
        <v>180.43</v>
      </c>
      <c r="K558" s="217">
        <f t="shared" si="50"/>
        <v>166.46</v>
      </c>
      <c r="L558" s="14">
        <v>154.89257142857099</v>
      </c>
      <c r="M558" s="215">
        <f t="shared" si="51"/>
        <v>1.0746803314370914</v>
      </c>
      <c r="N558" s="291">
        <v>2.2000000000000002</v>
      </c>
      <c r="O558" s="292">
        <v>58.66</v>
      </c>
      <c r="P558" s="173">
        <v>34.65</v>
      </c>
      <c r="Q558" s="217">
        <f>O558-N558</f>
        <v>56.459999999999994</v>
      </c>
      <c r="R558" s="217">
        <f>P558-N558</f>
        <v>32.449999999999996</v>
      </c>
      <c r="S558" s="216">
        <f>(Q558-R558)/R558*100</f>
        <v>73.990755007704166</v>
      </c>
      <c r="T558" s="219"/>
      <c r="U558" s="217"/>
      <c r="V558" s="217"/>
      <c r="W558" s="220"/>
    </row>
    <row r="559" spans="1:23" s="208" customFormat="1" hidden="1" x14ac:dyDescent="0.25">
      <c r="A559" s="466"/>
      <c r="B559" s="458"/>
      <c r="C559" s="212">
        <v>4</v>
      </c>
      <c r="D559" s="212">
        <v>1</v>
      </c>
      <c r="E559" s="213" t="s">
        <v>180</v>
      </c>
      <c r="F559" s="213" t="s">
        <v>157</v>
      </c>
      <c r="G559" s="213" t="s">
        <v>156</v>
      </c>
      <c r="H559" s="214" t="s">
        <v>69</v>
      </c>
      <c r="I559" s="215">
        <v>13.96</v>
      </c>
      <c r="J559" s="216">
        <v>274.92</v>
      </c>
      <c r="K559" s="217">
        <f t="shared" si="50"/>
        <v>260.96000000000004</v>
      </c>
      <c r="L559" s="14">
        <v>232.33885714285699</v>
      </c>
      <c r="M559" s="215">
        <f t="shared" si="51"/>
        <v>1.1231870691330159</v>
      </c>
      <c r="N559" s="218">
        <v>2.15</v>
      </c>
      <c r="O559" s="217">
        <v>33.130000000000003</v>
      </c>
      <c r="P559" s="217">
        <v>21.21</v>
      </c>
      <c r="Q559" s="217">
        <f>O559-N559</f>
        <v>30.980000000000004</v>
      </c>
      <c r="R559" s="217">
        <f>P559-N559</f>
        <v>19.060000000000002</v>
      </c>
      <c r="S559" s="216">
        <f>(Q559-R559)/R559*100</f>
        <v>62.539349422875134</v>
      </c>
      <c r="T559" s="219"/>
      <c r="U559" s="217"/>
      <c r="V559" s="217"/>
      <c r="W559" s="220"/>
    </row>
    <row r="560" spans="1:23" s="208" customFormat="1" x14ac:dyDescent="0.25">
      <c r="A560" s="466"/>
      <c r="B560" s="458"/>
      <c r="C560" s="212">
        <v>4</v>
      </c>
      <c r="D560" s="212">
        <v>1</v>
      </c>
      <c r="E560" s="213" t="s">
        <v>180</v>
      </c>
      <c r="F560" s="213" t="s">
        <v>157</v>
      </c>
      <c r="G560" s="213" t="s">
        <v>156</v>
      </c>
      <c r="H560" s="214" t="s">
        <v>116</v>
      </c>
      <c r="I560" s="215">
        <v>25.09</v>
      </c>
      <c r="J560" s="216">
        <v>594.62</v>
      </c>
      <c r="K560" s="217">
        <f t="shared" si="50"/>
        <v>569.53</v>
      </c>
      <c r="L560" s="14">
        <v>464.67771428571399</v>
      </c>
      <c r="M560" s="215">
        <f t="shared" si="51"/>
        <v>1.2256451783478817</v>
      </c>
      <c r="N560" s="291">
        <v>2.09</v>
      </c>
      <c r="O560" s="292">
        <v>59.64</v>
      </c>
      <c r="P560" s="173">
        <v>39.049999999999997</v>
      </c>
      <c r="Q560" s="217">
        <f>O560-N560</f>
        <v>57.55</v>
      </c>
      <c r="R560" s="217">
        <f>P560-N560</f>
        <v>36.959999999999994</v>
      </c>
      <c r="S560" s="216">
        <f>(Q560-R560)/R560*100</f>
        <v>55.708874458874483</v>
      </c>
      <c r="T560" s="219"/>
      <c r="U560" s="217"/>
      <c r="V560" s="217"/>
      <c r="W560" s="220"/>
    </row>
    <row r="561" spans="1:23" s="208" customFormat="1" ht="15.75" hidden="1" thickBot="1" x14ac:dyDescent="0.3">
      <c r="A561" s="467"/>
      <c r="B561" s="459"/>
      <c r="C561" s="212">
        <v>4</v>
      </c>
      <c r="D561" s="212">
        <v>1</v>
      </c>
      <c r="E561" s="213" t="s">
        <v>180</v>
      </c>
      <c r="F561" s="213" t="s">
        <v>157</v>
      </c>
      <c r="G561" s="213" t="s">
        <v>156</v>
      </c>
      <c r="H561" s="232" t="s">
        <v>118</v>
      </c>
      <c r="I561" s="233">
        <v>25</v>
      </c>
      <c r="J561" s="234">
        <v>512.01</v>
      </c>
      <c r="K561" s="217">
        <f t="shared" si="50"/>
        <v>487.01</v>
      </c>
      <c r="L561" s="14">
        <v>486.982244571428</v>
      </c>
      <c r="M561" s="215">
        <f t="shared" si="51"/>
        <v>1.0000569947444313</v>
      </c>
      <c r="N561" s="291">
        <v>2.11</v>
      </c>
      <c r="O561" s="292">
        <v>52.39</v>
      </c>
      <c r="P561" s="293">
        <v>29.83</v>
      </c>
      <c r="Q561" s="217">
        <f>O561-N561</f>
        <v>50.28</v>
      </c>
      <c r="R561" s="217">
        <f>P561-N561</f>
        <v>27.72</v>
      </c>
      <c r="S561" s="216">
        <f>(Q561-R561)/R561*100</f>
        <v>81.385281385281388</v>
      </c>
      <c r="T561" s="219"/>
      <c r="U561" s="217"/>
      <c r="V561" s="217"/>
      <c r="W561" s="220"/>
    </row>
    <row r="562" spans="1:23" s="208" customFormat="1" hidden="1" x14ac:dyDescent="0.25">
      <c r="A562" s="465" t="s">
        <v>222</v>
      </c>
      <c r="B562" s="461">
        <v>323</v>
      </c>
      <c r="C562" s="212">
        <v>4</v>
      </c>
      <c r="D562" s="212">
        <v>1</v>
      </c>
      <c r="E562" s="213" t="s">
        <v>149</v>
      </c>
      <c r="F562" s="213" t="s">
        <v>154</v>
      </c>
      <c r="G562" s="213" t="s">
        <v>154</v>
      </c>
      <c r="H562" s="237" t="s">
        <v>117</v>
      </c>
      <c r="I562" s="238">
        <v>12.01</v>
      </c>
      <c r="J562" s="239">
        <v>81.45</v>
      </c>
      <c r="K562" s="217">
        <f t="shared" si="50"/>
        <v>69.44</v>
      </c>
      <c r="L562" s="14">
        <v>77.446285714285594</v>
      </c>
      <c r="M562" s="215">
        <f t="shared" si="51"/>
        <v>0.89662143716197906</v>
      </c>
      <c r="N562" s="218"/>
      <c r="O562" s="217"/>
      <c r="P562" s="217"/>
      <c r="Q562" s="217"/>
      <c r="R562" s="217"/>
      <c r="S562" s="216"/>
      <c r="T562" s="219"/>
      <c r="U562" s="217"/>
      <c r="V562" s="217"/>
      <c r="W562" s="220"/>
    </row>
    <row r="563" spans="1:23" s="208" customFormat="1" hidden="1" x14ac:dyDescent="0.25">
      <c r="A563" s="466"/>
      <c r="B563" s="458"/>
      <c r="C563" s="212">
        <v>4</v>
      </c>
      <c r="D563" s="212">
        <v>1</v>
      </c>
      <c r="E563" s="213" t="s">
        <v>149</v>
      </c>
      <c r="F563" s="213" t="s">
        <v>154</v>
      </c>
      <c r="G563" s="213" t="s">
        <v>154</v>
      </c>
      <c r="H563" s="214" t="s">
        <v>119</v>
      </c>
      <c r="I563" s="215">
        <v>14.01</v>
      </c>
      <c r="J563" s="216">
        <v>190.86</v>
      </c>
      <c r="K563" s="217">
        <f t="shared" si="50"/>
        <v>176.85000000000002</v>
      </c>
      <c r="L563" s="14">
        <v>154.89257142857099</v>
      </c>
      <c r="M563" s="215">
        <f t="shared" si="51"/>
        <v>1.1417590809482736</v>
      </c>
      <c r="N563" s="218"/>
      <c r="O563" s="217"/>
      <c r="P563" s="217"/>
      <c r="Q563" s="217"/>
      <c r="R563" s="217"/>
      <c r="S563" s="216"/>
      <c r="T563" s="219"/>
      <c r="U563" s="217"/>
      <c r="V563" s="217"/>
      <c r="W563" s="220"/>
    </row>
    <row r="564" spans="1:23" s="208" customFormat="1" hidden="1" x14ac:dyDescent="0.25">
      <c r="A564" s="466"/>
      <c r="B564" s="458"/>
      <c r="C564" s="212">
        <v>4</v>
      </c>
      <c r="D564" s="212">
        <v>1</v>
      </c>
      <c r="E564" s="213" t="s">
        <v>149</v>
      </c>
      <c r="F564" s="213" t="s">
        <v>154</v>
      </c>
      <c r="G564" s="213" t="s">
        <v>154</v>
      </c>
      <c r="H564" s="214" t="s">
        <v>69</v>
      </c>
      <c r="I564" s="215">
        <v>14</v>
      </c>
      <c r="J564" s="216">
        <v>279.10000000000002</v>
      </c>
      <c r="K564" s="217">
        <f t="shared" si="50"/>
        <v>265.10000000000002</v>
      </c>
      <c r="L564" s="14">
        <v>232.33885714285699</v>
      </c>
      <c r="M564" s="215">
        <f t="shared" si="51"/>
        <v>1.1410058707356012</v>
      </c>
      <c r="N564" s="218"/>
      <c r="O564" s="217"/>
      <c r="P564" s="217"/>
      <c r="Q564" s="217"/>
      <c r="R564" s="217"/>
      <c r="S564" s="216"/>
      <c r="T564" s="219"/>
      <c r="U564" s="217"/>
      <c r="V564" s="217"/>
      <c r="W564" s="220"/>
    </row>
    <row r="565" spans="1:23" s="208" customFormat="1" x14ac:dyDescent="0.25">
      <c r="A565" s="466"/>
      <c r="B565" s="458"/>
      <c r="C565" s="212">
        <v>4</v>
      </c>
      <c r="D565" s="212">
        <v>1</v>
      </c>
      <c r="E565" s="213" t="s">
        <v>149</v>
      </c>
      <c r="F565" s="213" t="s">
        <v>154</v>
      </c>
      <c r="G565" s="213" t="s">
        <v>154</v>
      </c>
      <c r="H565" s="214" t="s">
        <v>116</v>
      </c>
      <c r="I565" s="215">
        <v>25.38</v>
      </c>
      <c r="J565" s="216">
        <v>606.55999999999995</v>
      </c>
      <c r="K565" s="217">
        <f t="shared" si="50"/>
        <v>581.17999999999995</v>
      </c>
      <c r="L565" s="14">
        <v>464.67771428571399</v>
      </c>
      <c r="M565" s="215">
        <f t="shared" si="51"/>
        <v>1.2507163182838865</v>
      </c>
      <c r="N565" s="218"/>
      <c r="O565" s="217"/>
      <c r="P565" s="217"/>
      <c r="Q565" s="217"/>
      <c r="R565" s="217"/>
      <c r="S565" s="216"/>
      <c r="T565" s="219"/>
      <c r="U565" s="217"/>
      <c r="V565" s="217"/>
      <c r="W565" s="220"/>
    </row>
    <row r="566" spans="1:23" s="208" customFormat="1" ht="15.75" hidden="1" thickBot="1" x14ac:dyDescent="0.3">
      <c r="A566" s="467"/>
      <c r="B566" s="459"/>
      <c r="C566" s="212">
        <v>4</v>
      </c>
      <c r="D566" s="212">
        <v>1</v>
      </c>
      <c r="E566" s="213" t="s">
        <v>149</v>
      </c>
      <c r="F566" s="213" t="s">
        <v>154</v>
      </c>
      <c r="G566" s="213" t="s">
        <v>154</v>
      </c>
      <c r="H566" s="232" t="s">
        <v>118</v>
      </c>
      <c r="I566" s="233">
        <v>25.41</v>
      </c>
      <c r="J566" s="234">
        <v>494.72</v>
      </c>
      <c r="K566" s="217">
        <f t="shared" si="50"/>
        <v>469.31</v>
      </c>
      <c r="L566" s="14">
        <v>486.982244571428</v>
      </c>
      <c r="M566" s="215">
        <f t="shared" si="51"/>
        <v>0.96371070040350126</v>
      </c>
      <c r="N566" s="218"/>
      <c r="O566" s="217"/>
      <c r="P566" s="217"/>
      <c r="Q566" s="217"/>
      <c r="R566" s="217"/>
      <c r="S566" s="216"/>
      <c r="T566" s="219"/>
      <c r="U566" s="217"/>
      <c r="V566" s="217"/>
      <c r="W566" s="220"/>
    </row>
    <row r="567" spans="1:23" s="208" customFormat="1" hidden="1" x14ac:dyDescent="0.25">
      <c r="A567" s="465" t="s">
        <v>222</v>
      </c>
      <c r="B567" s="461">
        <v>324</v>
      </c>
      <c r="C567" s="212">
        <v>4</v>
      </c>
      <c r="D567" s="212">
        <v>1</v>
      </c>
      <c r="E567" s="213" t="s">
        <v>195</v>
      </c>
      <c r="F567" s="213" t="s">
        <v>154</v>
      </c>
      <c r="G567" s="213" t="s">
        <v>154</v>
      </c>
      <c r="H567" s="237" t="s">
        <v>117</v>
      </c>
      <c r="I567" s="238">
        <v>11.98</v>
      </c>
      <c r="J567" s="239">
        <v>79.41</v>
      </c>
      <c r="K567" s="217">
        <f t="shared" si="50"/>
        <v>67.429999999999993</v>
      </c>
      <c r="L567" s="14">
        <v>77.446285714285594</v>
      </c>
      <c r="M567" s="215">
        <f t="shared" si="51"/>
        <v>0.87066796526256107</v>
      </c>
      <c r="N567" s="218"/>
      <c r="O567" s="217"/>
      <c r="P567" s="217"/>
      <c r="Q567" s="217"/>
      <c r="R567" s="217"/>
      <c r="S567" s="216"/>
      <c r="T567" s="219"/>
      <c r="U567" s="217"/>
      <c r="V567" s="217"/>
      <c r="W567" s="220"/>
    </row>
    <row r="568" spans="1:23" s="208" customFormat="1" hidden="1" x14ac:dyDescent="0.25">
      <c r="A568" s="466"/>
      <c r="B568" s="458"/>
      <c r="C568" s="212">
        <v>4</v>
      </c>
      <c r="D568" s="212">
        <v>1</v>
      </c>
      <c r="E568" s="213" t="s">
        <v>195</v>
      </c>
      <c r="F568" s="213" t="s">
        <v>154</v>
      </c>
      <c r="G568" s="213" t="s">
        <v>154</v>
      </c>
      <c r="H568" s="214" t="s">
        <v>119</v>
      </c>
      <c r="I568" s="215">
        <v>14.07</v>
      </c>
      <c r="J568" s="216">
        <v>189.01</v>
      </c>
      <c r="K568" s="217">
        <f t="shared" si="50"/>
        <v>174.94</v>
      </c>
      <c r="L568" s="14">
        <v>154.89257142857099</v>
      </c>
      <c r="M568" s="215">
        <f t="shared" si="51"/>
        <v>1.1294279537522813</v>
      </c>
      <c r="N568" s="218"/>
      <c r="O568" s="217"/>
      <c r="P568" s="217"/>
      <c r="Q568" s="217"/>
      <c r="R568" s="217"/>
      <c r="S568" s="216"/>
      <c r="T568" s="219"/>
      <c r="U568" s="217"/>
      <c r="V568" s="217"/>
      <c r="W568" s="220"/>
    </row>
    <row r="569" spans="1:23" s="208" customFormat="1" hidden="1" x14ac:dyDescent="0.25">
      <c r="A569" s="466"/>
      <c r="B569" s="458"/>
      <c r="C569" s="212">
        <v>4</v>
      </c>
      <c r="D569" s="212">
        <v>1</v>
      </c>
      <c r="E569" s="213" t="s">
        <v>195</v>
      </c>
      <c r="F569" s="213" t="s">
        <v>154</v>
      </c>
      <c r="G569" s="213" t="s">
        <v>154</v>
      </c>
      <c r="H569" s="214" t="s">
        <v>69</v>
      </c>
      <c r="I569" s="215">
        <v>13.94</v>
      </c>
      <c r="J569" s="216">
        <v>314.14999999999998</v>
      </c>
      <c r="K569" s="217">
        <f t="shared" si="50"/>
        <v>300.20999999999998</v>
      </c>
      <c r="L569" s="14">
        <v>232.33885714285699</v>
      </c>
      <c r="M569" s="215">
        <f t="shared" si="51"/>
        <v>1.2921213596889281</v>
      </c>
      <c r="N569" s="218"/>
      <c r="O569" s="217"/>
      <c r="P569" s="217"/>
      <c r="Q569" s="217"/>
      <c r="R569" s="217"/>
      <c r="S569" s="216"/>
      <c r="T569" s="219"/>
      <c r="U569" s="217"/>
      <c r="V569" s="217"/>
      <c r="W569" s="220"/>
    </row>
    <row r="570" spans="1:23" s="208" customFormat="1" x14ac:dyDescent="0.25">
      <c r="A570" s="466"/>
      <c r="B570" s="458"/>
      <c r="C570" s="212">
        <v>4</v>
      </c>
      <c r="D570" s="212">
        <v>1</v>
      </c>
      <c r="E570" s="213" t="s">
        <v>195</v>
      </c>
      <c r="F570" s="213" t="s">
        <v>154</v>
      </c>
      <c r="G570" s="213" t="s">
        <v>154</v>
      </c>
      <c r="H570" s="214" t="s">
        <v>116</v>
      </c>
      <c r="I570" s="215">
        <v>25.28</v>
      </c>
      <c r="J570" s="216">
        <v>609.42999999999995</v>
      </c>
      <c r="K570" s="217">
        <f t="shared" si="50"/>
        <v>584.15</v>
      </c>
      <c r="L570" s="14">
        <v>464.67771428571399</v>
      </c>
      <c r="M570" s="215">
        <f t="shared" si="51"/>
        <v>1.2571078449456836</v>
      </c>
      <c r="N570" s="218"/>
      <c r="O570" s="217"/>
      <c r="P570" s="217"/>
      <c r="Q570" s="217"/>
      <c r="R570" s="217"/>
      <c r="S570" s="216"/>
      <c r="T570" s="219"/>
      <c r="U570" s="217"/>
      <c r="V570" s="217"/>
      <c r="W570" s="220"/>
    </row>
    <row r="571" spans="1:23" s="208" customFormat="1" ht="15.75" hidden="1" thickBot="1" x14ac:dyDescent="0.3">
      <c r="A571" s="467"/>
      <c r="B571" s="459"/>
      <c r="C571" s="212">
        <v>4</v>
      </c>
      <c r="D571" s="212">
        <v>1</v>
      </c>
      <c r="E571" s="213" t="s">
        <v>195</v>
      </c>
      <c r="F571" s="213" t="s">
        <v>154</v>
      </c>
      <c r="G571" s="213" t="s">
        <v>154</v>
      </c>
      <c r="H571" s="245" t="s">
        <v>121</v>
      </c>
      <c r="I571" s="233">
        <v>25.12</v>
      </c>
      <c r="J571" s="234">
        <v>446.69</v>
      </c>
      <c r="K571" s="217">
        <f t="shared" si="50"/>
        <v>421.57</v>
      </c>
      <c r="L571" s="246">
        <v>433.699199999999</v>
      </c>
      <c r="M571" s="215">
        <f t="shared" si="51"/>
        <v>0.97203315108720734</v>
      </c>
      <c r="N571" s="218"/>
      <c r="O571" s="217"/>
      <c r="P571" s="217"/>
      <c r="Q571" s="217"/>
      <c r="R571" s="217"/>
      <c r="S571" s="216"/>
      <c r="T571" s="219"/>
      <c r="U571" s="217"/>
      <c r="V571" s="217"/>
      <c r="W571" s="220"/>
    </row>
    <row r="572" spans="1:23" s="208" customFormat="1" hidden="1" x14ac:dyDescent="0.25">
      <c r="A572" s="465" t="s">
        <v>222</v>
      </c>
      <c r="B572" s="461">
        <v>325</v>
      </c>
      <c r="C572" s="212">
        <v>4</v>
      </c>
      <c r="D572" s="212">
        <v>1</v>
      </c>
      <c r="E572" s="213" t="s">
        <v>180</v>
      </c>
      <c r="F572" s="213" t="s">
        <v>154</v>
      </c>
      <c r="G572" s="213" t="s">
        <v>156</v>
      </c>
      <c r="H572" s="237" t="s">
        <v>117</v>
      </c>
      <c r="I572" s="238">
        <v>11.76</v>
      </c>
      <c r="J572" s="239">
        <v>82.35</v>
      </c>
      <c r="K572" s="217">
        <f t="shared" si="50"/>
        <v>70.589999999999989</v>
      </c>
      <c r="L572" s="14">
        <v>77.446285714285594</v>
      </c>
      <c r="M572" s="215">
        <f t="shared" si="51"/>
        <v>0.91147043849746678</v>
      </c>
      <c r="N572" s="218"/>
      <c r="O572" s="217"/>
      <c r="P572" s="217"/>
      <c r="Q572" s="217"/>
      <c r="R572" s="217"/>
      <c r="S572" s="216"/>
      <c r="T572" s="219"/>
      <c r="U572" s="217"/>
      <c r="V572" s="217"/>
      <c r="W572" s="220"/>
    </row>
    <row r="573" spans="1:23" s="208" customFormat="1" hidden="1" x14ac:dyDescent="0.25">
      <c r="A573" s="466"/>
      <c r="B573" s="458"/>
      <c r="C573" s="212">
        <v>4</v>
      </c>
      <c r="D573" s="212">
        <v>1</v>
      </c>
      <c r="E573" s="213" t="s">
        <v>180</v>
      </c>
      <c r="F573" s="213" t="s">
        <v>154</v>
      </c>
      <c r="G573" s="213" t="s">
        <v>156</v>
      </c>
      <c r="H573" s="214" t="s">
        <v>119</v>
      </c>
      <c r="I573" s="215">
        <v>14</v>
      </c>
      <c r="J573" s="216">
        <v>198.16</v>
      </c>
      <c r="K573" s="217">
        <f t="shared" si="50"/>
        <v>184.16</v>
      </c>
      <c r="L573" s="14">
        <v>154.89257142857099</v>
      </c>
      <c r="M573" s="215">
        <f t="shared" si="51"/>
        <v>1.1889530808449762</v>
      </c>
      <c r="N573" s="218"/>
      <c r="O573" s="217"/>
      <c r="P573" s="217"/>
      <c r="Q573" s="217"/>
      <c r="R573" s="217"/>
      <c r="S573" s="216"/>
      <c r="T573" s="219"/>
      <c r="U573" s="217"/>
      <c r="V573" s="217"/>
      <c r="W573" s="220"/>
    </row>
    <row r="574" spans="1:23" s="208" customFormat="1" hidden="1" x14ac:dyDescent="0.25">
      <c r="A574" s="466"/>
      <c r="B574" s="458"/>
      <c r="C574" s="212">
        <v>4</v>
      </c>
      <c r="D574" s="212">
        <v>1</v>
      </c>
      <c r="E574" s="213" t="s">
        <v>180</v>
      </c>
      <c r="F574" s="213" t="s">
        <v>154</v>
      </c>
      <c r="G574" s="213" t="s">
        <v>156</v>
      </c>
      <c r="H574" s="214" t="s">
        <v>69</v>
      </c>
      <c r="I574" s="215">
        <v>14.01</v>
      </c>
      <c r="J574" s="216">
        <v>292.95999999999998</v>
      </c>
      <c r="K574" s="217">
        <f t="shared" si="50"/>
        <v>278.95</v>
      </c>
      <c r="L574" s="14">
        <v>232.33885714285699</v>
      </c>
      <c r="M574" s="215">
        <f t="shared" si="51"/>
        <v>1.200617078995458</v>
      </c>
      <c r="N574" s="218"/>
      <c r="O574" s="217"/>
      <c r="P574" s="217"/>
      <c r="Q574" s="217"/>
      <c r="R574" s="217"/>
      <c r="S574" s="216"/>
      <c r="T574" s="219"/>
      <c r="U574" s="217"/>
      <c r="V574" s="217"/>
      <c r="W574" s="220"/>
    </row>
    <row r="575" spans="1:23" s="208" customFormat="1" x14ac:dyDescent="0.25">
      <c r="A575" s="466"/>
      <c r="B575" s="458"/>
      <c r="C575" s="212">
        <v>4</v>
      </c>
      <c r="D575" s="212">
        <v>1</v>
      </c>
      <c r="E575" s="213" t="s">
        <v>180</v>
      </c>
      <c r="F575" s="213" t="s">
        <v>154</v>
      </c>
      <c r="G575" s="213" t="s">
        <v>156</v>
      </c>
      <c r="H575" s="214" t="s">
        <v>116</v>
      </c>
      <c r="I575" s="215">
        <v>25.22</v>
      </c>
      <c r="J575" s="216">
        <v>565.95000000000005</v>
      </c>
      <c r="K575" s="217">
        <f t="shared" si="50"/>
        <v>540.73</v>
      </c>
      <c r="L575" s="14">
        <v>464.67771428571399</v>
      </c>
      <c r="M575" s="215">
        <f t="shared" si="51"/>
        <v>1.163666737991063</v>
      </c>
      <c r="N575" s="218"/>
      <c r="O575" s="217"/>
      <c r="P575" s="217"/>
      <c r="Q575" s="217"/>
      <c r="R575" s="217"/>
      <c r="S575" s="216"/>
      <c r="T575" s="219"/>
      <c r="U575" s="217"/>
      <c r="V575" s="217"/>
      <c r="W575" s="220"/>
    </row>
    <row r="576" spans="1:23" s="208" customFormat="1" ht="15.75" hidden="1" thickBot="1" x14ac:dyDescent="0.3">
      <c r="A576" s="467"/>
      <c r="B576" s="459"/>
      <c r="C576" s="212">
        <v>4</v>
      </c>
      <c r="D576" s="212">
        <v>1</v>
      </c>
      <c r="E576" s="213" t="s">
        <v>180</v>
      </c>
      <c r="F576" s="213" t="s">
        <v>154</v>
      </c>
      <c r="G576" s="213" t="s">
        <v>156</v>
      </c>
      <c r="H576" s="232" t="s">
        <v>118</v>
      </c>
      <c r="I576" s="233">
        <v>25.49</v>
      </c>
      <c r="J576" s="234">
        <v>509.31</v>
      </c>
      <c r="K576" s="217">
        <f t="shared" si="50"/>
        <v>483.82</v>
      </c>
      <c r="L576" s="14">
        <v>486.982244571428</v>
      </c>
      <c r="M576" s="215">
        <f t="shared" si="51"/>
        <v>0.99350644791123555</v>
      </c>
      <c r="N576" s="218"/>
      <c r="O576" s="217"/>
      <c r="P576" s="217"/>
      <c r="Q576" s="217"/>
      <c r="R576" s="217"/>
      <c r="S576" s="216"/>
      <c r="T576" s="219"/>
      <c r="U576" s="217"/>
      <c r="V576" s="217"/>
      <c r="W576" s="220"/>
    </row>
    <row r="577" spans="1:23" s="208" customFormat="1" hidden="1" x14ac:dyDescent="0.25">
      <c r="A577" s="465" t="s">
        <v>222</v>
      </c>
      <c r="B577" s="461">
        <v>326</v>
      </c>
      <c r="C577" s="212">
        <v>4</v>
      </c>
      <c r="D577" s="212">
        <v>1</v>
      </c>
      <c r="E577" s="213" t="s">
        <v>149</v>
      </c>
      <c r="F577" s="213" t="s">
        <v>154</v>
      </c>
      <c r="G577" s="213" t="s">
        <v>156</v>
      </c>
      <c r="H577" s="237" t="s">
        <v>117</v>
      </c>
      <c r="I577" s="238">
        <v>11.79</v>
      </c>
      <c r="J577" s="239">
        <v>80.81</v>
      </c>
      <c r="K577" s="217">
        <f t="shared" si="50"/>
        <v>69.02000000000001</v>
      </c>
      <c r="L577" s="14">
        <v>77.446285714285594</v>
      </c>
      <c r="M577" s="215">
        <f t="shared" si="51"/>
        <v>0.89119832363075757</v>
      </c>
      <c r="N577" s="291">
        <v>2.1</v>
      </c>
      <c r="O577" s="292">
        <v>58.67</v>
      </c>
      <c r="P577" s="293">
        <v>34.159999999999997</v>
      </c>
      <c r="Q577" s="217">
        <f>O577-N577</f>
        <v>56.57</v>
      </c>
      <c r="R577" s="217">
        <f>P577-N577</f>
        <v>32.059999999999995</v>
      </c>
      <c r="S577" s="216">
        <f>(Q577-R577)/R577*100</f>
        <v>76.450405489706824</v>
      </c>
      <c r="T577" s="219"/>
      <c r="U577" s="217"/>
      <c r="V577" s="217"/>
      <c r="W577" s="220"/>
    </row>
    <row r="578" spans="1:23" s="208" customFormat="1" hidden="1" x14ac:dyDescent="0.25">
      <c r="A578" s="466"/>
      <c r="B578" s="458"/>
      <c r="C578" s="212">
        <v>4</v>
      </c>
      <c r="D578" s="212">
        <v>1</v>
      </c>
      <c r="E578" s="213" t="s">
        <v>149</v>
      </c>
      <c r="F578" s="213" t="s">
        <v>154</v>
      </c>
      <c r="G578" s="213" t="s">
        <v>156</v>
      </c>
      <c r="H578" s="214" t="s">
        <v>119</v>
      </c>
      <c r="I578" s="215">
        <v>13.93</v>
      </c>
      <c r="J578" s="216">
        <v>206.02</v>
      </c>
      <c r="K578" s="217">
        <f t="shared" si="50"/>
        <v>192.09</v>
      </c>
      <c r="L578" s="14">
        <v>154.89257142857099</v>
      </c>
      <c r="M578" s="215">
        <f t="shared" si="51"/>
        <v>1.2401498550147234</v>
      </c>
      <c r="N578" s="291">
        <v>2.1</v>
      </c>
      <c r="O578" s="292">
        <v>62.43</v>
      </c>
      <c r="P578" s="293">
        <v>37.200000000000003</v>
      </c>
      <c r="Q578" s="217">
        <f>O578-N578</f>
        <v>60.33</v>
      </c>
      <c r="R578" s="217">
        <f>P578-N578</f>
        <v>35.1</v>
      </c>
      <c r="S578" s="216">
        <f>(Q578-R578)/R578*100</f>
        <v>71.880341880341874</v>
      </c>
      <c r="T578" s="219"/>
      <c r="U578" s="217"/>
      <c r="V578" s="217"/>
      <c r="W578" s="220"/>
    </row>
    <row r="579" spans="1:23" s="208" customFormat="1" hidden="1" x14ac:dyDescent="0.25">
      <c r="A579" s="466"/>
      <c r="B579" s="458"/>
      <c r="C579" s="212">
        <v>4</v>
      </c>
      <c r="D579" s="212">
        <v>1</v>
      </c>
      <c r="E579" s="213" t="s">
        <v>149</v>
      </c>
      <c r="F579" s="213" t="s">
        <v>154</v>
      </c>
      <c r="G579" s="213" t="s">
        <v>156</v>
      </c>
      <c r="H579" s="214" t="s">
        <v>69</v>
      </c>
      <c r="I579" s="215">
        <v>14.04</v>
      </c>
      <c r="J579" s="216">
        <v>296.67</v>
      </c>
      <c r="K579" s="217">
        <f t="shared" ref="K579:K642" si="55">J579-I579</f>
        <v>282.63</v>
      </c>
      <c r="L579" s="14">
        <v>232.33885714285699</v>
      </c>
      <c r="M579" s="215">
        <f t="shared" ref="M579:M642" si="56">K579/L579</f>
        <v>1.2164560137533118</v>
      </c>
      <c r="N579" s="291">
        <v>2.19</v>
      </c>
      <c r="O579" s="292">
        <v>68.510000000000005</v>
      </c>
      <c r="P579" s="293">
        <v>41.66</v>
      </c>
      <c r="Q579" s="217">
        <f>O579-N579</f>
        <v>66.320000000000007</v>
      </c>
      <c r="R579" s="217">
        <f>P579-N579</f>
        <v>39.47</v>
      </c>
      <c r="S579" s="216">
        <f>(Q579-R579)/R579*100</f>
        <v>68.026349125918443</v>
      </c>
      <c r="T579" s="219"/>
      <c r="U579" s="217"/>
      <c r="V579" s="217"/>
      <c r="W579" s="220"/>
    </row>
    <row r="580" spans="1:23" s="208" customFormat="1" x14ac:dyDescent="0.25">
      <c r="A580" s="466"/>
      <c r="B580" s="458"/>
      <c r="C580" s="212">
        <v>4</v>
      </c>
      <c r="D580" s="212">
        <v>1</v>
      </c>
      <c r="E580" s="213" t="s">
        <v>149</v>
      </c>
      <c r="F580" s="213" t="s">
        <v>154</v>
      </c>
      <c r="G580" s="213" t="s">
        <v>156</v>
      </c>
      <c r="H580" s="214" t="s">
        <v>116</v>
      </c>
      <c r="I580" s="215">
        <v>25.07</v>
      </c>
      <c r="J580" s="216">
        <v>537.25</v>
      </c>
      <c r="K580" s="217">
        <f t="shared" si="55"/>
        <v>512.17999999999995</v>
      </c>
      <c r="L580" s="14">
        <v>464.67771428571399</v>
      </c>
      <c r="M580" s="215">
        <f t="shared" si="56"/>
        <v>1.1022263049290082</v>
      </c>
      <c r="N580" s="291">
        <v>2.13</v>
      </c>
      <c r="O580" s="292">
        <v>58.2</v>
      </c>
      <c r="P580" s="293">
        <v>37.17</v>
      </c>
      <c r="Q580" s="217">
        <f>O580-N580</f>
        <v>56.07</v>
      </c>
      <c r="R580" s="217">
        <f>P580-N580</f>
        <v>35.04</v>
      </c>
      <c r="S580" s="216">
        <f>(Q580-R580)/R580*100</f>
        <v>60.017123287671239</v>
      </c>
      <c r="T580" s="219"/>
      <c r="U580" s="217"/>
      <c r="V580" s="217"/>
      <c r="W580" s="220"/>
    </row>
    <row r="581" spans="1:23" s="208" customFormat="1" ht="15.75" hidden="1" thickBot="1" x14ac:dyDescent="0.3">
      <c r="A581" s="467"/>
      <c r="B581" s="459"/>
      <c r="C581" s="212">
        <v>4</v>
      </c>
      <c r="D581" s="212">
        <v>1</v>
      </c>
      <c r="E581" s="213" t="s">
        <v>149</v>
      </c>
      <c r="F581" s="213" t="s">
        <v>154</v>
      </c>
      <c r="G581" s="213" t="s">
        <v>156</v>
      </c>
      <c r="H581" s="232" t="s">
        <v>118</v>
      </c>
      <c r="I581" s="233">
        <v>25.39</v>
      </c>
      <c r="J581" s="234">
        <v>529.77</v>
      </c>
      <c r="K581" s="217">
        <f t="shared" si="55"/>
        <v>504.38</v>
      </c>
      <c r="L581" s="14">
        <v>486.982244571428</v>
      </c>
      <c r="M581" s="215">
        <f t="shared" si="56"/>
        <v>1.0357256463095139</v>
      </c>
      <c r="N581" s="291">
        <v>2.1800000000000002</v>
      </c>
      <c r="O581" s="292">
        <v>59.9</v>
      </c>
      <c r="P581" s="293">
        <v>36.729999999999997</v>
      </c>
      <c r="Q581" s="217">
        <f>O581-N581</f>
        <v>57.72</v>
      </c>
      <c r="R581" s="217">
        <f>P581-N581</f>
        <v>34.549999999999997</v>
      </c>
      <c r="S581" s="216">
        <f>(Q581-R581)/R581*100</f>
        <v>67.062228654124468</v>
      </c>
      <c r="T581" s="219"/>
      <c r="U581" s="217"/>
      <c r="V581" s="217"/>
      <c r="W581" s="220"/>
    </row>
    <row r="582" spans="1:23" s="208" customFormat="1" hidden="1" x14ac:dyDescent="0.25">
      <c r="A582" s="465" t="s">
        <v>222</v>
      </c>
      <c r="B582" s="461">
        <v>327</v>
      </c>
      <c r="C582" s="212">
        <v>4</v>
      </c>
      <c r="D582" s="212">
        <v>1</v>
      </c>
      <c r="E582" s="212" t="s">
        <v>190</v>
      </c>
      <c r="F582" s="212" t="s">
        <v>154</v>
      </c>
      <c r="G582" s="212" t="s">
        <v>154</v>
      </c>
      <c r="H582" s="237" t="s">
        <v>117</v>
      </c>
      <c r="I582" s="238">
        <v>12.05</v>
      </c>
      <c r="J582" s="239">
        <v>81.8</v>
      </c>
      <c r="K582" s="217">
        <f t="shared" si="55"/>
        <v>69.75</v>
      </c>
      <c r="L582" s="14">
        <v>77.446285714285594</v>
      </c>
      <c r="M582" s="215">
        <f t="shared" si="56"/>
        <v>0.90062421143502369</v>
      </c>
      <c r="N582" s="218"/>
      <c r="O582" s="217"/>
      <c r="P582" s="217"/>
      <c r="Q582" s="217"/>
      <c r="R582" s="217"/>
      <c r="S582" s="216"/>
      <c r="T582" s="219"/>
      <c r="U582" s="217"/>
      <c r="V582" s="217"/>
      <c r="W582" s="220"/>
    </row>
    <row r="583" spans="1:23" s="208" customFormat="1" hidden="1" x14ac:dyDescent="0.25">
      <c r="A583" s="466"/>
      <c r="B583" s="458"/>
      <c r="C583" s="212">
        <v>4</v>
      </c>
      <c r="D583" s="212">
        <v>1</v>
      </c>
      <c r="E583" s="212" t="s">
        <v>190</v>
      </c>
      <c r="F583" s="212" t="s">
        <v>154</v>
      </c>
      <c r="G583" s="212" t="s">
        <v>154</v>
      </c>
      <c r="H583" s="214" t="s">
        <v>119</v>
      </c>
      <c r="I583" s="215">
        <v>14.24</v>
      </c>
      <c r="J583" s="216">
        <v>195.87</v>
      </c>
      <c r="K583" s="217">
        <f t="shared" si="55"/>
        <v>181.63</v>
      </c>
      <c r="L583" s="14">
        <v>154.89257142857099</v>
      </c>
      <c r="M583" s="215">
        <f t="shared" si="56"/>
        <v>1.1726191793759395</v>
      </c>
      <c r="N583" s="218"/>
      <c r="O583" s="217"/>
      <c r="P583" s="217"/>
      <c r="Q583" s="217"/>
      <c r="R583" s="217"/>
      <c r="S583" s="216"/>
      <c r="T583" s="219"/>
      <c r="U583" s="217"/>
      <c r="V583" s="217"/>
      <c r="W583" s="220"/>
    </row>
    <row r="584" spans="1:23" s="208" customFormat="1" hidden="1" x14ac:dyDescent="0.25">
      <c r="A584" s="466"/>
      <c r="B584" s="458"/>
      <c r="C584" s="212">
        <v>4</v>
      </c>
      <c r="D584" s="212">
        <v>1</v>
      </c>
      <c r="E584" s="212" t="s">
        <v>190</v>
      </c>
      <c r="F584" s="212" t="s">
        <v>154</v>
      </c>
      <c r="G584" s="212" t="s">
        <v>154</v>
      </c>
      <c r="H584" s="214" t="s">
        <v>69</v>
      </c>
      <c r="I584" s="215">
        <v>13.98</v>
      </c>
      <c r="J584" s="216">
        <v>263.31</v>
      </c>
      <c r="K584" s="217">
        <f t="shared" si="55"/>
        <v>249.33</v>
      </c>
      <c r="L584" s="14">
        <v>232.33885714285699</v>
      </c>
      <c r="M584" s="215">
        <f t="shared" si="56"/>
        <v>1.0731308704281686</v>
      </c>
      <c r="N584" s="218"/>
      <c r="O584" s="217"/>
      <c r="P584" s="217"/>
      <c r="Q584" s="217"/>
      <c r="R584" s="217"/>
      <c r="S584" s="216"/>
      <c r="T584" s="219"/>
      <c r="U584" s="217"/>
      <c r="V584" s="217"/>
      <c r="W584" s="220"/>
    </row>
    <row r="585" spans="1:23" s="208" customFormat="1" x14ac:dyDescent="0.25">
      <c r="A585" s="466"/>
      <c r="B585" s="458"/>
      <c r="C585" s="212">
        <v>4</v>
      </c>
      <c r="D585" s="212">
        <v>1</v>
      </c>
      <c r="E585" s="212" t="s">
        <v>190</v>
      </c>
      <c r="F585" s="212" t="s">
        <v>154</v>
      </c>
      <c r="G585" s="212" t="s">
        <v>154</v>
      </c>
      <c r="H585" s="214" t="s">
        <v>116</v>
      </c>
      <c r="I585" s="215">
        <v>25.43</v>
      </c>
      <c r="J585" s="216">
        <v>550.30999999999995</v>
      </c>
      <c r="K585" s="217">
        <f t="shared" si="55"/>
        <v>524.88</v>
      </c>
      <c r="L585" s="14">
        <v>464.67771428571399</v>
      </c>
      <c r="M585" s="215">
        <f t="shared" si="56"/>
        <v>1.1295570755030222</v>
      </c>
      <c r="N585" s="218"/>
      <c r="O585" s="217"/>
      <c r="P585" s="217"/>
      <c r="Q585" s="217"/>
      <c r="R585" s="217"/>
      <c r="S585" s="216"/>
      <c r="T585" s="219"/>
      <c r="U585" s="217"/>
      <c r="V585" s="217"/>
      <c r="W585" s="220"/>
    </row>
    <row r="586" spans="1:23" s="208" customFormat="1" ht="15.75" hidden="1" thickBot="1" x14ac:dyDescent="0.3">
      <c r="A586" s="467"/>
      <c r="B586" s="459"/>
      <c r="C586" s="212">
        <v>4</v>
      </c>
      <c r="D586" s="212">
        <v>1</v>
      </c>
      <c r="E586" s="212" t="s">
        <v>190</v>
      </c>
      <c r="F586" s="212" t="s">
        <v>154</v>
      </c>
      <c r="G586" s="212" t="s">
        <v>154</v>
      </c>
      <c r="H586" s="232" t="s">
        <v>118</v>
      </c>
      <c r="I586" s="233">
        <v>25.09</v>
      </c>
      <c r="J586" s="234">
        <v>582.35</v>
      </c>
      <c r="K586" s="217">
        <f t="shared" si="55"/>
        <v>557.26</v>
      </c>
      <c r="L586" s="14">
        <v>486.982244571428</v>
      </c>
      <c r="M586" s="215">
        <f t="shared" si="56"/>
        <v>1.1443127674817393</v>
      </c>
      <c r="N586" s="218"/>
      <c r="O586" s="217"/>
      <c r="P586" s="217"/>
      <c r="Q586" s="217"/>
      <c r="R586" s="217"/>
      <c r="S586" s="216"/>
      <c r="T586" s="219"/>
      <c r="U586" s="217"/>
      <c r="V586" s="217"/>
      <c r="W586" s="220"/>
    </row>
    <row r="587" spans="1:23" s="208" customFormat="1" hidden="1" x14ac:dyDescent="0.25">
      <c r="A587" s="465" t="s">
        <v>222</v>
      </c>
      <c r="B587" s="461">
        <v>328</v>
      </c>
      <c r="C587" s="212">
        <v>4</v>
      </c>
      <c r="D587" s="212">
        <v>1</v>
      </c>
      <c r="E587" s="212" t="s">
        <v>188</v>
      </c>
      <c r="F587" s="212" t="s">
        <v>154</v>
      </c>
      <c r="G587" s="212" t="s">
        <v>154</v>
      </c>
      <c r="H587" s="237" t="s">
        <v>117</v>
      </c>
      <c r="I587" s="238">
        <v>11.77</v>
      </c>
      <c r="J587" s="239">
        <v>79.540000000000006</v>
      </c>
      <c r="K587" s="217">
        <f t="shared" si="55"/>
        <v>67.77000000000001</v>
      </c>
      <c r="L587" s="14">
        <v>77.446285714285594</v>
      </c>
      <c r="M587" s="215">
        <f t="shared" si="56"/>
        <v>0.87505810478783597</v>
      </c>
      <c r="N587" s="218"/>
      <c r="O587" s="217"/>
      <c r="P587" s="217"/>
      <c r="Q587" s="217"/>
      <c r="R587" s="217"/>
      <c r="S587" s="216"/>
      <c r="T587" s="219"/>
      <c r="U587" s="217"/>
      <c r="V587" s="217"/>
      <c r="W587" s="220"/>
    </row>
    <row r="588" spans="1:23" s="208" customFormat="1" hidden="1" x14ac:dyDescent="0.25">
      <c r="A588" s="466"/>
      <c r="B588" s="458"/>
      <c r="C588" s="212">
        <v>4</v>
      </c>
      <c r="D588" s="212">
        <v>1</v>
      </c>
      <c r="E588" s="212" t="s">
        <v>188</v>
      </c>
      <c r="F588" s="212" t="s">
        <v>154</v>
      </c>
      <c r="G588" s="212" t="s">
        <v>154</v>
      </c>
      <c r="H588" s="214" t="s">
        <v>119</v>
      </c>
      <c r="I588" s="215">
        <v>13.88</v>
      </c>
      <c r="J588" s="216">
        <v>182.95</v>
      </c>
      <c r="K588" s="217">
        <f t="shared" si="55"/>
        <v>169.07</v>
      </c>
      <c r="L588" s="14">
        <v>154.89257142857099</v>
      </c>
      <c r="M588" s="215">
        <f t="shared" si="56"/>
        <v>1.0915307199091013</v>
      </c>
      <c r="N588" s="218"/>
      <c r="O588" s="217"/>
      <c r="P588" s="217"/>
      <c r="Q588" s="217"/>
      <c r="R588" s="217"/>
      <c r="S588" s="216"/>
      <c r="T588" s="219"/>
      <c r="U588" s="217"/>
      <c r="V588" s="217"/>
      <c r="W588" s="220"/>
    </row>
    <row r="589" spans="1:23" s="208" customFormat="1" hidden="1" x14ac:dyDescent="0.25">
      <c r="A589" s="466"/>
      <c r="B589" s="458"/>
      <c r="C589" s="212">
        <v>4</v>
      </c>
      <c r="D589" s="212">
        <v>1</v>
      </c>
      <c r="E589" s="212" t="s">
        <v>188</v>
      </c>
      <c r="F589" s="212" t="s">
        <v>154</v>
      </c>
      <c r="G589" s="212" t="s">
        <v>154</v>
      </c>
      <c r="H589" s="214" t="s">
        <v>69</v>
      </c>
      <c r="I589" s="215">
        <v>14</v>
      </c>
      <c r="J589" s="216">
        <v>265.94</v>
      </c>
      <c r="K589" s="217">
        <f t="shared" si="55"/>
        <v>251.94</v>
      </c>
      <c r="L589" s="14">
        <v>232.33885714285699</v>
      </c>
      <c r="M589" s="215">
        <f t="shared" si="56"/>
        <v>1.0843644627428417</v>
      </c>
      <c r="N589" s="218"/>
      <c r="O589" s="217"/>
      <c r="P589" s="217"/>
      <c r="Q589" s="217"/>
      <c r="R589" s="217"/>
      <c r="S589" s="216"/>
      <c r="T589" s="219"/>
      <c r="U589" s="217"/>
      <c r="V589" s="217"/>
      <c r="W589" s="220"/>
    </row>
    <row r="590" spans="1:23" s="208" customFormat="1" x14ac:dyDescent="0.25">
      <c r="A590" s="466"/>
      <c r="B590" s="458"/>
      <c r="C590" s="212">
        <v>4</v>
      </c>
      <c r="D590" s="212">
        <v>1</v>
      </c>
      <c r="E590" s="212" t="s">
        <v>188</v>
      </c>
      <c r="F590" s="212" t="s">
        <v>154</v>
      </c>
      <c r="G590" s="212" t="s">
        <v>154</v>
      </c>
      <c r="H590" s="214" t="s">
        <v>116</v>
      </c>
      <c r="I590" s="215">
        <v>25.41</v>
      </c>
      <c r="J590" s="216">
        <v>538.91</v>
      </c>
      <c r="K590" s="217">
        <f t="shared" si="55"/>
        <v>513.5</v>
      </c>
      <c r="L590" s="14">
        <v>464.67771428571399</v>
      </c>
      <c r="M590" s="215">
        <f t="shared" si="56"/>
        <v>1.1050669834453626</v>
      </c>
      <c r="N590" s="218"/>
      <c r="O590" s="217"/>
      <c r="P590" s="217"/>
      <c r="Q590" s="217"/>
      <c r="R590" s="217"/>
      <c r="S590" s="216"/>
      <c r="T590" s="219"/>
      <c r="U590" s="217"/>
      <c r="V590" s="217"/>
      <c r="W590" s="220"/>
    </row>
    <row r="591" spans="1:23" s="208" customFormat="1" ht="15.75" hidden="1" thickBot="1" x14ac:dyDescent="0.3">
      <c r="A591" s="467"/>
      <c r="B591" s="459"/>
      <c r="C591" s="212">
        <v>4</v>
      </c>
      <c r="D591" s="212">
        <v>1</v>
      </c>
      <c r="E591" s="212" t="s">
        <v>188</v>
      </c>
      <c r="F591" s="212" t="s">
        <v>154</v>
      </c>
      <c r="G591" s="212" t="s">
        <v>154</v>
      </c>
      <c r="H591" s="232" t="s">
        <v>118</v>
      </c>
      <c r="I591" s="233">
        <v>25.64</v>
      </c>
      <c r="J591" s="234">
        <v>497.92</v>
      </c>
      <c r="K591" s="217">
        <f t="shared" si="55"/>
        <v>472.28000000000003</v>
      </c>
      <c r="L591" s="14">
        <v>486.982244571428</v>
      </c>
      <c r="M591" s="215">
        <f t="shared" si="56"/>
        <v>0.96980948538613199</v>
      </c>
      <c r="N591" s="218"/>
      <c r="O591" s="217"/>
      <c r="P591" s="217"/>
      <c r="Q591" s="217"/>
      <c r="R591" s="217"/>
      <c r="S591" s="216"/>
      <c r="T591" s="219"/>
      <c r="U591" s="217"/>
      <c r="V591" s="217"/>
      <c r="W591" s="220"/>
    </row>
    <row r="592" spans="1:23" s="208" customFormat="1" hidden="1" x14ac:dyDescent="0.25">
      <c r="A592" s="465" t="s">
        <v>222</v>
      </c>
      <c r="B592" s="461">
        <v>329</v>
      </c>
      <c r="C592" s="212">
        <v>4</v>
      </c>
      <c r="D592" s="212">
        <v>1</v>
      </c>
      <c r="E592" s="213" t="s">
        <v>180</v>
      </c>
      <c r="F592" s="213" t="s">
        <v>157</v>
      </c>
      <c r="G592" s="213" t="s">
        <v>155</v>
      </c>
      <c r="H592" s="237" t="s">
        <v>117</v>
      </c>
      <c r="I592" s="238">
        <v>11.97</v>
      </c>
      <c r="J592" s="239">
        <v>81.239999999999995</v>
      </c>
      <c r="K592" s="217">
        <f t="shared" si="55"/>
        <v>69.27</v>
      </c>
      <c r="L592" s="14">
        <v>77.446285714285594</v>
      </c>
      <c r="M592" s="215">
        <f t="shared" si="56"/>
        <v>0.89442636739934167</v>
      </c>
      <c r="N592" s="218"/>
      <c r="O592" s="217"/>
      <c r="P592" s="217"/>
      <c r="Q592" s="217"/>
      <c r="R592" s="217"/>
      <c r="S592" s="216"/>
      <c r="T592" s="219"/>
      <c r="U592" s="217"/>
      <c r="V592" s="217"/>
      <c r="W592" s="220"/>
    </row>
    <row r="593" spans="1:23" s="208" customFormat="1" hidden="1" x14ac:dyDescent="0.25">
      <c r="A593" s="466"/>
      <c r="B593" s="458"/>
      <c r="C593" s="212">
        <v>4</v>
      </c>
      <c r="D593" s="212">
        <v>1</v>
      </c>
      <c r="E593" s="213" t="s">
        <v>180</v>
      </c>
      <c r="F593" s="213" t="s">
        <v>157</v>
      </c>
      <c r="G593" s="213" t="s">
        <v>155</v>
      </c>
      <c r="H593" s="214" t="s">
        <v>119</v>
      </c>
      <c r="I593" s="215">
        <v>13.94</v>
      </c>
      <c r="J593" s="216">
        <v>193.98</v>
      </c>
      <c r="K593" s="217">
        <f t="shared" si="55"/>
        <v>180.04</v>
      </c>
      <c r="L593" s="14">
        <v>154.89257142857099</v>
      </c>
      <c r="M593" s="215">
        <f t="shared" si="56"/>
        <v>1.1623540001918413</v>
      </c>
      <c r="N593" s="218"/>
      <c r="O593" s="217"/>
      <c r="P593" s="217"/>
      <c r="Q593" s="217"/>
      <c r="R593" s="217"/>
      <c r="S593" s="216"/>
      <c r="T593" s="219"/>
      <c r="U593" s="217"/>
      <c r="V593" s="217"/>
      <c r="W593" s="220"/>
    </row>
    <row r="594" spans="1:23" s="208" customFormat="1" hidden="1" x14ac:dyDescent="0.25">
      <c r="A594" s="466"/>
      <c r="B594" s="458"/>
      <c r="C594" s="212">
        <v>4</v>
      </c>
      <c r="D594" s="212">
        <v>1</v>
      </c>
      <c r="E594" s="213" t="s">
        <v>180</v>
      </c>
      <c r="F594" s="213" t="s">
        <v>157</v>
      </c>
      <c r="G594" s="213" t="s">
        <v>155</v>
      </c>
      <c r="H594" s="214" t="s">
        <v>69</v>
      </c>
      <c r="I594" s="215">
        <v>14</v>
      </c>
      <c r="J594" s="216">
        <v>252.01</v>
      </c>
      <c r="K594" s="217">
        <f t="shared" si="55"/>
        <v>238.01</v>
      </c>
      <c r="L594" s="14">
        <v>232.33885714285699</v>
      </c>
      <c r="M594" s="215">
        <f t="shared" si="56"/>
        <v>1.0244089298143357</v>
      </c>
      <c r="N594" s="218"/>
      <c r="O594" s="217"/>
      <c r="P594" s="217"/>
      <c r="Q594" s="217"/>
      <c r="R594" s="217"/>
      <c r="S594" s="216"/>
      <c r="T594" s="219"/>
      <c r="U594" s="217"/>
      <c r="V594" s="217"/>
      <c r="W594" s="220"/>
    </row>
    <row r="595" spans="1:23" s="208" customFormat="1" x14ac:dyDescent="0.25">
      <c r="A595" s="466"/>
      <c r="B595" s="458"/>
      <c r="C595" s="212">
        <v>4</v>
      </c>
      <c r="D595" s="212">
        <v>1</v>
      </c>
      <c r="E595" s="213" t="s">
        <v>180</v>
      </c>
      <c r="F595" s="213" t="s">
        <v>157</v>
      </c>
      <c r="G595" s="213" t="s">
        <v>155</v>
      </c>
      <c r="H595" s="214" t="s">
        <v>116</v>
      </c>
      <c r="I595" s="215">
        <v>24.96</v>
      </c>
      <c r="J595" s="216">
        <v>495.38</v>
      </c>
      <c r="K595" s="217">
        <f t="shared" si="55"/>
        <v>470.42</v>
      </c>
      <c r="L595" s="14">
        <v>464.67771428571399</v>
      </c>
      <c r="M595" s="215">
        <f t="shared" si="56"/>
        <v>1.0123575664116211</v>
      </c>
      <c r="N595" s="218"/>
      <c r="O595" s="217"/>
      <c r="P595" s="217"/>
      <c r="Q595" s="217"/>
      <c r="R595" s="217"/>
      <c r="S595" s="216"/>
      <c r="T595" s="219"/>
      <c r="U595" s="217"/>
      <c r="V595" s="217"/>
      <c r="W595" s="220"/>
    </row>
    <row r="596" spans="1:23" s="208" customFormat="1" ht="15.75" hidden="1" thickBot="1" x14ac:dyDescent="0.3">
      <c r="A596" s="467"/>
      <c r="B596" s="459"/>
      <c r="C596" s="212">
        <v>4</v>
      </c>
      <c r="D596" s="212">
        <v>1</v>
      </c>
      <c r="E596" s="213" t="s">
        <v>180</v>
      </c>
      <c r="F596" s="213" t="s">
        <v>157</v>
      </c>
      <c r="G596" s="213" t="s">
        <v>155</v>
      </c>
      <c r="H596" s="232" t="s">
        <v>118</v>
      </c>
      <c r="I596" s="233">
        <v>25.29</v>
      </c>
      <c r="J596" s="234">
        <v>475.21</v>
      </c>
      <c r="K596" s="217">
        <f t="shared" si="55"/>
        <v>449.91999999999996</v>
      </c>
      <c r="L596" s="14">
        <v>486.982244571428</v>
      </c>
      <c r="M596" s="215">
        <f t="shared" si="56"/>
        <v>0.92389405366504707</v>
      </c>
      <c r="N596" s="218"/>
      <c r="O596" s="217"/>
      <c r="P596" s="217"/>
      <c r="Q596" s="217"/>
      <c r="R596" s="217"/>
      <c r="S596" s="216"/>
      <c r="T596" s="219"/>
      <c r="U596" s="217"/>
      <c r="V596" s="217"/>
      <c r="W596" s="220"/>
    </row>
    <row r="597" spans="1:23" s="208" customFormat="1" hidden="1" x14ac:dyDescent="0.25">
      <c r="A597" s="465" t="s">
        <v>222</v>
      </c>
      <c r="B597" s="461">
        <v>330</v>
      </c>
      <c r="C597" s="212">
        <v>4</v>
      </c>
      <c r="D597" s="212">
        <v>1</v>
      </c>
      <c r="E597" s="213" t="s">
        <v>197</v>
      </c>
      <c r="F597" s="213" t="s">
        <v>154</v>
      </c>
      <c r="G597" s="213" t="s">
        <v>154</v>
      </c>
      <c r="H597" s="237" t="s">
        <v>117</v>
      </c>
      <c r="I597" s="238">
        <v>11.96</v>
      </c>
      <c r="J597" s="239">
        <v>91.99</v>
      </c>
      <c r="K597" s="217">
        <f t="shared" si="55"/>
        <v>80.03</v>
      </c>
      <c r="L597" s="14">
        <v>77.446285714285594</v>
      </c>
      <c r="M597" s="215">
        <f t="shared" si="56"/>
        <v>1.0333613711992107</v>
      </c>
      <c r="N597" s="291">
        <v>2.13</v>
      </c>
      <c r="O597" s="292">
        <v>51.32</v>
      </c>
      <c r="P597" s="293">
        <v>33.04</v>
      </c>
      <c r="Q597" s="217">
        <f t="shared" ref="Q597:Q660" si="57">O597-N597</f>
        <v>49.19</v>
      </c>
      <c r="R597" s="217">
        <f t="shared" ref="R597:R660" si="58">P597-N597</f>
        <v>30.91</v>
      </c>
      <c r="S597" s="216">
        <f t="shared" ref="S597:S660" si="59">(Q597-R597)/R597*100</f>
        <v>59.13943707538013</v>
      </c>
      <c r="T597" s="219"/>
      <c r="U597" s="217"/>
      <c r="V597" s="217"/>
      <c r="W597" s="220"/>
    </row>
    <row r="598" spans="1:23" s="208" customFormat="1" hidden="1" x14ac:dyDescent="0.25">
      <c r="A598" s="466"/>
      <c r="B598" s="458"/>
      <c r="C598" s="212">
        <v>4</v>
      </c>
      <c r="D598" s="212">
        <v>1</v>
      </c>
      <c r="E598" s="213" t="s">
        <v>197</v>
      </c>
      <c r="F598" s="213" t="s">
        <v>154</v>
      </c>
      <c r="G598" s="213" t="s">
        <v>154</v>
      </c>
      <c r="H598" s="214" t="s">
        <v>119</v>
      </c>
      <c r="I598" s="215">
        <v>13.99</v>
      </c>
      <c r="J598" s="216">
        <v>190.22</v>
      </c>
      <c r="K598" s="217">
        <f t="shared" si="55"/>
        <v>176.23</v>
      </c>
      <c r="L598" s="14">
        <v>154.89257142857099</v>
      </c>
      <c r="M598" s="215">
        <f t="shared" si="56"/>
        <v>1.1377563066752288</v>
      </c>
      <c r="N598" s="291">
        <v>2.11</v>
      </c>
      <c r="O598" s="292">
        <v>62.37</v>
      </c>
      <c r="P598" s="293">
        <v>43.29</v>
      </c>
      <c r="Q598" s="217">
        <f t="shared" si="57"/>
        <v>60.26</v>
      </c>
      <c r="R598" s="217">
        <f t="shared" si="58"/>
        <v>41.18</v>
      </c>
      <c r="S598" s="216">
        <f t="shared" si="59"/>
        <v>46.333171442447785</v>
      </c>
      <c r="T598" s="219"/>
      <c r="U598" s="217"/>
      <c r="V598" s="217"/>
      <c r="W598" s="220"/>
    </row>
    <row r="599" spans="1:23" s="208" customFormat="1" hidden="1" x14ac:dyDescent="0.25">
      <c r="A599" s="466"/>
      <c r="B599" s="458"/>
      <c r="C599" s="212">
        <v>4</v>
      </c>
      <c r="D599" s="212">
        <v>1</v>
      </c>
      <c r="E599" s="213" t="s">
        <v>197</v>
      </c>
      <c r="F599" s="213" t="s">
        <v>154</v>
      </c>
      <c r="G599" s="213" t="s">
        <v>154</v>
      </c>
      <c r="H599" s="214" t="s">
        <v>69</v>
      </c>
      <c r="I599" s="215">
        <v>14</v>
      </c>
      <c r="J599" s="216">
        <v>327.42</v>
      </c>
      <c r="K599" s="217">
        <f t="shared" si="55"/>
        <v>313.42</v>
      </c>
      <c r="L599" s="14">
        <v>232.33885714285699</v>
      </c>
      <c r="M599" s="215">
        <f t="shared" si="56"/>
        <v>1.3489779705995932</v>
      </c>
      <c r="N599" s="291">
        <v>2.11</v>
      </c>
      <c r="O599" s="292">
        <v>56.01</v>
      </c>
      <c r="P599" s="293">
        <v>35.86</v>
      </c>
      <c r="Q599" s="217">
        <f t="shared" si="57"/>
        <v>53.9</v>
      </c>
      <c r="R599" s="217">
        <f t="shared" si="58"/>
        <v>33.75</v>
      </c>
      <c r="S599" s="216">
        <f t="shared" si="59"/>
        <v>59.703703703703702</v>
      </c>
      <c r="T599" s="219"/>
      <c r="U599" s="217"/>
      <c r="V599" s="217"/>
      <c r="W599" s="220"/>
    </row>
    <row r="600" spans="1:23" s="208" customFormat="1" x14ac:dyDescent="0.25">
      <c r="A600" s="466"/>
      <c r="B600" s="458"/>
      <c r="C600" s="212">
        <v>4</v>
      </c>
      <c r="D600" s="212">
        <v>1</v>
      </c>
      <c r="E600" s="213" t="s">
        <v>197</v>
      </c>
      <c r="F600" s="213" t="s">
        <v>154</v>
      </c>
      <c r="G600" s="213" t="s">
        <v>154</v>
      </c>
      <c r="H600" s="214" t="s">
        <v>116</v>
      </c>
      <c r="I600" s="215">
        <v>25.51</v>
      </c>
      <c r="J600" s="216">
        <v>571.92999999999995</v>
      </c>
      <c r="K600" s="217">
        <f t="shared" si="55"/>
        <v>546.41999999999996</v>
      </c>
      <c r="L600" s="14">
        <v>464.67771428571399</v>
      </c>
      <c r="M600" s="215">
        <f t="shared" si="56"/>
        <v>1.1759117840198927</v>
      </c>
      <c r="N600" s="291">
        <v>2.1</v>
      </c>
      <c r="O600" s="292">
        <v>56.65</v>
      </c>
      <c r="P600" s="293">
        <v>35.880000000000003</v>
      </c>
      <c r="Q600" s="217">
        <f t="shared" si="57"/>
        <v>54.55</v>
      </c>
      <c r="R600" s="217">
        <f t="shared" si="58"/>
        <v>33.78</v>
      </c>
      <c r="S600" s="216">
        <f t="shared" si="59"/>
        <v>61.486086441681451</v>
      </c>
      <c r="T600" s="219"/>
      <c r="U600" s="217"/>
      <c r="V600" s="217"/>
      <c r="W600" s="220"/>
    </row>
    <row r="601" spans="1:23" s="208" customFormat="1" ht="15.75" hidden="1" thickBot="1" x14ac:dyDescent="0.3">
      <c r="A601" s="467"/>
      <c r="B601" s="459"/>
      <c r="C601" s="212">
        <v>4</v>
      </c>
      <c r="D601" s="212">
        <v>1</v>
      </c>
      <c r="E601" s="213" t="s">
        <v>197</v>
      </c>
      <c r="F601" s="213" t="s">
        <v>154</v>
      </c>
      <c r="G601" s="213" t="s">
        <v>154</v>
      </c>
      <c r="H601" s="232" t="s">
        <v>118</v>
      </c>
      <c r="I601" s="233">
        <v>25.41</v>
      </c>
      <c r="J601" s="234">
        <v>485.08</v>
      </c>
      <c r="K601" s="217">
        <f t="shared" si="55"/>
        <v>459.66999999999996</v>
      </c>
      <c r="L601" s="14">
        <v>486.982244571428</v>
      </c>
      <c r="M601" s="215">
        <f t="shared" si="56"/>
        <v>0.94391531749691537</v>
      </c>
      <c r="N601" s="291">
        <v>2.15</v>
      </c>
      <c r="O601" s="292">
        <v>57.35</v>
      </c>
      <c r="P601" s="293">
        <v>32.729999999999997</v>
      </c>
      <c r="Q601" s="217">
        <f t="shared" si="57"/>
        <v>55.2</v>
      </c>
      <c r="R601" s="217">
        <f t="shared" si="58"/>
        <v>30.58</v>
      </c>
      <c r="S601" s="216">
        <f t="shared" si="59"/>
        <v>80.510137344669744</v>
      </c>
      <c r="T601" s="219"/>
      <c r="U601" s="217"/>
      <c r="V601" s="217"/>
      <c r="W601" s="220"/>
    </row>
    <row r="602" spans="1:23" s="208" customFormat="1" hidden="1" x14ac:dyDescent="0.25">
      <c r="A602" s="465" t="s">
        <v>222</v>
      </c>
      <c r="B602" s="461">
        <v>331</v>
      </c>
      <c r="C602" s="212">
        <v>4</v>
      </c>
      <c r="D602" s="212">
        <v>1</v>
      </c>
      <c r="E602" s="213" t="s">
        <v>187</v>
      </c>
      <c r="F602" s="213" t="s">
        <v>154</v>
      </c>
      <c r="G602" s="213" t="s">
        <v>156</v>
      </c>
      <c r="H602" s="237" t="s">
        <v>117</v>
      </c>
      <c r="I602" s="238">
        <v>11.86</v>
      </c>
      <c r="J602" s="239">
        <v>85.73</v>
      </c>
      <c r="K602" s="217">
        <f t="shared" si="55"/>
        <v>73.87</v>
      </c>
      <c r="L602" s="14">
        <v>77.446285714285594</v>
      </c>
      <c r="M602" s="215">
        <f t="shared" si="56"/>
        <v>0.95382237274129322</v>
      </c>
      <c r="N602" s="218"/>
      <c r="O602" s="217"/>
      <c r="P602" s="217"/>
      <c r="Q602" s="217"/>
      <c r="R602" s="217"/>
      <c r="S602" s="216"/>
      <c r="T602" s="219"/>
      <c r="U602" s="217"/>
      <c r="V602" s="217"/>
      <c r="W602" s="220"/>
    </row>
    <row r="603" spans="1:23" s="208" customFormat="1" hidden="1" x14ac:dyDescent="0.25">
      <c r="A603" s="466"/>
      <c r="B603" s="458"/>
      <c r="C603" s="212">
        <v>4</v>
      </c>
      <c r="D603" s="212">
        <v>1</v>
      </c>
      <c r="E603" s="213" t="s">
        <v>187</v>
      </c>
      <c r="F603" s="213" t="s">
        <v>154</v>
      </c>
      <c r="G603" s="213" t="s">
        <v>156</v>
      </c>
      <c r="H603" s="214" t="s">
        <v>119</v>
      </c>
      <c r="I603" s="215">
        <v>13.99</v>
      </c>
      <c r="J603" s="216">
        <v>207.76</v>
      </c>
      <c r="K603" s="217">
        <f t="shared" si="55"/>
        <v>193.76999999999998</v>
      </c>
      <c r="L603" s="14">
        <v>154.89257142857099</v>
      </c>
      <c r="M603" s="215">
        <f t="shared" si="56"/>
        <v>1.2509960820771666</v>
      </c>
      <c r="N603" s="218"/>
      <c r="O603" s="217"/>
      <c r="P603" s="217"/>
      <c r="Q603" s="217"/>
      <c r="R603" s="217"/>
      <c r="S603" s="216"/>
      <c r="T603" s="219"/>
      <c r="U603" s="217"/>
      <c r="V603" s="217"/>
      <c r="W603" s="220"/>
    </row>
    <row r="604" spans="1:23" s="208" customFormat="1" hidden="1" x14ac:dyDescent="0.25">
      <c r="A604" s="466"/>
      <c r="B604" s="458"/>
      <c r="C604" s="212">
        <v>4</v>
      </c>
      <c r="D604" s="212">
        <v>1</v>
      </c>
      <c r="E604" s="213" t="s">
        <v>187</v>
      </c>
      <c r="F604" s="213" t="s">
        <v>154</v>
      </c>
      <c r="G604" s="213" t="s">
        <v>156</v>
      </c>
      <c r="H604" s="214" t="s">
        <v>69</v>
      </c>
      <c r="I604" s="215">
        <v>14</v>
      </c>
      <c r="J604" s="216">
        <v>301.02</v>
      </c>
      <c r="K604" s="217">
        <f t="shared" si="55"/>
        <v>287.02</v>
      </c>
      <c r="L604" s="14">
        <v>232.33885714285699</v>
      </c>
      <c r="M604" s="215">
        <f t="shared" si="56"/>
        <v>1.2353508299454252</v>
      </c>
      <c r="N604" s="218"/>
      <c r="O604" s="217"/>
      <c r="P604" s="217"/>
      <c r="Q604" s="217"/>
      <c r="R604" s="217"/>
      <c r="S604" s="216"/>
      <c r="T604" s="219"/>
      <c r="U604" s="217"/>
      <c r="V604" s="217"/>
      <c r="W604" s="220"/>
    </row>
    <row r="605" spans="1:23" s="208" customFormat="1" x14ac:dyDescent="0.25">
      <c r="A605" s="466"/>
      <c r="B605" s="458"/>
      <c r="C605" s="212">
        <v>4</v>
      </c>
      <c r="D605" s="212">
        <v>1</v>
      </c>
      <c r="E605" s="213" t="s">
        <v>187</v>
      </c>
      <c r="F605" s="213" t="s">
        <v>154</v>
      </c>
      <c r="G605" s="213" t="s">
        <v>156</v>
      </c>
      <c r="H605" s="214" t="s">
        <v>116</v>
      </c>
      <c r="I605" s="215">
        <v>25.45</v>
      </c>
      <c r="J605" s="216">
        <v>547.03</v>
      </c>
      <c r="K605" s="217">
        <f t="shared" si="55"/>
        <v>521.57999999999993</v>
      </c>
      <c r="L605" s="14">
        <v>464.67771428571399</v>
      </c>
      <c r="M605" s="215">
        <f t="shared" si="56"/>
        <v>1.1224553792121366</v>
      </c>
      <c r="N605" s="218"/>
      <c r="O605" s="217"/>
      <c r="P605" s="217"/>
      <c r="Q605" s="217"/>
      <c r="R605" s="217"/>
      <c r="S605" s="216"/>
      <c r="T605" s="219"/>
      <c r="U605" s="217"/>
      <c r="V605" s="217"/>
      <c r="W605" s="220"/>
    </row>
    <row r="606" spans="1:23" s="208" customFormat="1" ht="15.75" hidden="1" thickBot="1" x14ac:dyDescent="0.3">
      <c r="A606" s="467"/>
      <c r="B606" s="459"/>
      <c r="C606" s="212">
        <v>4</v>
      </c>
      <c r="D606" s="212">
        <v>1</v>
      </c>
      <c r="E606" s="213" t="s">
        <v>187</v>
      </c>
      <c r="F606" s="213" t="s">
        <v>154</v>
      </c>
      <c r="G606" s="213" t="s">
        <v>156</v>
      </c>
      <c r="H606" s="232" t="s">
        <v>118</v>
      </c>
      <c r="I606" s="233">
        <v>25.5</v>
      </c>
      <c r="J606" s="234">
        <v>527.25</v>
      </c>
      <c r="K606" s="217">
        <f t="shared" si="55"/>
        <v>501.75</v>
      </c>
      <c r="L606" s="14">
        <v>486.982244571428</v>
      </c>
      <c r="M606" s="215">
        <f t="shared" si="56"/>
        <v>1.0303250387323022</v>
      </c>
      <c r="N606" s="218"/>
      <c r="O606" s="217"/>
      <c r="P606" s="217"/>
      <c r="Q606" s="217"/>
      <c r="R606" s="217"/>
      <c r="S606" s="216"/>
      <c r="T606" s="219"/>
      <c r="U606" s="217"/>
      <c r="V606" s="217"/>
      <c r="W606" s="220"/>
    </row>
    <row r="607" spans="1:23" s="208" customFormat="1" hidden="1" x14ac:dyDescent="0.25">
      <c r="A607" s="465" t="s">
        <v>222</v>
      </c>
      <c r="B607" s="461">
        <v>332</v>
      </c>
      <c r="C607" s="212">
        <v>4</v>
      </c>
      <c r="D607" s="212">
        <v>1</v>
      </c>
      <c r="E607" s="213" t="s">
        <v>210</v>
      </c>
      <c r="F607" s="213" t="s">
        <v>154</v>
      </c>
      <c r="G607" s="213" t="s">
        <v>154</v>
      </c>
      <c r="H607" s="237" t="s">
        <v>117</v>
      </c>
      <c r="I607" s="238">
        <v>13.99</v>
      </c>
      <c r="J607" s="239">
        <v>88.92</v>
      </c>
      <c r="K607" s="217">
        <f t="shared" si="55"/>
        <v>74.930000000000007</v>
      </c>
      <c r="L607" s="14">
        <v>77.446285714285594</v>
      </c>
      <c r="M607" s="215">
        <f t="shared" si="56"/>
        <v>0.9675092783200907</v>
      </c>
      <c r="N607" s="291">
        <v>2.19</v>
      </c>
      <c r="O607" s="292">
        <v>56.49</v>
      </c>
      <c r="P607" s="293">
        <v>33.15</v>
      </c>
      <c r="Q607" s="217">
        <f t="shared" si="57"/>
        <v>54.300000000000004</v>
      </c>
      <c r="R607" s="217">
        <f t="shared" si="58"/>
        <v>30.959999999999997</v>
      </c>
      <c r="S607" s="216">
        <f t="shared" si="59"/>
        <v>75.387596899224846</v>
      </c>
      <c r="T607" s="219"/>
      <c r="U607" s="217"/>
      <c r="V607" s="217"/>
      <c r="W607" s="220"/>
    </row>
    <row r="608" spans="1:23" s="208" customFormat="1" hidden="1" x14ac:dyDescent="0.25">
      <c r="A608" s="466"/>
      <c r="B608" s="458"/>
      <c r="C608" s="212">
        <v>4</v>
      </c>
      <c r="D608" s="212">
        <v>1</v>
      </c>
      <c r="E608" s="213" t="s">
        <v>210</v>
      </c>
      <c r="F608" s="213" t="s">
        <v>154</v>
      </c>
      <c r="G608" s="213" t="s">
        <v>154</v>
      </c>
      <c r="H608" s="214" t="s">
        <v>119</v>
      </c>
      <c r="I608" s="215">
        <v>14.01</v>
      </c>
      <c r="J608" s="216">
        <v>177.67</v>
      </c>
      <c r="K608" s="217">
        <f t="shared" si="55"/>
        <v>163.66</v>
      </c>
      <c r="L608" s="14">
        <v>154.89257142857099</v>
      </c>
      <c r="M608" s="215">
        <f t="shared" si="56"/>
        <v>1.056603286333019</v>
      </c>
      <c r="N608" s="291">
        <v>2.1800000000000002</v>
      </c>
      <c r="O608" s="292">
        <v>62.51</v>
      </c>
      <c r="P608" s="293">
        <v>37.630000000000003</v>
      </c>
      <c r="Q608" s="217">
        <f t="shared" si="57"/>
        <v>60.33</v>
      </c>
      <c r="R608" s="217">
        <f t="shared" si="58"/>
        <v>35.450000000000003</v>
      </c>
      <c r="S608" s="216">
        <f t="shared" si="59"/>
        <v>70.183356840620576</v>
      </c>
      <c r="T608" s="219"/>
      <c r="U608" s="217"/>
      <c r="V608" s="217"/>
      <c r="W608" s="220"/>
    </row>
    <row r="609" spans="1:23" s="208" customFormat="1" hidden="1" x14ac:dyDescent="0.25">
      <c r="A609" s="466"/>
      <c r="B609" s="458"/>
      <c r="C609" s="212">
        <v>4</v>
      </c>
      <c r="D609" s="212">
        <v>1</v>
      </c>
      <c r="E609" s="213" t="s">
        <v>210</v>
      </c>
      <c r="F609" s="213" t="s">
        <v>154</v>
      </c>
      <c r="G609" s="213" t="s">
        <v>154</v>
      </c>
      <c r="H609" s="214" t="s">
        <v>69</v>
      </c>
      <c r="I609" s="215">
        <v>14</v>
      </c>
      <c r="J609" s="216">
        <v>288.07</v>
      </c>
      <c r="K609" s="217">
        <f t="shared" si="55"/>
        <v>274.07</v>
      </c>
      <c r="L609" s="14">
        <v>232.33885714285699</v>
      </c>
      <c r="M609" s="215">
        <f t="shared" si="56"/>
        <v>1.1796132742078695</v>
      </c>
      <c r="N609" s="291">
        <v>2.19</v>
      </c>
      <c r="O609" s="292">
        <v>63.18</v>
      </c>
      <c r="P609" s="293">
        <v>41.51</v>
      </c>
      <c r="Q609" s="217">
        <f t="shared" si="57"/>
        <v>60.99</v>
      </c>
      <c r="R609" s="217">
        <f t="shared" si="58"/>
        <v>39.32</v>
      </c>
      <c r="S609" s="216">
        <f t="shared" si="59"/>
        <v>55.111902339776201</v>
      </c>
      <c r="T609" s="219"/>
      <c r="U609" s="217"/>
      <c r="V609" s="217"/>
      <c r="W609" s="220"/>
    </row>
    <row r="610" spans="1:23" s="208" customFormat="1" x14ac:dyDescent="0.25">
      <c r="A610" s="466"/>
      <c r="B610" s="458"/>
      <c r="C610" s="212">
        <v>4</v>
      </c>
      <c r="D610" s="212">
        <v>1</v>
      </c>
      <c r="E610" s="213" t="s">
        <v>210</v>
      </c>
      <c r="F610" s="213" t="s">
        <v>154</v>
      </c>
      <c r="G610" s="213" t="s">
        <v>154</v>
      </c>
      <c r="H610" s="214" t="s">
        <v>116</v>
      </c>
      <c r="I610" s="215">
        <v>25.71</v>
      </c>
      <c r="J610" s="216">
        <v>566.83000000000004</v>
      </c>
      <c r="K610" s="217">
        <f t="shared" si="55"/>
        <v>541.12</v>
      </c>
      <c r="L610" s="14">
        <v>464.67771428571399</v>
      </c>
      <c r="M610" s="215">
        <f t="shared" si="56"/>
        <v>1.1645060293708951</v>
      </c>
      <c r="N610" s="291">
        <v>2.1800000000000002</v>
      </c>
      <c r="O610" s="292">
        <v>56.58</v>
      </c>
      <c r="P610" s="293">
        <v>37.04</v>
      </c>
      <c r="Q610" s="217">
        <f t="shared" si="57"/>
        <v>54.4</v>
      </c>
      <c r="R610" s="217">
        <f t="shared" si="58"/>
        <v>34.86</v>
      </c>
      <c r="S610" s="216">
        <f t="shared" si="59"/>
        <v>56.052782558806655</v>
      </c>
      <c r="T610" s="219"/>
      <c r="U610" s="217"/>
      <c r="V610" s="217"/>
      <c r="W610" s="220"/>
    </row>
    <row r="611" spans="1:23" s="208" customFormat="1" ht="15.75" hidden="1" thickBot="1" x14ac:dyDescent="0.3">
      <c r="A611" s="467"/>
      <c r="B611" s="459"/>
      <c r="C611" s="212">
        <v>4</v>
      </c>
      <c r="D611" s="212">
        <v>1</v>
      </c>
      <c r="E611" s="213" t="s">
        <v>210</v>
      </c>
      <c r="F611" s="213" t="s">
        <v>154</v>
      </c>
      <c r="G611" s="213" t="s">
        <v>154</v>
      </c>
      <c r="H611" s="232" t="s">
        <v>118</v>
      </c>
      <c r="I611" s="233">
        <v>25.2</v>
      </c>
      <c r="J611" s="234">
        <v>504.21</v>
      </c>
      <c r="K611" s="217">
        <f t="shared" si="55"/>
        <v>479.01</v>
      </c>
      <c r="L611" s="14">
        <v>486.982244571428</v>
      </c>
      <c r="M611" s="215">
        <f t="shared" si="56"/>
        <v>0.98362929108751385</v>
      </c>
      <c r="N611" s="291">
        <v>2.1800000000000002</v>
      </c>
      <c r="O611" s="292">
        <v>50.08</v>
      </c>
      <c r="P611" s="293">
        <v>30.33</v>
      </c>
      <c r="Q611" s="217">
        <f t="shared" si="57"/>
        <v>47.9</v>
      </c>
      <c r="R611" s="217">
        <f t="shared" si="58"/>
        <v>28.15</v>
      </c>
      <c r="S611" s="216">
        <f t="shared" si="59"/>
        <v>70.159857904085271</v>
      </c>
      <c r="T611" s="219"/>
      <c r="U611" s="217"/>
      <c r="V611" s="217"/>
      <c r="W611" s="220"/>
    </row>
    <row r="612" spans="1:23" s="208" customFormat="1" hidden="1" x14ac:dyDescent="0.25">
      <c r="A612" s="465" t="s">
        <v>222</v>
      </c>
      <c r="B612" s="461">
        <v>333</v>
      </c>
      <c r="C612" s="212">
        <v>4</v>
      </c>
      <c r="D612" s="212">
        <v>1</v>
      </c>
      <c r="E612" s="213" t="s">
        <v>209</v>
      </c>
      <c r="F612" s="213" t="s">
        <v>154</v>
      </c>
      <c r="G612" s="213" t="s">
        <v>154</v>
      </c>
      <c r="H612" s="237" t="s">
        <v>117</v>
      </c>
      <c r="I612" s="238">
        <v>11.79</v>
      </c>
      <c r="J612" s="239">
        <v>81.95</v>
      </c>
      <c r="K612" s="217">
        <f t="shared" si="55"/>
        <v>70.16</v>
      </c>
      <c r="L612" s="14">
        <v>77.446285714285594</v>
      </c>
      <c r="M612" s="215">
        <f t="shared" si="56"/>
        <v>0.90591820321550187</v>
      </c>
      <c r="N612" s="218"/>
      <c r="O612" s="217"/>
      <c r="P612" s="217"/>
      <c r="Q612" s="217"/>
      <c r="R612" s="217"/>
      <c r="S612" s="216"/>
      <c r="T612" s="219"/>
      <c r="U612" s="217"/>
      <c r="V612" s="217"/>
      <c r="W612" s="220"/>
    </row>
    <row r="613" spans="1:23" s="208" customFormat="1" hidden="1" x14ac:dyDescent="0.25">
      <c r="A613" s="466"/>
      <c r="B613" s="458"/>
      <c r="C613" s="212">
        <v>4</v>
      </c>
      <c r="D613" s="212">
        <v>1</v>
      </c>
      <c r="E613" s="213" t="s">
        <v>209</v>
      </c>
      <c r="F613" s="213" t="s">
        <v>154</v>
      </c>
      <c r="G613" s="213" t="s">
        <v>154</v>
      </c>
      <c r="H613" s="214" t="s">
        <v>119</v>
      </c>
      <c r="I613" s="215">
        <v>14.01</v>
      </c>
      <c r="J613" s="216">
        <v>166.71</v>
      </c>
      <c r="K613" s="217">
        <f t="shared" si="55"/>
        <v>152.70000000000002</v>
      </c>
      <c r="L613" s="14">
        <v>154.89257142857099</v>
      </c>
      <c r="M613" s="215">
        <f t="shared" si="56"/>
        <v>0.98584456692565092</v>
      </c>
      <c r="N613" s="218"/>
      <c r="O613" s="217"/>
      <c r="P613" s="217"/>
      <c r="Q613" s="217"/>
      <c r="R613" s="217"/>
      <c r="S613" s="216"/>
      <c r="T613" s="219"/>
      <c r="U613" s="217"/>
      <c r="V613" s="217"/>
      <c r="W613" s="220"/>
    </row>
    <row r="614" spans="1:23" s="208" customFormat="1" hidden="1" x14ac:dyDescent="0.25">
      <c r="A614" s="466"/>
      <c r="B614" s="458"/>
      <c r="C614" s="212">
        <v>4</v>
      </c>
      <c r="D614" s="212">
        <v>1</v>
      </c>
      <c r="E614" s="213" t="s">
        <v>209</v>
      </c>
      <c r="F614" s="213" t="s">
        <v>154</v>
      </c>
      <c r="G614" s="213" t="s">
        <v>154</v>
      </c>
      <c r="H614" s="214" t="s">
        <v>69</v>
      </c>
      <c r="I614" s="215">
        <v>13.95</v>
      </c>
      <c r="J614" s="216">
        <v>287.58999999999997</v>
      </c>
      <c r="K614" s="217">
        <f t="shared" si="55"/>
        <v>273.64</v>
      </c>
      <c r="L614" s="14">
        <v>232.33885714285699</v>
      </c>
      <c r="M614" s="215">
        <f t="shared" si="56"/>
        <v>1.1777625291138811</v>
      </c>
      <c r="N614" s="218"/>
      <c r="O614" s="217"/>
      <c r="P614" s="217"/>
      <c r="Q614" s="217"/>
      <c r="R614" s="217"/>
      <c r="S614" s="216"/>
      <c r="T614" s="219"/>
      <c r="U614" s="217"/>
      <c r="V614" s="217"/>
      <c r="W614" s="220"/>
    </row>
    <row r="615" spans="1:23" s="208" customFormat="1" x14ac:dyDescent="0.25">
      <c r="A615" s="466"/>
      <c r="B615" s="458"/>
      <c r="C615" s="212">
        <v>4</v>
      </c>
      <c r="D615" s="212">
        <v>1</v>
      </c>
      <c r="E615" s="213" t="s">
        <v>209</v>
      </c>
      <c r="F615" s="213" t="s">
        <v>154</v>
      </c>
      <c r="G615" s="213" t="s">
        <v>154</v>
      </c>
      <c r="H615" s="214" t="s">
        <v>116</v>
      </c>
      <c r="I615" s="215">
        <v>25.61</v>
      </c>
      <c r="J615" s="216">
        <v>561.55999999999995</v>
      </c>
      <c r="K615" s="217">
        <f t="shared" si="55"/>
        <v>535.94999999999993</v>
      </c>
      <c r="L615" s="14">
        <v>464.67771428571399</v>
      </c>
      <c r="M615" s="215">
        <f t="shared" si="56"/>
        <v>1.1533800385151742</v>
      </c>
      <c r="N615" s="218"/>
      <c r="O615" s="217"/>
      <c r="P615" s="217"/>
      <c r="Q615" s="217"/>
      <c r="R615" s="217"/>
      <c r="S615" s="216"/>
      <c r="T615" s="219"/>
      <c r="U615" s="217"/>
      <c r="V615" s="217"/>
      <c r="W615" s="220"/>
    </row>
    <row r="616" spans="1:23" s="208" customFormat="1" ht="15.75" hidden="1" thickBot="1" x14ac:dyDescent="0.3">
      <c r="A616" s="467"/>
      <c r="B616" s="459"/>
      <c r="C616" s="212">
        <v>4</v>
      </c>
      <c r="D616" s="212">
        <v>1</v>
      </c>
      <c r="E616" s="213" t="s">
        <v>209</v>
      </c>
      <c r="F616" s="213" t="s">
        <v>154</v>
      </c>
      <c r="G616" s="213" t="s">
        <v>154</v>
      </c>
      <c r="H616" s="232" t="s">
        <v>118</v>
      </c>
      <c r="I616" s="233">
        <v>25.67</v>
      </c>
      <c r="J616" s="234">
        <v>517.37</v>
      </c>
      <c r="K616" s="217">
        <f t="shared" si="55"/>
        <v>491.7</v>
      </c>
      <c r="L616" s="14">
        <v>486.982244571428</v>
      </c>
      <c r="M616" s="215">
        <f t="shared" si="56"/>
        <v>1.0096877360132994</v>
      </c>
      <c r="N616" s="218"/>
      <c r="O616" s="217"/>
      <c r="P616" s="217"/>
      <c r="Q616" s="217"/>
      <c r="R616" s="217"/>
      <c r="S616" s="216"/>
      <c r="T616" s="219"/>
      <c r="U616" s="217"/>
      <c r="V616" s="217"/>
      <c r="W616" s="220"/>
    </row>
    <row r="617" spans="1:23" s="208" customFormat="1" hidden="1" x14ac:dyDescent="0.25">
      <c r="A617" s="465" t="s">
        <v>222</v>
      </c>
      <c r="B617" s="461">
        <v>334</v>
      </c>
      <c r="C617" s="212">
        <v>4</v>
      </c>
      <c r="D617" s="212">
        <v>1</v>
      </c>
      <c r="E617" s="213" t="s">
        <v>149</v>
      </c>
      <c r="F617" s="213" t="s">
        <v>154</v>
      </c>
      <c r="G617" s="213" t="s">
        <v>155</v>
      </c>
      <c r="H617" s="237" t="s">
        <v>117</v>
      </c>
      <c r="I617" s="238">
        <v>14.03</v>
      </c>
      <c r="J617" s="239">
        <v>81.61</v>
      </c>
      <c r="K617" s="217">
        <f t="shared" si="55"/>
        <v>67.58</v>
      </c>
      <c r="L617" s="14">
        <v>77.446285714285594</v>
      </c>
      <c r="M617" s="215">
        <f t="shared" si="56"/>
        <v>0.87260479152371173</v>
      </c>
      <c r="N617" s="291">
        <v>2.15</v>
      </c>
      <c r="O617" s="292">
        <v>55</v>
      </c>
      <c r="P617" s="293">
        <v>31.66</v>
      </c>
      <c r="Q617" s="217">
        <f t="shared" si="57"/>
        <v>52.85</v>
      </c>
      <c r="R617" s="217">
        <f t="shared" si="58"/>
        <v>29.51</v>
      </c>
      <c r="S617" s="216">
        <f t="shared" si="59"/>
        <v>79.091833276855297</v>
      </c>
      <c r="T617" s="219"/>
      <c r="U617" s="217"/>
      <c r="V617" s="217"/>
      <c r="W617" s="220"/>
    </row>
    <row r="618" spans="1:23" s="208" customFormat="1" hidden="1" x14ac:dyDescent="0.25">
      <c r="A618" s="466"/>
      <c r="B618" s="458"/>
      <c r="C618" s="212">
        <v>4</v>
      </c>
      <c r="D618" s="212">
        <v>1</v>
      </c>
      <c r="E618" s="213" t="s">
        <v>149</v>
      </c>
      <c r="F618" s="213" t="s">
        <v>154</v>
      </c>
      <c r="G618" s="213" t="s">
        <v>155</v>
      </c>
      <c r="H618" s="214" t="s">
        <v>119</v>
      </c>
      <c r="I618" s="215">
        <v>14</v>
      </c>
      <c r="J618" s="216">
        <v>175.7</v>
      </c>
      <c r="K618" s="217">
        <f t="shared" si="55"/>
        <v>161.69999999999999</v>
      </c>
      <c r="L618" s="14">
        <v>154.89257142857099</v>
      </c>
      <c r="M618" s="215">
        <f t="shared" si="56"/>
        <v>1.0439493547601684</v>
      </c>
      <c r="N618" s="291">
        <v>2.15</v>
      </c>
      <c r="O618" s="292">
        <v>62.77</v>
      </c>
      <c r="P618" s="293">
        <v>37.81</v>
      </c>
      <c r="Q618" s="217">
        <f t="shared" si="57"/>
        <v>60.620000000000005</v>
      </c>
      <c r="R618" s="217">
        <f t="shared" si="58"/>
        <v>35.660000000000004</v>
      </c>
      <c r="S618" s="216">
        <f t="shared" si="59"/>
        <v>69.994391475042065</v>
      </c>
      <c r="T618" s="219"/>
      <c r="U618" s="217"/>
      <c r="V618" s="217"/>
      <c r="W618" s="220"/>
    </row>
    <row r="619" spans="1:23" s="208" customFormat="1" hidden="1" x14ac:dyDescent="0.25">
      <c r="A619" s="466"/>
      <c r="B619" s="458"/>
      <c r="C619" s="212">
        <v>4</v>
      </c>
      <c r="D619" s="212">
        <v>1</v>
      </c>
      <c r="E619" s="213" t="s">
        <v>149</v>
      </c>
      <c r="F619" s="213" t="s">
        <v>154</v>
      </c>
      <c r="G619" s="213" t="s">
        <v>155</v>
      </c>
      <c r="H619" s="214" t="s">
        <v>69</v>
      </c>
      <c r="I619" s="215">
        <v>14.01</v>
      </c>
      <c r="J619" s="216">
        <v>275.29000000000002</v>
      </c>
      <c r="K619" s="217">
        <f t="shared" si="55"/>
        <v>261.28000000000003</v>
      </c>
      <c r="L619" s="14">
        <v>232.33885714285699</v>
      </c>
      <c r="M619" s="215">
        <f t="shared" si="56"/>
        <v>1.1245643678076118</v>
      </c>
      <c r="N619" s="291">
        <v>2.21</v>
      </c>
      <c r="O619" s="292">
        <v>62.04</v>
      </c>
      <c r="P619" s="293">
        <v>38.75</v>
      </c>
      <c r="Q619" s="217">
        <f t="shared" si="57"/>
        <v>59.83</v>
      </c>
      <c r="R619" s="217">
        <f t="shared" si="58"/>
        <v>36.54</v>
      </c>
      <c r="S619" s="216">
        <f t="shared" si="59"/>
        <v>63.738368910782704</v>
      </c>
      <c r="T619" s="219"/>
      <c r="U619" s="217"/>
      <c r="V619" s="217"/>
      <c r="W619" s="220"/>
    </row>
    <row r="620" spans="1:23" s="208" customFormat="1" x14ac:dyDescent="0.25">
      <c r="A620" s="466"/>
      <c r="B620" s="458"/>
      <c r="C620" s="212">
        <v>4</v>
      </c>
      <c r="D620" s="212">
        <v>1</v>
      </c>
      <c r="E620" s="213" t="s">
        <v>149</v>
      </c>
      <c r="F620" s="213" t="s">
        <v>154</v>
      </c>
      <c r="G620" s="213" t="s">
        <v>155</v>
      </c>
      <c r="H620" s="214" t="s">
        <v>116</v>
      </c>
      <c r="I620" s="215">
        <v>25.54</v>
      </c>
      <c r="J620" s="216">
        <v>532.69000000000005</v>
      </c>
      <c r="K620" s="217">
        <f t="shared" si="55"/>
        <v>507.15000000000003</v>
      </c>
      <c r="L620" s="14">
        <v>464.67771428571399</v>
      </c>
      <c r="M620" s="215">
        <f t="shared" si="56"/>
        <v>1.0914015981583556</v>
      </c>
      <c r="N620" s="291">
        <v>2.2400000000000002</v>
      </c>
      <c r="O620" s="292">
        <v>52.36</v>
      </c>
      <c r="P620" s="293">
        <v>33.43</v>
      </c>
      <c r="Q620" s="217">
        <f t="shared" si="57"/>
        <v>50.12</v>
      </c>
      <c r="R620" s="217">
        <f t="shared" si="58"/>
        <v>31.189999999999998</v>
      </c>
      <c r="S620" s="216">
        <f t="shared" si="59"/>
        <v>60.692529656941332</v>
      </c>
      <c r="T620" s="219"/>
      <c r="U620" s="217"/>
      <c r="V620" s="217"/>
      <c r="W620" s="220"/>
    </row>
    <row r="621" spans="1:23" s="208" customFormat="1" ht="15.75" hidden="1" thickBot="1" x14ac:dyDescent="0.3">
      <c r="A621" s="467"/>
      <c r="B621" s="459"/>
      <c r="C621" s="212">
        <v>4</v>
      </c>
      <c r="D621" s="212">
        <v>1</v>
      </c>
      <c r="E621" s="213" t="s">
        <v>149</v>
      </c>
      <c r="F621" s="213" t="s">
        <v>154</v>
      </c>
      <c r="G621" s="213" t="s">
        <v>155</v>
      </c>
      <c r="H621" s="232" t="s">
        <v>118</v>
      </c>
      <c r="I621" s="233">
        <v>25.3</v>
      </c>
      <c r="J621" s="234">
        <v>560.07000000000005</v>
      </c>
      <c r="K621" s="217">
        <f t="shared" si="55"/>
        <v>534.7700000000001</v>
      </c>
      <c r="L621" s="14">
        <v>486.982244571428</v>
      </c>
      <c r="M621" s="215">
        <f t="shared" si="56"/>
        <v>1.0981303855762299</v>
      </c>
      <c r="N621" s="291">
        <v>2.17</v>
      </c>
      <c r="O621" s="292">
        <v>62.56</v>
      </c>
      <c r="P621" s="293">
        <v>39.06</v>
      </c>
      <c r="Q621" s="217">
        <f t="shared" si="57"/>
        <v>60.39</v>
      </c>
      <c r="R621" s="217">
        <f t="shared" si="58"/>
        <v>36.89</v>
      </c>
      <c r="S621" s="216">
        <f t="shared" si="59"/>
        <v>63.702900515044725</v>
      </c>
      <c r="T621" s="219"/>
      <c r="U621" s="217"/>
      <c r="V621" s="217"/>
      <c r="W621" s="220"/>
    </row>
    <row r="622" spans="1:23" s="208" customFormat="1" hidden="1" x14ac:dyDescent="0.25">
      <c r="A622" s="465" t="s">
        <v>222</v>
      </c>
      <c r="B622" s="461">
        <v>335</v>
      </c>
      <c r="C622" s="212">
        <v>4</v>
      </c>
      <c r="D622" s="212">
        <v>1</v>
      </c>
      <c r="E622" s="213" t="s">
        <v>150</v>
      </c>
      <c r="F622" s="213" t="s">
        <v>154</v>
      </c>
      <c r="G622" s="213" t="s">
        <v>154</v>
      </c>
      <c r="H622" s="237" t="s">
        <v>117</v>
      </c>
      <c r="I622" s="238">
        <v>14</v>
      </c>
      <c r="J622" s="239">
        <v>85.41</v>
      </c>
      <c r="K622" s="217">
        <f t="shared" si="55"/>
        <v>71.41</v>
      </c>
      <c r="L622" s="14">
        <v>77.446285714285594</v>
      </c>
      <c r="M622" s="215">
        <f t="shared" si="56"/>
        <v>0.92205842205842348</v>
      </c>
      <c r="N622" s="291">
        <v>2.13</v>
      </c>
      <c r="O622" s="292">
        <v>56.67</v>
      </c>
      <c r="P622" s="173">
        <v>32.159999999999997</v>
      </c>
      <c r="Q622" s="217">
        <f t="shared" si="57"/>
        <v>54.54</v>
      </c>
      <c r="R622" s="217">
        <f t="shared" si="58"/>
        <v>30.029999999999998</v>
      </c>
      <c r="S622" s="216">
        <f t="shared" si="59"/>
        <v>81.618381618381633</v>
      </c>
      <c r="T622" s="219"/>
      <c r="U622" s="217"/>
      <c r="V622" s="217"/>
      <c r="W622" s="220"/>
    </row>
    <row r="623" spans="1:23" s="208" customFormat="1" hidden="1" x14ac:dyDescent="0.25">
      <c r="A623" s="466"/>
      <c r="B623" s="458"/>
      <c r="C623" s="212">
        <v>4</v>
      </c>
      <c r="D623" s="212">
        <v>1</v>
      </c>
      <c r="E623" s="213" t="s">
        <v>150</v>
      </c>
      <c r="F623" s="213" t="s">
        <v>154</v>
      </c>
      <c r="G623" s="213" t="s">
        <v>154</v>
      </c>
      <c r="H623" s="214" t="s">
        <v>119</v>
      </c>
      <c r="I623" s="215">
        <v>14.05</v>
      </c>
      <c r="J623" s="216">
        <v>191.84</v>
      </c>
      <c r="K623" s="217">
        <f t="shared" si="55"/>
        <v>177.79</v>
      </c>
      <c r="L623" s="14">
        <v>154.89257142857099</v>
      </c>
      <c r="M623" s="215">
        <f t="shared" si="56"/>
        <v>1.1478278032332119</v>
      </c>
      <c r="N623" s="291">
        <v>2.1</v>
      </c>
      <c r="O623" s="292">
        <v>59.15</v>
      </c>
      <c r="P623" s="173">
        <v>35.17</v>
      </c>
      <c r="Q623" s="217">
        <f t="shared" si="57"/>
        <v>57.05</v>
      </c>
      <c r="R623" s="217">
        <f t="shared" si="58"/>
        <v>33.07</v>
      </c>
      <c r="S623" s="216">
        <f t="shared" si="59"/>
        <v>72.512851527063788</v>
      </c>
      <c r="T623" s="219"/>
      <c r="U623" s="217"/>
      <c r="V623" s="217"/>
      <c r="W623" s="220"/>
    </row>
    <row r="624" spans="1:23" s="208" customFormat="1" hidden="1" x14ac:dyDescent="0.25">
      <c r="A624" s="466"/>
      <c r="B624" s="458"/>
      <c r="C624" s="212">
        <v>4</v>
      </c>
      <c r="D624" s="212">
        <v>1</v>
      </c>
      <c r="E624" s="213" t="s">
        <v>150</v>
      </c>
      <c r="F624" s="213" t="s">
        <v>154</v>
      </c>
      <c r="G624" s="213" t="s">
        <v>154</v>
      </c>
      <c r="H624" s="214" t="s">
        <v>69</v>
      </c>
      <c r="I624" s="215">
        <v>14.07</v>
      </c>
      <c r="J624" s="216">
        <v>283.94</v>
      </c>
      <c r="K624" s="217">
        <f t="shared" si="55"/>
        <v>269.87</v>
      </c>
      <c r="L624" s="14">
        <v>232.33885714285699</v>
      </c>
      <c r="M624" s="215">
        <f t="shared" si="56"/>
        <v>1.1615362291037974</v>
      </c>
      <c r="N624" s="218">
        <v>1.03</v>
      </c>
      <c r="O624" s="217">
        <v>21.44</v>
      </c>
      <c r="P624" s="217">
        <v>13.02</v>
      </c>
      <c r="Q624" s="217">
        <f t="shared" si="57"/>
        <v>20.41</v>
      </c>
      <c r="R624" s="217">
        <f t="shared" si="58"/>
        <v>11.99</v>
      </c>
      <c r="S624" s="216">
        <f t="shared" si="59"/>
        <v>70.225187656380314</v>
      </c>
      <c r="T624" s="219"/>
      <c r="U624" s="217"/>
      <c r="V624" s="217"/>
      <c r="W624" s="220"/>
    </row>
    <row r="625" spans="1:23" s="208" customFormat="1" x14ac:dyDescent="0.25">
      <c r="A625" s="466"/>
      <c r="B625" s="458"/>
      <c r="C625" s="212">
        <v>4</v>
      </c>
      <c r="D625" s="212">
        <v>1</v>
      </c>
      <c r="E625" s="213" t="s">
        <v>150</v>
      </c>
      <c r="F625" s="213" t="s">
        <v>154</v>
      </c>
      <c r="G625" s="213" t="s">
        <v>154</v>
      </c>
      <c r="H625" s="214" t="s">
        <v>116</v>
      </c>
      <c r="I625" s="215">
        <v>25.63</v>
      </c>
      <c r="J625" s="216">
        <v>569.17999999999995</v>
      </c>
      <c r="K625" s="217">
        <f t="shared" si="55"/>
        <v>543.54999999999995</v>
      </c>
      <c r="L625" s="14">
        <v>464.67771428571399</v>
      </c>
      <c r="M625" s="215">
        <f t="shared" si="56"/>
        <v>1.1697354602760015</v>
      </c>
      <c r="N625" s="291">
        <v>2.16</v>
      </c>
      <c r="O625" s="292">
        <v>59.47</v>
      </c>
      <c r="P625" s="173">
        <v>37.94</v>
      </c>
      <c r="Q625" s="217">
        <f t="shared" si="57"/>
        <v>57.31</v>
      </c>
      <c r="R625" s="217">
        <f t="shared" si="58"/>
        <v>35.78</v>
      </c>
      <c r="S625" s="216">
        <f t="shared" si="59"/>
        <v>60.173281162660707</v>
      </c>
      <c r="T625" s="219"/>
      <c r="U625" s="217"/>
      <c r="V625" s="217"/>
      <c r="W625" s="220"/>
    </row>
    <row r="626" spans="1:23" s="208" customFormat="1" ht="15.75" hidden="1" thickBot="1" x14ac:dyDescent="0.3">
      <c r="A626" s="467"/>
      <c r="B626" s="459"/>
      <c r="C626" s="212">
        <v>4</v>
      </c>
      <c r="D626" s="212">
        <v>1</v>
      </c>
      <c r="E626" s="213" t="s">
        <v>150</v>
      </c>
      <c r="F626" s="213" t="s">
        <v>154</v>
      </c>
      <c r="G626" s="213" t="s">
        <v>154</v>
      </c>
      <c r="H626" s="232" t="s">
        <v>118</v>
      </c>
      <c r="I626" s="233">
        <v>25.54</v>
      </c>
      <c r="J626" s="234">
        <v>530.28</v>
      </c>
      <c r="K626" s="217">
        <f t="shared" si="55"/>
        <v>504.73999999999995</v>
      </c>
      <c r="L626" s="14">
        <v>486.982244571428</v>
      </c>
      <c r="M626" s="215">
        <f t="shared" si="56"/>
        <v>1.036464892974075</v>
      </c>
      <c r="N626" s="218">
        <v>1</v>
      </c>
      <c r="O626" s="217">
        <v>17.09</v>
      </c>
      <c r="P626" s="217">
        <v>10.6</v>
      </c>
      <c r="Q626" s="217">
        <f t="shared" si="57"/>
        <v>16.09</v>
      </c>
      <c r="R626" s="217">
        <f t="shared" si="58"/>
        <v>9.6</v>
      </c>
      <c r="S626" s="216">
        <f t="shared" si="59"/>
        <v>67.604166666666671</v>
      </c>
      <c r="T626" s="219"/>
      <c r="U626" s="217"/>
      <c r="V626" s="217"/>
      <c r="W626" s="220"/>
    </row>
    <row r="627" spans="1:23" s="208" customFormat="1" hidden="1" x14ac:dyDescent="0.25">
      <c r="A627" s="465" t="s">
        <v>222</v>
      </c>
      <c r="B627" s="461">
        <v>336</v>
      </c>
      <c r="C627" s="212">
        <v>4</v>
      </c>
      <c r="D627" s="212">
        <v>1</v>
      </c>
      <c r="E627" s="213" t="s">
        <v>187</v>
      </c>
      <c r="F627" s="213" t="s">
        <v>157</v>
      </c>
      <c r="G627" s="213" t="s">
        <v>155</v>
      </c>
      <c r="H627" s="237" t="s">
        <v>117</v>
      </c>
      <c r="I627" s="238">
        <v>11.74</v>
      </c>
      <c r="J627" s="239">
        <v>87.97</v>
      </c>
      <c r="K627" s="217">
        <f t="shared" si="55"/>
        <v>76.23</v>
      </c>
      <c r="L627" s="14">
        <v>77.446285714285594</v>
      </c>
      <c r="M627" s="215">
        <f t="shared" si="56"/>
        <v>0.98429510591672909</v>
      </c>
      <c r="N627" s="291">
        <v>2.1</v>
      </c>
      <c r="O627" s="292">
        <v>50.26</v>
      </c>
      <c r="P627" s="173">
        <v>29.28</v>
      </c>
      <c r="Q627" s="217">
        <f t="shared" si="57"/>
        <v>48.16</v>
      </c>
      <c r="R627" s="217">
        <f t="shared" si="58"/>
        <v>27.18</v>
      </c>
      <c r="S627" s="216">
        <f t="shared" si="59"/>
        <v>77.189109639440758</v>
      </c>
      <c r="T627" s="219"/>
      <c r="U627" s="217"/>
      <c r="V627" s="217"/>
      <c r="W627" s="220"/>
    </row>
    <row r="628" spans="1:23" s="208" customFormat="1" hidden="1" x14ac:dyDescent="0.25">
      <c r="A628" s="466"/>
      <c r="B628" s="458"/>
      <c r="C628" s="212">
        <v>4</v>
      </c>
      <c r="D628" s="212">
        <v>1</v>
      </c>
      <c r="E628" s="213" t="s">
        <v>187</v>
      </c>
      <c r="F628" s="213" t="s">
        <v>157</v>
      </c>
      <c r="G628" s="213" t="s">
        <v>155</v>
      </c>
      <c r="H628" s="214" t="s">
        <v>119</v>
      </c>
      <c r="I628" s="215">
        <v>13.93</v>
      </c>
      <c r="J628" s="216">
        <v>198.71</v>
      </c>
      <c r="K628" s="217">
        <f t="shared" si="55"/>
        <v>184.78</v>
      </c>
      <c r="L628" s="14">
        <v>154.89257142857099</v>
      </c>
      <c r="M628" s="215">
        <f t="shared" si="56"/>
        <v>1.1929558551180206</v>
      </c>
      <c r="N628" s="291">
        <v>2.15</v>
      </c>
      <c r="O628" s="292">
        <v>57.19</v>
      </c>
      <c r="P628" s="173">
        <v>36.200000000000003</v>
      </c>
      <c r="Q628" s="217">
        <f t="shared" si="57"/>
        <v>55.04</v>
      </c>
      <c r="R628" s="217">
        <f t="shared" si="58"/>
        <v>34.050000000000004</v>
      </c>
      <c r="S628" s="216">
        <f t="shared" si="59"/>
        <v>61.644640234948575</v>
      </c>
      <c r="T628" s="219"/>
      <c r="U628" s="217"/>
      <c r="V628" s="217"/>
      <c r="W628" s="220"/>
    </row>
    <row r="629" spans="1:23" s="208" customFormat="1" hidden="1" x14ac:dyDescent="0.25">
      <c r="A629" s="466"/>
      <c r="B629" s="458"/>
      <c r="C629" s="212">
        <v>4</v>
      </c>
      <c r="D629" s="212">
        <v>1</v>
      </c>
      <c r="E629" s="213" t="s">
        <v>187</v>
      </c>
      <c r="F629" s="213" t="s">
        <v>157</v>
      </c>
      <c r="G629" s="213" t="s">
        <v>155</v>
      </c>
      <c r="H629" s="214" t="s">
        <v>69</v>
      </c>
      <c r="I629" s="215">
        <v>13.97</v>
      </c>
      <c r="J629" s="216">
        <v>276.10000000000002</v>
      </c>
      <c r="K629" s="217">
        <f t="shared" si="55"/>
        <v>262.13</v>
      </c>
      <c r="L629" s="14">
        <v>232.33885714285699</v>
      </c>
      <c r="M629" s="215">
        <f t="shared" si="56"/>
        <v>1.1282228174120073</v>
      </c>
      <c r="N629" s="291">
        <v>2.21</v>
      </c>
      <c r="O629" s="292">
        <v>63.54</v>
      </c>
      <c r="P629" s="173">
        <v>38.11</v>
      </c>
      <c r="Q629" s="217">
        <f t="shared" si="57"/>
        <v>61.33</v>
      </c>
      <c r="R629" s="217">
        <f t="shared" si="58"/>
        <v>35.9</v>
      </c>
      <c r="S629" s="216">
        <f t="shared" si="59"/>
        <v>70.835654596100284</v>
      </c>
      <c r="T629" s="219"/>
      <c r="U629" s="217"/>
      <c r="V629" s="217"/>
      <c r="W629" s="220"/>
    </row>
    <row r="630" spans="1:23" s="208" customFormat="1" x14ac:dyDescent="0.25">
      <c r="A630" s="466"/>
      <c r="B630" s="458"/>
      <c r="C630" s="212">
        <v>4</v>
      </c>
      <c r="D630" s="212">
        <v>1</v>
      </c>
      <c r="E630" s="213" t="s">
        <v>187</v>
      </c>
      <c r="F630" s="213" t="s">
        <v>157</v>
      </c>
      <c r="G630" s="213" t="s">
        <v>155</v>
      </c>
      <c r="H630" s="214" t="s">
        <v>116</v>
      </c>
      <c r="I630" s="215">
        <v>25.47</v>
      </c>
      <c r="J630" s="216">
        <v>545.45000000000005</v>
      </c>
      <c r="K630" s="217">
        <f t="shared" si="55"/>
        <v>519.98</v>
      </c>
      <c r="L630" s="14">
        <v>464.67771428571399</v>
      </c>
      <c r="M630" s="215">
        <f t="shared" si="56"/>
        <v>1.1190121325256468</v>
      </c>
      <c r="N630" s="291">
        <v>2.17</v>
      </c>
      <c r="O630" s="292">
        <v>55.96</v>
      </c>
      <c r="P630" s="173">
        <v>35.659999999999997</v>
      </c>
      <c r="Q630" s="217">
        <f t="shared" si="57"/>
        <v>53.79</v>
      </c>
      <c r="R630" s="217">
        <f t="shared" si="58"/>
        <v>33.489999999999995</v>
      </c>
      <c r="S630" s="216">
        <f t="shared" si="59"/>
        <v>60.615108987757559</v>
      </c>
      <c r="T630" s="219"/>
      <c r="U630" s="217"/>
      <c r="V630" s="217"/>
      <c r="W630" s="220"/>
    </row>
    <row r="631" spans="1:23" s="208" customFormat="1" ht="15.75" hidden="1" thickBot="1" x14ac:dyDescent="0.3">
      <c r="A631" s="467"/>
      <c r="B631" s="459"/>
      <c r="C631" s="212">
        <v>4</v>
      </c>
      <c r="D631" s="212">
        <v>1</v>
      </c>
      <c r="E631" s="213" t="s">
        <v>187</v>
      </c>
      <c r="F631" s="213" t="s">
        <v>157</v>
      </c>
      <c r="G631" s="213" t="s">
        <v>155</v>
      </c>
      <c r="H631" s="232" t="s">
        <v>118</v>
      </c>
      <c r="I631" s="233">
        <v>25.52</v>
      </c>
      <c r="J631" s="234">
        <v>540.76</v>
      </c>
      <c r="K631" s="217">
        <f t="shared" si="55"/>
        <v>515.24</v>
      </c>
      <c r="L631" s="14">
        <v>486.982244571428</v>
      </c>
      <c r="M631" s="215">
        <f t="shared" si="56"/>
        <v>1.0580262540237795</v>
      </c>
      <c r="N631" s="291">
        <v>2.19</v>
      </c>
      <c r="O631" s="292">
        <v>55.62</v>
      </c>
      <c r="P631" s="173">
        <v>37.44</v>
      </c>
      <c r="Q631" s="217">
        <f t="shared" si="57"/>
        <v>53.43</v>
      </c>
      <c r="R631" s="217">
        <f t="shared" si="58"/>
        <v>35.25</v>
      </c>
      <c r="S631" s="216">
        <f t="shared" si="59"/>
        <v>51.574468085106382</v>
      </c>
      <c r="T631" s="219"/>
      <c r="U631" s="217"/>
      <c r="V631" s="217"/>
      <c r="W631" s="220"/>
    </row>
    <row r="632" spans="1:23" s="208" customFormat="1" hidden="1" x14ac:dyDescent="0.25">
      <c r="A632" s="478" t="s">
        <v>222</v>
      </c>
      <c r="B632" s="461">
        <v>337</v>
      </c>
      <c r="C632" s="212">
        <v>4</v>
      </c>
      <c r="D632" s="212">
        <v>1</v>
      </c>
      <c r="E632" s="213" t="s">
        <v>151</v>
      </c>
      <c r="F632" s="213" t="s">
        <v>154</v>
      </c>
      <c r="G632" s="213" t="s">
        <v>156</v>
      </c>
      <c r="H632" s="294" t="s">
        <v>117</v>
      </c>
      <c r="I632" s="295">
        <v>13.96</v>
      </c>
      <c r="J632" s="281">
        <v>79.760000000000005</v>
      </c>
      <c r="K632" s="217">
        <f t="shared" si="55"/>
        <v>65.800000000000011</v>
      </c>
      <c r="L632" s="14">
        <v>77.446285714285594</v>
      </c>
      <c r="M632" s="215">
        <f t="shared" si="56"/>
        <v>0.84962111989139166</v>
      </c>
      <c r="N632" s="291">
        <v>2.11</v>
      </c>
      <c r="O632" s="292">
        <v>48.26</v>
      </c>
      <c r="P632" s="173">
        <v>30.03</v>
      </c>
      <c r="Q632" s="217">
        <f t="shared" si="57"/>
        <v>46.15</v>
      </c>
      <c r="R632" s="217">
        <f t="shared" si="58"/>
        <v>27.92</v>
      </c>
      <c r="S632" s="216">
        <f t="shared" si="59"/>
        <v>65.293696275071625</v>
      </c>
      <c r="T632" s="219"/>
      <c r="U632" s="217"/>
      <c r="V632" s="217"/>
      <c r="W632" s="220"/>
    </row>
    <row r="633" spans="1:23" s="208" customFormat="1" hidden="1" x14ac:dyDescent="0.25">
      <c r="A633" s="479"/>
      <c r="B633" s="458"/>
      <c r="C633" s="212">
        <v>4</v>
      </c>
      <c r="D633" s="212">
        <v>1</v>
      </c>
      <c r="E633" s="213" t="s">
        <v>151</v>
      </c>
      <c r="F633" s="213" t="s">
        <v>154</v>
      </c>
      <c r="G633" s="213" t="s">
        <v>156</v>
      </c>
      <c r="H633" s="282" t="s">
        <v>119</v>
      </c>
      <c r="I633" s="283">
        <v>14</v>
      </c>
      <c r="J633" s="284">
        <v>167.21</v>
      </c>
      <c r="K633" s="217">
        <f t="shared" si="55"/>
        <v>153.21</v>
      </c>
      <c r="L633" s="14">
        <v>154.89257142857099</v>
      </c>
      <c r="M633" s="215">
        <f t="shared" si="56"/>
        <v>0.9891371715696069</v>
      </c>
      <c r="N633" s="291">
        <v>2.14</v>
      </c>
      <c r="O633" s="292">
        <v>63.84</v>
      </c>
      <c r="P633" s="173">
        <v>37.9</v>
      </c>
      <c r="Q633" s="217">
        <f t="shared" si="57"/>
        <v>61.7</v>
      </c>
      <c r="R633" s="217">
        <f t="shared" si="58"/>
        <v>35.76</v>
      </c>
      <c r="S633" s="216">
        <f t="shared" si="59"/>
        <v>72.5391498881432</v>
      </c>
      <c r="T633" s="219"/>
      <c r="U633" s="217"/>
      <c r="V633" s="217"/>
      <c r="W633" s="220"/>
    </row>
    <row r="634" spans="1:23" s="208" customFormat="1" hidden="1" x14ac:dyDescent="0.25">
      <c r="A634" s="479"/>
      <c r="B634" s="458"/>
      <c r="C634" s="212">
        <v>4</v>
      </c>
      <c r="D634" s="212">
        <v>1</v>
      </c>
      <c r="E634" s="213" t="s">
        <v>151</v>
      </c>
      <c r="F634" s="213" t="s">
        <v>154</v>
      </c>
      <c r="G634" s="213" t="s">
        <v>156</v>
      </c>
      <c r="H634" s="282" t="s">
        <v>69</v>
      </c>
      <c r="I634" s="283">
        <v>14.01</v>
      </c>
      <c r="J634" s="284">
        <v>302.5</v>
      </c>
      <c r="K634" s="217">
        <f t="shared" si="55"/>
        <v>288.49</v>
      </c>
      <c r="L634" s="14">
        <v>232.33885714285699</v>
      </c>
      <c r="M634" s="215">
        <f t="shared" si="56"/>
        <v>1.2416777957318506</v>
      </c>
      <c r="N634" s="291">
        <v>2.17</v>
      </c>
      <c r="O634" s="292">
        <v>65.09</v>
      </c>
      <c r="P634" s="173">
        <v>45.31</v>
      </c>
      <c r="Q634" s="217">
        <f t="shared" si="57"/>
        <v>62.92</v>
      </c>
      <c r="R634" s="217">
        <f t="shared" si="58"/>
        <v>43.14</v>
      </c>
      <c r="S634" s="216">
        <f t="shared" si="59"/>
        <v>45.85071859063514</v>
      </c>
      <c r="T634" s="219"/>
      <c r="U634" s="217"/>
      <c r="V634" s="217"/>
      <c r="W634" s="220"/>
    </row>
    <row r="635" spans="1:23" s="208" customFormat="1" x14ac:dyDescent="0.25">
      <c r="A635" s="479"/>
      <c r="B635" s="458"/>
      <c r="C635" s="212">
        <v>4</v>
      </c>
      <c r="D635" s="212">
        <v>1</v>
      </c>
      <c r="E635" s="213" t="s">
        <v>151</v>
      </c>
      <c r="F635" s="213" t="s">
        <v>154</v>
      </c>
      <c r="G635" s="213" t="s">
        <v>156</v>
      </c>
      <c r="H635" s="282" t="s">
        <v>116</v>
      </c>
      <c r="I635" s="283">
        <v>25.28</v>
      </c>
      <c r="J635" s="284">
        <v>577.29</v>
      </c>
      <c r="K635" s="217">
        <f t="shared" si="55"/>
        <v>552.01</v>
      </c>
      <c r="L635" s="14">
        <v>464.67771428571399</v>
      </c>
      <c r="M635" s="215">
        <f t="shared" si="56"/>
        <v>1.187941627130817</v>
      </c>
      <c r="N635" s="218"/>
      <c r="O635" s="217"/>
      <c r="P635" s="217"/>
      <c r="Q635" s="217"/>
      <c r="R635" s="217"/>
      <c r="S635" s="216"/>
      <c r="T635" s="219"/>
      <c r="U635" s="217"/>
      <c r="V635" s="217"/>
      <c r="W635" s="220"/>
    </row>
    <row r="636" spans="1:23" s="208" customFormat="1" ht="15.75" hidden="1" thickBot="1" x14ac:dyDescent="0.3">
      <c r="A636" s="480"/>
      <c r="B636" s="459"/>
      <c r="C636" s="212">
        <v>4</v>
      </c>
      <c r="D636" s="212">
        <v>1</v>
      </c>
      <c r="E636" s="213" t="s">
        <v>151</v>
      </c>
      <c r="F636" s="213" t="s">
        <v>154</v>
      </c>
      <c r="G636" s="213" t="s">
        <v>156</v>
      </c>
      <c r="H636" s="245" t="s">
        <v>120</v>
      </c>
      <c r="I636" s="296">
        <v>25.19</v>
      </c>
      <c r="J636" s="287">
        <v>431.9</v>
      </c>
      <c r="K636" s="217">
        <f t="shared" si="55"/>
        <v>406.71</v>
      </c>
      <c r="L636" s="246">
        <v>216.84959999999899</v>
      </c>
      <c r="M636" s="215">
        <f t="shared" si="56"/>
        <v>1.8755395444584722</v>
      </c>
      <c r="N636" s="291">
        <v>2.13</v>
      </c>
      <c r="O636" s="292">
        <v>49.23</v>
      </c>
      <c r="P636" s="173">
        <v>30.51</v>
      </c>
      <c r="Q636" s="217">
        <f t="shared" si="57"/>
        <v>47.099999999999994</v>
      </c>
      <c r="R636" s="217">
        <f t="shared" si="58"/>
        <v>28.380000000000003</v>
      </c>
      <c r="S636" s="216">
        <f t="shared" si="59"/>
        <v>65.961945031712446</v>
      </c>
      <c r="T636" s="219"/>
      <c r="U636" s="217"/>
      <c r="V636" s="217"/>
      <c r="W636" s="220"/>
    </row>
    <row r="637" spans="1:23" s="208" customFormat="1" hidden="1" x14ac:dyDescent="0.25">
      <c r="A637" s="478" t="s">
        <v>222</v>
      </c>
      <c r="B637" s="461">
        <v>338</v>
      </c>
      <c r="C637" s="212">
        <v>4</v>
      </c>
      <c r="D637" s="212">
        <v>1</v>
      </c>
      <c r="E637" s="213" t="s">
        <v>187</v>
      </c>
      <c r="F637" s="213" t="s">
        <v>154</v>
      </c>
      <c r="G637" s="213" t="s">
        <v>155</v>
      </c>
      <c r="H637" s="294" t="s">
        <v>117</v>
      </c>
      <c r="I637" s="295">
        <v>11.83</v>
      </c>
      <c r="J637" s="281">
        <v>79.44</v>
      </c>
      <c r="K637" s="217">
        <f t="shared" si="55"/>
        <v>67.61</v>
      </c>
      <c r="L637" s="14">
        <v>77.446285714285594</v>
      </c>
      <c r="M637" s="215">
        <f t="shared" si="56"/>
        <v>0.87299215677594189</v>
      </c>
      <c r="N637" s="218"/>
      <c r="O637" s="217"/>
      <c r="P637" s="217"/>
      <c r="Q637" s="217"/>
      <c r="R637" s="217"/>
      <c r="S637" s="216"/>
      <c r="T637" s="219"/>
      <c r="U637" s="217"/>
      <c r="V637" s="217"/>
      <c r="W637" s="220"/>
    </row>
    <row r="638" spans="1:23" s="208" customFormat="1" hidden="1" x14ac:dyDescent="0.25">
      <c r="A638" s="479"/>
      <c r="B638" s="458"/>
      <c r="C638" s="212">
        <v>4</v>
      </c>
      <c r="D638" s="212">
        <v>1</v>
      </c>
      <c r="E638" s="213" t="s">
        <v>187</v>
      </c>
      <c r="F638" s="213" t="s">
        <v>154</v>
      </c>
      <c r="G638" s="213" t="s">
        <v>155</v>
      </c>
      <c r="H638" s="282" t="s">
        <v>119</v>
      </c>
      <c r="I638" s="283">
        <v>14.01</v>
      </c>
      <c r="J638" s="284">
        <v>192.17</v>
      </c>
      <c r="K638" s="217">
        <f t="shared" si="55"/>
        <v>178.16</v>
      </c>
      <c r="L638" s="14">
        <v>154.89257142857099</v>
      </c>
      <c r="M638" s="215">
        <f t="shared" si="56"/>
        <v>1.1502165556219643</v>
      </c>
      <c r="N638" s="218"/>
      <c r="O638" s="217"/>
      <c r="P638" s="217"/>
      <c r="Q638" s="217"/>
      <c r="R638" s="217"/>
      <c r="S638" s="216"/>
      <c r="T638" s="219"/>
      <c r="U638" s="217"/>
      <c r="V638" s="217"/>
      <c r="W638" s="220"/>
    </row>
    <row r="639" spans="1:23" s="208" customFormat="1" hidden="1" x14ac:dyDescent="0.25">
      <c r="A639" s="479"/>
      <c r="B639" s="458"/>
      <c r="C639" s="212">
        <v>4</v>
      </c>
      <c r="D639" s="212">
        <v>1</v>
      </c>
      <c r="E639" s="213" t="s">
        <v>187</v>
      </c>
      <c r="F639" s="213" t="s">
        <v>154</v>
      </c>
      <c r="G639" s="213" t="s">
        <v>155</v>
      </c>
      <c r="H639" s="282" t="s">
        <v>69</v>
      </c>
      <c r="I639" s="283">
        <v>14.03</v>
      </c>
      <c r="J639" s="284">
        <v>294.23</v>
      </c>
      <c r="K639" s="217">
        <f t="shared" si="55"/>
        <v>280.20000000000005</v>
      </c>
      <c r="L639" s="14">
        <v>232.33885714285699</v>
      </c>
      <c r="M639" s="215">
        <f t="shared" si="56"/>
        <v>1.2059971519430988</v>
      </c>
      <c r="N639" s="218"/>
      <c r="O639" s="217"/>
      <c r="P639" s="217"/>
      <c r="Q639" s="217"/>
      <c r="R639" s="217"/>
      <c r="S639" s="216"/>
      <c r="T639" s="219"/>
      <c r="U639" s="217"/>
      <c r="V639" s="217"/>
      <c r="W639" s="220"/>
    </row>
    <row r="640" spans="1:23" s="208" customFormat="1" x14ac:dyDescent="0.25">
      <c r="A640" s="479"/>
      <c r="B640" s="458"/>
      <c r="C640" s="212">
        <v>4</v>
      </c>
      <c r="D640" s="212">
        <v>1</v>
      </c>
      <c r="E640" s="213" t="s">
        <v>187</v>
      </c>
      <c r="F640" s="213" t="s">
        <v>154</v>
      </c>
      <c r="G640" s="213" t="s">
        <v>155</v>
      </c>
      <c r="H640" s="282" t="s">
        <v>116</v>
      </c>
      <c r="I640" s="283">
        <v>25.48</v>
      </c>
      <c r="J640" s="284">
        <v>588.23</v>
      </c>
      <c r="K640" s="217">
        <f t="shared" si="55"/>
        <v>562.75</v>
      </c>
      <c r="L640" s="14">
        <v>464.67771428571399</v>
      </c>
      <c r="M640" s="215">
        <f t="shared" si="56"/>
        <v>1.2110544205138807</v>
      </c>
      <c r="N640" s="218"/>
      <c r="O640" s="217"/>
      <c r="P640" s="217"/>
      <c r="Q640" s="217"/>
      <c r="R640" s="217"/>
      <c r="S640" s="216"/>
      <c r="T640" s="219"/>
      <c r="U640" s="217"/>
      <c r="V640" s="217"/>
      <c r="W640" s="220"/>
    </row>
    <row r="641" spans="1:23" s="208" customFormat="1" ht="15.75" hidden="1" thickBot="1" x14ac:dyDescent="0.3">
      <c r="A641" s="480"/>
      <c r="B641" s="459"/>
      <c r="C641" s="212">
        <v>4</v>
      </c>
      <c r="D641" s="212">
        <v>1</v>
      </c>
      <c r="E641" s="213" t="s">
        <v>187</v>
      </c>
      <c r="F641" s="213" t="s">
        <v>154</v>
      </c>
      <c r="G641" s="213" t="s">
        <v>155</v>
      </c>
      <c r="H641" s="297" t="s">
        <v>118</v>
      </c>
      <c r="I641" s="296">
        <v>25.44</v>
      </c>
      <c r="J641" s="287">
        <v>489.92</v>
      </c>
      <c r="K641" s="217">
        <f t="shared" si="55"/>
        <v>464.48</v>
      </c>
      <c r="L641" s="14">
        <v>486.982244571428</v>
      </c>
      <c r="M641" s="215">
        <f t="shared" si="56"/>
        <v>0.95379247432063718</v>
      </c>
      <c r="N641" s="218"/>
      <c r="O641" s="217"/>
      <c r="P641" s="217"/>
      <c r="Q641" s="217"/>
      <c r="R641" s="217"/>
      <c r="S641" s="216"/>
      <c r="T641" s="219"/>
      <c r="U641" s="217"/>
      <c r="V641" s="217"/>
      <c r="W641" s="220"/>
    </row>
    <row r="642" spans="1:23" s="208" customFormat="1" hidden="1" x14ac:dyDescent="0.25">
      <c r="A642" s="465" t="s">
        <v>222</v>
      </c>
      <c r="B642" s="461">
        <v>339</v>
      </c>
      <c r="C642" s="212">
        <v>4</v>
      </c>
      <c r="D642" s="212">
        <v>1</v>
      </c>
      <c r="E642" s="213" t="s">
        <v>196</v>
      </c>
      <c r="F642" s="213" t="s">
        <v>154</v>
      </c>
      <c r="G642" s="213" t="s">
        <v>154</v>
      </c>
      <c r="H642" s="237" t="s">
        <v>117</v>
      </c>
      <c r="I642" s="238">
        <v>11.94</v>
      </c>
      <c r="J642" s="239">
        <v>82.12</v>
      </c>
      <c r="K642" s="217">
        <f t="shared" si="55"/>
        <v>70.180000000000007</v>
      </c>
      <c r="L642" s="14">
        <v>77.446285714285594</v>
      </c>
      <c r="M642" s="215">
        <f t="shared" si="56"/>
        <v>0.90617644671698871</v>
      </c>
      <c r="N642" s="291">
        <v>2.16</v>
      </c>
      <c r="O642" s="292">
        <v>56.26</v>
      </c>
      <c r="P642" s="173">
        <v>33.43</v>
      </c>
      <c r="Q642" s="217">
        <f t="shared" si="57"/>
        <v>54.099999999999994</v>
      </c>
      <c r="R642" s="217">
        <f t="shared" si="58"/>
        <v>31.27</v>
      </c>
      <c r="S642" s="216">
        <f t="shared" si="59"/>
        <v>73.009274064598642</v>
      </c>
      <c r="T642" s="219"/>
      <c r="U642" s="217"/>
      <c r="V642" s="217"/>
      <c r="W642" s="220"/>
    </row>
    <row r="643" spans="1:23" s="208" customFormat="1" hidden="1" x14ac:dyDescent="0.25">
      <c r="A643" s="466"/>
      <c r="B643" s="458"/>
      <c r="C643" s="212">
        <v>4</v>
      </c>
      <c r="D643" s="212">
        <v>1</v>
      </c>
      <c r="E643" s="213" t="s">
        <v>196</v>
      </c>
      <c r="F643" s="213" t="s">
        <v>154</v>
      </c>
      <c r="G643" s="213" t="s">
        <v>154</v>
      </c>
      <c r="H643" s="214" t="s">
        <v>119</v>
      </c>
      <c r="I643" s="215">
        <v>13.93</v>
      </c>
      <c r="J643" s="216">
        <v>206.64</v>
      </c>
      <c r="K643" s="217">
        <f t="shared" ref="K643:K706" si="60">J643-I643</f>
        <v>192.70999999999998</v>
      </c>
      <c r="L643" s="14">
        <v>154.89257142857099</v>
      </c>
      <c r="M643" s="215">
        <f t="shared" ref="M643:M706" si="61">K643/L643</f>
        <v>1.2441526292877678</v>
      </c>
      <c r="N643" s="291">
        <v>2.16</v>
      </c>
      <c r="O643" s="292">
        <v>54.39</v>
      </c>
      <c r="P643" s="173">
        <v>34.65</v>
      </c>
      <c r="Q643" s="217">
        <f t="shared" si="57"/>
        <v>52.230000000000004</v>
      </c>
      <c r="R643" s="217">
        <f t="shared" si="58"/>
        <v>32.489999999999995</v>
      </c>
      <c r="S643" s="216">
        <f t="shared" si="59"/>
        <v>60.757156048014814</v>
      </c>
      <c r="T643" s="219"/>
      <c r="U643" s="217"/>
      <c r="V643" s="217"/>
      <c r="W643" s="220"/>
    </row>
    <row r="644" spans="1:23" s="208" customFormat="1" hidden="1" x14ac:dyDescent="0.25">
      <c r="A644" s="466"/>
      <c r="B644" s="458"/>
      <c r="C644" s="212">
        <v>4</v>
      </c>
      <c r="D644" s="212">
        <v>1</v>
      </c>
      <c r="E644" s="213" t="s">
        <v>196</v>
      </c>
      <c r="F644" s="213" t="s">
        <v>154</v>
      </c>
      <c r="G644" s="213" t="s">
        <v>154</v>
      </c>
      <c r="H644" s="214" t="s">
        <v>69</v>
      </c>
      <c r="I644" s="215">
        <v>14</v>
      </c>
      <c r="J644" s="216">
        <v>269.79000000000002</v>
      </c>
      <c r="K644" s="217">
        <f t="shared" si="60"/>
        <v>255.79000000000002</v>
      </c>
      <c r="L644" s="14">
        <v>232.33885714285699</v>
      </c>
      <c r="M644" s="215">
        <f t="shared" si="61"/>
        <v>1.1009350874215746</v>
      </c>
      <c r="N644" s="291">
        <v>2.13</v>
      </c>
      <c r="O644" s="292">
        <v>59.54</v>
      </c>
      <c r="P644" s="173">
        <v>34.99</v>
      </c>
      <c r="Q644" s="217">
        <f t="shared" si="57"/>
        <v>57.41</v>
      </c>
      <c r="R644" s="217">
        <f t="shared" si="58"/>
        <v>32.86</v>
      </c>
      <c r="S644" s="216">
        <f t="shared" si="59"/>
        <v>74.710894704808268</v>
      </c>
      <c r="T644" s="219"/>
      <c r="U644" s="217"/>
      <c r="V644" s="217"/>
      <c r="W644" s="220"/>
    </row>
    <row r="645" spans="1:23" s="208" customFormat="1" x14ac:dyDescent="0.25">
      <c r="A645" s="466"/>
      <c r="B645" s="458"/>
      <c r="C645" s="212">
        <v>4</v>
      </c>
      <c r="D645" s="212">
        <v>1</v>
      </c>
      <c r="E645" s="213" t="s">
        <v>196</v>
      </c>
      <c r="F645" s="213" t="s">
        <v>154</v>
      </c>
      <c r="G645" s="213" t="s">
        <v>154</v>
      </c>
      <c r="H645" s="214" t="s">
        <v>116</v>
      </c>
      <c r="I645" s="215">
        <v>25.35</v>
      </c>
      <c r="J645" s="216">
        <v>532.42999999999995</v>
      </c>
      <c r="K645" s="217">
        <f t="shared" si="60"/>
        <v>507.07999999999993</v>
      </c>
      <c r="L645" s="14">
        <v>464.67771428571399</v>
      </c>
      <c r="M645" s="215">
        <f t="shared" si="61"/>
        <v>1.0912509561158215</v>
      </c>
      <c r="N645" s="291">
        <v>2.11</v>
      </c>
      <c r="O645" s="292">
        <v>61.52</v>
      </c>
      <c r="P645" s="173">
        <v>37.43</v>
      </c>
      <c r="Q645" s="217">
        <f t="shared" si="57"/>
        <v>59.410000000000004</v>
      </c>
      <c r="R645" s="217">
        <f t="shared" si="58"/>
        <v>35.32</v>
      </c>
      <c r="S645" s="216">
        <f t="shared" si="59"/>
        <v>68.204983012457546</v>
      </c>
      <c r="T645" s="219"/>
      <c r="U645" s="217"/>
      <c r="V645" s="217"/>
      <c r="W645" s="220"/>
    </row>
    <row r="646" spans="1:23" s="208" customFormat="1" ht="15.75" hidden="1" thickBot="1" x14ac:dyDescent="0.3">
      <c r="A646" s="467"/>
      <c r="B646" s="459"/>
      <c r="C646" s="212">
        <v>4</v>
      </c>
      <c r="D646" s="212">
        <v>1</v>
      </c>
      <c r="E646" s="213" t="s">
        <v>196</v>
      </c>
      <c r="F646" s="213" t="s">
        <v>154</v>
      </c>
      <c r="G646" s="213" t="s">
        <v>154</v>
      </c>
      <c r="H646" s="232" t="s">
        <v>118</v>
      </c>
      <c r="I646" s="233">
        <v>25.75</v>
      </c>
      <c r="J646" s="234">
        <v>498.65</v>
      </c>
      <c r="K646" s="217">
        <f t="shared" si="60"/>
        <v>472.9</v>
      </c>
      <c r="L646" s="14">
        <v>486.982244571428</v>
      </c>
      <c r="M646" s="215">
        <f t="shared" si="61"/>
        <v>0.97108263241954296</v>
      </c>
      <c r="N646" s="291">
        <v>2.21</v>
      </c>
      <c r="O646" s="292">
        <v>57.45</v>
      </c>
      <c r="P646" s="173">
        <v>34.380000000000003</v>
      </c>
      <c r="Q646" s="217">
        <f t="shared" si="57"/>
        <v>55.24</v>
      </c>
      <c r="R646" s="217">
        <f t="shared" si="58"/>
        <v>32.17</v>
      </c>
      <c r="S646" s="216">
        <f t="shared" si="59"/>
        <v>71.71277587814734</v>
      </c>
      <c r="T646" s="219"/>
      <c r="U646" s="217"/>
      <c r="V646" s="217"/>
      <c r="W646" s="220"/>
    </row>
    <row r="647" spans="1:23" s="208" customFormat="1" hidden="1" x14ac:dyDescent="0.25">
      <c r="A647" s="465" t="s">
        <v>222</v>
      </c>
      <c r="B647" s="461">
        <v>340</v>
      </c>
      <c r="C647" s="212">
        <v>4</v>
      </c>
      <c r="D647" s="212">
        <v>1</v>
      </c>
      <c r="E647" s="213" t="s">
        <v>189</v>
      </c>
      <c r="F647" s="213" t="s">
        <v>154</v>
      </c>
      <c r="G647" s="213" t="s">
        <v>154</v>
      </c>
      <c r="H647" s="237" t="s">
        <v>117</v>
      </c>
      <c r="I647" s="238">
        <v>12.04</v>
      </c>
      <c r="J647" s="239">
        <v>84.65</v>
      </c>
      <c r="K647" s="217">
        <f t="shared" si="60"/>
        <v>72.610000000000014</v>
      </c>
      <c r="L647" s="14">
        <v>77.446285714285594</v>
      </c>
      <c r="M647" s="215">
        <f t="shared" si="61"/>
        <v>0.93755303214762842</v>
      </c>
      <c r="N647" s="291">
        <v>2.1800000000000002</v>
      </c>
      <c r="O647" s="292">
        <v>41.09</v>
      </c>
      <c r="P647" s="173">
        <v>24.02</v>
      </c>
      <c r="Q647" s="217">
        <f t="shared" si="57"/>
        <v>38.910000000000004</v>
      </c>
      <c r="R647" s="217">
        <f t="shared" si="58"/>
        <v>21.84</v>
      </c>
      <c r="S647" s="216">
        <f t="shared" si="59"/>
        <v>78.159340659340685</v>
      </c>
      <c r="T647" s="219"/>
      <c r="U647" s="217"/>
      <c r="V647" s="217"/>
      <c r="W647" s="220"/>
    </row>
    <row r="648" spans="1:23" s="208" customFormat="1" hidden="1" x14ac:dyDescent="0.25">
      <c r="A648" s="466"/>
      <c r="B648" s="458"/>
      <c r="C648" s="212">
        <v>4</v>
      </c>
      <c r="D648" s="212">
        <v>1</v>
      </c>
      <c r="E648" s="213" t="s">
        <v>189</v>
      </c>
      <c r="F648" s="213" t="s">
        <v>154</v>
      </c>
      <c r="G648" s="213" t="s">
        <v>154</v>
      </c>
      <c r="H648" s="214" t="s">
        <v>119</v>
      </c>
      <c r="I648" s="215">
        <v>14</v>
      </c>
      <c r="J648" s="216">
        <v>177.2</v>
      </c>
      <c r="K648" s="217">
        <f t="shared" si="60"/>
        <v>163.19999999999999</v>
      </c>
      <c r="L648" s="14">
        <v>154.89257142857099</v>
      </c>
      <c r="M648" s="215">
        <f t="shared" si="61"/>
        <v>1.0536334860659213</v>
      </c>
      <c r="N648" s="218">
        <v>1.02</v>
      </c>
      <c r="O648" s="217">
        <v>23.65</v>
      </c>
      <c r="P648" s="217">
        <v>14.25</v>
      </c>
      <c r="Q648" s="217">
        <f t="shared" si="57"/>
        <v>22.63</v>
      </c>
      <c r="R648" s="217">
        <f t="shared" si="58"/>
        <v>13.23</v>
      </c>
      <c r="S648" s="216">
        <f t="shared" si="59"/>
        <v>71.050642479213906</v>
      </c>
      <c r="T648" s="219"/>
      <c r="U648" s="217"/>
      <c r="V648" s="217"/>
      <c r="W648" s="220"/>
    </row>
    <row r="649" spans="1:23" s="208" customFormat="1" hidden="1" x14ac:dyDescent="0.25">
      <c r="A649" s="466"/>
      <c r="B649" s="458"/>
      <c r="C649" s="212">
        <v>4</v>
      </c>
      <c r="D649" s="212">
        <v>1</v>
      </c>
      <c r="E649" s="213" t="s">
        <v>189</v>
      </c>
      <c r="F649" s="213" t="s">
        <v>154</v>
      </c>
      <c r="G649" s="213" t="s">
        <v>154</v>
      </c>
      <c r="H649" s="214" t="s">
        <v>69</v>
      </c>
      <c r="I649" s="215">
        <v>14.01</v>
      </c>
      <c r="J649" s="216">
        <v>262.89</v>
      </c>
      <c r="K649" s="217">
        <f t="shared" si="60"/>
        <v>248.88</v>
      </c>
      <c r="L649" s="14">
        <v>232.33885714285699</v>
      </c>
      <c r="M649" s="215">
        <f t="shared" si="61"/>
        <v>1.0711940441670178</v>
      </c>
      <c r="N649" s="291">
        <v>2.16</v>
      </c>
      <c r="O649" s="292">
        <v>51.5</v>
      </c>
      <c r="P649" s="173">
        <v>30.67</v>
      </c>
      <c r="Q649" s="217">
        <f t="shared" si="57"/>
        <v>49.34</v>
      </c>
      <c r="R649" s="217">
        <f t="shared" si="58"/>
        <v>28.51</v>
      </c>
      <c r="S649" s="216">
        <f t="shared" si="59"/>
        <v>73.06208347948089</v>
      </c>
      <c r="T649" s="219"/>
      <c r="U649" s="217"/>
      <c r="V649" s="217"/>
      <c r="W649" s="220"/>
    </row>
    <row r="650" spans="1:23" s="208" customFormat="1" x14ac:dyDescent="0.25">
      <c r="A650" s="466"/>
      <c r="B650" s="458"/>
      <c r="C650" s="212">
        <v>4</v>
      </c>
      <c r="D650" s="212">
        <v>1</v>
      </c>
      <c r="E650" s="213" t="s">
        <v>189</v>
      </c>
      <c r="F650" s="213" t="s">
        <v>154</v>
      </c>
      <c r="G650" s="213" t="s">
        <v>154</v>
      </c>
      <c r="H650" s="214" t="s">
        <v>116</v>
      </c>
      <c r="I650" s="215">
        <v>25.43</v>
      </c>
      <c r="J650" s="216">
        <v>535.75</v>
      </c>
      <c r="K650" s="217">
        <f t="shared" si="60"/>
        <v>510.32</v>
      </c>
      <c r="L650" s="14">
        <v>464.67771428571399</v>
      </c>
      <c r="M650" s="215">
        <f t="shared" si="61"/>
        <v>1.0982235306559638</v>
      </c>
      <c r="N650" s="291">
        <v>2.1800000000000002</v>
      </c>
      <c r="O650" s="292">
        <v>50.76</v>
      </c>
      <c r="P650" s="173">
        <v>31.35</v>
      </c>
      <c r="Q650" s="217">
        <f t="shared" si="57"/>
        <v>48.58</v>
      </c>
      <c r="R650" s="217">
        <f t="shared" si="58"/>
        <v>29.17</v>
      </c>
      <c r="S650" s="216">
        <f t="shared" si="59"/>
        <v>66.540966746657503</v>
      </c>
      <c r="T650" s="219"/>
      <c r="U650" s="217"/>
      <c r="V650" s="217"/>
      <c r="W650" s="220"/>
    </row>
    <row r="651" spans="1:23" s="208" customFormat="1" ht="15.75" hidden="1" thickBot="1" x14ac:dyDescent="0.3">
      <c r="A651" s="467"/>
      <c r="B651" s="459"/>
      <c r="C651" s="212">
        <v>4</v>
      </c>
      <c r="D651" s="212">
        <v>1</v>
      </c>
      <c r="E651" s="213" t="s">
        <v>189</v>
      </c>
      <c r="F651" s="213" t="s">
        <v>154</v>
      </c>
      <c r="G651" s="213" t="s">
        <v>154</v>
      </c>
      <c r="H651" s="232" t="s">
        <v>118</v>
      </c>
      <c r="I651" s="233">
        <v>25.4</v>
      </c>
      <c r="J651" s="234">
        <v>524.36</v>
      </c>
      <c r="K651" s="217">
        <f t="shared" si="60"/>
        <v>498.96000000000004</v>
      </c>
      <c r="L651" s="14">
        <v>486.982244571428</v>
      </c>
      <c r="M651" s="215">
        <f t="shared" si="61"/>
        <v>1.0245958770819523</v>
      </c>
      <c r="N651" s="218">
        <v>1.06</v>
      </c>
      <c r="O651" s="217">
        <v>8.33</v>
      </c>
      <c r="P651" s="217">
        <v>5.37</v>
      </c>
      <c r="Q651" s="217">
        <f t="shared" si="57"/>
        <v>7.27</v>
      </c>
      <c r="R651" s="217">
        <f t="shared" si="58"/>
        <v>4.3100000000000005</v>
      </c>
      <c r="S651" s="216">
        <f t="shared" si="59"/>
        <v>68.677494199535943</v>
      </c>
      <c r="T651" s="219"/>
      <c r="U651" s="217"/>
      <c r="V651" s="217"/>
      <c r="W651" s="220"/>
    </row>
    <row r="652" spans="1:23" s="208" customFormat="1" hidden="1" x14ac:dyDescent="0.25">
      <c r="A652" s="465" t="s">
        <v>222</v>
      </c>
      <c r="B652" s="461">
        <v>341</v>
      </c>
      <c r="C652" s="212">
        <v>4</v>
      </c>
      <c r="D652" s="212">
        <v>1</v>
      </c>
      <c r="E652" s="213" t="s">
        <v>151</v>
      </c>
      <c r="F652" s="213" t="s">
        <v>154</v>
      </c>
      <c r="G652" s="213" t="s">
        <v>155</v>
      </c>
      <c r="H652" s="237" t="s">
        <v>117</v>
      </c>
      <c r="I652" s="238">
        <v>11.97</v>
      </c>
      <c r="J652" s="239">
        <v>86.76</v>
      </c>
      <c r="K652" s="217">
        <f t="shared" si="60"/>
        <v>74.790000000000006</v>
      </c>
      <c r="L652" s="14">
        <v>77.446285714285594</v>
      </c>
      <c r="M652" s="215">
        <f t="shared" si="61"/>
        <v>0.96570157380968347</v>
      </c>
      <c r="N652" s="291">
        <v>2.1800000000000002</v>
      </c>
      <c r="O652" s="292">
        <v>41.09</v>
      </c>
      <c r="P652" s="173">
        <v>24.02</v>
      </c>
      <c r="Q652" s="217">
        <f t="shared" si="57"/>
        <v>38.910000000000004</v>
      </c>
      <c r="R652" s="217">
        <f t="shared" si="58"/>
        <v>21.84</v>
      </c>
      <c r="S652" s="216">
        <f t="shared" si="59"/>
        <v>78.159340659340685</v>
      </c>
      <c r="T652" s="219"/>
      <c r="U652" s="217"/>
      <c r="V652" s="217"/>
      <c r="W652" s="220"/>
    </row>
    <row r="653" spans="1:23" s="208" customFormat="1" hidden="1" x14ac:dyDescent="0.25">
      <c r="A653" s="466"/>
      <c r="B653" s="458"/>
      <c r="C653" s="212">
        <v>4</v>
      </c>
      <c r="D653" s="212">
        <v>1</v>
      </c>
      <c r="E653" s="213" t="s">
        <v>151</v>
      </c>
      <c r="F653" s="213" t="s">
        <v>154</v>
      </c>
      <c r="G653" s="213" t="s">
        <v>155</v>
      </c>
      <c r="H653" s="214" t="s">
        <v>119</v>
      </c>
      <c r="I653" s="215">
        <v>13.94</v>
      </c>
      <c r="J653" s="216">
        <v>191.99</v>
      </c>
      <c r="K653" s="217">
        <f t="shared" si="60"/>
        <v>178.05</v>
      </c>
      <c r="L653" s="14">
        <v>154.89257142857099</v>
      </c>
      <c r="M653" s="215">
        <f t="shared" si="61"/>
        <v>1.1495063859928758</v>
      </c>
      <c r="N653" s="291">
        <v>1.02</v>
      </c>
      <c r="O653" s="292">
        <v>23.65</v>
      </c>
      <c r="P653" s="173">
        <v>14.25</v>
      </c>
      <c r="Q653" s="217">
        <f t="shared" si="57"/>
        <v>22.63</v>
      </c>
      <c r="R653" s="217">
        <f t="shared" si="58"/>
        <v>13.23</v>
      </c>
      <c r="S653" s="216">
        <f t="shared" si="59"/>
        <v>71.050642479213906</v>
      </c>
      <c r="T653" s="219"/>
      <c r="U653" s="217"/>
      <c r="V653" s="217"/>
      <c r="W653" s="220"/>
    </row>
    <row r="654" spans="1:23" s="208" customFormat="1" hidden="1" x14ac:dyDescent="0.25">
      <c r="A654" s="466"/>
      <c r="B654" s="458"/>
      <c r="C654" s="212">
        <v>4</v>
      </c>
      <c r="D654" s="212">
        <v>1</v>
      </c>
      <c r="E654" s="213" t="s">
        <v>151</v>
      </c>
      <c r="F654" s="213" t="s">
        <v>154</v>
      </c>
      <c r="G654" s="213" t="s">
        <v>155</v>
      </c>
      <c r="H654" s="214" t="s">
        <v>69</v>
      </c>
      <c r="I654" s="215">
        <v>13.95</v>
      </c>
      <c r="J654" s="216">
        <v>282.33</v>
      </c>
      <c r="K654" s="217">
        <f t="shared" si="60"/>
        <v>268.38</v>
      </c>
      <c r="L654" s="14">
        <v>232.33885714285699</v>
      </c>
      <c r="M654" s="215">
        <f t="shared" si="61"/>
        <v>1.1551231821502099</v>
      </c>
      <c r="N654" s="218">
        <v>1</v>
      </c>
      <c r="O654" s="217">
        <v>20.92</v>
      </c>
      <c r="P654" s="217">
        <v>12.56</v>
      </c>
      <c r="Q654" s="217">
        <f t="shared" si="57"/>
        <v>19.920000000000002</v>
      </c>
      <c r="R654" s="217">
        <f t="shared" si="58"/>
        <v>11.56</v>
      </c>
      <c r="S654" s="216">
        <f t="shared" si="59"/>
        <v>72.318339100346023</v>
      </c>
      <c r="T654" s="219"/>
      <c r="U654" s="217"/>
      <c r="V654" s="217"/>
      <c r="W654" s="220"/>
    </row>
    <row r="655" spans="1:23" s="208" customFormat="1" x14ac:dyDescent="0.25">
      <c r="A655" s="466"/>
      <c r="B655" s="458"/>
      <c r="C655" s="212">
        <v>4</v>
      </c>
      <c r="D655" s="212">
        <v>1</v>
      </c>
      <c r="E655" s="213" t="s">
        <v>151</v>
      </c>
      <c r="F655" s="213" t="s">
        <v>154</v>
      </c>
      <c r="G655" s="213" t="s">
        <v>155</v>
      </c>
      <c r="H655" s="214" t="s">
        <v>116</v>
      </c>
      <c r="I655" s="215">
        <v>25.4</v>
      </c>
      <c r="J655" s="216">
        <v>543.28</v>
      </c>
      <c r="K655" s="217">
        <f t="shared" si="60"/>
        <v>517.88</v>
      </c>
      <c r="L655" s="14">
        <v>464.67771428571399</v>
      </c>
      <c r="M655" s="215">
        <f t="shared" si="61"/>
        <v>1.1144928712496287</v>
      </c>
      <c r="N655" s="291">
        <v>2.12</v>
      </c>
      <c r="O655" s="292">
        <v>57.11</v>
      </c>
      <c r="P655" s="173">
        <v>36</v>
      </c>
      <c r="Q655" s="217">
        <f t="shared" si="57"/>
        <v>54.99</v>
      </c>
      <c r="R655" s="217">
        <f t="shared" si="58"/>
        <v>33.880000000000003</v>
      </c>
      <c r="S655" s="216">
        <f t="shared" si="59"/>
        <v>62.308146399055488</v>
      </c>
      <c r="T655" s="219"/>
      <c r="U655" s="217"/>
      <c r="V655" s="217"/>
      <c r="W655" s="220"/>
    </row>
    <row r="656" spans="1:23" s="208" customFormat="1" ht="15.75" hidden="1" thickBot="1" x14ac:dyDescent="0.3">
      <c r="A656" s="467"/>
      <c r="B656" s="459"/>
      <c r="C656" s="212">
        <v>4</v>
      </c>
      <c r="D656" s="212">
        <v>1</v>
      </c>
      <c r="E656" s="213" t="s">
        <v>151</v>
      </c>
      <c r="F656" s="213" t="s">
        <v>154</v>
      </c>
      <c r="G656" s="213" t="s">
        <v>155</v>
      </c>
      <c r="H656" s="232" t="s">
        <v>118</v>
      </c>
      <c r="I656" s="233">
        <v>25.37</v>
      </c>
      <c r="J656" s="234">
        <v>562.6</v>
      </c>
      <c r="K656" s="217">
        <f t="shared" si="60"/>
        <v>537.23</v>
      </c>
      <c r="L656" s="14">
        <v>486.982244571428</v>
      </c>
      <c r="M656" s="215">
        <f t="shared" si="61"/>
        <v>1.1031819044507318</v>
      </c>
      <c r="N656" s="291">
        <v>2.1800000000000002</v>
      </c>
      <c r="O656" s="292">
        <v>49.91</v>
      </c>
      <c r="P656" s="173">
        <v>31.95</v>
      </c>
      <c r="Q656" s="217">
        <f t="shared" si="57"/>
        <v>47.73</v>
      </c>
      <c r="R656" s="217">
        <f t="shared" si="58"/>
        <v>29.77</v>
      </c>
      <c r="S656" s="216">
        <f t="shared" si="59"/>
        <v>60.329190460194816</v>
      </c>
      <c r="T656" s="219"/>
      <c r="U656" s="217"/>
      <c r="V656" s="217"/>
      <c r="W656" s="220"/>
    </row>
    <row r="657" spans="1:23" s="208" customFormat="1" hidden="1" x14ac:dyDescent="0.25">
      <c r="A657" s="465" t="s">
        <v>222</v>
      </c>
      <c r="B657" s="461">
        <v>342</v>
      </c>
      <c r="C657" s="212">
        <v>4</v>
      </c>
      <c r="D657" s="212">
        <v>1</v>
      </c>
      <c r="E657" s="213" t="s">
        <v>186</v>
      </c>
      <c r="F657" s="213" t="s">
        <v>154</v>
      </c>
      <c r="G657" s="213" t="s">
        <v>154</v>
      </c>
      <c r="H657" s="237" t="s">
        <v>117</v>
      </c>
      <c r="I657" s="238">
        <v>11.83</v>
      </c>
      <c r="J657" s="239">
        <v>78.069999999999993</v>
      </c>
      <c r="K657" s="217">
        <f t="shared" si="60"/>
        <v>66.239999999999995</v>
      </c>
      <c r="L657" s="14">
        <v>77.446285714285594</v>
      </c>
      <c r="M657" s="215">
        <f t="shared" si="61"/>
        <v>0.85530247692409977</v>
      </c>
      <c r="N657" s="291">
        <v>2.1</v>
      </c>
      <c r="O657" s="292">
        <v>56.88</v>
      </c>
      <c r="P657" s="173">
        <v>35.380000000000003</v>
      </c>
      <c r="Q657" s="217">
        <f t="shared" si="57"/>
        <v>54.78</v>
      </c>
      <c r="R657" s="217">
        <f t="shared" si="58"/>
        <v>33.28</v>
      </c>
      <c r="S657" s="216">
        <f t="shared" si="59"/>
        <v>64.603365384615387</v>
      </c>
      <c r="T657" s="219"/>
      <c r="U657" s="217"/>
      <c r="V657" s="217"/>
      <c r="W657" s="220"/>
    </row>
    <row r="658" spans="1:23" s="208" customFormat="1" hidden="1" x14ac:dyDescent="0.25">
      <c r="A658" s="466"/>
      <c r="B658" s="458"/>
      <c r="C658" s="212">
        <v>4</v>
      </c>
      <c r="D658" s="212">
        <v>1</v>
      </c>
      <c r="E658" s="213" t="s">
        <v>186</v>
      </c>
      <c r="F658" s="213" t="s">
        <v>154</v>
      </c>
      <c r="G658" s="213" t="s">
        <v>154</v>
      </c>
      <c r="H658" s="214" t="s">
        <v>119</v>
      </c>
      <c r="I658" s="215">
        <v>14.06</v>
      </c>
      <c r="J658" s="216">
        <v>197.16</v>
      </c>
      <c r="K658" s="217">
        <f t="shared" si="60"/>
        <v>183.1</v>
      </c>
      <c r="L658" s="14">
        <v>154.89257142857099</v>
      </c>
      <c r="M658" s="215">
        <f t="shared" si="61"/>
        <v>1.1821096280555774</v>
      </c>
      <c r="N658" s="291">
        <v>2.12</v>
      </c>
      <c r="O658" s="292">
        <v>57.77</v>
      </c>
      <c r="P658" s="173">
        <v>36.270000000000003</v>
      </c>
      <c r="Q658" s="217">
        <f t="shared" si="57"/>
        <v>55.650000000000006</v>
      </c>
      <c r="R658" s="217">
        <f t="shared" si="58"/>
        <v>34.150000000000006</v>
      </c>
      <c r="S658" s="216">
        <f t="shared" si="59"/>
        <v>62.95754026354318</v>
      </c>
      <c r="T658" s="219"/>
      <c r="U658" s="217"/>
      <c r="V658" s="217"/>
      <c r="W658" s="220"/>
    </row>
    <row r="659" spans="1:23" s="208" customFormat="1" hidden="1" x14ac:dyDescent="0.25">
      <c r="A659" s="466"/>
      <c r="B659" s="458"/>
      <c r="C659" s="212">
        <v>4</v>
      </c>
      <c r="D659" s="212">
        <v>1</v>
      </c>
      <c r="E659" s="213" t="s">
        <v>186</v>
      </c>
      <c r="F659" s="213" t="s">
        <v>154</v>
      </c>
      <c r="G659" s="213" t="s">
        <v>154</v>
      </c>
      <c r="H659" s="214" t="s">
        <v>69</v>
      </c>
      <c r="I659" s="215">
        <v>14.04</v>
      </c>
      <c r="J659" s="216">
        <v>289.42</v>
      </c>
      <c r="K659" s="217">
        <f t="shared" si="60"/>
        <v>275.38</v>
      </c>
      <c r="L659" s="14">
        <v>232.33885714285699</v>
      </c>
      <c r="M659" s="215">
        <f t="shared" si="61"/>
        <v>1.1852515906569967</v>
      </c>
      <c r="N659" s="291">
        <v>2.16</v>
      </c>
      <c r="O659" s="292">
        <v>59.89</v>
      </c>
      <c r="P659" s="173">
        <v>37.57</v>
      </c>
      <c r="Q659" s="217">
        <f t="shared" si="57"/>
        <v>57.730000000000004</v>
      </c>
      <c r="R659" s="217">
        <f t="shared" si="58"/>
        <v>35.409999999999997</v>
      </c>
      <c r="S659" s="216">
        <f t="shared" si="59"/>
        <v>63.033041513696716</v>
      </c>
      <c r="T659" s="219"/>
      <c r="U659" s="217"/>
      <c r="V659" s="217"/>
      <c r="W659" s="220"/>
    </row>
    <row r="660" spans="1:23" s="208" customFormat="1" x14ac:dyDescent="0.25">
      <c r="A660" s="466"/>
      <c r="B660" s="458"/>
      <c r="C660" s="212">
        <v>4</v>
      </c>
      <c r="D660" s="212">
        <v>1</v>
      </c>
      <c r="E660" s="213" t="s">
        <v>186</v>
      </c>
      <c r="F660" s="213" t="s">
        <v>154</v>
      </c>
      <c r="G660" s="213" t="s">
        <v>154</v>
      </c>
      <c r="H660" s="214" t="s">
        <v>116</v>
      </c>
      <c r="I660" s="215">
        <v>25.59</v>
      </c>
      <c r="J660" s="216">
        <v>536.98</v>
      </c>
      <c r="K660" s="217">
        <f t="shared" si="60"/>
        <v>511.39000000000004</v>
      </c>
      <c r="L660" s="14">
        <v>464.67771428571399</v>
      </c>
      <c r="M660" s="215">
        <f t="shared" si="61"/>
        <v>1.1005262018775541</v>
      </c>
      <c r="N660" s="291">
        <v>2.14</v>
      </c>
      <c r="O660" s="292">
        <v>63.11</v>
      </c>
      <c r="P660" s="173">
        <v>39.450000000000003</v>
      </c>
      <c r="Q660" s="217">
        <f t="shared" si="57"/>
        <v>60.97</v>
      </c>
      <c r="R660" s="217">
        <f t="shared" si="58"/>
        <v>37.31</v>
      </c>
      <c r="S660" s="216">
        <f t="shared" si="59"/>
        <v>63.414634146341456</v>
      </c>
      <c r="T660" s="219"/>
      <c r="U660" s="217"/>
      <c r="V660" s="217"/>
      <c r="W660" s="220"/>
    </row>
    <row r="661" spans="1:23" s="208" customFormat="1" ht="15.75" hidden="1" thickBot="1" x14ac:dyDescent="0.3">
      <c r="A661" s="467"/>
      <c r="B661" s="459"/>
      <c r="C661" s="212">
        <v>4</v>
      </c>
      <c r="D661" s="212">
        <v>1</v>
      </c>
      <c r="E661" s="213" t="s">
        <v>186</v>
      </c>
      <c r="F661" s="213" t="s">
        <v>154</v>
      </c>
      <c r="G661" s="213" t="s">
        <v>154</v>
      </c>
      <c r="H661" s="232" t="s">
        <v>118</v>
      </c>
      <c r="I661" s="233">
        <v>25.48</v>
      </c>
      <c r="J661" s="234">
        <v>547.87</v>
      </c>
      <c r="K661" s="217">
        <f t="shared" si="60"/>
        <v>522.39</v>
      </c>
      <c r="L661" s="14">
        <v>486.982244571428</v>
      </c>
      <c r="M661" s="215">
        <f t="shared" si="61"/>
        <v>1.0727085141671495</v>
      </c>
      <c r="N661" s="291">
        <v>2.16</v>
      </c>
      <c r="O661" s="292">
        <v>51.73</v>
      </c>
      <c r="P661" s="173">
        <v>33.35</v>
      </c>
      <c r="Q661" s="217">
        <f t="shared" ref="Q661:Q701" si="62">O661-N661</f>
        <v>49.569999999999993</v>
      </c>
      <c r="R661" s="217">
        <f t="shared" ref="R661:R701" si="63">P661-N661</f>
        <v>31.19</v>
      </c>
      <c r="S661" s="216">
        <f t="shared" ref="S661:S701" si="64">(Q661-R661)/R661*100</f>
        <v>58.92914395639626</v>
      </c>
      <c r="T661" s="219"/>
      <c r="U661" s="217"/>
      <c r="V661" s="217"/>
      <c r="W661" s="220"/>
    </row>
    <row r="662" spans="1:23" s="208" customFormat="1" hidden="1" x14ac:dyDescent="0.25">
      <c r="A662" s="465" t="s">
        <v>222</v>
      </c>
      <c r="B662" s="461">
        <v>343</v>
      </c>
      <c r="C662" s="212">
        <v>4</v>
      </c>
      <c r="D662" s="212">
        <v>1</v>
      </c>
      <c r="E662" s="213" t="s">
        <v>211</v>
      </c>
      <c r="F662" s="213" t="s">
        <v>154</v>
      </c>
      <c r="G662" s="213" t="s">
        <v>154</v>
      </c>
      <c r="H662" s="237" t="s">
        <v>117</v>
      </c>
      <c r="I662" s="238">
        <v>11.81</v>
      </c>
      <c r="J662" s="239">
        <v>76.150000000000006</v>
      </c>
      <c r="K662" s="217">
        <f t="shared" si="60"/>
        <v>64.34</v>
      </c>
      <c r="L662" s="14">
        <v>77.446285714285594</v>
      </c>
      <c r="M662" s="215">
        <f t="shared" si="61"/>
        <v>0.83076934428285909</v>
      </c>
      <c r="N662" s="291">
        <v>2.14</v>
      </c>
      <c r="O662" s="292">
        <v>55.85</v>
      </c>
      <c r="P662" s="173">
        <v>34.78</v>
      </c>
      <c r="Q662" s="217">
        <f t="shared" si="62"/>
        <v>53.71</v>
      </c>
      <c r="R662" s="217">
        <f t="shared" si="63"/>
        <v>32.64</v>
      </c>
      <c r="S662" s="216">
        <f t="shared" si="64"/>
        <v>64.552696078431367</v>
      </c>
      <c r="T662" s="219"/>
      <c r="U662" s="217"/>
      <c r="V662" s="217"/>
      <c r="W662" s="220"/>
    </row>
    <row r="663" spans="1:23" s="208" customFormat="1" hidden="1" x14ac:dyDescent="0.25">
      <c r="A663" s="466"/>
      <c r="B663" s="458"/>
      <c r="C663" s="212">
        <v>4</v>
      </c>
      <c r="D663" s="212">
        <v>1</v>
      </c>
      <c r="E663" s="213" t="s">
        <v>211</v>
      </c>
      <c r="F663" s="213" t="s">
        <v>154</v>
      </c>
      <c r="G663" s="213" t="s">
        <v>154</v>
      </c>
      <c r="H663" s="214" t="s">
        <v>119</v>
      </c>
      <c r="I663" s="215">
        <v>14.01</v>
      </c>
      <c r="J663" s="216">
        <v>194.84</v>
      </c>
      <c r="K663" s="217">
        <f t="shared" si="60"/>
        <v>180.83</v>
      </c>
      <c r="L663" s="14">
        <v>154.89257142857099</v>
      </c>
      <c r="M663" s="215">
        <f t="shared" si="61"/>
        <v>1.1674543093462046</v>
      </c>
      <c r="N663" s="291">
        <v>2.15</v>
      </c>
      <c r="O663" s="292">
        <v>61.63</v>
      </c>
      <c r="P663" s="173">
        <v>36.29</v>
      </c>
      <c r="Q663" s="217">
        <f t="shared" si="62"/>
        <v>59.480000000000004</v>
      </c>
      <c r="R663" s="217">
        <f t="shared" si="63"/>
        <v>34.14</v>
      </c>
      <c r="S663" s="216">
        <f t="shared" si="64"/>
        <v>74.223784417106046</v>
      </c>
      <c r="T663" s="219"/>
      <c r="U663" s="217"/>
      <c r="V663" s="217"/>
      <c r="W663" s="220"/>
    </row>
    <row r="664" spans="1:23" s="208" customFormat="1" hidden="1" x14ac:dyDescent="0.25">
      <c r="A664" s="466"/>
      <c r="B664" s="458"/>
      <c r="C664" s="212">
        <v>4</v>
      </c>
      <c r="D664" s="212">
        <v>1</v>
      </c>
      <c r="E664" s="213" t="s">
        <v>211</v>
      </c>
      <c r="F664" s="213" t="s">
        <v>154</v>
      </c>
      <c r="G664" s="213" t="s">
        <v>154</v>
      </c>
      <c r="H664" s="214" t="s">
        <v>69</v>
      </c>
      <c r="I664" s="215">
        <v>13.97</v>
      </c>
      <c r="J664" s="216">
        <v>282.3</v>
      </c>
      <c r="K664" s="217">
        <f t="shared" si="60"/>
        <v>268.33</v>
      </c>
      <c r="L664" s="14">
        <v>232.33885714285699</v>
      </c>
      <c r="M664" s="215">
        <f t="shared" si="61"/>
        <v>1.1549079792323043</v>
      </c>
      <c r="N664" s="218"/>
      <c r="O664" s="217"/>
      <c r="P664" s="217"/>
      <c r="Q664" s="217"/>
      <c r="R664" s="217"/>
      <c r="S664" s="216"/>
      <c r="T664" s="219"/>
      <c r="U664" s="217"/>
      <c r="V664" s="217"/>
      <c r="W664" s="220"/>
    </row>
    <row r="665" spans="1:23" s="208" customFormat="1" x14ac:dyDescent="0.25">
      <c r="A665" s="466"/>
      <c r="B665" s="458"/>
      <c r="C665" s="212">
        <v>4</v>
      </c>
      <c r="D665" s="212">
        <v>1</v>
      </c>
      <c r="E665" s="213" t="s">
        <v>211</v>
      </c>
      <c r="F665" s="213" t="s">
        <v>154</v>
      </c>
      <c r="G665" s="213" t="s">
        <v>154</v>
      </c>
      <c r="H665" s="214" t="s">
        <v>116</v>
      </c>
      <c r="I665" s="215">
        <v>25.37</v>
      </c>
      <c r="J665" s="216">
        <v>569.49</v>
      </c>
      <c r="K665" s="217">
        <f t="shared" si="60"/>
        <v>544.12</v>
      </c>
      <c r="L665" s="14">
        <v>464.67771428571399</v>
      </c>
      <c r="M665" s="215">
        <f t="shared" si="61"/>
        <v>1.1709621169080635</v>
      </c>
      <c r="N665" s="291">
        <v>2.16</v>
      </c>
      <c r="O665" s="292">
        <v>60</v>
      </c>
      <c r="P665" s="173">
        <v>41.06</v>
      </c>
      <c r="Q665" s="217">
        <f t="shared" si="62"/>
        <v>57.84</v>
      </c>
      <c r="R665" s="217">
        <f t="shared" si="63"/>
        <v>38.900000000000006</v>
      </c>
      <c r="S665" s="216">
        <f t="shared" si="64"/>
        <v>48.68894601542415</v>
      </c>
      <c r="T665" s="219"/>
      <c r="U665" s="217"/>
      <c r="V665" s="217"/>
      <c r="W665" s="220"/>
    </row>
    <row r="666" spans="1:23" s="208" customFormat="1" ht="15.75" hidden="1" thickBot="1" x14ac:dyDescent="0.3">
      <c r="A666" s="467"/>
      <c r="B666" s="459"/>
      <c r="C666" s="212">
        <v>4</v>
      </c>
      <c r="D666" s="212">
        <v>1</v>
      </c>
      <c r="E666" s="213" t="s">
        <v>211</v>
      </c>
      <c r="F666" s="213" t="s">
        <v>154</v>
      </c>
      <c r="G666" s="213" t="s">
        <v>154</v>
      </c>
      <c r="H666" s="232" t="s">
        <v>118</v>
      </c>
      <c r="I666" s="233">
        <v>25.28</v>
      </c>
      <c r="J666" s="234">
        <v>553.04</v>
      </c>
      <c r="K666" s="217">
        <f t="shared" si="60"/>
        <v>527.76</v>
      </c>
      <c r="L666" s="14">
        <v>486.982244571428</v>
      </c>
      <c r="M666" s="215">
        <f t="shared" si="61"/>
        <v>1.0837356102468556</v>
      </c>
      <c r="N666" s="291">
        <v>2.19</v>
      </c>
      <c r="O666" s="292">
        <v>57.22</v>
      </c>
      <c r="P666" s="173">
        <v>38.49</v>
      </c>
      <c r="Q666" s="217">
        <f t="shared" si="62"/>
        <v>55.03</v>
      </c>
      <c r="R666" s="217">
        <f t="shared" si="63"/>
        <v>36.300000000000004</v>
      </c>
      <c r="S666" s="216">
        <f t="shared" si="64"/>
        <v>51.597796143250676</v>
      </c>
      <c r="T666" s="219"/>
      <c r="U666" s="217"/>
      <c r="V666" s="217"/>
      <c r="W666" s="220"/>
    </row>
    <row r="667" spans="1:23" s="208" customFormat="1" hidden="1" x14ac:dyDescent="0.25">
      <c r="A667" s="465" t="s">
        <v>222</v>
      </c>
      <c r="B667" s="461">
        <v>344</v>
      </c>
      <c r="C667" s="212">
        <v>4</v>
      </c>
      <c r="D667" s="212">
        <v>1</v>
      </c>
      <c r="E667" s="213" t="s">
        <v>191</v>
      </c>
      <c r="F667" s="213" t="s">
        <v>154</v>
      </c>
      <c r="G667" s="213" t="s">
        <v>154</v>
      </c>
      <c r="H667" s="237" t="s">
        <v>117</v>
      </c>
      <c r="I667" s="238">
        <v>11.78</v>
      </c>
      <c r="J667" s="239">
        <v>66.8</v>
      </c>
      <c r="K667" s="217">
        <f t="shared" si="60"/>
        <v>55.019999999999996</v>
      </c>
      <c r="L667" s="14">
        <v>77.446285714285594</v>
      </c>
      <c r="M667" s="215">
        <f t="shared" si="61"/>
        <v>0.71042787259003581</v>
      </c>
      <c r="N667" s="291">
        <v>2.14</v>
      </c>
      <c r="O667" s="292">
        <v>42.14</v>
      </c>
      <c r="P667" s="173">
        <v>26.15</v>
      </c>
      <c r="Q667" s="217">
        <f t="shared" si="62"/>
        <v>40</v>
      </c>
      <c r="R667" s="217">
        <f t="shared" si="63"/>
        <v>24.009999999999998</v>
      </c>
      <c r="S667" s="216">
        <f t="shared" si="64"/>
        <v>66.597251145356111</v>
      </c>
      <c r="T667" s="219"/>
      <c r="U667" s="217"/>
      <c r="V667" s="217"/>
      <c r="W667" s="220"/>
    </row>
    <row r="668" spans="1:23" s="208" customFormat="1" hidden="1" x14ac:dyDescent="0.25">
      <c r="A668" s="466"/>
      <c r="B668" s="458"/>
      <c r="C668" s="212">
        <v>4</v>
      </c>
      <c r="D668" s="212">
        <v>1</v>
      </c>
      <c r="E668" s="213" t="s">
        <v>191</v>
      </c>
      <c r="F668" s="213" t="s">
        <v>154</v>
      </c>
      <c r="G668" s="213" t="s">
        <v>154</v>
      </c>
      <c r="H668" s="214" t="s">
        <v>119</v>
      </c>
      <c r="I668" s="215">
        <v>14.02</v>
      </c>
      <c r="J668" s="216">
        <v>135.18</v>
      </c>
      <c r="K668" s="217">
        <f t="shared" si="60"/>
        <v>121.16000000000001</v>
      </c>
      <c r="L668" s="14">
        <v>154.89257142857099</v>
      </c>
      <c r="M668" s="215">
        <f t="shared" si="61"/>
        <v>0.78221956600335207</v>
      </c>
      <c r="N668" s="291">
        <v>2.15</v>
      </c>
      <c r="O668" s="292">
        <v>56.79</v>
      </c>
      <c r="P668" s="173">
        <v>34.9</v>
      </c>
      <c r="Q668" s="217">
        <f t="shared" si="62"/>
        <v>54.64</v>
      </c>
      <c r="R668" s="217">
        <f t="shared" si="63"/>
        <v>32.75</v>
      </c>
      <c r="S668" s="216">
        <f t="shared" si="64"/>
        <v>66.839694656488547</v>
      </c>
      <c r="T668" s="219"/>
      <c r="U668" s="217"/>
      <c r="V668" s="217"/>
      <c r="W668" s="220"/>
    </row>
    <row r="669" spans="1:23" s="208" customFormat="1" hidden="1" x14ac:dyDescent="0.25">
      <c r="A669" s="466"/>
      <c r="B669" s="458"/>
      <c r="C669" s="212">
        <v>4</v>
      </c>
      <c r="D669" s="212">
        <v>1</v>
      </c>
      <c r="E669" s="213" t="s">
        <v>191</v>
      </c>
      <c r="F669" s="213" t="s">
        <v>154</v>
      </c>
      <c r="G669" s="213" t="s">
        <v>154</v>
      </c>
      <c r="H669" s="214" t="s">
        <v>69</v>
      </c>
      <c r="I669" s="215">
        <v>14.09</v>
      </c>
      <c r="J669" s="216">
        <v>290.83999999999997</v>
      </c>
      <c r="K669" s="217">
        <f t="shared" si="60"/>
        <v>276.75</v>
      </c>
      <c r="L669" s="14">
        <v>232.33885714285699</v>
      </c>
      <c r="M669" s="215">
        <f t="shared" si="61"/>
        <v>1.1911481506076109</v>
      </c>
      <c r="N669" s="291">
        <v>2.13</v>
      </c>
      <c r="O669" s="292">
        <v>60.68</v>
      </c>
      <c r="P669" s="173">
        <v>37.96</v>
      </c>
      <c r="Q669" s="217">
        <f t="shared" si="62"/>
        <v>58.55</v>
      </c>
      <c r="R669" s="217">
        <f t="shared" si="63"/>
        <v>35.83</v>
      </c>
      <c r="S669" s="216">
        <f t="shared" si="64"/>
        <v>63.410549818587782</v>
      </c>
      <c r="T669" s="219"/>
      <c r="U669" s="217"/>
      <c r="V669" s="217"/>
      <c r="W669" s="220"/>
    </row>
    <row r="670" spans="1:23" s="208" customFormat="1" x14ac:dyDescent="0.25">
      <c r="A670" s="466"/>
      <c r="B670" s="458"/>
      <c r="C670" s="212">
        <v>4</v>
      </c>
      <c r="D670" s="212">
        <v>1</v>
      </c>
      <c r="E670" s="213" t="s">
        <v>191</v>
      </c>
      <c r="F670" s="213" t="s">
        <v>154</v>
      </c>
      <c r="G670" s="213" t="s">
        <v>154</v>
      </c>
      <c r="H670" s="214" t="s">
        <v>116</v>
      </c>
      <c r="I670" s="215">
        <v>25.56</v>
      </c>
      <c r="J670" s="216">
        <v>566.66</v>
      </c>
      <c r="K670" s="217">
        <f t="shared" si="60"/>
        <v>541.1</v>
      </c>
      <c r="L670" s="14">
        <v>464.67771428571399</v>
      </c>
      <c r="M670" s="215">
        <f t="shared" si="61"/>
        <v>1.1644629887873139</v>
      </c>
      <c r="N670" s="291">
        <v>2.2200000000000002</v>
      </c>
      <c r="O670" s="292">
        <v>62.41</v>
      </c>
      <c r="P670" s="173">
        <v>40.03</v>
      </c>
      <c r="Q670" s="217">
        <f t="shared" si="62"/>
        <v>60.19</v>
      </c>
      <c r="R670" s="217">
        <f t="shared" si="63"/>
        <v>37.81</v>
      </c>
      <c r="S670" s="216">
        <f t="shared" si="64"/>
        <v>59.190690293573113</v>
      </c>
      <c r="T670" s="219"/>
      <c r="U670" s="217"/>
      <c r="V670" s="217"/>
      <c r="W670" s="220"/>
    </row>
    <row r="671" spans="1:23" s="208" customFormat="1" ht="15.75" hidden="1" thickBot="1" x14ac:dyDescent="0.3">
      <c r="A671" s="467"/>
      <c r="B671" s="459"/>
      <c r="C671" s="212">
        <v>4</v>
      </c>
      <c r="D671" s="212">
        <v>1</v>
      </c>
      <c r="E671" s="213" t="s">
        <v>191</v>
      </c>
      <c r="F671" s="213" t="s">
        <v>154</v>
      </c>
      <c r="G671" s="213" t="s">
        <v>154</v>
      </c>
      <c r="H671" s="232" t="s">
        <v>118</v>
      </c>
      <c r="I671" s="233">
        <v>25.27</v>
      </c>
      <c r="J671" s="234">
        <v>486.66</v>
      </c>
      <c r="K671" s="217">
        <f t="shared" si="60"/>
        <v>461.39000000000004</v>
      </c>
      <c r="L671" s="14">
        <v>486.982244571428</v>
      </c>
      <c r="M671" s="215">
        <f t="shared" si="61"/>
        <v>0.94744727378315285</v>
      </c>
      <c r="N671" s="291">
        <v>2.17</v>
      </c>
      <c r="O671" s="292">
        <v>57.61</v>
      </c>
      <c r="P671" s="173">
        <v>36.31</v>
      </c>
      <c r="Q671" s="217">
        <f t="shared" si="62"/>
        <v>55.44</v>
      </c>
      <c r="R671" s="217">
        <f t="shared" si="63"/>
        <v>34.14</v>
      </c>
      <c r="S671" s="216">
        <f t="shared" si="64"/>
        <v>62.390158172231978</v>
      </c>
      <c r="T671" s="219"/>
      <c r="U671" s="217"/>
      <c r="V671" s="217"/>
      <c r="W671" s="220"/>
    </row>
    <row r="672" spans="1:23" s="208" customFormat="1" hidden="1" x14ac:dyDescent="0.25">
      <c r="A672" s="465" t="s">
        <v>222</v>
      </c>
      <c r="B672" s="461">
        <v>345</v>
      </c>
      <c r="C672" s="212">
        <v>4</v>
      </c>
      <c r="D672" s="212">
        <v>1</v>
      </c>
      <c r="E672" s="213" t="s">
        <v>187</v>
      </c>
      <c r="F672" s="213" t="s">
        <v>157</v>
      </c>
      <c r="G672" s="213" t="s">
        <v>156</v>
      </c>
      <c r="H672" s="237" t="s">
        <v>117</v>
      </c>
      <c r="I672" s="238">
        <v>11.82</v>
      </c>
      <c r="J672" s="239">
        <v>74.09</v>
      </c>
      <c r="K672" s="217">
        <f t="shared" si="60"/>
        <v>62.27</v>
      </c>
      <c r="L672" s="14">
        <v>77.446285714285594</v>
      </c>
      <c r="M672" s="215">
        <f t="shared" si="61"/>
        <v>0.80404114187898101</v>
      </c>
      <c r="N672" s="218">
        <v>1.04</v>
      </c>
      <c r="O672" s="217">
        <v>25.1</v>
      </c>
      <c r="P672" s="217">
        <v>14.98</v>
      </c>
      <c r="Q672" s="217">
        <f t="shared" si="62"/>
        <v>24.060000000000002</v>
      </c>
      <c r="R672" s="217">
        <f t="shared" si="63"/>
        <v>13.940000000000001</v>
      </c>
      <c r="S672" s="216">
        <f t="shared" si="64"/>
        <v>72.596843615494976</v>
      </c>
      <c r="T672" s="219"/>
      <c r="U672" s="217"/>
      <c r="V672" s="217"/>
      <c r="W672" s="220"/>
    </row>
    <row r="673" spans="1:23" s="208" customFormat="1" hidden="1" x14ac:dyDescent="0.25">
      <c r="A673" s="466"/>
      <c r="B673" s="458"/>
      <c r="C673" s="212">
        <v>4</v>
      </c>
      <c r="D673" s="212">
        <v>1</v>
      </c>
      <c r="E673" s="213" t="s">
        <v>187</v>
      </c>
      <c r="F673" s="213" t="s">
        <v>157</v>
      </c>
      <c r="G673" s="213" t="s">
        <v>156</v>
      </c>
      <c r="H673" s="214" t="s">
        <v>119</v>
      </c>
      <c r="I673" s="215">
        <v>14.04</v>
      </c>
      <c r="J673" s="216">
        <v>156.71</v>
      </c>
      <c r="K673" s="217">
        <f t="shared" si="60"/>
        <v>142.67000000000002</v>
      </c>
      <c r="L673" s="14">
        <v>154.89257142857099</v>
      </c>
      <c r="M673" s="215">
        <f t="shared" si="61"/>
        <v>0.92109000892784954</v>
      </c>
      <c r="N673" s="291">
        <v>2.2000000000000002</v>
      </c>
      <c r="O673" s="292">
        <v>50.96</v>
      </c>
      <c r="P673" s="173">
        <v>31.94</v>
      </c>
      <c r="Q673" s="217">
        <f t="shared" si="62"/>
        <v>48.76</v>
      </c>
      <c r="R673" s="217">
        <f t="shared" si="63"/>
        <v>29.740000000000002</v>
      </c>
      <c r="S673" s="216">
        <f t="shared" si="64"/>
        <v>63.954270342972407</v>
      </c>
      <c r="T673" s="219"/>
      <c r="U673" s="217"/>
      <c r="V673" s="217"/>
      <c r="W673" s="220"/>
    </row>
    <row r="674" spans="1:23" s="208" customFormat="1" hidden="1" x14ac:dyDescent="0.25">
      <c r="A674" s="466"/>
      <c r="B674" s="458"/>
      <c r="C674" s="212">
        <v>4</v>
      </c>
      <c r="D674" s="212">
        <v>1</v>
      </c>
      <c r="E674" s="213" t="s">
        <v>187</v>
      </c>
      <c r="F674" s="213" t="s">
        <v>157</v>
      </c>
      <c r="G674" s="213" t="s">
        <v>156</v>
      </c>
      <c r="H674" s="214" t="s">
        <v>69</v>
      </c>
      <c r="I674" s="215">
        <v>14.04</v>
      </c>
      <c r="J674" s="216">
        <v>269.86</v>
      </c>
      <c r="K674" s="217">
        <f t="shared" si="60"/>
        <v>255.82000000000002</v>
      </c>
      <c r="L674" s="14">
        <v>232.33885714285699</v>
      </c>
      <c r="M674" s="215">
        <f t="shared" si="61"/>
        <v>1.1010642091723182</v>
      </c>
      <c r="N674" s="291">
        <v>2.12</v>
      </c>
      <c r="O674" s="292">
        <v>38.26</v>
      </c>
      <c r="P674" s="173">
        <v>23.96</v>
      </c>
      <c r="Q674" s="217">
        <f t="shared" si="62"/>
        <v>36.14</v>
      </c>
      <c r="R674" s="217">
        <f t="shared" si="63"/>
        <v>21.84</v>
      </c>
      <c r="S674" s="216">
        <f t="shared" si="64"/>
        <v>65.476190476190482</v>
      </c>
      <c r="T674" s="219"/>
      <c r="U674" s="217"/>
      <c r="V674" s="217"/>
      <c r="W674" s="220"/>
    </row>
    <row r="675" spans="1:23" s="208" customFormat="1" x14ac:dyDescent="0.25">
      <c r="A675" s="466"/>
      <c r="B675" s="458"/>
      <c r="C675" s="212">
        <v>4</v>
      </c>
      <c r="D675" s="212">
        <v>1</v>
      </c>
      <c r="E675" s="213" t="s">
        <v>187</v>
      </c>
      <c r="F675" s="213" t="s">
        <v>157</v>
      </c>
      <c r="G675" s="213" t="s">
        <v>156</v>
      </c>
      <c r="H675" s="214" t="s">
        <v>116</v>
      </c>
      <c r="I675" s="215">
        <v>25.16</v>
      </c>
      <c r="J675" s="216">
        <v>579.85</v>
      </c>
      <c r="K675" s="217">
        <f t="shared" si="60"/>
        <v>554.69000000000005</v>
      </c>
      <c r="L675" s="14">
        <v>464.67771428571399</v>
      </c>
      <c r="M675" s="215">
        <f t="shared" si="61"/>
        <v>1.1937090653306879</v>
      </c>
      <c r="N675" s="291">
        <v>2.11</v>
      </c>
      <c r="O675" s="292">
        <v>53.21</v>
      </c>
      <c r="P675" s="173">
        <v>36.03</v>
      </c>
      <c r="Q675" s="217">
        <f t="shared" si="62"/>
        <v>51.1</v>
      </c>
      <c r="R675" s="217">
        <f t="shared" si="63"/>
        <v>33.92</v>
      </c>
      <c r="S675" s="216">
        <f t="shared" si="64"/>
        <v>50.648584905660378</v>
      </c>
      <c r="T675" s="219"/>
      <c r="U675" s="217"/>
      <c r="V675" s="217"/>
      <c r="W675" s="220"/>
    </row>
    <row r="676" spans="1:23" s="208" customFormat="1" ht="15.75" hidden="1" thickBot="1" x14ac:dyDescent="0.3">
      <c r="A676" s="467"/>
      <c r="B676" s="459"/>
      <c r="C676" s="212">
        <v>4</v>
      </c>
      <c r="D676" s="212">
        <v>1</v>
      </c>
      <c r="E676" s="213" t="s">
        <v>187</v>
      </c>
      <c r="F676" s="213" t="s">
        <v>157</v>
      </c>
      <c r="G676" s="213" t="s">
        <v>156</v>
      </c>
      <c r="H676" s="232" t="s">
        <v>118</v>
      </c>
      <c r="I676" s="233">
        <v>25.23</v>
      </c>
      <c r="J676" s="234">
        <v>520.03</v>
      </c>
      <c r="K676" s="217">
        <f t="shared" si="60"/>
        <v>494.79999999999995</v>
      </c>
      <c r="L676" s="14">
        <v>486.982244571428</v>
      </c>
      <c r="M676" s="215">
        <f t="shared" si="61"/>
        <v>1.0160534711803548</v>
      </c>
      <c r="N676" s="218">
        <v>1</v>
      </c>
      <c r="O676" s="217">
        <v>18.46</v>
      </c>
      <c r="P676" s="217">
        <v>11.48</v>
      </c>
      <c r="Q676" s="217">
        <f t="shared" si="62"/>
        <v>17.46</v>
      </c>
      <c r="R676" s="217">
        <f t="shared" si="63"/>
        <v>10.48</v>
      </c>
      <c r="S676" s="216">
        <f t="shared" si="64"/>
        <v>66.603053435114504</v>
      </c>
      <c r="T676" s="219"/>
      <c r="U676" s="217"/>
      <c r="V676" s="217"/>
      <c r="W676" s="220"/>
    </row>
    <row r="677" spans="1:23" s="208" customFormat="1" hidden="1" x14ac:dyDescent="0.25">
      <c r="A677" s="465" t="s">
        <v>222</v>
      </c>
      <c r="B677" s="461">
        <v>346</v>
      </c>
      <c r="C677" s="212">
        <v>4</v>
      </c>
      <c r="D677" s="212">
        <v>1</v>
      </c>
      <c r="E677" s="213" t="s">
        <v>187</v>
      </c>
      <c r="F677" s="213" t="s">
        <v>154</v>
      </c>
      <c r="G677" s="213" t="s">
        <v>154</v>
      </c>
      <c r="H677" s="237" t="s">
        <v>117</v>
      </c>
      <c r="I677" s="238">
        <v>14.01</v>
      </c>
      <c r="J677" s="239">
        <v>85.45</v>
      </c>
      <c r="K677" s="217">
        <f t="shared" si="60"/>
        <v>71.44</v>
      </c>
      <c r="L677" s="14">
        <v>77.446285714285594</v>
      </c>
      <c r="M677" s="215">
        <f t="shared" si="61"/>
        <v>0.92244578731065363</v>
      </c>
      <c r="N677" s="291">
        <v>2.15</v>
      </c>
      <c r="O677" s="292">
        <v>49.36</v>
      </c>
      <c r="P677" s="293">
        <v>28.6</v>
      </c>
      <c r="Q677" s="217">
        <f t="shared" si="62"/>
        <v>47.21</v>
      </c>
      <c r="R677" s="217">
        <f t="shared" si="63"/>
        <v>26.450000000000003</v>
      </c>
      <c r="S677" s="216">
        <f t="shared" si="64"/>
        <v>78.487712665406406</v>
      </c>
      <c r="T677" s="219"/>
      <c r="U677" s="217"/>
      <c r="V677" s="217"/>
      <c r="W677" s="220"/>
    </row>
    <row r="678" spans="1:23" s="208" customFormat="1" hidden="1" x14ac:dyDescent="0.25">
      <c r="A678" s="466"/>
      <c r="B678" s="458"/>
      <c r="C678" s="212">
        <v>4</v>
      </c>
      <c r="D678" s="212">
        <v>1</v>
      </c>
      <c r="E678" s="213" t="s">
        <v>187</v>
      </c>
      <c r="F678" s="213" t="s">
        <v>154</v>
      </c>
      <c r="G678" s="213" t="s">
        <v>154</v>
      </c>
      <c r="H678" s="214" t="s">
        <v>119</v>
      </c>
      <c r="I678" s="215">
        <v>14</v>
      </c>
      <c r="J678" s="216">
        <v>185.77</v>
      </c>
      <c r="K678" s="217">
        <f t="shared" si="60"/>
        <v>171.77</v>
      </c>
      <c r="L678" s="14">
        <v>154.89257142857099</v>
      </c>
      <c r="M678" s="215">
        <f t="shared" si="61"/>
        <v>1.1089621562594567</v>
      </c>
      <c r="N678" s="218">
        <v>1</v>
      </c>
      <c r="O678" s="217">
        <v>21.64</v>
      </c>
      <c r="P678" s="217">
        <v>12.89</v>
      </c>
      <c r="Q678" s="217">
        <f t="shared" si="62"/>
        <v>20.64</v>
      </c>
      <c r="R678" s="217">
        <f t="shared" si="63"/>
        <v>11.89</v>
      </c>
      <c r="S678" s="216">
        <f t="shared" si="64"/>
        <v>73.591253153910841</v>
      </c>
      <c r="T678" s="219"/>
      <c r="U678" s="217"/>
      <c r="V678" s="217"/>
      <c r="W678" s="220"/>
    </row>
    <row r="679" spans="1:23" s="208" customFormat="1" hidden="1" x14ac:dyDescent="0.25">
      <c r="A679" s="466"/>
      <c r="B679" s="458"/>
      <c r="C679" s="212">
        <v>4</v>
      </c>
      <c r="D679" s="212">
        <v>1</v>
      </c>
      <c r="E679" s="213" t="s">
        <v>187</v>
      </c>
      <c r="F679" s="213" t="s">
        <v>154</v>
      </c>
      <c r="G679" s="213" t="s">
        <v>154</v>
      </c>
      <c r="H679" s="214" t="s">
        <v>69</v>
      </c>
      <c r="I679" s="215">
        <v>14.03</v>
      </c>
      <c r="J679" s="216">
        <v>273.31</v>
      </c>
      <c r="K679" s="217">
        <f t="shared" si="60"/>
        <v>259.28000000000003</v>
      </c>
      <c r="L679" s="14">
        <v>232.33885714285699</v>
      </c>
      <c r="M679" s="215">
        <f t="shared" si="61"/>
        <v>1.115956251091387</v>
      </c>
      <c r="N679" s="291">
        <v>2.14</v>
      </c>
      <c r="O679" s="292">
        <v>63.68</v>
      </c>
      <c r="P679" s="293">
        <v>38.340000000000003</v>
      </c>
      <c r="Q679" s="217">
        <f t="shared" si="62"/>
        <v>61.54</v>
      </c>
      <c r="R679" s="217">
        <f t="shared" si="63"/>
        <v>36.200000000000003</v>
      </c>
      <c r="S679" s="216">
        <f t="shared" si="64"/>
        <v>69.999999999999986</v>
      </c>
      <c r="T679" s="219"/>
      <c r="U679" s="217"/>
      <c r="V679" s="217"/>
      <c r="W679" s="220"/>
    </row>
    <row r="680" spans="1:23" s="208" customFormat="1" x14ac:dyDescent="0.25">
      <c r="A680" s="466"/>
      <c r="B680" s="458"/>
      <c r="C680" s="212">
        <v>4</v>
      </c>
      <c r="D680" s="212">
        <v>1</v>
      </c>
      <c r="E680" s="213" t="s">
        <v>187</v>
      </c>
      <c r="F680" s="213" t="s">
        <v>154</v>
      </c>
      <c r="G680" s="213" t="s">
        <v>154</v>
      </c>
      <c r="H680" s="214" t="s">
        <v>116</v>
      </c>
      <c r="I680" s="215">
        <v>25.36</v>
      </c>
      <c r="J680" s="216">
        <v>529.62</v>
      </c>
      <c r="K680" s="217">
        <f t="shared" si="60"/>
        <v>504.26</v>
      </c>
      <c r="L680" s="14">
        <v>464.67771428571399</v>
      </c>
      <c r="M680" s="215">
        <f t="shared" si="61"/>
        <v>1.0851822338308832</v>
      </c>
      <c r="N680" s="291">
        <v>2.17</v>
      </c>
      <c r="O680" s="292">
        <v>61.08</v>
      </c>
      <c r="P680" s="293">
        <v>39.82</v>
      </c>
      <c r="Q680" s="217">
        <f t="shared" si="62"/>
        <v>58.91</v>
      </c>
      <c r="R680" s="217">
        <f t="shared" si="63"/>
        <v>37.65</v>
      </c>
      <c r="S680" s="216">
        <f t="shared" si="64"/>
        <v>56.46746347941567</v>
      </c>
      <c r="T680" s="219"/>
      <c r="U680" s="217"/>
      <c r="V680" s="217"/>
      <c r="W680" s="220"/>
    </row>
    <row r="681" spans="1:23" s="208" customFormat="1" ht="15.75" hidden="1" thickBot="1" x14ac:dyDescent="0.3">
      <c r="A681" s="467"/>
      <c r="B681" s="459"/>
      <c r="C681" s="212">
        <v>4</v>
      </c>
      <c r="D681" s="212">
        <v>1</v>
      </c>
      <c r="E681" s="213" t="s">
        <v>187</v>
      </c>
      <c r="F681" s="213" t="s">
        <v>154</v>
      </c>
      <c r="G681" s="213" t="s">
        <v>154</v>
      </c>
      <c r="H681" s="232" t="s">
        <v>118</v>
      </c>
      <c r="I681" s="233">
        <v>25.23</v>
      </c>
      <c r="J681" s="234">
        <v>514.99</v>
      </c>
      <c r="K681" s="217">
        <f t="shared" si="60"/>
        <v>489.76</v>
      </c>
      <c r="L681" s="14">
        <v>486.982244571428</v>
      </c>
      <c r="M681" s="215">
        <f t="shared" si="61"/>
        <v>1.0057040178764969</v>
      </c>
      <c r="N681" s="218">
        <v>1.03</v>
      </c>
      <c r="O681" s="217">
        <v>13.58</v>
      </c>
      <c r="P681" s="217">
        <v>8.3000000000000007</v>
      </c>
      <c r="Q681" s="217">
        <f t="shared" si="62"/>
        <v>12.55</v>
      </c>
      <c r="R681" s="217">
        <f t="shared" si="63"/>
        <v>7.2700000000000005</v>
      </c>
      <c r="S681" s="216">
        <f t="shared" si="64"/>
        <v>72.627235213204955</v>
      </c>
      <c r="T681" s="219"/>
      <c r="U681" s="217"/>
      <c r="V681" s="217"/>
      <c r="W681" s="220"/>
    </row>
    <row r="682" spans="1:23" s="208" customFormat="1" hidden="1" x14ac:dyDescent="0.25">
      <c r="A682" s="465" t="s">
        <v>222</v>
      </c>
      <c r="B682" s="461">
        <v>347</v>
      </c>
      <c r="C682" s="212">
        <v>4</v>
      </c>
      <c r="D682" s="212">
        <v>1</v>
      </c>
      <c r="E682" s="213" t="s">
        <v>180</v>
      </c>
      <c r="F682" s="213" t="s">
        <v>154</v>
      </c>
      <c r="G682" s="213" t="s">
        <v>155</v>
      </c>
      <c r="H682" s="237" t="s">
        <v>117</v>
      </c>
      <c r="I682" s="238">
        <v>13.98</v>
      </c>
      <c r="J682" s="239">
        <v>74.709999999999994</v>
      </c>
      <c r="K682" s="217">
        <f t="shared" si="60"/>
        <v>60.72999999999999</v>
      </c>
      <c r="L682" s="14">
        <v>77.446285714285594</v>
      </c>
      <c r="M682" s="215">
        <f t="shared" si="61"/>
        <v>0.78415639226450151</v>
      </c>
      <c r="N682" s="218">
        <v>1.03</v>
      </c>
      <c r="O682" s="217">
        <v>23.77</v>
      </c>
      <c r="P682" s="217">
        <v>14.13</v>
      </c>
      <c r="Q682" s="217">
        <f t="shared" si="62"/>
        <v>22.74</v>
      </c>
      <c r="R682" s="217">
        <f t="shared" si="63"/>
        <v>13.100000000000001</v>
      </c>
      <c r="S682" s="216">
        <f t="shared" si="64"/>
        <v>73.587786259541957</v>
      </c>
      <c r="T682" s="219"/>
      <c r="U682" s="217"/>
      <c r="V682" s="217"/>
      <c r="W682" s="220"/>
    </row>
    <row r="683" spans="1:23" s="208" customFormat="1" hidden="1" x14ac:dyDescent="0.25">
      <c r="A683" s="466"/>
      <c r="B683" s="458"/>
      <c r="C683" s="212">
        <v>4</v>
      </c>
      <c r="D683" s="212">
        <v>1</v>
      </c>
      <c r="E683" s="213" t="s">
        <v>180</v>
      </c>
      <c r="F683" s="213" t="s">
        <v>154</v>
      </c>
      <c r="G683" s="213" t="s">
        <v>155</v>
      </c>
      <c r="H683" s="214" t="s">
        <v>119</v>
      </c>
      <c r="I683" s="215">
        <v>14.02</v>
      </c>
      <c r="J683" s="216">
        <v>188.26</v>
      </c>
      <c r="K683" s="217">
        <f t="shared" si="60"/>
        <v>174.23999999999998</v>
      </c>
      <c r="L683" s="14">
        <v>154.89257142857099</v>
      </c>
      <c r="M683" s="215">
        <f t="shared" si="61"/>
        <v>1.124908692476263</v>
      </c>
      <c r="N683" s="218">
        <v>1.05</v>
      </c>
      <c r="O683" s="217">
        <v>19.7</v>
      </c>
      <c r="P683" s="217">
        <v>11.82</v>
      </c>
      <c r="Q683" s="217">
        <f t="shared" si="62"/>
        <v>18.649999999999999</v>
      </c>
      <c r="R683" s="217">
        <f t="shared" si="63"/>
        <v>10.77</v>
      </c>
      <c r="S683" s="216">
        <f t="shared" si="64"/>
        <v>73.166202414113272</v>
      </c>
      <c r="T683" s="219"/>
      <c r="U683" s="217"/>
      <c r="V683" s="217"/>
      <c r="W683" s="220"/>
    </row>
    <row r="684" spans="1:23" s="208" customFormat="1" hidden="1" x14ac:dyDescent="0.25">
      <c r="A684" s="466"/>
      <c r="B684" s="458"/>
      <c r="C684" s="212">
        <v>4</v>
      </c>
      <c r="D684" s="212">
        <v>1</v>
      </c>
      <c r="E684" s="213" t="s">
        <v>180</v>
      </c>
      <c r="F684" s="213" t="s">
        <v>154</v>
      </c>
      <c r="G684" s="213" t="s">
        <v>155</v>
      </c>
      <c r="H684" s="214" t="s">
        <v>69</v>
      </c>
      <c r="I684" s="215">
        <v>14.09</v>
      </c>
      <c r="J684" s="216">
        <v>270.25</v>
      </c>
      <c r="K684" s="217">
        <f t="shared" si="60"/>
        <v>256.16000000000003</v>
      </c>
      <c r="L684" s="14">
        <v>232.33885714285699</v>
      </c>
      <c r="M684" s="215">
        <f t="shared" si="61"/>
        <v>1.1025275890140762</v>
      </c>
      <c r="N684" s="291">
        <v>2.15</v>
      </c>
      <c r="O684" s="292">
        <v>55.1</v>
      </c>
      <c r="P684" s="293">
        <v>33.090000000000003</v>
      </c>
      <c r="Q684" s="217">
        <f t="shared" si="62"/>
        <v>52.95</v>
      </c>
      <c r="R684" s="217">
        <f t="shared" si="63"/>
        <v>30.940000000000005</v>
      </c>
      <c r="S684" s="216">
        <f t="shared" si="64"/>
        <v>71.137685843568178</v>
      </c>
      <c r="T684" s="219"/>
      <c r="U684" s="217"/>
      <c r="V684" s="217"/>
      <c r="W684" s="220"/>
    </row>
    <row r="685" spans="1:23" s="208" customFormat="1" x14ac:dyDescent="0.25">
      <c r="A685" s="466"/>
      <c r="B685" s="458"/>
      <c r="C685" s="212">
        <v>4</v>
      </c>
      <c r="D685" s="212">
        <v>1</v>
      </c>
      <c r="E685" s="213" t="s">
        <v>180</v>
      </c>
      <c r="F685" s="213" t="s">
        <v>154</v>
      </c>
      <c r="G685" s="213" t="s">
        <v>155</v>
      </c>
      <c r="H685" s="214" t="s">
        <v>116</v>
      </c>
      <c r="I685" s="215">
        <v>25.77</v>
      </c>
      <c r="J685" s="216">
        <v>537.63</v>
      </c>
      <c r="K685" s="217">
        <f t="shared" si="60"/>
        <v>511.86</v>
      </c>
      <c r="L685" s="14">
        <v>464.67771428571399</v>
      </c>
      <c r="M685" s="215">
        <f t="shared" si="61"/>
        <v>1.1015376555917105</v>
      </c>
      <c r="N685" s="291">
        <v>2.16</v>
      </c>
      <c r="O685" s="292">
        <v>42.48</v>
      </c>
      <c r="P685" s="173">
        <v>27.92</v>
      </c>
      <c r="Q685" s="217">
        <f t="shared" si="62"/>
        <v>40.319999999999993</v>
      </c>
      <c r="R685" s="217">
        <f t="shared" si="63"/>
        <v>25.76</v>
      </c>
      <c r="S685" s="216">
        <f t="shared" si="64"/>
        <v>56.521739130434746</v>
      </c>
      <c r="T685" s="219"/>
      <c r="U685" s="217"/>
      <c r="V685" s="217"/>
      <c r="W685" s="220"/>
    </row>
    <row r="686" spans="1:23" s="208" customFormat="1" ht="15.75" hidden="1" thickBot="1" x14ac:dyDescent="0.3">
      <c r="A686" s="467"/>
      <c r="B686" s="459"/>
      <c r="C686" s="212">
        <v>4</v>
      </c>
      <c r="D686" s="212">
        <v>1</v>
      </c>
      <c r="E686" s="213" t="s">
        <v>180</v>
      </c>
      <c r="F686" s="213" t="s">
        <v>154</v>
      </c>
      <c r="G686" s="213" t="s">
        <v>155</v>
      </c>
      <c r="H686" s="232" t="s">
        <v>118</v>
      </c>
      <c r="I686" s="233">
        <v>25.27</v>
      </c>
      <c r="J686" s="234">
        <v>524.79999999999995</v>
      </c>
      <c r="K686" s="217">
        <f t="shared" si="60"/>
        <v>499.53</v>
      </c>
      <c r="L686" s="14">
        <v>486.982244571428</v>
      </c>
      <c r="M686" s="215">
        <f t="shared" si="61"/>
        <v>1.0257663509675075</v>
      </c>
      <c r="N686" s="218">
        <v>1.02</v>
      </c>
      <c r="O686" s="217">
        <v>19.010000000000002</v>
      </c>
      <c r="P686" s="217">
        <v>11.85</v>
      </c>
      <c r="Q686" s="217">
        <f t="shared" si="62"/>
        <v>17.990000000000002</v>
      </c>
      <c r="R686" s="217">
        <f t="shared" si="63"/>
        <v>10.83</v>
      </c>
      <c r="S686" s="216">
        <f t="shared" si="64"/>
        <v>66.112650046168071</v>
      </c>
      <c r="T686" s="219"/>
      <c r="U686" s="217"/>
      <c r="V686" s="217"/>
      <c r="W686" s="220"/>
    </row>
    <row r="687" spans="1:23" s="208" customFormat="1" hidden="1" x14ac:dyDescent="0.25">
      <c r="A687" s="465" t="s">
        <v>222</v>
      </c>
      <c r="B687" s="461">
        <v>348</v>
      </c>
      <c r="C687" s="212">
        <v>4</v>
      </c>
      <c r="D687" s="212">
        <v>1</v>
      </c>
      <c r="E687" s="213" t="s">
        <v>194</v>
      </c>
      <c r="F687" s="213" t="s">
        <v>154</v>
      </c>
      <c r="G687" s="213" t="s">
        <v>154</v>
      </c>
      <c r="H687" s="237" t="s">
        <v>117</v>
      </c>
      <c r="I687" s="238">
        <v>14.09</v>
      </c>
      <c r="J687" s="239">
        <v>79.88</v>
      </c>
      <c r="K687" s="217">
        <f t="shared" si="60"/>
        <v>65.789999999999992</v>
      </c>
      <c r="L687" s="14">
        <v>77.446285714285594</v>
      </c>
      <c r="M687" s="215">
        <f t="shared" si="61"/>
        <v>0.84949199814064802</v>
      </c>
      <c r="N687" s="291">
        <v>2.21</v>
      </c>
      <c r="O687" s="292">
        <v>56.37</v>
      </c>
      <c r="P687" s="173">
        <v>33.42</v>
      </c>
      <c r="Q687" s="217">
        <f t="shared" si="62"/>
        <v>54.16</v>
      </c>
      <c r="R687" s="217">
        <f t="shared" si="63"/>
        <v>31.21</v>
      </c>
      <c r="S687" s="216">
        <f t="shared" si="64"/>
        <v>73.534123678308219</v>
      </c>
      <c r="T687" s="219"/>
      <c r="U687" s="217"/>
      <c r="V687" s="217"/>
      <c r="W687" s="220"/>
    </row>
    <row r="688" spans="1:23" s="208" customFormat="1" hidden="1" x14ac:dyDescent="0.25">
      <c r="A688" s="466"/>
      <c r="B688" s="458"/>
      <c r="C688" s="212">
        <v>4</v>
      </c>
      <c r="D688" s="212">
        <v>1</v>
      </c>
      <c r="E688" s="213" t="s">
        <v>194</v>
      </c>
      <c r="F688" s="213" t="s">
        <v>154</v>
      </c>
      <c r="G688" s="213" t="s">
        <v>154</v>
      </c>
      <c r="H688" s="214" t="s">
        <v>119</v>
      </c>
      <c r="I688" s="215">
        <v>14.22</v>
      </c>
      <c r="J688" s="216">
        <v>177.11</v>
      </c>
      <c r="K688" s="217">
        <f t="shared" si="60"/>
        <v>162.89000000000001</v>
      </c>
      <c r="L688" s="14">
        <v>154.89257142857099</v>
      </c>
      <c r="M688" s="215">
        <f t="shared" si="61"/>
        <v>1.0516320989293992</v>
      </c>
      <c r="N688" s="218">
        <v>0.98</v>
      </c>
      <c r="O688" s="217">
        <v>20.96</v>
      </c>
      <c r="P688" s="217">
        <v>12.72</v>
      </c>
      <c r="Q688" s="217">
        <f t="shared" si="62"/>
        <v>19.98</v>
      </c>
      <c r="R688" s="217">
        <f t="shared" si="63"/>
        <v>11.74</v>
      </c>
      <c r="S688" s="216">
        <f t="shared" si="64"/>
        <v>70.187393526405444</v>
      </c>
      <c r="T688" s="219"/>
      <c r="U688" s="217"/>
      <c r="V688" s="217"/>
      <c r="W688" s="220"/>
    </row>
    <row r="689" spans="1:23" s="208" customFormat="1" hidden="1" x14ac:dyDescent="0.25">
      <c r="A689" s="466"/>
      <c r="B689" s="458"/>
      <c r="C689" s="212">
        <v>4</v>
      </c>
      <c r="D689" s="212">
        <v>1</v>
      </c>
      <c r="E689" s="213" t="s">
        <v>194</v>
      </c>
      <c r="F689" s="213" t="s">
        <v>154</v>
      </c>
      <c r="G689" s="213" t="s">
        <v>154</v>
      </c>
      <c r="H689" s="214" t="s">
        <v>69</v>
      </c>
      <c r="I689" s="215">
        <v>14.19</v>
      </c>
      <c r="J689" s="216">
        <v>279.33999999999997</v>
      </c>
      <c r="K689" s="217">
        <f t="shared" si="60"/>
        <v>265.14999999999998</v>
      </c>
      <c r="L689" s="14">
        <v>232.33885714285699</v>
      </c>
      <c r="M689" s="215">
        <f t="shared" si="61"/>
        <v>1.1412210736535067</v>
      </c>
      <c r="N689" s="291">
        <v>2.11</v>
      </c>
      <c r="O689" s="292">
        <v>45.51</v>
      </c>
      <c r="P689" s="173">
        <v>27.3</v>
      </c>
      <c r="Q689" s="217">
        <f t="shared" si="62"/>
        <v>43.4</v>
      </c>
      <c r="R689" s="217">
        <f t="shared" si="63"/>
        <v>25.19</v>
      </c>
      <c r="S689" s="216">
        <f t="shared" si="64"/>
        <v>72.290591504565299</v>
      </c>
      <c r="T689" s="219"/>
      <c r="U689" s="217"/>
      <c r="V689" s="217"/>
      <c r="W689" s="220"/>
    </row>
    <row r="690" spans="1:23" s="208" customFormat="1" x14ac:dyDescent="0.25">
      <c r="A690" s="466"/>
      <c r="B690" s="458"/>
      <c r="C690" s="212">
        <v>4</v>
      </c>
      <c r="D690" s="212">
        <v>1</v>
      </c>
      <c r="E690" s="213" t="s">
        <v>194</v>
      </c>
      <c r="F690" s="213" t="s">
        <v>154</v>
      </c>
      <c r="G690" s="213" t="s">
        <v>154</v>
      </c>
      <c r="H690" s="214" t="s">
        <v>116</v>
      </c>
      <c r="I690" s="215">
        <v>25.72</v>
      </c>
      <c r="J690" s="216">
        <v>510.86</v>
      </c>
      <c r="K690" s="217">
        <f t="shared" si="60"/>
        <v>485.14</v>
      </c>
      <c r="L690" s="14">
        <v>464.67771428571399</v>
      </c>
      <c r="M690" s="215">
        <f t="shared" si="61"/>
        <v>1.0440354359273285</v>
      </c>
      <c r="N690" s="291">
        <v>2.17</v>
      </c>
      <c r="O690" s="292">
        <v>53.57</v>
      </c>
      <c r="P690" s="293">
        <v>32.630000000000003</v>
      </c>
      <c r="Q690" s="217">
        <f t="shared" si="62"/>
        <v>51.4</v>
      </c>
      <c r="R690" s="217">
        <f t="shared" si="63"/>
        <v>30.46</v>
      </c>
      <c r="S690" s="216">
        <f t="shared" si="64"/>
        <v>68.745896257386732</v>
      </c>
      <c r="T690" s="219"/>
      <c r="U690" s="217"/>
      <c r="V690" s="217"/>
      <c r="W690" s="220"/>
    </row>
    <row r="691" spans="1:23" s="208" customFormat="1" ht="15.75" hidden="1" thickBot="1" x14ac:dyDescent="0.3">
      <c r="A691" s="467"/>
      <c r="B691" s="459"/>
      <c r="C691" s="212">
        <v>4</v>
      </c>
      <c r="D691" s="212">
        <v>1</v>
      </c>
      <c r="E691" s="213" t="s">
        <v>194</v>
      </c>
      <c r="F691" s="213" t="s">
        <v>154</v>
      </c>
      <c r="G691" s="213" t="s">
        <v>154</v>
      </c>
      <c r="H691" s="232" t="s">
        <v>118</v>
      </c>
      <c r="I691" s="233">
        <v>25.44</v>
      </c>
      <c r="J691" s="234">
        <v>523.45000000000005</v>
      </c>
      <c r="K691" s="217">
        <f t="shared" si="60"/>
        <v>498.01000000000005</v>
      </c>
      <c r="L691" s="14">
        <v>486.982244571428</v>
      </c>
      <c r="M691" s="215">
        <f t="shared" si="61"/>
        <v>1.0226450872726933</v>
      </c>
      <c r="N691" s="218">
        <v>1.03</v>
      </c>
      <c r="O691" s="217">
        <v>11.81</v>
      </c>
      <c r="P691" s="217">
        <v>7.14</v>
      </c>
      <c r="Q691" s="217">
        <f t="shared" si="62"/>
        <v>10.780000000000001</v>
      </c>
      <c r="R691" s="217">
        <f t="shared" si="63"/>
        <v>6.1099999999999994</v>
      </c>
      <c r="S691" s="216">
        <f t="shared" si="64"/>
        <v>76.432078559738173</v>
      </c>
      <c r="T691" s="219"/>
      <c r="U691" s="217"/>
      <c r="V691" s="217"/>
      <c r="W691" s="220"/>
    </row>
    <row r="692" spans="1:23" s="208" customFormat="1" hidden="1" x14ac:dyDescent="0.25">
      <c r="A692" s="465" t="s">
        <v>222</v>
      </c>
      <c r="B692" s="462">
        <v>349</v>
      </c>
      <c r="C692" s="212"/>
      <c r="D692" s="212"/>
      <c r="E692" s="213"/>
      <c r="F692" s="213"/>
      <c r="G692" s="213"/>
      <c r="H692" s="272" t="s">
        <v>117</v>
      </c>
      <c r="I692" s="273" t="s">
        <v>213</v>
      </c>
      <c r="J692" s="274" t="s">
        <v>213</v>
      </c>
      <c r="K692" s="274" t="s">
        <v>213</v>
      </c>
      <c r="L692" s="274" t="s">
        <v>213</v>
      </c>
      <c r="M692" s="274" t="s">
        <v>213</v>
      </c>
      <c r="N692" s="274" t="s">
        <v>213</v>
      </c>
      <c r="O692" s="274" t="s">
        <v>213</v>
      </c>
      <c r="P692" s="274" t="s">
        <v>213</v>
      </c>
      <c r="Q692" s="274" t="s">
        <v>213</v>
      </c>
      <c r="R692" s="274" t="s">
        <v>213</v>
      </c>
      <c r="S692" s="274" t="s">
        <v>213</v>
      </c>
      <c r="T692" s="219"/>
      <c r="U692" s="217"/>
      <c r="V692" s="217"/>
      <c r="W692" s="220"/>
    </row>
    <row r="693" spans="1:23" s="208" customFormat="1" hidden="1" x14ac:dyDescent="0.25">
      <c r="A693" s="466"/>
      <c r="B693" s="463"/>
      <c r="C693" s="212"/>
      <c r="D693" s="212"/>
      <c r="E693" s="213"/>
      <c r="F693" s="213"/>
      <c r="G693" s="213"/>
      <c r="H693" s="275" t="s">
        <v>119</v>
      </c>
      <c r="I693" s="269" t="s">
        <v>213</v>
      </c>
      <c r="J693" s="270" t="s">
        <v>213</v>
      </c>
      <c r="K693" s="270" t="s">
        <v>213</v>
      </c>
      <c r="L693" s="270" t="s">
        <v>213</v>
      </c>
      <c r="M693" s="270" t="s">
        <v>213</v>
      </c>
      <c r="N693" s="270" t="s">
        <v>213</v>
      </c>
      <c r="O693" s="270" t="s">
        <v>213</v>
      </c>
      <c r="P693" s="270" t="s">
        <v>213</v>
      </c>
      <c r="Q693" s="270" t="s">
        <v>213</v>
      </c>
      <c r="R693" s="270" t="s">
        <v>213</v>
      </c>
      <c r="S693" s="270" t="s">
        <v>213</v>
      </c>
      <c r="T693" s="219"/>
      <c r="U693" s="217"/>
      <c r="V693" s="217"/>
      <c r="W693" s="220"/>
    </row>
    <row r="694" spans="1:23" s="208" customFormat="1" hidden="1" x14ac:dyDescent="0.25">
      <c r="A694" s="466"/>
      <c r="B694" s="463"/>
      <c r="C694" s="212"/>
      <c r="D694" s="212"/>
      <c r="E694" s="213"/>
      <c r="F694" s="213"/>
      <c r="G694" s="213"/>
      <c r="H694" s="275" t="s">
        <v>69</v>
      </c>
      <c r="I694" s="269" t="s">
        <v>213</v>
      </c>
      <c r="J694" s="270" t="s">
        <v>213</v>
      </c>
      <c r="K694" s="270" t="s">
        <v>213</v>
      </c>
      <c r="L694" s="270" t="s">
        <v>213</v>
      </c>
      <c r="M694" s="270" t="s">
        <v>213</v>
      </c>
      <c r="N694" s="270" t="s">
        <v>213</v>
      </c>
      <c r="O694" s="270" t="s">
        <v>213</v>
      </c>
      <c r="P694" s="270" t="s">
        <v>213</v>
      </c>
      <c r="Q694" s="270" t="s">
        <v>213</v>
      </c>
      <c r="R694" s="270" t="s">
        <v>213</v>
      </c>
      <c r="S694" s="270" t="s">
        <v>213</v>
      </c>
      <c r="T694" s="219"/>
      <c r="U694" s="217"/>
      <c r="V694" s="217"/>
      <c r="W694" s="220"/>
    </row>
    <row r="695" spans="1:23" s="208" customFormat="1" x14ac:dyDescent="0.25">
      <c r="A695" s="466"/>
      <c r="B695" s="463"/>
      <c r="C695" s="212"/>
      <c r="D695" s="212"/>
      <c r="E695" s="213"/>
      <c r="F695" s="213"/>
      <c r="G695" s="213"/>
      <c r="H695" s="275" t="s">
        <v>116</v>
      </c>
      <c r="I695" s="269" t="s">
        <v>213</v>
      </c>
      <c r="J695" s="270" t="s">
        <v>213</v>
      </c>
      <c r="K695" s="270" t="s">
        <v>213</v>
      </c>
      <c r="L695" s="270" t="s">
        <v>213</v>
      </c>
      <c r="M695" s="270" t="s">
        <v>213</v>
      </c>
      <c r="N695" s="270" t="s">
        <v>213</v>
      </c>
      <c r="O695" s="270" t="s">
        <v>213</v>
      </c>
      <c r="P695" s="270" t="s">
        <v>213</v>
      </c>
      <c r="Q695" s="270" t="s">
        <v>213</v>
      </c>
      <c r="R695" s="270" t="s">
        <v>213</v>
      </c>
      <c r="S695" s="270" t="s">
        <v>213</v>
      </c>
      <c r="T695" s="219"/>
      <c r="U695" s="217"/>
      <c r="V695" s="217"/>
      <c r="W695" s="220"/>
    </row>
    <row r="696" spans="1:23" s="208" customFormat="1" ht="15.75" hidden="1" thickBot="1" x14ac:dyDescent="0.3">
      <c r="A696" s="467"/>
      <c r="B696" s="464"/>
      <c r="C696" s="212"/>
      <c r="D696" s="212"/>
      <c r="E696" s="213"/>
      <c r="F696" s="213"/>
      <c r="G696" s="213"/>
      <c r="H696" s="278" t="s">
        <v>118</v>
      </c>
      <c r="I696" s="269" t="s">
        <v>213</v>
      </c>
      <c r="J696" s="270" t="s">
        <v>213</v>
      </c>
      <c r="K696" s="270" t="s">
        <v>213</v>
      </c>
      <c r="L696" s="270" t="s">
        <v>213</v>
      </c>
      <c r="M696" s="270" t="s">
        <v>213</v>
      </c>
      <c r="N696" s="270" t="s">
        <v>213</v>
      </c>
      <c r="O696" s="270" t="s">
        <v>213</v>
      </c>
      <c r="P696" s="270" t="s">
        <v>213</v>
      </c>
      <c r="Q696" s="270" t="s">
        <v>213</v>
      </c>
      <c r="R696" s="270" t="s">
        <v>213</v>
      </c>
      <c r="S696" s="270" t="s">
        <v>213</v>
      </c>
      <c r="T696" s="219"/>
      <c r="U696" s="217"/>
      <c r="V696" s="217"/>
      <c r="W696" s="220"/>
    </row>
    <row r="697" spans="1:23" s="208" customFormat="1" hidden="1" x14ac:dyDescent="0.25">
      <c r="A697" s="465" t="s">
        <v>222</v>
      </c>
      <c r="B697" s="461">
        <v>350</v>
      </c>
      <c r="C697" s="212">
        <v>4</v>
      </c>
      <c r="D697" s="212">
        <v>1</v>
      </c>
      <c r="E697" s="213" t="s">
        <v>187</v>
      </c>
      <c r="F697" s="213" t="s">
        <v>157</v>
      </c>
      <c r="G697" s="213" t="s">
        <v>154</v>
      </c>
      <c r="H697" s="237" t="s">
        <v>117</v>
      </c>
      <c r="I697" s="238">
        <v>14</v>
      </c>
      <c r="J697" s="239">
        <v>76.599999999999994</v>
      </c>
      <c r="K697" s="217">
        <f t="shared" si="60"/>
        <v>62.599999999999994</v>
      </c>
      <c r="L697" s="14">
        <v>77.446285714285594</v>
      </c>
      <c r="M697" s="215">
        <f t="shared" si="61"/>
        <v>0.80830215965351215</v>
      </c>
      <c r="N697" s="291">
        <v>2.08</v>
      </c>
      <c r="O697" s="292">
        <v>58.3</v>
      </c>
      <c r="P697" s="293">
        <v>33.11</v>
      </c>
      <c r="Q697" s="217">
        <f t="shared" si="62"/>
        <v>56.22</v>
      </c>
      <c r="R697" s="217">
        <f t="shared" si="63"/>
        <v>31.03</v>
      </c>
      <c r="S697" s="216">
        <f t="shared" si="64"/>
        <v>81.17950370609087</v>
      </c>
      <c r="T697" s="219"/>
      <c r="U697" s="217"/>
      <c r="V697" s="217"/>
      <c r="W697" s="220"/>
    </row>
    <row r="698" spans="1:23" s="208" customFormat="1" hidden="1" x14ac:dyDescent="0.25">
      <c r="A698" s="466"/>
      <c r="B698" s="458"/>
      <c r="C698" s="212">
        <v>4</v>
      </c>
      <c r="D698" s="212">
        <v>1</v>
      </c>
      <c r="E698" s="213" t="s">
        <v>187</v>
      </c>
      <c r="F698" s="213" t="s">
        <v>157</v>
      </c>
      <c r="G698" s="213" t="s">
        <v>154</v>
      </c>
      <c r="H698" s="214" t="s">
        <v>119</v>
      </c>
      <c r="I698" s="215">
        <v>14.05</v>
      </c>
      <c r="J698" s="216">
        <v>179.28</v>
      </c>
      <c r="K698" s="217">
        <f t="shared" si="60"/>
        <v>165.23</v>
      </c>
      <c r="L698" s="14">
        <v>154.89257142857099</v>
      </c>
      <c r="M698" s="215">
        <f t="shared" si="61"/>
        <v>1.0667393437663737</v>
      </c>
      <c r="N698" s="291">
        <v>2.2000000000000002</v>
      </c>
      <c r="O698" s="292">
        <v>52.97</v>
      </c>
      <c r="P698" s="293">
        <v>31.48</v>
      </c>
      <c r="Q698" s="217">
        <f t="shared" si="62"/>
        <v>50.769999999999996</v>
      </c>
      <c r="R698" s="217">
        <f t="shared" si="63"/>
        <v>29.28</v>
      </c>
      <c r="S698" s="216">
        <f t="shared" si="64"/>
        <v>73.394808743169378</v>
      </c>
      <c r="T698" s="219"/>
      <c r="U698" s="217"/>
      <c r="V698" s="217"/>
      <c r="W698" s="220"/>
    </row>
    <row r="699" spans="1:23" s="208" customFormat="1" hidden="1" x14ac:dyDescent="0.25">
      <c r="A699" s="466"/>
      <c r="B699" s="458"/>
      <c r="C699" s="212">
        <v>4</v>
      </c>
      <c r="D699" s="212">
        <v>1</v>
      </c>
      <c r="E699" s="213" t="s">
        <v>187</v>
      </c>
      <c r="F699" s="213" t="s">
        <v>157</v>
      </c>
      <c r="G699" s="213" t="s">
        <v>154</v>
      </c>
      <c r="H699" s="214" t="s">
        <v>69</v>
      </c>
      <c r="I699" s="215">
        <v>14.19</v>
      </c>
      <c r="J699" s="216">
        <v>242.82</v>
      </c>
      <c r="K699" s="217">
        <f t="shared" si="60"/>
        <v>228.63</v>
      </c>
      <c r="L699" s="14">
        <v>232.33885714285699</v>
      </c>
      <c r="M699" s="215">
        <f t="shared" si="61"/>
        <v>0.98403686241524135</v>
      </c>
      <c r="N699" s="291">
        <v>2.13</v>
      </c>
      <c r="O699" s="292">
        <v>55.08</v>
      </c>
      <c r="P699" s="293">
        <v>32.76</v>
      </c>
      <c r="Q699" s="217">
        <f t="shared" si="62"/>
        <v>52.949999999999996</v>
      </c>
      <c r="R699" s="217">
        <f t="shared" si="63"/>
        <v>30.63</v>
      </c>
      <c r="S699" s="216">
        <f t="shared" si="64"/>
        <v>72.86973555337903</v>
      </c>
      <c r="T699" s="219"/>
      <c r="U699" s="217"/>
      <c r="V699" s="217"/>
      <c r="W699" s="220"/>
    </row>
    <row r="700" spans="1:23" s="208" customFormat="1" x14ac:dyDescent="0.25">
      <c r="A700" s="466"/>
      <c r="B700" s="458"/>
      <c r="C700" s="212">
        <v>4</v>
      </c>
      <c r="D700" s="212">
        <v>1</v>
      </c>
      <c r="E700" s="213" t="s">
        <v>187</v>
      </c>
      <c r="F700" s="213" t="s">
        <v>157</v>
      </c>
      <c r="G700" s="213" t="s">
        <v>154</v>
      </c>
      <c r="H700" s="214" t="s">
        <v>116</v>
      </c>
      <c r="I700" s="215">
        <v>25.28</v>
      </c>
      <c r="J700" s="216">
        <v>491.63</v>
      </c>
      <c r="K700" s="217">
        <f t="shared" si="60"/>
        <v>466.35</v>
      </c>
      <c r="L700" s="14">
        <v>464.67771428571399</v>
      </c>
      <c r="M700" s="215">
        <f t="shared" si="61"/>
        <v>1.0035988076528624</v>
      </c>
      <c r="N700" s="291">
        <v>2.13</v>
      </c>
      <c r="O700" s="292">
        <v>61</v>
      </c>
      <c r="P700" s="293">
        <v>36.43</v>
      </c>
      <c r="Q700" s="217">
        <f t="shared" si="62"/>
        <v>58.87</v>
      </c>
      <c r="R700" s="217">
        <f t="shared" si="63"/>
        <v>34.299999999999997</v>
      </c>
      <c r="S700" s="216">
        <f t="shared" si="64"/>
        <v>71.632653061224488</v>
      </c>
      <c r="T700" s="219"/>
      <c r="U700" s="217"/>
      <c r="V700" s="217"/>
      <c r="W700" s="220"/>
    </row>
    <row r="701" spans="1:23" s="208" customFormat="1" ht="15.75" hidden="1" thickBot="1" x14ac:dyDescent="0.3">
      <c r="A701" s="467"/>
      <c r="B701" s="459"/>
      <c r="C701" s="212">
        <v>4</v>
      </c>
      <c r="D701" s="212">
        <v>1</v>
      </c>
      <c r="E701" s="213" t="s">
        <v>187</v>
      </c>
      <c r="F701" s="213" t="s">
        <v>157</v>
      </c>
      <c r="G701" s="213" t="s">
        <v>154</v>
      </c>
      <c r="H701" s="232" t="s">
        <v>118</v>
      </c>
      <c r="I701" s="233">
        <v>25.18</v>
      </c>
      <c r="J701" s="234">
        <v>511.91</v>
      </c>
      <c r="K701" s="217">
        <f t="shared" si="60"/>
        <v>486.73</v>
      </c>
      <c r="L701" s="14">
        <v>486.982244571428</v>
      </c>
      <c r="M701" s="215">
        <f t="shared" si="61"/>
        <v>0.99948202511643935</v>
      </c>
      <c r="N701" s="291">
        <v>2.13</v>
      </c>
      <c r="O701" s="292">
        <v>54.51</v>
      </c>
      <c r="P701" s="293">
        <v>33.15</v>
      </c>
      <c r="Q701" s="217">
        <f t="shared" si="62"/>
        <v>52.379999999999995</v>
      </c>
      <c r="R701" s="217">
        <f t="shared" si="63"/>
        <v>31.02</v>
      </c>
      <c r="S701" s="216">
        <f t="shared" si="64"/>
        <v>68.858800773694369</v>
      </c>
      <c r="T701" s="219"/>
      <c r="U701" s="217"/>
      <c r="V701" s="217"/>
      <c r="W701" s="220"/>
    </row>
    <row r="702" spans="1:23" s="208" customFormat="1" hidden="1" x14ac:dyDescent="0.25">
      <c r="A702" s="465" t="s">
        <v>223</v>
      </c>
      <c r="B702" s="461">
        <v>491</v>
      </c>
      <c r="C702" s="212">
        <v>5</v>
      </c>
      <c r="D702" s="212">
        <v>3</v>
      </c>
      <c r="E702" s="213" t="s">
        <v>196</v>
      </c>
      <c r="F702" s="213" t="s">
        <v>154</v>
      </c>
      <c r="G702" s="213" t="s">
        <v>154</v>
      </c>
      <c r="H702" s="237" t="s">
        <v>117</v>
      </c>
      <c r="I702" s="238">
        <v>11.82</v>
      </c>
      <c r="J702" s="239">
        <v>72.7</v>
      </c>
      <c r="K702" s="217">
        <f t="shared" si="60"/>
        <v>60.88</v>
      </c>
      <c r="L702" s="14">
        <v>77.446285714285594</v>
      </c>
      <c r="M702" s="215">
        <f t="shared" si="61"/>
        <v>0.78609321852565217</v>
      </c>
      <c r="N702" s="218"/>
      <c r="O702" s="217"/>
      <c r="P702" s="217"/>
      <c r="Q702" s="217"/>
      <c r="R702" s="217"/>
      <c r="S702" s="216"/>
      <c r="T702" s="219"/>
      <c r="U702" s="217"/>
      <c r="V702" s="217"/>
      <c r="W702" s="220"/>
    </row>
    <row r="703" spans="1:23" s="208" customFormat="1" hidden="1" x14ac:dyDescent="0.25">
      <c r="A703" s="466"/>
      <c r="B703" s="458"/>
      <c r="C703" s="212">
        <v>5</v>
      </c>
      <c r="D703" s="212">
        <v>3</v>
      </c>
      <c r="E703" s="213" t="s">
        <v>196</v>
      </c>
      <c r="F703" s="213" t="s">
        <v>154</v>
      </c>
      <c r="G703" s="213" t="s">
        <v>154</v>
      </c>
      <c r="H703" s="214" t="s">
        <v>119</v>
      </c>
      <c r="I703" s="215">
        <v>14</v>
      </c>
      <c r="J703" s="216">
        <v>201.66</v>
      </c>
      <c r="K703" s="217">
        <f t="shared" si="60"/>
        <v>187.66</v>
      </c>
      <c r="L703" s="14">
        <v>154.89257142857099</v>
      </c>
      <c r="M703" s="215">
        <f t="shared" si="61"/>
        <v>1.2115493872250662</v>
      </c>
      <c r="N703" s="218"/>
      <c r="O703" s="217"/>
      <c r="P703" s="217"/>
      <c r="Q703" s="217"/>
      <c r="R703" s="217"/>
      <c r="S703" s="216"/>
      <c r="T703" s="219"/>
      <c r="U703" s="217"/>
      <c r="V703" s="217"/>
      <c r="W703" s="220"/>
    </row>
    <row r="704" spans="1:23" s="208" customFormat="1" hidden="1" x14ac:dyDescent="0.25">
      <c r="A704" s="466"/>
      <c r="B704" s="458"/>
      <c r="C704" s="212">
        <v>5</v>
      </c>
      <c r="D704" s="212">
        <v>3</v>
      </c>
      <c r="E704" s="213" t="s">
        <v>196</v>
      </c>
      <c r="F704" s="213" t="s">
        <v>154</v>
      </c>
      <c r="G704" s="213" t="s">
        <v>154</v>
      </c>
      <c r="H704" s="214" t="s">
        <v>69</v>
      </c>
      <c r="I704" s="215">
        <v>13.95</v>
      </c>
      <c r="J704" s="216">
        <v>258.45</v>
      </c>
      <c r="K704" s="217">
        <f t="shared" si="60"/>
        <v>244.5</v>
      </c>
      <c r="L704" s="14">
        <v>232.33885714285699</v>
      </c>
      <c r="M704" s="215">
        <f t="shared" si="61"/>
        <v>1.0523422685584853</v>
      </c>
      <c r="N704" s="218"/>
      <c r="O704" s="217"/>
      <c r="P704" s="217"/>
      <c r="Q704" s="217"/>
      <c r="R704" s="217"/>
      <c r="S704" s="216"/>
      <c r="T704" s="219"/>
      <c r="U704" s="217"/>
      <c r="V704" s="217"/>
      <c r="W704" s="220"/>
    </row>
    <row r="705" spans="1:23" s="208" customFormat="1" x14ac:dyDescent="0.25">
      <c r="A705" s="466"/>
      <c r="B705" s="458"/>
      <c r="C705" s="212">
        <v>5</v>
      </c>
      <c r="D705" s="212">
        <v>3</v>
      </c>
      <c r="E705" s="213" t="s">
        <v>196</v>
      </c>
      <c r="F705" s="213" t="s">
        <v>154</v>
      </c>
      <c r="G705" s="213" t="s">
        <v>154</v>
      </c>
      <c r="H705" s="214" t="s">
        <v>116</v>
      </c>
      <c r="I705" s="215">
        <v>25.53</v>
      </c>
      <c r="J705" s="216">
        <v>496.21</v>
      </c>
      <c r="K705" s="217">
        <f t="shared" si="60"/>
        <v>470.67999999999995</v>
      </c>
      <c r="L705" s="14">
        <v>464.67771428571399</v>
      </c>
      <c r="M705" s="215">
        <f t="shared" si="61"/>
        <v>1.0129170939981755</v>
      </c>
      <c r="N705" s="218"/>
      <c r="O705" s="217"/>
      <c r="P705" s="217"/>
      <c r="Q705" s="217"/>
      <c r="R705" s="217"/>
      <c r="S705" s="216"/>
      <c r="T705" s="219"/>
      <c r="U705" s="217"/>
      <c r="V705" s="217"/>
      <c r="W705" s="220"/>
    </row>
    <row r="706" spans="1:23" s="208" customFormat="1" ht="15.75" hidden="1" thickBot="1" x14ac:dyDescent="0.3">
      <c r="A706" s="467"/>
      <c r="B706" s="459"/>
      <c r="C706" s="212">
        <v>5</v>
      </c>
      <c r="D706" s="212">
        <v>3</v>
      </c>
      <c r="E706" s="213" t="s">
        <v>196</v>
      </c>
      <c r="F706" s="213" t="s">
        <v>154</v>
      </c>
      <c r="G706" s="213" t="s">
        <v>154</v>
      </c>
      <c r="H706" s="232" t="s">
        <v>118</v>
      </c>
      <c r="I706" s="233">
        <v>25.38</v>
      </c>
      <c r="J706" s="234">
        <v>503.88</v>
      </c>
      <c r="K706" s="217">
        <f t="shared" si="60"/>
        <v>478.5</v>
      </c>
      <c r="L706" s="14">
        <v>486.982244571428</v>
      </c>
      <c r="M706" s="215">
        <f t="shared" si="61"/>
        <v>0.98258202497938529</v>
      </c>
      <c r="N706" s="218"/>
      <c r="O706" s="217"/>
      <c r="P706" s="217"/>
      <c r="Q706" s="217"/>
      <c r="R706" s="217"/>
      <c r="S706" s="216"/>
      <c r="T706" s="219"/>
      <c r="U706" s="217"/>
      <c r="V706" s="217"/>
      <c r="W706" s="220"/>
    </row>
    <row r="707" spans="1:23" s="208" customFormat="1" hidden="1" x14ac:dyDescent="0.25">
      <c r="A707" s="465" t="s">
        <v>223</v>
      </c>
      <c r="B707" s="461">
        <v>492</v>
      </c>
      <c r="C707" s="212">
        <v>5</v>
      </c>
      <c r="D707" s="212">
        <v>3</v>
      </c>
      <c r="E707" s="213" t="s">
        <v>180</v>
      </c>
      <c r="F707" s="213" t="s">
        <v>154</v>
      </c>
      <c r="G707" s="213" t="s">
        <v>154</v>
      </c>
      <c r="H707" s="237" t="s">
        <v>117</v>
      </c>
      <c r="I707" s="238">
        <v>11.78</v>
      </c>
      <c r="J707" s="239">
        <v>67.33</v>
      </c>
      <c r="K707" s="217">
        <f t="shared" ref="K707:K770" si="65">J707-I707</f>
        <v>55.55</v>
      </c>
      <c r="L707" s="14">
        <v>77.446285714285594</v>
      </c>
      <c r="M707" s="215">
        <f t="shared" ref="M707:M770" si="66">K707/L707</f>
        <v>0.71727132537943461</v>
      </c>
      <c r="N707" s="218"/>
      <c r="O707" s="217"/>
      <c r="P707" s="217"/>
      <c r="Q707" s="217"/>
      <c r="R707" s="217"/>
      <c r="S707" s="216"/>
      <c r="T707" s="219"/>
      <c r="U707" s="217"/>
      <c r="V707" s="217"/>
      <c r="W707" s="220"/>
    </row>
    <row r="708" spans="1:23" s="208" customFormat="1" hidden="1" x14ac:dyDescent="0.25">
      <c r="A708" s="466"/>
      <c r="B708" s="458"/>
      <c r="C708" s="212">
        <v>5</v>
      </c>
      <c r="D708" s="212">
        <v>3</v>
      </c>
      <c r="E708" s="213" t="s">
        <v>180</v>
      </c>
      <c r="F708" s="213" t="s">
        <v>154</v>
      </c>
      <c r="G708" s="213" t="s">
        <v>154</v>
      </c>
      <c r="H708" s="214" t="s">
        <v>119</v>
      </c>
      <c r="I708" s="215">
        <v>14.16</v>
      </c>
      <c r="J708" s="216">
        <v>159.94</v>
      </c>
      <c r="K708" s="217">
        <f t="shared" si="65"/>
        <v>145.78</v>
      </c>
      <c r="L708" s="14">
        <v>154.89257142857099</v>
      </c>
      <c r="M708" s="215">
        <f t="shared" si="66"/>
        <v>0.94116844116844389</v>
      </c>
      <c r="N708" s="218"/>
      <c r="O708" s="217"/>
      <c r="P708" s="217"/>
      <c r="Q708" s="217"/>
      <c r="R708" s="217"/>
      <c r="S708" s="216"/>
      <c r="T708" s="219"/>
      <c r="U708" s="217"/>
      <c r="V708" s="217"/>
      <c r="W708" s="220"/>
    </row>
    <row r="709" spans="1:23" s="208" customFormat="1" hidden="1" x14ac:dyDescent="0.25">
      <c r="A709" s="466"/>
      <c r="B709" s="458"/>
      <c r="C709" s="212">
        <v>5</v>
      </c>
      <c r="D709" s="212">
        <v>3</v>
      </c>
      <c r="E709" s="213" t="s">
        <v>180</v>
      </c>
      <c r="F709" s="213" t="s">
        <v>154</v>
      </c>
      <c r="G709" s="213" t="s">
        <v>154</v>
      </c>
      <c r="H709" s="214" t="s">
        <v>69</v>
      </c>
      <c r="I709" s="215">
        <v>14.02</v>
      </c>
      <c r="J709" s="216">
        <v>269.07</v>
      </c>
      <c r="K709" s="217">
        <f t="shared" si="65"/>
        <v>255.04999999999998</v>
      </c>
      <c r="L709" s="14">
        <v>232.33885714285699</v>
      </c>
      <c r="M709" s="215">
        <f t="shared" si="66"/>
        <v>1.0977500842365713</v>
      </c>
      <c r="N709" s="218"/>
      <c r="O709" s="217"/>
      <c r="P709" s="217"/>
      <c r="Q709" s="217"/>
      <c r="R709" s="217"/>
      <c r="S709" s="216"/>
      <c r="T709" s="219"/>
      <c r="U709" s="217"/>
      <c r="V709" s="217"/>
      <c r="W709" s="220"/>
    </row>
    <row r="710" spans="1:23" s="208" customFormat="1" x14ac:dyDescent="0.25">
      <c r="A710" s="466"/>
      <c r="B710" s="458"/>
      <c r="C710" s="212">
        <v>5</v>
      </c>
      <c r="D710" s="212">
        <v>3</v>
      </c>
      <c r="E710" s="213" t="s">
        <v>180</v>
      </c>
      <c r="F710" s="213" t="s">
        <v>154</v>
      </c>
      <c r="G710" s="213" t="s">
        <v>154</v>
      </c>
      <c r="H710" s="214" t="s">
        <v>116</v>
      </c>
      <c r="I710" s="215">
        <v>25.74</v>
      </c>
      <c r="J710" s="216">
        <v>485.67</v>
      </c>
      <c r="K710" s="217">
        <f t="shared" si="65"/>
        <v>459.93</v>
      </c>
      <c r="L710" s="14">
        <v>464.67771428571399</v>
      </c>
      <c r="M710" s="215">
        <f t="shared" si="66"/>
        <v>0.98978278032332156</v>
      </c>
      <c r="N710" s="218"/>
      <c r="O710" s="217"/>
      <c r="P710" s="217"/>
      <c r="Q710" s="217"/>
      <c r="R710" s="217"/>
      <c r="S710" s="216"/>
      <c r="T710" s="219"/>
      <c r="U710" s="217"/>
      <c r="V710" s="217"/>
      <c r="W710" s="220"/>
    </row>
    <row r="711" spans="1:23" s="208" customFormat="1" ht="15.75" hidden="1" thickBot="1" x14ac:dyDescent="0.3">
      <c r="A711" s="467"/>
      <c r="B711" s="459"/>
      <c r="C711" s="212">
        <v>5</v>
      </c>
      <c r="D711" s="212">
        <v>3</v>
      </c>
      <c r="E711" s="213" t="s">
        <v>180</v>
      </c>
      <c r="F711" s="213" t="s">
        <v>154</v>
      </c>
      <c r="G711" s="213" t="s">
        <v>154</v>
      </c>
      <c r="H711" s="232" t="s">
        <v>118</v>
      </c>
      <c r="I711" s="233">
        <v>25.22</v>
      </c>
      <c r="J711" s="234">
        <v>543.67999999999995</v>
      </c>
      <c r="K711" s="217">
        <f t="shared" si="65"/>
        <v>518.45999999999992</v>
      </c>
      <c r="L711" s="14">
        <v>486.982244571428</v>
      </c>
      <c r="M711" s="215">
        <f t="shared" si="66"/>
        <v>1.0646384047456887</v>
      </c>
      <c r="N711" s="218"/>
      <c r="O711" s="217"/>
      <c r="P711" s="217"/>
      <c r="Q711" s="217"/>
      <c r="R711" s="217"/>
      <c r="S711" s="216"/>
      <c r="T711" s="219"/>
      <c r="U711" s="217"/>
      <c r="V711" s="217"/>
      <c r="W711" s="220"/>
    </row>
    <row r="712" spans="1:23" s="208" customFormat="1" hidden="1" x14ac:dyDescent="0.25">
      <c r="A712" s="465" t="s">
        <v>223</v>
      </c>
      <c r="B712" s="461">
        <v>493</v>
      </c>
      <c r="C712" s="212">
        <v>5</v>
      </c>
      <c r="D712" s="212">
        <v>3</v>
      </c>
      <c r="E712" s="213" t="s">
        <v>149</v>
      </c>
      <c r="F712" s="213" t="s">
        <v>154</v>
      </c>
      <c r="G712" s="213" t="s">
        <v>155</v>
      </c>
      <c r="H712" s="237" t="s">
        <v>117</v>
      </c>
      <c r="I712" s="238">
        <v>11.78</v>
      </c>
      <c r="J712" s="239">
        <v>90.97</v>
      </c>
      <c r="K712" s="217">
        <f t="shared" si="65"/>
        <v>79.19</v>
      </c>
      <c r="L712" s="14">
        <v>77.446285714285594</v>
      </c>
      <c r="M712" s="215">
        <f t="shared" si="66"/>
        <v>1.0225151441367673</v>
      </c>
      <c r="N712" s="218"/>
      <c r="O712" s="217"/>
      <c r="P712" s="217"/>
      <c r="Q712" s="217"/>
      <c r="R712" s="217"/>
      <c r="S712" s="216"/>
      <c r="T712" s="219"/>
      <c r="U712" s="217"/>
      <c r="V712" s="217"/>
      <c r="W712" s="220"/>
    </row>
    <row r="713" spans="1:23" s="208" customFormat="1" hidden="1" x14ac:dyDescent="0.25">
      <c r="A713" s="466"/>
      <c r="B713" s="458"/>
      <c r="C713" s="212">
        <v>5</v>
      </c>
      <c r="D713" s="212">
        <v>3</v>
      </c>
      <c r="E713" s="213" t="s">
        <v>149</v>
      </c>
      <c r="F713" s="213" t="s">
        <v>154</v>
      </c>
      <c r="G713" s="213" t="s">
        <v>155</v>
      </c>
      <c r="H713" s="214" t="s">
        <v>119</v>
      </c>
      <c r="I713" s="215">
        <v>14.21</v>
      </c>
      <c r="J713" s="216">
        <v>184.22</v>
      </c>
      <c r="K713" s="217">
        <f t="shared" si="65"/>
        <v>170.01</v>
      </c>
      <c r="L713" s="14">
        <v>154.89257142857099</v>
      </c>
      <c r="M713" s="215">
        <f t="shared" si="66"/>
        <v>1.0975994421940398</v>
      </c>
      <c r="N713" s="218"/>
      <c r="O713" s="217"/>
      <c r="P713" s="217"/>
      <c r="Q713" s="217"/>
      <c r="R713" s="217"/>
      <c r="S713" s="216"/>
      <c r="T713" s="219"/>
      <c r="U713" s="217"/>
      <c r="V713" s="217"/>
      <c r="W713" s="220"/>
    </row>
    <row r="714" spans="1:23" s="208" customFormat="1" hidden="1" x14ac:dyDescent="0.25">
      <c r="A714" s="466"/>
      <c r="B714" s="458"/>
      <c r="C714" s="212">
        <v>5</v>
      </c>
      <c r="D714" s="212">
        <v>3</v>
      </c>
      <c r="E714" s="213" t="s">
        <v>149</v>
      </c>
      <c r="F714" s="213" t="s">
        <v>154</v>
      </c>
      <c r="G714" s="213" t="s">
        <v>155</v>
      </c>
      <c r="H714" s="214" t="s">
        <v>69</v>
      </c>
      <c r="I714" s="215">
        <v>14.17</v>
      </c>
      <c r="J714" s="216">
        <v>223.1</v>
      </c>
      <c r="K714" s="217">
        <f t="shared" si="65"/>
        <v>208.93</v>
      </c>
      <c r="L714" s="14">
        <v>232.33885714285699</v>
      </c>
      <c r="M714" s="215">
        <f t="shared" si="66"/>
        <v>0.8992469127604269</v>
      </c>
      <c r="N714" s="218"/>
      <c r="O714" s="217"/>
      <c r="P714" s="217"/>
      <c r="Q714" s="217"/>
      <c r="R714" s="217"/>
      <c r="S714" s="216"/>
      <c r="T714" s="219"/>
      <c r="U714" s="217"/>
      <c r="V714" s="217"/>
      <c r="W714" s="220"/>
    </row>
    <row r="715" spans="1:23" s="208" customFormat="1" x14ac:dyDescent="0.25">
      <c r="A715" s="466"/>
      <c r="B715" s="458"/>
      <c r="C715" s="212">
        <v>5</v>
      </c>
      <c r="D715" s="212">
        <v>3</v>
      </c>
      <c r="E715" s="213" t="s">
        <v>149</v>
      </c>
      <c r="F715" s="213" t="s">
        <v>154</v>
      </c>
      <c r="G715" s="213" t="s">
        <v>155</v>
      </c>
      <c r="H715" s="214" t="s">
        <v>116</v>
      </c>
      <c r="I715" s="215">
        <v>25.41</v>
      </c>
      <c r="J715" s="216">
        <v>439.13</v>
      </c>
      <c r="K715" s="217">
        <f t="shared" si="65"/>
        <v>413.71999999999997</v>
      </c>
      <c r="L715" s="14">
        <v>464.67771428571399</v>
      </c>
      <c r="M715" s="215">
        <f t="shared" si="66"/>
        <v>0.89033751195913413</v>
      </c>
      <c r="N715" s="218"/>
      <c r="O715" s="217"/>
      <c r="P715" s="217"/>
      <c r="Q715" s="217"/>
      <c r="R715" s="217"/>
      <c r="S715" s="216"/>
      <c r="T715" s="219"/>
      <c r="U715" s="217"/>
      <c r="V715" s="217"/>
      <c r="W715" s="220"/>
    </row>
    <row r="716" spans="1:23" s="208" customFormat="1" ht="15.75" hidden="1" thickBot="1" x14ac:dyDescent="0.3">
      <c r="A716" s="467"/>
      <c r="B716" s="459"/>
      <c r="C716" s="212">
        <v>5</v>
      </c>
      <c r="D716" s="212">
        <v>3</v>
      </c>
      <c r="E716" s="213" t="s">
        <v>149</v>
      </c>
      <c r="F716" s="213" t="s">
        <v>154</v>
      </c>
      <c r="G716" s="213" t="s">
        <v>155</v>
      </c>
      <c r="H716" s="245" t="s">
        <v>120</v>
      </c>
      <c r="I716" s="233">
        <v>25.65</v>
      </c>
      <c r="J716" s="234">
        <v>394.56</v>
      </c>
      <c r="K716" s="217">
        <f t="shared" si="65"/>
        <v>368.91</v>
      </c>
      <c r="L716" s="246">
        <v>216.84959999999899</v>
      </c>
      <c r="M716" s="215">
        <f t="shared" si="66"/>
        <v>1.7012251809549188</v>
      </c>
      <c r="N716" s="218"/>
      <c r="O716" s="217"/>
      <c r="P716" s="217"/>
      <c r="Q716" s="217"/>
      <c r="R716" s="217"/>
      <c r="S716" s="216"/>
      <c r="T716" s="219"/>
      <c r="U716" s="217"/>
      <c r="V716" s="217"/>
      <c r="W716" s="220"/>
    </row>
    <row r="717" spans="1:23" s="208" customFormat="1" hidden="1" x14ac:dyDescent="0.25">
      <c r="A717" s="465" t="s">
        <v>223</v>
      </c>
      <c r="B717" s="461">
        <v>494</v>
      </c>
      <c r="C717" s="212">
        <v>5</v>
      </c>
      <c r="D717" s="212">
        <v>3</v>
      </c>
      <c r="E717" s="213" t="s">
        <v>189</v>
      </c>
      <c r="F717" s="213" t="s">
        <v>154</v>
      </c>
      <c r="G717" s="213" t="s">
        <v>154</v>
      </c>
      <c r="H717" s="237" t="s">
        <v>117</v>
      </c>
      <c r="I717" s="238">
        <v>12.06</v>
      </c>
      <c r="J717" s="239">
        <v>59.8</v>
      </c>
      <c r="K717" s="217">
        <f t="shared" si="65"/>
        <v>47.739999999999995</v>
      </c>
      <c r="L717" s="14">
        <v>77.446285714285594</v>
      </c>
      <c r="M717" s="215">
        <f t="shared" si="66"/>
        <v>0.61642723804886057</v>
      </c>
      <c r="N717" s="218"/>
      <c r="O717" s="217"/>
      <c r="P717" s="217"/>
      <c r="Q717" s="217"/>
      <c r="R717" s="217"/>
      <c r="S717" s="216"/>
      <c r="T717" s="219"/>
      <c r="U717" s="217"/>
      <c r="V717" s="217"/>
      <c r="W717" s="220"/>
    </row>
    <row r="718" spans="1:23" s="208" customFormat="1" hidden="1" x14ac:dyDescent="0.25">
      <c r="A718" s="466"/>
      <c r="B718" s="458"/>
      <c r="C718" s="212">
        <v>5</v>
      </c>
      <c r="D718" s="212">
        <v>3</v>
      </c>
      <c r="E718" s="213" t="s">
        <v>189</v>
      </c>
      <c r="F718" s="213" t="s">
        <v>154</v>
      </c>
      <c r="G718" s="213" t="s">
        <v>154</v>
      </c>
      <c r="H718" s="214" t="s">
        <v>119</v>
      </c>
      <c r="I718" s="215">
        <v>13.98</v>
      </c>
      <c r="J718" s="216">
        <v>151.62</v>
      </c>
      <c r="K718" s="217">
        <f t="shared" si="65"/>
        <v>137.64000000000001</v>
      </c>
      <c r="L718" s="14">
        <v>154.89257142857099</v>
      </c>
      <c r="M718" s="215">
        <f t="shared" si="66"/>
        <v>0.88861588861589125</v>
      </c>
      <c r="N718" s="218"/>
      <c r="O718" s="217"/>
      <c r="P718" s="217"/>
      <c r="Q718" s="217"/>
      <c r="R718" s="217"/>
      <c r="S718" s="216"/>
      <c r="T718" s="219"/>
      <c r="U718" s="217"/>
      <c r="V718" s="217"/>
      <c r="W718" s="220"/>
    </row>
    <row r="719" spans="1:23" s="208" customFormat="1" hidden="1" x14ac:dyDescent="0.25">
      <c r="A719" s="466"/>
      <c r="B719" s="458"/>
      <c r="C719" s="212">
        <v>5</v>
      </c>
      <c r="D719" s="212">
        <v>3</v>
      </c>
      <c r="E719" s="213" t="s">
        <v>189</v>
      </c>
      <c r="F719" s="213" t="s">
        <v>154</v>
      </c>
      <c r="G719" s="213" t="s">
        <v>154</v>
      </c>
      <c r="H719" s="214" t="s">
        <v>69</v>
      </c>
      <c r="I719" s="215">
        <v>14</v>
      </c>
      <c r="J719" s="216">
        <v>269.67</v>
      </c>
      <c r="K719" s="217">
        <f t="shared" si="65"/>
        <v>255.67000000000002</v>
      </c>
      <c r="L719" s="14">
        <v>232.33885714285699</v>
      </c>
      <c r="M719" s="215">
        <f t="shared" si="66"/>
        <v>1.1004186004186012</v>
      </c>
      <c r="N719" s="218"/>
      <c r="O719" s="217"/>
      <c r="P719" s="217"/>
      <c r="Q719" s="217"/>
      <c r="R719" s="217"/>
      <c r="S719" s="216"/>
      <c r="T719" s="219"/>
      <c r="U719" s="217"/>
      <c r="V719" s="217"/>
      <c r="W719" s="220"/>
    </row>
    <row r="720" spans="1:23" s="208" customFormat="1" x14ac:dyDescent="0.25">
      <c r="A720" s="466"/>
      <c r="B720" s="458"/>
      <c r="C720" s="212">
        <v>5</v>
      </c>
      <c r="D720" s="212">
        <v>3</v>
      </c>
      <c r="E720" s="213" t="s">
        <v>189</v>
      </c>
      <c r="F720" s="213" t="s">
        <v>154</v>
      </c>
      <c r="G720" s="213" t="s">
        <v>154</v>
      </c>
      <c r="H720" s="214" t="s">
        <v>116</v>
      </c>
      <c r="I720" s="215">
        <v>25.36</v>
      </c>
      <c r="J720" s="216">
        <v>517.09</v>
      </c>
      <c r="K720" s="217">
        <f t="shared" si="65"/>
        <v>491.73</v>
      </c>
      <c r="L720" s="14">
        <v>464.67771428571399</v>
      </c>
      <c r="M720" s="215">
        <f t="shared" si="66"/>
        <v>1.058217308217309</v>
      </c>
      <c r="N720" s="218"/>
      <c r="O720" s="217"/>
      <c r="P720" s="217"/>
      <c r="Q720" s="217"/>
      <c r="R720" s="217"/>
      <c r="S720" s="216"/>
      <c r="T720" s="219"/>
      <c r="U720" s="217"/>
      <c r="V720" s="217"/>
      <c r="W720" s="220"/>
    </row>
    <row r="721" spans="1:23" s="208" customFormat="1" ht="15.75" hidden="1" thickBot="1" x14ac:dyDescent="0.3">
      <c r="A721" s="467"/>
      <c r="B721" s="459"/>
      <c r="C721" s="212">
        <v>5</v>
      </c>
      <c r="D721" s="212">
        <v>3</v>
      </c>
      <c r="E721" s="213" t="s">
        <v>189</v>
      </c>
      <c r="F721" s="213" t="s">
        <v>154</v>
      </c>
      <c r="G721" s="213" t="s">
        <v>154</v>
      </c>
      <c r="H721" s="232" t="s">
        <v>118</v>
      </c>
      <c r="I721" s="233">
        <v>25.31</v>
      </c>
      <c r="J721" s="234">
        <v>519.09</v>
      </c>
      <c r="K721" s="217">
        <f t="shared" si="65"/>
        <v>493.78000000000003</v>
      </c>
      <c r="L721" s="14">
        <v>486.982244571428</v>
      </c>
      <c r="M721" s="215">
        <f t="shared" si="66"/>
        <v>1.0139589389640979</v>
      </c>
      <c r="N721" s="218"/>
      <c r="O721" s="217"/>
      <c r="P721" s="217"/>
      <c r="Q721" s="217"/>
      <c r="R721" s="217"/>
      <c r="S721" s="216"/>
      <c r="T721" s="219"/>
      <c r="U721" s="217"/>
      <c r="V721" s="217"/>
      <c r="W721" s="220"/>
    </row>
    <row r="722" spans="1:23" s="208" customFormat="1" hidden="1" x14ac:dyDescent="0.25">
      <c r="A722" s="465" t="s">
        <v>223</v>
      </c>
      <c r="B722" s="461">
        <v>495</v>
      </c>
      <c r="C722" s="212">
        <v>5</v>
      </c>
      <c r="D722" s="212">
        <v>3</v>
      </c>
      <c r="E722" s="213" t="s">
        <v>186</v>
      </c>
      <c r="F722" s="213" t="s">
        <v>154</v>
      </c>
      <c r="G722" s="213" t="s">
        <v>154</v>
      </c>
      <c r="H722" s="237" t="s">
        <v>117</v>
      </c>
      <c r="I722" s="238">
        <v>12.03</v>
      </c>
      <c r="J722" s="239">
        <v>71.05</v>
      </c>
      <c r="K722" s="217">
        <f t="shared" si="65"/>
        <v>59.019999999999996</v>
      </c>
      <c r="L722" s="14">
        <v>77.446285714285594</v>
      </c>
      <c r="M722" s="215">
        <f t="shared" si="66"/>
        <v>0.76207657288738484</v>
      </c>
      <c r="N722" s="218"/>
      <c r="O722" s="217"/>
      <c r="P722" s="217"/>
      <c r="Q722" s="217"/>
      <c r="R722" s="217"/>
      <c r="S722" s="216"/>
      <c r="T722" s="219"/>
      <c r="U722" s="217"/>
      <c r="V722" s="217"/>
      <c r="W722" s="220"/>
    </row>
    <row r="723" spans="1:23" s="208" customFormat="1" hidden="1" x14ac:dyDescent="0.25">
      <c r="A723" s="466"/>
      <c r="B723" s="458"/>
      <c r="C723" s="212">
        <v>5</v>
      </c>
      <c r="D723" s="212">
        <v>3</v>
      </c>
      <c r="E723" s="213" t="s">
        <v>186</v>
      </c>
      <c r="F723" s="213" t="s">
        <v>154</v>
      </c>
      <c r="G723" s="213" t="s">
        <v>154</v>
      </c>
      <c r="H723" s="214" t="s">
        <v>119</v>
      </c>
      <c r="I723" s="215">
        <v>13.91</v>
      </c>
      <c r="J723" s="216">
        <v>168</v>
      </c>
      <c r="K723" s="217">
        <f t="shared" si="65"/>
        <v>154.09</v>
      </c>
      <c r="L723" s="14">
        <v>154.89257142857099</v>
      </c>
      <c r="M723" s="215">
        <f t="shared" si="66"/>
        <v>0.99481852860231523</v>
      </c>
      <c r="N723" s="218"/>
      <c r="O723" s="217"/>
      <c r="P723" s="217"/>
      <c r="Q723" s="217"/>
      <c r="R723" s="217"/>
      <c r="S723" s="216"/>
      <c r="T723" s="219"/>
      <c r="U723" s="217"/>
      <c r="V723" s="217"/>
      <c r="W723" s="220"/>
    </row>
    <row r="724" spans="1:23" s="208" customFormat="1" hidden="1" x14ac:dyDescent="0.25">
      <c r="A724" s="466"/>
      <c r="B724" s="458"/>
      <c r="C724" s="212">
        <v>5</v>
      </c>
      <c r="D724" s="212">
        <v>3</v>
      </c>
      <c r="E724" s="213" t="s">
        <v>186</v>
      </c>
      <c r="F724" s="213" t="s">
        <v>154</v>
      </c>
      <c r="G724" s="213" t="s">
        <v>154</v>
      </c>
      <c r="H724" s="214" t="s">
        <v>69</v>
      </c>
      <c r="I724" s="215">
        <v>14.06</v>
      </c>
      <c r="J724" s="216">
        <v>259.68</v>
      </c>
      <c r="K724" s="217">
        <f t="shared" si="65"/>
        <v>245.62</v>
      </c>
      <c r="L724" s="14">
        <v>232.33885714285699</v>
      </c>
      <c r="M724" s="215">
        <f t="shared" si="66"/>
        <v>1.0571628139195715</v>
      </c>
      <c r="N724" s="218"/>
      <c r="O724" s="217"/>
      <c r="P724" s="217"/>
      <c r="Q724" s="217"/>
      <c r="R724" s="217"/>
      <c r="S724" s="216"/>
      <c r="T724" s="219"/>
      <c r="U724" s="217"/>
      <c r="V724" s="217"/>
      <c r="W724" s="220"/>
    </row>
    <row r="725" spans="1:23" s="208" customFormat="1" x14ac:dyDescent="0.25">
      <c r="A725" s="466"/>
      <c r="B725" s="458"/>
      <c r="C725" s="212">
        <v>5</v>
      </c>
      <c r="D725" s="212">
        <v>3</v>
      </c>
      <c r="E725" s="213" t="s">
        <v>186</v>
      </c>
      <c r="F725" s="213" t="s">
        <v>154</v>
      </c>
      <c r="G725" s="213" t="s">
        <v>154</v>
      </c>
      <c r="H725" s="214" t="s">
        <v>116</v>
      </c>
      <c r="I725" s="215">
        <v>25.34</v>
      </c>
      <c r="J725" s="216">
        <v>503.66</v>
      </c>
      <c r="K725" s="217">
        <f t="shared" si="65"/>
        <v>478.32000000000005</v>
      </c>
      <c r="L725" s="14">
        <v>464.67771428571399</v>
      </c>
      <c r="M725" s="215">
        <f t="shared" si="66"/>
        <v>1.0293585969261652</v>
      </c>
      <c r="N725" s="218"/>
      <c r="O725" s="217"/>
      <c r="P725" s="217"/>
      <c r="Q725" s="217"/>
      <c r="R725" s="217"/>
      <c r="S725" s="216"/>
      <c r="T725" s="219"/>
      <c r="U725" s="217"/>
      <c r="V725" s="217"/>
      <c r="W725" s="220"/>
    </row>
    <row r="726" spans="1:23" s="208" customFormat="1" ht="15.75" hidden="1" thickBot="1" x14ac:dyDescent="0.3">
      <c r="A726" s="467"/>
      <c r="B726" s="459"/>
      <c r="C726" s="212">
        <v>5</v>
      </c>
      <c r="D726" s="212">
        <v>3</v>
      </c>
      <c r="E726" s="213" t="s">
        <v>186</v>
      </c>
      <c r="F726" s="213" t="s">
        <v>154</v>
      </c>
      <c r="G726" s="213" t="s">
        <v>154</v>
      </c>
      <c r="H726" s="232" t="s">
        <v>118</v>
      </c>
      <c r="I726" s="233">
        <v>25.55</v>
      </c>
      <c r="J726" s="234">
        <v>500.05</v>
      </c>
      <c r="K726" s="217">
        <f t="shared" si="65"/>
        <v>474.5</v>
      </c>
      <c r="L726" s="14">
        <v>486.982244571428</v>
      </c>
      <c r="M726" s="215">
        <f t="shared" si="66"/>
        <v>0.9743681731509265</v>
      </c>
      <c r="N726" s="218"/>
      <c r="O726" s="217"/>
      <c r="P726" s="217"/>
      <c r="Q726" s="217"/>
      <c r="R726" s="217"/>
      <c r="S726" s="216"/>
      <c r="T726" s="219"/>
      <c r="U726" s="217"/>
      <c r="V726" s="217"/>
      <c r="W726" s="220"/>
    </row>
    <row r="727" spans="1:23" s="208" customFormat="1" hidden="1" x14ac:dyDescent="0.25">
      <c r="A727" s="465" t="s">
        <v>223</v>
      </c>
      <c r="B727" s="461">
        <v>496</v>
      </c>
      <c r="C727" s="212">
        <v>5</v>
      </c>
      <c r="D727" s="212">
        <v>3</v>
      </c>
      <c r="E727" s="213" t="s">
        <v>187</v>
      </c>
      <c r="F727" s="213" t="s">
        <v>157</v>
      </c>
      <c r="G727" s="213" t="s">
        <v>156</v>
      </c>
      <c r="H727" s="237" t="s">
        <v>117</v>
      </c>
      <c r="I727" s="238">
        <v>11.98</v>
      </c>
      <c r="J727" s="239">
        <v>70.95</v>
      </c>
      <c r="K727" s="217">
        <f t="shared" si="65"/>
        <v>58.97</v>
      </c>
      <c r="L727" s="14">
        <v>77.446285714285594</v>
      </c>
      <c r="M727" s="215">
        <f t="shared" si="66"/>
        <v>0.76143096413366795</v>
      </c>
      <c r="N727" s="218"/>
      <c r="O727" s="217"/>
      <c r="P727" s="217"/>
      <c r="Q727" s="217"/>
      <c r="R727" s="217"/>
      <c r="S727" s="216"/>
      <c r="T727" s="219"/>
      <c r="U727" s="217"/>
      <c r="V727" s="217"/>
      <c r="W727" s="220"/>
    </row>
    <row r="728" spans="1:23" s="208" customFormat="1" hidden="1" x14ac:dyDescent="0.25">
      <c r="A728" s="466"/>
      <c r="B728" s="458"/>
      <c r="C728" s="212">
        <v>5</v>
      </c>
      <c r="D728" s="212">
        <v>3</v>
      </c>
      <c r="E728" s="213" t="s">
        <v>187</v>
      </c>
      <c r="F728" s="213" t="s">
        <v>157</v>
      </c>
      <c r="G728" s="213" t="s">
        <v>156</v>
      </c>
      <c r="H728" s="214" t="s">
        <v>119</v>
      </c>
      <c r="I728" s="215">
        <v>13.99</v>
      </c>
      <c r="J728" s="216">
        <v>169.86</v>
      </c>
      <c r="K728" s="217">
        <f t="shared" si="65"/>
        <v>155.87</v>
      </c>
      <c r="L728" s="14">
        <v>154.89257142857099</v>
      </c>
      <c r="M728" s="215">
        <f t="shared" si="66"/>
        <v>1.0063103644184754</v>
      </c>
      <c r="N728" s="218"/>
      <c r="O728" s="217"/>
      <c r="P728" s="217"/>
      <c r="Q728" s="217"/>
      <c r="R728" s="217"/>
      <c r="S728" s="216"/>
      <c r="T728" s="219"/>
      <c r="U728" s="217"/>
      <c r="V728" s="217"/>
      <c r="W728" s="220"/>
    </row>
    <row r="729" spans="1:23" s="208" customFormat="1" hidden="1" x14ac:dyDescent="0.25">
      <c r="A729" s="466"/>
      <c r="B729" s="458"/>
      <c r="C729" s="212">
        <v>5</v>
      </c>
      <c r="D729" s="212">
        <v>3</v>
      </c>
      <c r="E729" s="213" t="s">
        <v>187</v>
      </c>
      <c r="F729" s="213" t="s">
        <v>157</v>
      </c>
      <c r="G729" s="213" t="s">
        <v>156</v>
      </c>
      <c r="H729" s="214" t="s">
        <v>69</v>
      </c>
      <c r="I729" s="215">
        <v>13.97</v>
      </c>
      <c r="J729" s="216">
        <v>264.63</v>
      </c>
      <c r="K729" s="217">
        <f t="shared" si="65"/>
        <v>250.66</v>
      </c>
      <c r="L729" s="14">
        <v>232.33885714285699</v>
      </c>
      <c r="M729" s="215">
        <f t="shared" si="66"/>
        <v>1.0788552680444579</v>
      </c>
      <c r="N729" s="218"/>
      <c r="O729" s="217"/>
      <c r="P729" s="217"/>
      <c r="Q729" s="217"/>
      <c r="R729" s="217"/>
      <c r="S729" s="216"/>
      <c r="T729" s="219"/>
      <c r="U729" s="217"/>
      <c r="V729" s="217"/>
      <c r="W729" s="220"/>
    </row>
    <row r="730" spans="1:23" s="208" customFormat="1" x14ac:dyDescent="0.25">
      <c r="A730" s="466"/>
      <c r="B730" s="458"/>
      <c r="C730" s="212">
        <v>5</v>
      </c>
      <c r="D730" s="212">
        <v>3</v>
      </c>
      <c r="E730" s="213" t="s">
        <v>187</v>
      </c>
      <c r="F730" s="213" t="s">
        <v>157</v>
      </c>
      <c r="G730" s="213" t="s">
        <v>156</v>
      </c>
      <c r="H730" s="214" t="s">
        <v>116</v>
      </c>
      <c r="I730" s="215">
        <v>25.64</v>
      </c>
      <c r="J730" s="216">
        <v>542.39</v>
      </c>
      <c r="K730" s="217">
        <f t="shared" si="65"/>
        <v>516.75</v>
      </c>
      <c r="L730" s="14">
        <v>464.67771428571399</v>
      </c>
      <c r="M730" s="215">
        <f t="shared" si="66"/>
        <v>1.1120610782772953</v>
      </c>
      <c r="N730" s="218"/>
      <c r="O730" s="217"/>
      <c r="P730" s="217"/>
      <c r="Q730" s="217"/>
      <c r="R730" s="217"/>
      <c r="S730" s="216"/>
      <c r="T730" s="219"/>
      <c r="U730" s="217"/>
      <c r="V730" s="217"/>
      <c r="W730" s="220"/>
    </row>
    <row r="731" spans="1:23" s="208" customFormat="1" ht="15.75" hidden="1" thickBot="1" x14ac:dyDescent="0.3">
      <c r="A731" s="467"/>
      <c r="B731" s="459"/>
      <c r="C731" s="212">
        <v>5</v>
      </c>
      <c r="D731" s="212">
        <v>3</v>
      </c>
      <c r="E731" s="213" t="s">
        <v>187</v>
      </c>
      <c r="F731" s="213" t="s">
        <v>157</v>
      </c>
      <c r="G731" s="213" t="s">
        <v>156</v>
      </c>
      <c r="H731" s="232" t="s">
        <v>118</v>
      </c>
      <c r="I731" s="233">
        <v>25.29</v>
      </c>
      <c r="J731" s="234">
        <v>414.05</v>
      </c>
      <c r="K731" s="217">
        <f t="shared" si="65"/>
        <v>388.76</v>
      </c>
      <c r="L731" s="14">
        <v>486.982244571428</v>
      </c>
      <c r="M731" s="215">
        <f t="shared" si="66"/>
        <v>0.79830425920791193</v>
      </c>
      <c r="N731" s="218"/>
      <c r="O731" s="217"/>
      <c r="P731" s="217"/>
      <c r="Q731" s="217"/>
      <c r="R731" s="217"/>
      <c r="S731" s="216"/>
      <c r="T731" s="219"/>
      <c r="U731" s="217"/>
      <c r="V731" s="217"/>
      <c r="W731" s="220"/>
    </row>
    <row r="732" spans="1:23" s="208" customFormat="1" hidden="1" x14ac:dyDescent="0.25">
      <c r="A732" s="465" t="s">
        <v>223</v>
      </c>
      <c r="B732" s="461">
        <v>497</v>
      </c>
      <c r="C732" s="212">
        <v>5</v>
      </c>
      <c r="D732" s="212">
        <v>3</v>
      </c>
      <c r="E732" s="213" t="s">
        <v>151</v>
      </c>
      <c r="F732" s="213" t="s">
        <v>154</v>
      </c>
      <c r="G732" s="213" t="s">
        <v>156</v>
      </c>
      <c r="H732" s="237" t="s">
        <v>117</v>
      </c>
      <c r="I732" s="238">
        <v>11.97</v>
      </c>
      <c r="J732" s="239">
        <v>79.11</v>
      </c>
      <c r="K732" s="217">
        <f t="shared" si="65"/>
        <v>67.14</v>
      </c>
      <c r="L732" s="14">
        <v>77.446285714285594</v>
      </c>
      <c r="M732" s="215">
        <f t="shared" si="66"/>
        <v>0.8669234344910034</v>
      </c>
      <c r="N732" s="218"/>
      <c r="O732" s="217"/>
      <c r="P732" s="217"/>
      <c r="Q732" s="217"/>
      <c r="R732" s="217"/>
      <c r="S732" s="216"/>
      <c r="T732" s="219"/>
      <c r="U732" s="217"/>
      <c r="V732" s="217"/>
      <c r="W732" s="220"/>
    </row>
    <row r="733" spans="1:23" s="208" customFormat="1" hidden="1" x14ac:dyDescent="0.25">
      <c r="A733" s="466"/>
      <c r="B733" s="458"/>
      <c r="C733" s="212">
        <v>5</v>
      </c>
      <c r="D733" s="212">
        <v>3</v>
      </c>
      <c r="E733" s="213" t="s">
        <v>151</v>
      </c>
      <c r="F733" s="213" t="s">
        <v>154</v>
      </c>
      <c r="G733" s="213" t="s">
        <v>156</v>
      </c>
      <c r="H733" s="214" t="s">
        <v>119</v>
      </c>
      <c r="I733" s="215">
        <v>13.88</v>
      </c>
      <c r="J733" s="216">
        <v>195.81</v>
      </c>
      <c r="K733" s="217">
        <f t="shared" si="65"/>
        <v>181.93</v>
      </c>
      <c r="L733" s="14">
        <v>154.89257142857099</v>
      </c>
      <c r="M733" s="215">
        <f t="shared" si="66"/>
        <v>1.1745560056370901</v>
      </c>
      <c r="N733" s="218"/>
      <c r="O733" s="217"/>
      <c r="P733" s="217"/>
      <c r="Q733" s="217"/>
      <c r="R733" s="217"/>
      <c r="S733" s="216"/>
      <c r="T733" s="219"/>
      <c r="U733" s="217"/>
      <c r="V733" s="217"/>
      <c r="W733" s="220"/>
    </row>
    <row r="734" spans="1:23" s="208" customFormat="1" hidden="1" x14ac:dyDescent="0.25">
      <c r="A734" s="466"/>
      <c r="B734" s="458"/>
      <c r="C734" s="212">
        <v>5</v>
      </c>
      <c r="D734" s="212">
        <v>3</v>
      </c>
      <c r="E734" s="213" t="s">
        <v>151</v>
      </c>
      <c r="F734" s="213" t="s">
        <v>154</v>
      </c>
      <c r="G734" s="213" t="s">
        <v>156</v>
      </c>
      <c r="H734" s="214" t="s">
        <v>69</v>
      </c>
      <c r="I734" s="215">
        <v>13.99</v>
      </c>
      <c r="J734" s="216">
        <v>285</v>
      </c>
      <c r="K734" s="217">
        <f t="shared" si="65"/>
        <v>271.01</v>
      </c>
      <c r="L734" s="14">
        <v>232.33885714285699</v>
      </c>
      <c r="M734" s="215">
        <f t="shared" si="66"/>
        <v>1.1664428556320454</v>
      </c>
      <c r="N734" s="218"/>
      <c r="O734" s="217"/>
      <c r="P734" s="217"/>
      <c r="Q734" s="217"/>
      <c r="R734" s="217"/>
      <c r="S734" s="216"/>
      <c r="T734" s="219"/>
      <c r="U734" s="217"/>
      <c r="V734" s="217"/>
      <c r="W734" s="220"/>
    </row>
    <row r="735" spans="1:23" s="208" customFormat="1" x14ac:dyDescent="0.25">
      <c r="A735" s="466"/>
      <c r="B735" s="458"/>
      <c r="C735" s="212">
        <v>5</v>
      </c>
      <c r="D735" s="212">
        <v>3</v>
      </c>
      <c r="E735" s="213" t="s">
        <v>151</v>
      </c>
      <c r="F735" s="213" t="s">
        <v>154</v>
      </c>
      <c r="G735" s="213" t="s">
        <v>156</v>
      </c>
      <c r="H735" s="214" t="s">
        <v>116</v>
      </c>
      <c r="I735" s="215">
        <v>25.36</v>
      </c>
      <c r="J735" s="216">
        <v>522.86</v>
      </c>
      <c r="K735" s="217">
        <f t="shared" si="65"/>
        <v>497.5</v>
      </c>
      <c r="L735" s="14">
        <v>464.67771428571399</v>
      </c>
      <c r="M735" s="215">
        <f t="shared" si="66"/>
        <v>1.0706345165804632</v>
      </c>
      <c r="N735" s="218"/>
      <c r="O735" s="217"/>
      <c r="P735" s="217"/>
      <c r="Q735" s="217"/>
      <c r="R735" s="217"/>
      <c r="S735" s="216"/>
      <c r="T735" s="219"/>
      <c r="U735" s="217"/>
      <c r="V735" s="217"/>
      <c r="W735" s="220"/>
    </row>
    <row r="736" spans="1:23" s="208" customFormat="1" ht="15.75" hidden="1" thickBot="1" x14ac:dyDescent="0.3">
      <c r="A736" s="467"/>
      <c r="B736" s="459"/>
      <c r="C736" s="212">
        <v>5</v>
      </c>
      <c r="D736" s="212">
        <v>3</v>
      </c>
      <c r="E736" s="213" t="s">
        <v>151</v>
      </c>
      <c r="F736" s="213" t="s">
        <v>154</v>
      </c>
      <c r="G736" s="213" t="s">
        <v>156</v>
      </c>
      <c r="H736" s="232" t="s">
        <v>118</v>
      </c>
      <c r="I736" s="233">
        <v>25.75</v>
      </c>
      <c r="J736" s="234">
        <v>553.21</v>
      </c>
      <c r="K736" s="217">
        <f t="shared" si="65"/>
        <v>527.46</v>
      </c>
      <c r="L736" s="14">
        <v>486.982244571428</v>
      </c>
      <c r="M736" s="215">
        <f t="shared" si="66"/>
        <v>1.0831195713597213</v>
      </c>
      <c r="N736" s="218"/>
      <c r="O736" s="217"/>
      <c r="P736" s="217"/>
      <c r="Q736" s="217"/>
      <c r="R736" s="217"/>
      <c r="S736" s="216"/>
      <c r="T736" s="219"/>
      <c r="U736" s="217"/>
      <c r="V736" s="217"/>
      <c r="W736" s="220"/>
    </row>
    <row r="737" spans="1:23" s="208" customFormat="1" hidden="1" x14ac:dyDescent="0.25">
      <c r="A737" s="465" t="s">
        <v>223</v>
      </c>
      <c r="B737" s="461">
        <v>498</v>
      </c>
      <c r="C737" s="212">
        <v>5</v>
      </c>
      <c r="D737" s="212">
        <v>3</v>
      </c>
      <c r="E737" s="213" t="s">
        <v>149</v>
      </c>
      <c r="F737" s="213" t="s">
        <v>154</v>
      </c>
      <c r="G737" s="213" t="s">
        <v>156</v>
      </c>
      <c r="H737" s="237" t="s">
        <v>117</v>
      </c>
      <c r="I737" s="238">
        <v>13.99</v>
      </c>
      <c r="J737" s="239">
        <v>57.65</v>
      </c>
      <c r="K737" s="217">
        <f t="shared" si="65"/>
        <v>43.66</v>
      </c>
      <c r="L737" s="14">
        <v>77.446285714285594</v>
      </c>
      <c r="M737" s="215">
        <f t="shared" si="66"/>
        <v>0.56374556374556462</v>
      </c>
      <c r="N737" s="218"/>
      <c r="O737" s="217"/>
      <c r="P737" s="217"/>
      <c r="Q737" s="217"/>
      <c r="R737" s="217"/>
      <c r="S737" s="216"/>
      <c r="T737" s="219"/>
      <c r="U737" s="217"/>
      <c r="V737" s="217"/>
      <c r="W737" s="220"/>
    </row>
    <row r="738" spans="1:23" s="208" customFormat="1" hidden="1" x14ac:dyDescent="0.25">
      <c r="A738" s="466"/>
      <c r="B738" s="458"/>
      <c r="C738" s="212">
        <v>5</v>
      </c>
      <c r="D738" s="212">
        <v>3</v>
      </c>
      <c r="E738" s="213" t="s">
        <v>149</v>
      </c>
      <c r="F738" s="213" t="s">
        <v>154</v>
      </c>
      <c r="G738" s="213" t="s">
        <v>156</v>
      </c>
      <c r="H738" s="214" t="s">
        <v>119</v>
      </c>
      <c r="I738" s="215">
        <v>14.02</v>
      </c>
      <c r="J738" s="216">
        <v>152.72999999999999</v>
      </c>
      <c r="K738" s="217">
        <f t="shared" si="65"/>
        <v>138.70999999999998</v>
      </c>
      <c r="L738" s="14">
        <v>154.89257142857099</v>
      </c>
      <c r="M738" s="215">
        <f t="shared" si="66"/>
        <v>0.89552390228066148</v>
      </c>
      <c r="N738" s="218"/>
      <c r="O738" s="217"/>
      <c r="P738" s="217"/>
      <c r="Q738" s="217"/>
      <c r="R738" s="217"/>
      <c r="S738" s="216"/>
      <c r="T738" s="219"/>
      <c r="U738" s="217"/>
      <c r="V738" s="217"/>
      <c r="W738" s="220"/>
    </row>
    <row r="739" spans="1:23" s="208" customFormat="1" hidden="1" x14ac:dyDescent="0.25">
      <c r="A739" s="466"/>
      <c r="B739" s="458"/>
      <c r="C739" s="212">
        <v>5</v>
      </c>
      <c r="D739" s="212">
        <v>3</v>
      </c>
      <c r="E739" s="213" t="s">
        <v>149</v>
      </c>
      <c r="F739" s="213" t="s">
        <v>154</v>
      </c>
      <c r="G739" s="213" t="s">
        <v>156</v>
      </c>
      <c r="H739" s="214" t="s">
        <v>69</v>
      </c>
      <c r="I739" s="215">
        <v>14.01</v>
      </c>
      <c r="J739" s="216">
        <v>285</v>
      </c>
      <c r="K739" s="217">
        <f t="shared" si="65"/>
        <v>270.99</v>
      </c>
      <c r="L739" s="14">
        <v>232.33885714285699</v>
      </c>
      <c r="M739" s="215">
        <f t="shared" si="66"/>
        <v>1.1663567744648833</v>
      </c>
      <c r="N739" s="218"/>
      <c r="O739" s="217"/>
      <c r="P739" s="217"/>
      <c r="Q739" s="217"/>
      <c r="R739" s="217"/>
      <c r="S739" s="216"/>
      <c r="T739" s="219"/>
      <c r="U739" s="217"/>
      <c r="V739" s="217"/>
      <c r="W739" s="220"/>
    </row>
    <row r="740" spans="1:23" s="208" customFormat="1" x14ac:dyDescent="0.25">
      <c r="A740" s="466"/>
      <c r="B740" s="458"/>
      <c r="C740" s="212">
        <v>5</v>
      </c>
      <c r="D740" s="212">
        <v>3</v>
      </c>
      <c r="E740" s="213" t="s">
        <v>149</v>
      </c>
      <c r="F740" s="213" t="s">
        <v>154</v>
      </c>
      <c r="G740" s="213" t="s">
        <v>156</v>
      </c>
      <c r="H740" s="214" t="s">
        <v>116</v>
      </c>
      <c r="I740" s="215">
        <v>25.28</v>
      </c>
      <c r="J740" s="216">
        <v>522.86</v>
      </c>
      <c r="K740" s="217">
        <f t="shared" si="65"/>
        <v>497.58000000000004</v>
      </c>
      <c r="L740" s="14">
        <v>464.67771428571399</v>
      </c>
      <c r="M740" s="215">
        <f t="shared" si="66"/>
        <v>1.0708066789147879</v>
      </c>
      <c r="N740" s="218"/>
      <c r="O740" s="217"/>
      <c r="P740" s="217"/>
      <c r="Q740" s="217"/>
      <c r="R740" s="217"/>
      <c r="S740" s="216"/>
      <c r="T740" s="219"/>
      <c r="U740" s="217"/>
      <c r="V740" s="217"/>
      <c r="W740" s="220"/>
    </row>
    <row r="741" spans="1:23" s="208" customFormat="1" ht="15.75" hidden="1" thickBot="1" x14ac:dyDescent="0.3">
      <c r="A741" s="467"/>
      <c r="B741" s="459"/>
      <c r="C741" s="212">
        <v>5</v>
      </c>
      <c r="D741" s="212">
        <v>3</v>
      </c>
      <c r="E741" s="213" t="s">
        <v>149</v>
      </c>
      <c r="F741" s="213" t="s">
        <v>154</v>
      </c>
      <c r="G741" s="213" t="s">
        <v>156</v>
      </c>
      <c r="H741" s="232" t="s">
        <v>118</v>
      </c>
      <c r="I741" s="233">
        <v>25.72</v>
      </c>
      <c r="J741" s="234">
        <v>553.21</v>
      </c>
      <c r="K741" s="217">
        <f t="shared" si="65"/>
        <v>527.49</v>
      </c>
      <c r="L741" s="14">
        <v>486.982244571428</v>
      </c>
      <c r="M741" s="215">
        <f t="shared" si="66"/>
        <v>1.0831811752484346</v>
      </c>
      <c r="N741" s="218"/>
      <c r="O741" s="217"/>
      <c r="P741" s="217"/>
      <c r="Q741" s="217"/>
      <c r="R741" s="217"/>
      <c r="S741" s="216"/>
      <c r="T741" s="219"/>
      <c r="U741" s="217"/>
      <c r="V741" s="217"/>
      <c r="W741" s="220"/>
    </row>
    <row r="742" spans="1:23" s="208" customFormat="1" hidden="1" x14ac:dyDescent="0.25">
      <c r="A742" s="465" t="s">
        <v>223</v>
      </c>
      <c r="B742" s="461">
        <v>499</v>
      </c>
      <c r="C742" s="212">
        <v>5</v>
      </c>
      <c r="D742" s="212">
        <v>3</v>
      </c>
      <c r="E742" s="213" t="s">
        <v>150</v>
      </c>
      <c r="F742" s="213" t="s">
        <v>154</v>
      </c>
      <c r="G742" s="213" t="s">
        <v>154</v>
      </c>
      <c r="H742" s="237" t="s">
        <v>117</v>
      </c>
      <c r="I742" s="238">
        <v>11.86</v>
      </c>
      <c r="J742" s="239">
        <v>78.790000000000006</v>
      </c>
      <c r="K742" s="217">
        <f t="shared" si="65"/>
        <v>66.930000000000007</v>
      </c>
      <c r="L742" s="14">
        <v>77.446285714285594</v>
      </c>
      <c r="M742" s="215">
        <f t="shared" si="66"/>
        <v>0.86421187772539265</v>
      </c>
      <c r="N742" s="218"/>
      <c r="O742" s="217"/>
      <c r="P742" s="217"/>
      <c r="Q742" s="217"/>
      <c r="R742" s="217"/>
      <c r="S742" s="216"/>
      <c r="T742" s="219"/>
      <c r="U742" s="217"/>
      <c r="V742" s="217"/>
      <c r="W742" s="220"/>
    </row>
    <row r="743" spans="1:23" s="208" customFormat="1" hidden="1" x14ac:dyDescent="0.25">
      <c r="A743" s="466"/>
      <c r="B743" s="458"/>
      <c r="C743" s="212">
        <v>5</v>
      </c>
      <c r="D743" s="212">
        <v>3</v>
      </c>
      <c r="E743" s="213" t="s">
        <v>150</v>
      </c>
      <c r="F743" s="213" t="s">
        <v>154</v>
      </c>
      <c r="G743" s="213" t="s">
        <v>154</v>
      </c>
      <c r="H743" s="214" t="s">
        <v>119</v>
      </c>
      <c r="I743" s="215">
        <v>14.03</v>
      </c>
      <c r="J743" s="216">
        <v>178.34</v>
      </c>
      <c r="K743" s="217">
        <f t="shared" si="65"/>
        <v>164.31</v>
      </c>
      <c r="L743" s="14">
        <v>154.89257142857099</v>
      </c>
      <c r="M743" s="215">
        <f t="shared" si="66"/>
        <v>1.0607997432321787</v>
      </c>
      <c r="N743" s="218"/>
      <c r="O743" s="217"/>
      <c r="P743" s="217"/>
      <c r="Q743" s="217"/>
      <c r="R743" s="217"/>
      <c r="S743" s="216"/>
      <c r="T743" s="219"/>
      <c r="U743" s="217"/>
      <c r="V743" s="217"/>
      <c r="W743" s="220"/>
    </row>
    <row r="744" spans="1:23" s="208" customFormat="1" hidden="1" x14ac:dyDescent="0.25">
      <c r="A744" s="466"/>
      <c r="B744" s="458"/>
      <c r="C744" s="212">
        <v>5</v>
      </c>
      <c r="D744" s="212">
        <v>3</v>
      </c>
      <c r="E744" s="213" t="s">
        <v>150</v>
      </c>
      <c r="F744" s="213" t="s">
        <v>154</v>
      </c>
      <c r="G744" s="213" t="s">
        <v>154</v>
      </c>
      <c r="H744" s="214" t="s">
        <v>69</v>
      </c>
      <c r="I744" s="215">
        <v>14.01</v>
      </c>
      <c r="J744" s="216">
        <v>251.57</v>
      </c>
      <c r="K744" s="217">
        <f t="shared" si="65"/>
        <v>237.56</v>
      </c>
      <c r="L744" s="14">
        <v>232.33885714285699</v>
      </c>
      <c r="M744" s="215">
        <f t="shared" si="66"/>
        <v>1.0224721035531852</v>
      </c>
      <c r="N744" s="218"/>
      <c r="O744" s="217"/>
      <c r="P744" s="217"/>
      <c r="Q744" s="217"/>
      <c r="R744" s="217"/>
      <c r="S744" s="216"/>
      <c r="T744" s="219"/>
      <c r="U744" s="217"/>
      <c r="V744" s="217"/>
      <c r="W744" s="220"/>
    </row>
    <row r="745" spans="1:23" s="208" customFormat="1" x14ac:dyDescent="0.25">
      <c r="A745" s="466"/>
      <c r="B745" s="458"/>
      <c r="C745" s="212">
        <v>5</v>
      </c>
      <c r="D745" s="212">
        <v>3</v>
      </c>
      <c r="E745" s="213" t="s">
        <v>150</v>
      </c>
      <c r="F745" s="213" t="s">
        <v>154</v>
      </c>
      <c r="G745" s="213" t="s">
        <v>154</v>
      </c>
      <c r="H745" s="214" t="s">
        <v>116</v>
      </c>
      <c r="I745" s="215">
        <v>25.45</v>
      </c>
      <c r="J745" s="216">
        <v>459.54</v>
      </c>
      <c r="K745" s="217">
        <f t="shared" si="65"/>
        <v>434.09000000000003</v>
      </c>
      <c r="L745" s="14">
        <v>464.67771428571399</v>
      </c>
      <c r="M745" s="215">
        <f t="shared" si="66"/>
        <v>0.9341743463365092</v>
      </c>
      <c r="N745" s="218"/>
      <c r="O745" s="217"/>
      <c r="P745" s="217"/>
      <c r="Q745" s="217"/>
      <c r="R745" s="217"/>
      <c r="S745" s="216"/>
      <c r="T745" s="219"/>
      <c r="U745" s="217"/>
      <c r="V745" s="217"/>
      <c r="W745" s="220"/>
    </row>
    <row r="746" spans="1:23" s="208" customFormat="1" ht="15.75" hidden="1" thickBot="1" x14ac:dyDescent="0.3">
      <c r="A746" s="467"/>
      <c r="B746" s="459"/>
      <c r="C746" s="212">
        <v>5</v>
      </c>
      <c r="D746" s="212">
        <v>3</v>
      </c>
      <c r="E746" s="213" t="s">
        <v>150</v>
      </c>
      <c r="F746" s="213" t="s">
        <v>154</v>
      </c>
      <c r="G746" s="213" t="s">
        <v>154</v>
      </c>
      <c r="H746" s="232" t="s">
        <v>118</v>
      </c>
      <c r="I746" s="233">
        <v>25.27</v>
      </c>
      <c r="J746" s="234">
        <v>510.55</v>
      </c>
      <c r="K746" s="217">
        <f t="shared" si="65"/>
        <v>485.28000000000003</v>
      </c>
      <c r="L746" s="14">
        <v>486.982244571428</v>
      </c>
      <c r="M746" s="215">
        <f t="shared" si="66"/>
        <v>0.9965045038286231</v>
      </c>
      <c r="N746" s="218"/>
      <c r="O746" s="217"/>
      <c r="P746" s="217"/>
      <c r="Q746" s="217"/>
      <c r="R746" s="217"/>
      <c r="S746" s="216"/>
      <c r="T746" s="219"/>
      <c r="U746" s="217"/>
      <c r="V746" s="217"/>
      <c r="W746" s="220"/>
    </row>
    <row r="747" spans="1:23" s="208" customFormat="1" hidden="1" x14ac:dyDescent="0.25">
      <c r="A747" s="465" t="s">
        <v>223</v>
      </c>
      <c r="B747" s="461">
        <v>500</v>
      </c>
      <c r="C747" s="212">
        <v>5</v>
      </c>
      <c r="D747" s="212">
        <v>3</v>
      </c>
      <c r="E747" s="213" t="s">
        <v>209</v>
      </c>
      <c r="F747" s="213" t="s">
        <v>154</v>
      </c>
      <c r="G747" s="213" t="s">
        <v>154</v>
      </c>
      <c r="H747" s="237" t="s">
        <v>117</v>
      </c>
      <c r="I747" s="238">
        <v>11.97</v>
      </c>
      <c r="J747" s="239">
        <v>64.510000000000005</v>
      </c>
      <c r="K747" s="217">
        <f t="shared" si="65"/>
        <v>52.540000000000006</v>
      </c>
      <c r="L747" s="14">
        <v>77.446285714285594</v>
      </c>
      <c r="M747" s="215">
        <f t="shared" si="66"/>
        <v>0.67840567840567956</v>
      </c>
      <c r="N747" s="218"/>
      <c r="O747" s="217"/>
      <c r="P747" s="217"/>
      <c r="Q747" s="217"/>
      <c r="R747" s="217"/>
      <c r="S747" s="216"/>
      <c r="T747" s="219"/>
      <c r="U747" s="217"/>
      <c r="V747" s="217"/>
      <c r="W747" s="220"/>
    </row>
    <row r="748" spans="1:23" s="208" customFormat="1" hidden="1" x14ac:dyDescent="0.25">
      <c r="A748" s="466"/>
      <c r="B748" s="458"/>
      <c r="C748" s="212">
        <v>5</v>
      </c>
      <c r="D748" s="212">
        <v>3</v>
      </c>
      <c r="E748" s="213" t="s">
        <v>209</v>
      </c>
      <c r="F748" s="213" t="s">
        <v>154</v>
      </c>
      <c r="G748" s="213" t="s">
        <v>154</v>
      </c>
      <c r="H748" s="214" t="s">
        <v>119</v>
      </c>
      <c r="I748" s="215">
        <v>13.94</v>
      </c>
      <c r="J748" s="216">
        <v>160.97999999999999</v>
      </c>
      <c r="K748" s="217">
        <f t="shared" si="65"/>
        <v>147.04</v>
      </c>
      <c r="L748" s="14">
        <v>154.89257142857099</v>
      </c>
      <c r="M748" s="215">
        <f t="shared" si="66"/>
        <v>0.94930311146527624</v>
      </c>
      <c r="N748" s="218"/>
      <c r="O748" s="217"/>
      <c r="P748" s="217"/>
      <c r="Q748" s="217"/>
      <c r="R748" s="217"/>
      <c r="S748" s="216"/>
      <c r="T748" s="219"/>
      <c r="U748" s="217"/>
      <c r="V748" s="217"/>
      <c r="W748" s="220"/>
    </row>
    <row r="749" spans="1:23" s="208" customFormat="1" hidden="1" x14ac:dyDescent="0.25">
      <c r="A749" s="466"/>
      <c r="B749" s="458"/>
      <c r="C749" s="212">
        <v>5</v>
      </c>
      <c r="D749" s="212">
        <v>3</v>
      </c>
      <c r="E749" s="213" t="s">
        <v>209</v>
      </c>
      <c r="F749" s="213" t="s">
        <v>154</v>
      </c>
      <c r="G749" s="213" t="s">
        <v>154</v>
      </c>
      <c r="H749" s="214" t="s">
        <v>69</v>
      </c>
      <c r="I749" s="215">
        <v>13.94</v>
      </c>
      <c r="J749" s="216">
        <v>283.49</v>
      </c>
      <c r="K749" s="217">
        <f t="shared" si="65"/>
        <v>269.55</v>
      </c>
      <c r="L749" s="14">
        <v>232.33885714285699</v>
      </c>
      <c r="M749" s="215">
        <f t="shared" si="66"/>
        <v>1.1601589304292015</v>
      </c>
      <c r="N749" s="218"/>
      <c r="O749" s="217"/>
      <c r="P749" s="217"/>
      <c r="Q749" s="217"/>
      <c r="R749" s="217"/>
      <c r="S749" s="216"/>
      <c r="T749" s="219"/>
      <c r="U749" s="217"/>
      <c r="V749" s="217"/>
      <c r="W749" s="220"/>
    </row>
    <row r="750" spans="1:23" s="208" customFormat="1" x14ac:dyDescent="0.25">
      <c r="A750" s="466"/>
      <c r="B750" s="458"/>
      <c r="C750" s="212">
        <v>5</v>
      </c>
      <c r="D750" s="212">
        <v>3</v>
      </c>
      <c r="E750" s="213" t="s">
        <v>209</v>
      </c>
      <c r="F750" s="213" t="s">
        <v>154</v>
      </c>
      <c r="G750" s="213" t="s">
        <v>154</v>
      </c>
      <c r="H750" s="214" t="s">
        <v>116</v>
      </c>
      <c r="I750" s="215">
        <v>25.4</v>
      </c>
      <c r="J750" s="216">
        <v>525.98</v>
      </c>
      <c r="K750" s="217">
        <f t="shared" si="65"/>
        <v>500.58000000000004</v>
      </c>
      <c r="L750" s="14">
        <v>464.67771428571399</v>
      </c>
      <c r="M750" s="215">
        <f t="shared" si="66"/>
        <v>1.0772627664519565</v>
      </c>
      <c r="N750" s="218"/>
      <c r="O750" s="217"/>
      <c r="P750" s="217"/>
      <c r="Q750" s="217"/>
      <c r="R750" s="217"/>
      <c r="S750" s="216"/>
      <c r="T750" s="219"/>
      <c r="U750" s="217"/>
      <c r="V750" s="217"/>
      <c r="W750" s="220"/>
    </row>
    <row r="751" spans="1:23" s="208" customFormat="1" ht="15.75" hidden="1" thickBot="1" x14ac:dyDescent="0.3">
      <c r="A751" s="467"/>
      <c r="B751" s="459"/>
      <c r="C751" s="212">
        <v>5</v>
      </c>
      <c r="D751" s="212">
        <v>3</v>
      </c>
      <c r="E751" s="213" t="s">
        <v>209</v>
      </c>
      <c r="F751" s="213" t="s">
        <v>154</v>
      </c>
      <c r="G751" s="213" t="s">
        <v>154</v>
      </c>
      <c r="H751" s="232" t="s">
        <v>118</v>
      </c>
      <c r="I751" s="233">
        <v>25.47</v>
      </c>
      <c r="J751" s="234">
        <v>538.75</v>
      </c>
      <c r="K751" s="217">
        <f t="shared" si="65"/>
        <v>513.28</v>
      </c>
      <c r="L751" s="14">
        <v>486.982244571428</v>
      </c>
      <c r="M751" s="215">
        <f t="shared" si="66"/>
        <v>1.0540014666278346</v>
      </c>
      <c r="N751" s="218"/>
      <c r="O751" s="217"/>
      <c r="P751" s="217"/>
      <c r="Q751" s="217"/>
      <c r="R751" s="217"/>
      <c r="S751" s="216"/>
      <c r="T751" s="219"/>
      <c r="U751" s="217"/>
      <c r="V751" s="217"/>
      <c r="W751" s="220"/>
    </row>
    <row r="752" spans="1:23" s="208" customFormat="1" hidden="1" x14ac:dyDescent="0.25">
      <c r="A752" s="465" t="s">
        <v>223</v>
      </c>
      <c r="B752" s="461">
        <v>501</v>
      </c>
      <c r="C752" s="212">
        <v>5</v>
      </c>
      <c r="D752" s="212">
        <v>3</v>
      </c>
      <c r="E752" s="213" t="s">
        <v>188</v>
      </c>
      <c r="F752" s="213" t="s">
        <v>154</v>
      </c>
      <c r="G752" s="213" t="s">
        <v>154</v>
      </c>
      <c r="H752" s="237" t="s">
        <v>117</v>
      </c>
      <c r="I752" s="238">
        <v>11.83</v>
      </c>
      <c r="J752" s="239">
        <v>77.849999999999994</v>
      </c>
      <c r="K752" s="217">
        <f t="shared" si="65"/>
        <v>66.02</v>
      </c>
      <c r="L752" s="14">
        <v>77.446285714285594</v>
      </c>
      <c r="M752" s="215">
        <f t="shared" si="66"/>
        <v>0.85246179840774561</v>
      </c>
      <c r="N752" s="218"/>
      <c r="O752" s="217"/>
      <c r="P752" s="217"/>
      <c r="Q752" s="217"/>
      <c r="R752" s="217"/>
      <c r="S752" s="216"/>
      <c r="T752" s="219"/>
      <c r="U752" s="217"/>
      <c r="V752" s="217"/>
      <c r="W752" s="220"/>
    </row>
    <row r="753" spans="1:23" s="208" customFormat="1" hidden="1" x14ac:dyDescent="0.25">
      <c r="A753" s="466"/>
      <c r="B753" s="458"/>
      <c r="C753" s="212">
        <v>5</v>
      </c>
      <c r="D753" s="212">
        <v>3</v>
      </c>
      <c r="E753" s="213" t="s">
        <v>188</v>
      </c>
      <c r="F753" s="213" t="s">
        <v>154</v>
      </c>
      <c r="G753" s="213" t="s">
        <v>154</v>
      </c>
      <c r="H753" s="214" t="s">
        <v>119</v>
      </c>
      <c r="I753" s="215">
        <v>13.95</v>
      </c>
      <c r="J753" s="216">
        <v>203.15</v>
      </c>
      <c r="K753" s="217">
        <f t="shared" si="65"/>
        <v>189.20000000000002</v>
      </c>
      <c r="L753" s="14">
        <v>154.89257142857099</v>
      </c>
      <c r="M753" s="215">
        <f t="shared" si="66"/>
        <v>1.2214917620323062</v>
      </c>
      <c r="N753" s="218"/>
      <c r="O753" s="217"/>
      <c r="P753" s="217"/>
      <c r="Q753" s="217"/>
      <c r="R753" s="217"/>
      <c r="S753" s="216"/>
      <c r="T753" s="219"/>
      <c r="U753" s="217"/>
      <c r="V753" s="217"/>
      <c r="W753" s="220"/>
    </row>
    <row r="754" spans="1:23" s="208" customFormat="1" hidden="1" x14ac:dyDescent="0.25">
      <c r="A754" s="466"/>
      <c r="B754" s="458"/>
      <c r="C754" s="212">
        <v>5</v>
      </c>
      <c r="D754" s="212">
        <v>3</v>
      </c>
      <c r="E754" s="213" t="s">
        <v>188</v>
      </c>
      <c r="F754" s="213" t="s">
        <v>154</v>
      </c>
      <c r="G754" s="213" t="s">
        <v>154</v>
      </c>
      <c r="H754" s="214" t="s">
        <v>69</v>
      </c>
      <c r="I754" s="215">
        <v>13.95</v>
      </c>
      <c r="J754" s="216">
        <v>285.29000000000002</v>
      </c>
      <c r="K754" s="217">
        <f t="shared" si="65"/>
        <v>271.34000000000003</v>
      </c>
      <c r="L754" s="14">
        <v>232.33885714285699</v>
      </c>
      <c r="M754" s="215">
        <f t="shared" si="66"/>
        <v>1.1678631948902227</v>
      </c>
      <c r="N754" s="218"/>
      <c r="O754" s="217"/>
      <c r="P754" s="217"/>
      <c r="Q754" s="217"/>
      <c r="R754" s="217"/>
      <c r="S754" s="216"/>
      <c r="T754" s="219"/>
      <c r="U754" s="217"/>
      <c r="V754" s="217"/>
      <c r="W754" s="220"/>
    </row>
    <row r="755" spans="1:23" s="208" customFormat="1" x14ac:dyDescent="0.25">
      <c r="A755" s="466"/>
      <c r="B755" s="458"/>
      <c r="C755" s="212">
        <v>5</v>
      </c>
      <c r="D755" s="212">
        <v>3</v>
      </c>
      <c r="E755" s="213" t="s">
        <v>188</v>
      </c>
      <c r="F755" s="213" t="s">
        <v>154</v>
      </c>
      <c r="G755" s="213" t="s">
        <v>154</v>
      </c>
      <c r="H755" s="214" t="s">
        <v>116</v>
      </c>
      <c r="I755" s="215">
        <v>25.34</v>
      </c>
      <c r="J755" s="216">
        <v>541.35</v>
      </c>
      <c r="K755" s="217">
        <f t="shared" si="65"/>
        <v>516.01</v>
      </c>
      <c r="L755" s="14">
        <v>464.67771428571399</v>
      </c>
      <c r="M755" s="215">
        <f t="shared" si="66"/>
        <v>1.1104685766847935</v>
      </c>
      <c r="N755" s="218"/>
      <c r="O755" s="217"/>
      <c r="P755" s="217"/>
      <c r="Q755" s="217"/>
      <c r="R755" s="217"/>
      <c r="S755" s="216"/>
      <c r="T755" s="219"/>
      <c r="U755" s="217"/>
      <c r="V755" s="217"/>
      <c r="W755" s="220"/>
    </row>
    <row r="756" spans="1:23" s="208" customFormat="1" ht="15.75" hidden="1" thickBot="1" x14ac:dyDescent="0.3">
      <c r="A756" s="467"/>
      <c r="B756" s="459"/>
      <c r="C756" s="212">
        <v>5</v>
      </c>
      <c r="D756" s="212">
        <v>3</v>
      </c>
      <c r="E756" s="213" t="s">
        <v>188</v>
      </c>
      <c r="F756" s="213" t="s">
        <v>154</v>
      </c>
      <c r="G756" s="213" t="s">
        <v>154</v>
      </c>
      <c r="H756" s="232" t="s">
        <v>118</v>
      </c>
      <c r="I756" s="233">
        <v>25.54</v>
      </c>
      <c r="J756" s="234">
        <v>567.87</v>
      </c>
      <c r="K756" s="217">
        <f t="shared" si="65"/>
        <v>542.33000000000004</v>
      </c>
      <c r="L756" s="14">
        <v>486.982244571428</v>
      </c>
      <c r="M756" s="215">
        <f t="shared" si="66"/>
        <v>1.1136545655320169</v>
      </c>
      <c r="N756" s="218"/>
      <c r="O756" s="217"/>
      <c r="P756" s="217"/>
      <c r="Q756" s="217"/>
      <c r="R756" s="217"/>
      <c r="S756" s="216"/>
      <c r="T756" s="219"/>
      <c r="U756" s="217"/>
      <c r="V756" s="217"/>
      <c r="W756" s="220"/>
    </row>
    <row r="757" spans="1:23" s="208" customFormat="1" hidden="1" x14ac:dyDescent="0.25">
      <c r="A757" s="465" t="s">
        <v>223</v>
      </c>
      <c r="B757" s="461">
        <v>502</v>
      </c>
      <c r="C757" s="212">
        <v>5</v>
      </c>
      <c r="D757" s="212">
        <v>3</v>
      </c>
      <c r="E757" s="213" t="s">
        <v>195</v>
      </c>
      <c r="F757" s="213" t="s">
        <v>154</v>
      </c>
      <c r="G757" s="213" t="s">
        <v>154</v>
      </c>
      <c r="H757" s="237" t="s">
        <v>117</v>
      </c>
      <c r="I757" s="238">
        <v>11.77</v>
      </c>
      <c r="J757" s="239">
        <v>90.81</v>
      </c>
      <c r="K757" s="217">
        <f t="shared" si="65"/>
        <v>79.040000000000006</v>
      </c>
      <c r="L757" s="14">
        <v>77.446285714285594</v>
      </c>
      <c r="M757" s="215">
        <f t="shared" si="66"/>
        <v>1.0205783178756169</v>
      </c>
      <c r="N757" s="218"/>
      <c r="O757" s="217"/>
      <c r="P757" s="217"/>
      <c r="Q757" s="217"/>
      <c r="R757" s="217"/>
      <c r="S757" s="216"/>
      <c r="T757" s="219"/>
      <c r="U757" s="217"/>
      <c r="V757" s="217"/>
      <c r="W757" s="220"/>
    </row>
    <row r="758" spans="1:23" s="208" customFormat="1" hidden="1" x14ac:dyDescent="0.25">
      <c r="A758" s="466"/>
      <c r="B758" s="458"/>
      <c r="C758" s="212">
        <v>5</v>
      </c>
      <c r="D758" s="212">
        <v>3</v>
      </c>
      <c r="E758" s="213" t="s">
        <v>195</v>
      </c>
      <c r="F758" s="213" t="s">
        <v>154</v>
      </c>
      <c r="G758" s="213" t="s">
        <v>154</v>
      </c>
      <c r="H758" s="214" t="s">
        <v>119</v>
      </c>
      <c r="I758" s="215">
        <v>13.95</v>
      </c>
      <c r="J758" s="216">
        <v>215.37</v>
      </c>
      <c r="K758" s="217">
        <f t="shared" si="65"/>
        <v>201.42000000000002</v>
      </c>
      <c r="L758" s="14">
        <v>154.89257142857099</v>
      </c>
      <c r="M758" s="215">
        <f t="shared" si="66"/>
        <v>1.3003851517365068</v>
      </c>
      <c r="N758" s="218"/>
      <c r="O758" s="217"/>
      <c r="P758" s="217"/>
      <c r="Q758" s="217"/>
      <c r="R758" s="217"/>
      <c r="S758" s="216"/>
      <c r="T758" s="219"/>
      <c r="U758" s="217"/>
      <c r="V758" s="217"/>
      <c r="W758" s="220"/>
    </row>
    <row r="759" spans="1:23" s="208" customFormat="1" hidden="1" x14ac:dyDescent="0.25">
      <c r="A759" s="466"/>
      <c r="B759" s="458"/>
      <c r="C759" s="212">
        <v>5</v>
      </c>
      <c r="D759" s="212">
        <v>3</v>
      </c>
      <c r="E759" s="213" t="s">
        <v>195</v>
      </c>
      <c r="F759" s="213" t="s">
        <v>154</v>
      </c>
      <c r="G759" s="213" t="s">
        <v>154</v>
      </c>
      <c r="H759" s="214" t="s">
        <v>69</v>
      </c>
      <c r="I759" s="215">
        <v>14</v>
      </c>
      <c r="J759" s="216">
        <v>294.86</v>
      </c>
      <c r="K759" s="217">
        <f t="shared" si="65"/>
        <v>280.86</v>
      </c>
      <c r="L759" s="14">
        <v>232.33885714285699</v>
      </c>
      <c r="M759" s="215">
        <f t="shared" si="66"/>
        <v>1.2088378304594529</v>
      </c>
      <c r="N759" s="218"/>
      <c r="O759" s="217"/>
      <c r="P759" s="217"/>
      <c r="Q759" s="217"/>
      <c r="R759" s="217"/>
      <c r="S759" s="216"/>
      <c r="T759" s="219"/>
      <c r="U759" s="217"/>
      <c r="V759" s="217"/>
      <c r="W759" s="220"/>
    </row>
    <row r="760" spans="1:23" s="208" customFormat="1" x14ac:dyDescent="0.25">
      <c r="A760" s="466"/>
      <c r="B760" s="458"/>
      <c r="C760" s="212">
        <v>5</v>
      </c>
      <c r="D760" s="212">
        <v>3</v>
      </c>
      <c r="E760" s="213" t="s">
        <v>195</v>
      </c>
      <c r="F760" s="213" t="s">
        <v>154</v>
      </c>
      <c r="G760" s="213" t="s">
        <v>154</v>
      </c>
      <c r="H760" s="214" t="s">
        <v>116</v>
      </c>
      <c r="I760" s="215">
        <v>25.13</v>
      </c>
      <c r="J760" s="216">
        <v>564.99</v>
      </c>
      <c r="K760" s="217">
        <f t="shared" si="65"/>
        <v>539.86</v>
      </c>
      <c r="L760" s="14">
        <v>464.67771428571399</v>
      </c>
      <c r="M760" s="215">
        <f t="shared" si="66"/>
        <v>1.1617944726052842</v>
      </c>
      <c r="N760" s="218"/>
      <c r="O760" s="217"/>
      <c r="P760" s="217"/>
      <c r="Q760" s="217"/>
      <c r="R760" s="217"/>
      <c r="S760" s="216"/>
      <c r="T760" s="219"/>
      <c r="U760" s="217"/>
      <c r="V760" s="217"/>
      <c r="W760" s="220"/>
    </row>
    <row r="761" spans="1:23" s="208" customFormat="1" ht="15.75" hidden="1" thickBot="1" x14ac:dyDescent="0.3">
      <c r="A761" s="467"/>
      <c r="B761" s="459"/>
      <c r="C761" s="212">
        <v>5</v>
      </c>
      <c r="D761" s="212">
        <v>3</v>
      </c>
      <c r="E761" s="213" t="s">
        <v>195</v>
      </c>
      <c r="F761" s="213" t="s">
        <v>154</v>
      </c>
      <c r="G761" s="213" t="s">
        <v>154</v>
      </c>
      <c r="H761" s="232" t="s">
        <v>118</v>
      </c>
      <c r="I761" s="233">
        <v>25.48</v>
      </c>
      <c r="J761" s="234">
        <v>545.01</v>
      </c>
      <c r="K761" s="217">
        <f t="shared" si="65"/>
        <v>519.53</v>
      </c>
      <c r="L761" s="14">
        <v>486.982244571428</v>
      </c>
      <c r="M761" s="215">
        <f t="shared" si="66"/>
        <v>1.0668356101098015</v>
      </c>
      <c r="N761" s="218"/>
      <c r="O761" s="217"/>
      <c r="P761" s="217"/>
      <c r="Q761" s="217"/>
      <c r="R761" s="217"/>
      <c r="S761" s="216"/>
      <c r="T761" s="219"/>
      <c r="U761" s="217"/>
      <c r="V761" s="217"/>
      <c r="W761" s="220"/>
    </row>
    <row r="762" spans="1:23" s="208" customFormat="1" hidden="1" x14ac:dyDescent="0.25">
      <c r="A762" s="465" t="s">
        <v>223</v>
      </c>
      <c r="B762" s="461">
        <v>503</v>
      </c>
      <c r="C762" s="212">
        <v>5</v>
      </c>
      <c r="D762" s="212">
        <v>3</v>
      </c>
      <c r="E762" s="213" t="s">
        <v>151</v>
      </c>
      <c r="F762" s="213" t="s">
        <v>154</v>
      </c>
      <c r="G762" s="213" t="s">
        <v>154</v>
      </c>
      <c r="H762" s="237" t="s">
        <v>117</v>
      </c>
      <c r="I762" s="238">
        <v>11.98</v>
      </c>
      <c r="J762" s="239">
        <v>93.92</v>
      </c>
      <c r="K762" s="217">
        <f t="shared" si="65"/>
        <v>81.94</v>
      </c>
      <c r="L762" s="14">
        <v>77.446285714285594</v>
      </c>
      <c r="M762" s="215">
        <f t="shared" si="66"/>
        <v>1.0580236255911948</v>
      </c>
      <c r="N762" s="218"/>
      <c r="O762" s="217"/>
      <c r="P762" s="217"/>
      <c r="Q762" s="217"/>
      <c r="R762" s="217"/>
      <c r="S762" s="216"/>
      <c r="T762" s="219"/>
      <c r="U762" s="217"/>
      <c r="V762" s="217"/>
      <c r="W762" s="220"/>
    </row>
    <row r="763" spans="1:23" s="208" customFormat="1" hidden="1" x14ac:dyDescent="0.25">
      <c r="A763" s="466"/>
      <c r="B763" s="458"/>
      <c r="C763" s="212">
        <v>5</v>
      </c>
      <c r="D763" s="212">
        <v>3</v>
      </c>
      <c r="E763" s="213" t="s">
        <v>151</v>
      </c>
      <c r="F763" s="213" t="s">
        <v>154</v>
      </c>
      <c r="G763" s="213" t="s">
        <v>154</v>
      </c>
      <c r="H763" s="214" t="s">
        <v>119</v>
      </c>
      <c r="I763" s="215">
        <v>14.04</v>
      </c>
      <c r="J763" s="216">
        <v>199.88</v>
      </c>
      <c r="K763" s="217">
        <f t="shared" si="65"/>
        <v>185.84</v>
      </c>
      <c r="L763" s="14">
        <v>154.89257142857099</v>
      </c>
      <c r="M763" s="215">
        <f t="shared" si="66"/>
        <v>1.1997993079074194</v>
      </c>
      <c r="N763" s="218"/>
      <c r="O763" s="217"/>
      <c r="P763" s="217"/>
      <c r="Q763" s="217"/>
      <c r="R763" s="217"/>
      <c r="S763" s="216"/>
      <c r="T763" s="219"/>
      <c r="U763" s="217"/>
      <c r="V763" s="217"/>
      <c r="W763" s="220"/>
    </row>
    <row r="764" spans="1:23" s="208" customFormat="1" hidden="1" x14ac:dyDescent="0.25">
      <c r="A764" s="466"/>
      <c r="B764" s="458"/>
      <c r="C764" s="212">
        <v>5</v>
      </c>
      <c r="D764" s="212">
        <v>3</v>
      </c>
      <c r="E764" s="213" t="s">
        <v>151</v>
      </c>
      <c r="F764" s="213" t="s">
        <v>154</v>
      </c>
      <c r="G764" s="213" t="s">
        <v>154</v>
      </c>
      <c r="H764" s="214" t="s">
        <v>69</v>
      </c>
      <c r="I764" s="215">
        <v>13.99</v>
      </c>
      <c r="J764" s="216">
        <v>311.54000000000002</v>
      </c>
      <c r="K764" s="217">
        <f t="shared" si="65"/>
        <v>297.55</v>
      </c>
      <c r="L764" s="14">
        <v>232.33885714285699</v>
      </c>
      <c r="M764" s="215">
        <f t="shared" si="66"/>
        <v>1.280672564456349</v>
      </c>
      <c r="N764" s="218"/>
      <c r="O764" s="217"/>
      <c r="P764" s="217"/>
      <c r="Q764" s="217"/>
      <c r="R764" s="217"/>
      <c r="S764" s="216"/>
      <c r="T764" s="219"/>
      <c r="U764" s="217"/>
      <c r="V764" s="217"/>
      <c r="W764" s="220"/>
    </row>
    <row r="765" spans="1:23" s="208" customFormat="1" x14ac:dyDescent="0.25">
      <c r="A765" s="466"/>
      <c r="B765" s="458"/>
      <c r="C765" s="212">
        <v>5</v>
      </c>
      <c r="D765" s="212">
        <v>3</v>
      </c>
      <c r="E765" s="213" t="s">
        <v>151</v>
      </c>
      <c r="F765" s="213" t="s">
        <v>154</v>
      </c>
      <c r="G765" s="213" t="s">
        <v>154</v>
      </c>
      <c r="H765" s="214" t="s">
        <v>116</v>
      </c>
      <c r="I765" s="215">
        <v>25.64</v>
      </c>
      <c r="J765" s="216">
        <v>563.61</v>
      </c>
      <c r="K765" s="217">
        <f t="shared" si="65"/>
        <v>537.97</v>
      </c>
      <c r="L765" s="14">
        <v>464.67771428571399</v>
      </c>
      <c r="M765" s="215">
        <f t="shared" si="66"/>
        <v>1.1577271374568681</v>
      </c>
      <c r="N765" s="218"/>
      <c r="O765" s="217"/>
      <c r="P765" s="217"/>
      <c r="Q765" s="217"/>
      <c r="R765" s="217"/>
      <c r="S765" s="216"/>
      <c r="T765" s="219"/>
      <c r="U765" s="217"/>
      <c r="V765" s="217"/>
      <c r="W765" s="220"/>
    </row>
    <row r="766" spans="1:23" s="208" customFormat="1" ht="15.75" hidden="1" thickBot="1" x14ac:dyDescent="0.3">
      <c r="A766" s="467"/>
      <c r="B766" s="459"/>
      <c r="C766" s="212">
        <v>5</v>
      </c>
      <c r="D766" s="212">
        <v>3</v>
      </c>
      <c r="E766" s="213" t="s">
        <v>151</v>
      </c>
      <c r="F766" s="213" t="s">
        <v>154</v>
      </c>
      <c r="G766" s="213" t="s">
        <v>154</v>
      </c>
      <c r="H766" s="232" t="s">
        <v>118</v>
      </c>
      <c r="I766" s="233">
        <v>25.37</v>
      </c>
      <c r="J766" s="234">
        <v>537.16</v>
      </c>
      <c r="K766" s="217">
        <f t="shared" si="65"/>
        <v>511.78999999999996</v>
      </c>
      <c r="L766" s="14">
        <v>486.982244571428</v>
      </c>
      <c r="M766" s="215">
        <f t="shared" si="66"/>
        <v>1.0509418068217338</v>
      </c>
      <c r="N766" s="218"/>
      <c r="O766" s="217"/>
      <c r="P766" s="217"/>
      <c r="Q766" s="217"/>
      <c r="R766" s="217"/>
      <c r="S766" s="216"/>
      <c r="T766" s="219"/>
      <c r="U766" s="217"/>
      <c r="V766" s="217"/>
      <c r="W766" s="220"/>
    </row>
    <row r="767" spans="1:23" s="208" customFormat="1" hidden="1" x14ac:dyDescent="0.25">
      <c r="A767" s="465" t="s">
        <v>223</v>
      </c>
      <c r="B767" s="461">
        <v>504</v>
      </c>
      <c r="C767" s="212">
        <v>5</v>
      </c>
      <c r="D767" s="212">
        <v>3</v>
      </c>
      <c r="E767" s="213" t="s">
        <v>180</v>
      </c>
      <c r="F767" s="213" t="s">
        <v>154</v>
      </c>
      <c r="G767" s="213" t="s">
        <v>155</v>
      </c>
      <c r="H767" s="237" t="s">
        <v>117</v>
      </c>
      <c r="I767" s="238">
        <v>11.87</v>
      </c>
      <c r="J767" s="239">
        <v>85.75</v>
      </c>
      <c r="K767" s="217">
        <f t="shared" si="65"/>
        <v>73.88</v>
      </c>
      <c r="L767" s="14">
        <v>77.446285714285594</v>
      </c>
      <c r="M767" s="215">
        <f t="shared" si="66"/>
        <v>0.95395149449203642</v>
      </c>
      <c r="N767" s="218"/>
      <c r="O767" s="217"/>
      <c r="P767" s="217"/>
      <c r="Q767" s="217"/>
      <c r="R767" s="217"/>
      <c r="S767" s="216"/>
      <c r="T767" s="219"/>
      <c r="U767" s="217"/>
      <c r="V767" s="217"/>
      <c r="W767" s="220"/>
    </row>
    <row r="768" spans="1:23" s="208" customFormat="1" hidden="1" x14ac:dyDescent="0.25">
      <c r="A768" s="466"/>
      <c r="B768" s="458"/>
      <c r="C768" s="212">
        <v>5</v>
      </c>
      <c r="D768" s="212">
        <v>3</v>
      </c>
      <c r="E768" s="213" t="s">
        <v>180</v>
      </c>
      <c r="F768" s="213" t="s">
        <v>154</v>
      </c>
      <c r="G768" s="213" t="s">
        <v>155</v>
      </c>
      <c r="H768" s="214" t="s">
        <v>119</v>
      </c>
      <c r="I768" s="215">
        <v>13.96</v>
      </c>
      <c r="J768" s="216">
        <v>196.85</v>
      </c>
      <c r="K768" s="217">
        <f t="shared" si="65"/>
        <v>182.89</v>
      </c>
      <c r="L768" s="14">
        <v>154.89257142857099</v>
      </c>
      <c r="M768" s="215">
        <f t="shared" si="66"/>
        <v>1.1807538496727719</v>
      </c>
      <c r="N768" s="218"/>
      <c r="O768" s="217"/>
      <c r="P768" s="217"/>
      <c r="Q768" s="217"/>
      <c r="R768" s="217"/>
      <c r="S768" s="216"/>
      <c r="T768" s="219"/>
      <c r="U768" s="217"/>
      <c r="V768" s="217"/>
      <c r="W768" s="220"/>
    </row>
    <row r="769" spans="1:23" s="208" customFormat="1" hidden="1" x14ac:dyDescent="0.25">
      <c r="A769" s="466"/>
      <c r="B769" s="458"/>
      <c r="C769" s="212">
        <v>5</v>
      </c>
      <c r="D769" s="212">
        <v>3</v>
      </c>
      <c r="E769" s="213" t="s">
        <v>180</v>
      </c>
      <c r="F769" s="213" t="s">
        <v>154</v>
      </c>
      <c r="G769" s="213" t="s">
        <v>155</v>
      </c>
      <c r="H769" s="214" t="s">
        <v>69</v>
      </c>
      <c r="I769" s="215">
        <v>13.99</v>
      </c>
      <c r="J769" s="216">
        <v>293.39</v>
      </c>
      <c r="K769" s="217">
        <f t="shared" si="65"/>
        <v>279.39999999999998</v>
      </c>
      <c r="L769" s="14">
        <v>232.33885714285699</v>
      </c>
      <c r="M769" s="215">
        <f t="shared" si="66"/>
        <v>1.2025539052566085</v>
      </c>
      <c r="N769" s="218"/>
      <c r="O769" s="217"/>
      <c r="P769" s="217"/>
      <c r="Q769" s="217"/>
      <c r="R769" s="217"/>
      <c r="S769" s="216"/>
      <c r="T769" s="219"/>
      <c r="U769" s="217"/>
      <c r="V769" s="217"/>
      <c r="W769" s="220"/>
    </row>
    <row r="770" spans="1:23" s="208" customFormat="1" x14ac:dyDescent="0.25">
      <c r="A770" s="466"/>
      <c r="B770" s="458"/>
      <c r="C770" s="212">
        <v>5</v>
      </c>
      <c r="D770" s="212">
        <v>3</v>
      </c>
      <c r="E770" s="213" t="s">
        <v>180</v>
      </c>
      <c r="F770" s="213" t="s">
        <v>154</v>
      </c>
      <c r="G770" s="213" t="s">
        <v>155</v>
      </c>
      <c r="H770" s="214" t="s">
        <v>116</v>
      </c>
      <c r="I770" s="215">
        <v>25.36</v>
      </c>
      <c r="J770" s="216">
        <v>556.84</v>
      </c>
      <c r="K770" s="217">
        <f t="shared" si="65"/>
        <v>531.48</v>
      </c>
      <c r="L770" s="14">
        <v>464.67771428571399</v>
      </c>
      <c r="M770" s="215">
        <f t="shared" si="66"/>
        <v>1.1437604680847933</v>
      </c>
      <c r="N770" s="218"/>
      <c r="O770" s="217"/>
      <c r="P770" s="217"/>
      <c r="Q770" s="217"/>
      <c r="R770" s="217"/>
      <c r="S770" s="216"/>
      <c r="T770" s="219"/>
      <c r="U770" s="217"/>
      <c r="V770" s="217"/>
      <c r="W770" s="220"/>
    </row>
    <row r="771" spans="1:23" s="208" customFormat="1" ht="15.75" hidden="1" thickBot="1" x14ac:dyDescent="0.3">
      <c r="A771" s="467"/>
      <c r="B771" s="459"/>
      <c r="C771" s="212">
        <v>5</v>
      </c>
      <c r="D771" s="212">
        <v>3</v>
      </c>
      <c r="E771" s="213" t="s">
        <v>180</v>
      </c>
      <c r="F771" s="213" t="s">
        <v>154</v>
      </c>
      <c r="G771" s="213" t="s">
        <v>155</v>
      </c>
      <c r="H771" s="245" t="s">
        <v>127</v>
      </c>
      <c r="I771" s="233">
        <v>25.39</v>
      </c>
      <c r="J771" s="234">
        <v>498.47</v>
      </c>
      <c r="K771" s="217">
        <f t="shared" ref="K771:K834" si="67">J771-I771</f>
        <v>473.08000000000004</v>
      </c>
      <c r="L771" s="246">
        <v>402.72068571428503</v>
      </c>
      <c r="M771" s="215">
        <f t="shared" ref="M771:M834" si="68">K771/L771</f>
        <v>1.1747099584937444</v>
      </c>
      <c r="N771" s="218"/>
      <c r="O771" s="217"/>
      <c r="P771" s="217"/>
      <c r="Q771" s="217"/>
      <c r="R771" s="217"/>
      <c r="S771" s="216"/>
      <c r="T771" s="219"/>
      <c r="U771" s="217"/>
      <c r="V771" s="217"/>
      <c r="W771" s="220"/>
    </row>
    <row r="772" spans="1:23" s="208" customFormat="1" hidden="1" x14ac:dyDescent="0.25">
      <c r="A772" s="465" t="s">
        <v>223</v>
      </c>
      <c r="B772" s="461">
        <v>505</v>
      </c>
      <c r="C772" s="212">
        <v>5</v>
      </c>
      <c r="D772" s="212">
        <v>3</v>
      </c>
      <c r="E772" s="213" t="s">
        <v>187</v>
      </c>
      <c r="F772" s="213" t="s">
        <v>154</v>
      </c>
      <c r="G772" s="213" t="s">
        <v>155</v>
      </c>
      <c r="H772" s="237" t="s">
        <v>117</v>
      </c>
      <c r="I772" s="238">
        <v>12.01</v>
      </c>
      <c r="J772" s="239">
        <v>62.9</v>
      </c>
      <c r="K772" s="217">
        <f t="shared" si="67"/>
        <v>50.89</v>
      </c>
      <c r="L772" s="14">
        <v>77.446285714285594</v>
      </c>
      <c r="M772" s="215">
        <f t="shared" si="68"/>
        <v>0.65710058953302297</v>
      </c>
      <c r="N772" s="218"/>
      <c r="O772" s="217"/>
      <c r="P772" s="217"/>
      <c r="Q772" s="217"/>
      <c r="R772" s="217"/>
      <c r="S772" s="216"/>
      <c r="T772" s="219"/>
      <c r="U772" s="217"/>
      <c r="V772" s="217"/>
      <c r="W772" s="220"/>
    </row>
    <row r="773" spans="1:23" s="208" customFormat="1" hidden="1" x14ac:dyDescent="0.25">
      <c r="A773" s="466"/>
      <c r="B773" s="458"/>
      <c r="C773" s="212">
        <v>5</v>
      </c>
      <c r="D773" s="212">
        <v>3</v>
      </c>
      <c r="E773" s="213" t="s">
        <v>187</v>
      </c>
      <c r="F773" s="213" t="s">
        <v>154</v>
      </c>
      <c r="G773" s="213" t="s">
        <v>155</v>
      </c>
      <c r="H773" s="214" t="s">
        <v>119</v>
      </c>
      <c r="I773" s="215">
        <v>14</v>
      </c>
      <c r="J773" s="216">
        <v>176.93</v>
      </c>
      <c r="K773" s="217">
        <f t="shared" si="67"/>
        <v>162.93</v>
      </c>
      <c r="L773" s="14">
        <v>154.89257142857099</v>
      </c>
      <c r="M773" s="215">
        <f t="shared" si="68"/>
        <v>1.0518903424308861</v>
      </c>
      <c r="N773" s="218"/>
      <c r="O773" s="217"/>
      <c r="P773" s="217"/>
      <c r="Q773" s="217"/>
      <c r="R773" s="217"/>
      <c r="S773" s="216"/>
      <c r="T773" s="219"/>
      <c r="U773" s="217"/>
      <c r="V773" s="217"/>
      <c r="W773" s="220"/>
    </row>
    <row r="774" spans="1:23" s="208" customFormat="1" hidden="1" x14ac:dyDescent="0.25">
      <c r="A774" s="466"/>
      <c r="B774" s="458"/>
      <c r="C774" s="212">
        <v>5</v>
      </c>
      <c r="D774" s="212">
        <v>3</v>
      </c>
      <c r="E774" s="213" t="s">
        <v>187</v>
      </c>
      <c r="F774" s="213" t="s">
        <v>154</v>
      </c>
      <c r="G774" s="213" t="s">
        <v>155</v>
      </c>
      <c r="H774" s="214" t="s">
        <v>69</v>
      </c>
      <c r="I774" s="215">
        <v>13.98</v>
      </c>
      <c r="J774" s="216">
        <v>262.66000000000003</v>
      </c>
      <c r="K774" s="217">
        <f t="shared" si="67"/>
        <v>248.68000000000004</v>
      </c>
      <c r="L774" s="14">
        <v>232.33885714285699</v>
      </c>
      <c r="M774" s="215">
        <f t="shared" si="68"/>
        <v>1.0703332324953956</v>
      </c>
      <c r="N774" s="218"/>
      <c r="O774" s="217"/>
      <c r="P774" s="217"/>
      <c r="Q774" s="217"/>
      <c r="R774" s="217"/>
      <c r="S774" s="216"/>
      <c r="T774" s="219"/>
      <c r="U774" s="217"/>
      <c r="V774" s="217"/>
      <c r="W774" s="220"/>
    </row>
    <row r="775" spans="1:23" s="208" customFormat="1" x14ac:dyDescent="0.25">
      <c r="A775" s="466"/>
      <c r="B775" s="458"/>
      <c r="C775" s="212">
        <v>5</v>
      </c>
      <c r="D775" s="212">
        <v>3</v>
      </c>
      <c r="E775" s="213" t="s">
        <v>187</v>
      </c>
      <c r="F775" s="213" t="s">
        <v>154</v>
      </c>
      <c r="G775" s="213" t="s">
        <v>155</v>
      </c>
      <c r="H775" s="214" t="s">
        <v>116</v>
      </c>
      <c r="I775" s="215">
        <v>25.22</v>
      </c>
      <c r="J775" s="216">
        <v>492.61</v>
      </c>
      <c r="K775" s="217">
        <f t="shared" si="67"/>
        <v>467.39</v>
      </c>
      <c r="L775" s="14">
        <v>464.67771428571399</v>
      </c>
      <c r="M775" s="215">
        <f t="shared" si="68"/>
        <v>1.0058369179990807</v>
      </c>
      <c r="N775" s="218"/>
      <c r="O775" s="217"/>
      <c r="P775" s="217"/>
      <c r="Q775" s="217"/>
      <c r="R775" s="217"/>
      <c r="S775" s="216"/>
      <c r="T775" s="219"/>
      <c r="U775" s="217"/>
      <c r="V775" s="217"/>
      <c r="W775" s="220"/>
    </row>
    <row r="776" spans="1:23" s="208" customFormat="1" ht="15.75" hidden="1" thickBot="1" x14ac:dyDescent="0.3">
      <c r="A776" s="467"/>
      <c r="B776" s="459"/>
      <c r="C776" s="212">
        <v>5</v>
      </c>
      <c r="D776" s="212">
        <v>3</v>
      </c>
      <c r="E776" s="213" t="s">
        <v>187</v>
      </c>
      <c r="F776" s="213" t="s">
        <v>154</v>
      </c>
      <c r="G776" s="213" t="s">
        <v>155</v>
      </c>
      <c r="H776" s="232" t="s">
        <v>118</v>
      </c>
      <c r="I776" s="233">
        <v>25.41</v>
      </c>
      <c r="J776" s="234">
        <v>523.83000000000004</v>
      </c>
      <c r="K776" s="217">
        <f t="shared" si="67"/>
        <v>498.42</v>
      </c>
      <c r="L776" s="14">
        <v>486.982244571428</v>
      </c>
      <c r="M776" s="215">
        <f t="shared" si="68"/>
        <v>1.0234870070851103</v>
      </c>
      <c r="N776" s="218"/>
      <c r="O776" s="217"/>
      <c r="P776" s="217"/>
      <c r="Q776" s="217"/>
      <c r="R776" s="217"/>
      <c r="S776" s="216"/>
      <c r="T776" s="219"/>
      <c r="U776" s="217"/>
      <c r="V776" s="217"/>
      <c r="W776" s="220"/>
    </row>
    <row r="777" spans="1:23" s="208" customFormat="1" hidden="1" x14ac:dyDescent="0.25">
      <c r="A777" s="465" t="s">
        <v>223</v>
      </c>
      <c r="B777" s="461">
        <v>506</v>
      </c>
      <c r="C777" s="212">
        <v>5</v>
      </c>
      <c r="D777" s="212">
        <v>3</v>
      </c>
      <c r="E777" s="213" t="s">
        <v>192</v>
      </c>
      <c r="F777" s="213" t="s">
        <v>154</v>
      </c>
      <c r="G777" s="213" t="s">
        <v>154</v>
      </c>
      <c r="H777" s="237" t="s">
        <v>117</v>
      </c>
      <c r="I777" s="238">
        <v>11.99</v>
      </c>
      <c r="J777" s="239">
        <v>63.45</v>
      </c>
      <c r="K777" s="217">
        <f t="shared" si="67"/>
        <v>51.46</v>
      </c>
      <c r="L777" s="14">
        <v>77.446285714285594</v>
      </c>
      <c r="M777" s="215">
        <f t="shared" si="68"/>
        <v>0.66446052932539523</v>
      </c>
      <c r="N777" s="218"/>
      <c r="O777" s="217"/>
      <c r="P777" s="217"/>
      <c r="Q777" s="217"/>
      <c r="R777" s="217"/>
      <c r="S777" s="216"/>
      <c r="T777" s="219"/>
      <c r="U777" s="217"/>
      <c r="V777" s="217"/>
      <c r="W777" s="220"/>
    </row>
    <row r="778" spans="1:23" s="208" customFormat="1" hidden="1" x14ac:dyDescent="0.25">
      <c r="A778" s="466"/>
      <c r="B778" s="458"/>
      <c r="C778" s="212">
        <v>5</v>
      </c>
      <c r="D778" s="212">
        <v>3</v>
      </c>
      <c r="E778" s="213" t="s">
        <v>192</v>
      </c>
      <c r="F778" s="213" t="s">
        <v>154</v>
      </c>
      <c r="G778" s="213" t="s">
        <v>154</v>
      </c>
      <c r="H778" s="214" t="s">
        <v>119</v>
      </c>
      <c r="I778" s="215">
        <v>13.94</v>
      </c>
      <c r="J778" s="216">
        <v>181.46</v>
      </c>
      <c r="K778" s="217">
        <f t="shared" si="67"/>
        <v>167.52</v>
      </c>
      <c r="L778" s="14">
        <v>154.89257142857099</v>
      </c>
      <c r="M778" s="215">
        <f t="shared" si="68"/>
        <v>1.08152378422649</v>
      </c>
      <c r="N778" s="218"/>
      <c r="O778" s="217"/>
      <c r="P778" s="217"/>
      <c r="Q778" s="217"/>
      <c r="R778" s="217"/>
      <c r="S778" s="216"/>
      <c r="T778" s="219"/>
      <c r="U778" s="217"/>
      <c r="V778" s="217"/>
      <c r="W778" s="220"/>
    </row>
    <row r="779" spans="1:23" s="208" customFormat="1" hidden="1" x14ac:dyDescent="0.25">
      <c r="A779" s="466"/>
      <c r="B779" s="458"/>
      <c r="C779" s="212">
        <v>5</v>
      </c>
      <c r="D779" s="212">
        <v>3</v>
      </c>
      <c r="E779" s="213" t="s">
        <v>192</v>
      </c>
      <c r="F779" s="213" t="s">
        <v>154</v>
      </c>
      <c r="G779" s="213" t="s">
        <v>154</v>
      </c>
      <c r="H779" s="214" t="s">
        <v>69</v>
      </c>
      <c r="I779" s="215">
        <v>13.93</v>
      </c>
      <c r="J779" s="216">
        <v>240.76</v>
      </c>
      <c r="K779" s="217">
        <f t="shared" si="67"/>
        <v>226.82999999999998</v>
      </c>
      <c r="L779" s="14">
        <v>232.33885714285699</v>
      </c>
      <c r="M779" s="215">
        <f t="shared" si="68"/>
        <v>0.97628955737063905</v>
      </c>
      <c r="N779" s="218"/>
      <c r="O779" s="217"/>
      <c r="P779" s="217"/>
      <c r="Q779" s="217"/>
      <c r="R779" s="217"/>
      <c r="S779" s="216"/>
      <c r="T779" s="219"/>
      <c r="U779" s="217"/>
      <c r="V779" s="217"/>
      <c r="W779" s="220"/>
    </row>
    <row r="780" spans="1:23" s="208" customFormat="1" x14ac:dyDescent="0.25">
      <c r="A780" s="466"/>
      <c r="B780" s="458"/>
      <c r="C780" s="212">
        <v>5</v>
      </c>
      <c r="D780" s="212">
        <v>3</v>
      </c>
      <c r="E780" s="213" t="s">
        <v>192</v>
      </c>
      <c r="F780" s="213" t="s">
        <v>154</v>
      </c>
      <c r="G780" s="213" t="s">
        <v>154</v>
      </c>
      <c r="H780" s="214" t="s">
        <v>116</v>
      </c>
      <c r="I780" s="215">
        <v>25.46</v>
      </c>
      <c r="J780" s="216">
        <v>520.92999999999995</v>
      </c>
      <c r="K780" s="217">
        <f t="shared" si="67"/>
        <v>495.46999999999997</v>
      </c>
      <c r="L780" s="14">
        <v>464.67771428571399</v>
      </c>
      <c r="M780" s="215">
        <f t="shared" si="68"/>
        <v>1.066265897346979</v>
      </c>
      <c r="N780" s="218"/>
      <c r="O780" s="217"/>
      <c r="P780" s="217"/>
      <c r="Q780" s="217"/>
      <c r="R780" s="217"/>
      <c r="S780" s="216"/>
      <c r="T780" s="219"/>
      <c r="U780" s="217"/>
      <c r="V780" s="217"/>
      <c r="W780" s="220"/>
    </row>
    <row r="781" spans="1:23" s="208" customFormat="1" ht="15.75" hidden="1" thickBot="1" x14ac:dyDescent="0.3">
      <c r="A781" s="467"/>
      <c r="B781" s="459"/>
      <c r="C781" s="212">
        <v>5</v>
      </c>
      <c r="D781" s="212">
        <v>3</v>
      </c>
      <c r="E781" s="213" t="s">
        <v>192</v>
      </c>
      <c r="F781" s="213" t="s">
        <v>154</v>
      </c>
      <c r="G781" s="213" t="s">
        <v>154</v>
      </c>
      <c r="H781" s="232" t="s">
        <v>118</v>
      </c>
      <c r="I781" s="233">
        <v>25.39</v>
      </c>
      <c r="J781" s="234">
        <v>534.51</v>
      </c>
      <c r="K781" s="217">
        <f t="shared" si="67"/>
        <v>509.12</v>
      </c>
      <c r="L781" s="14">
        <v>486.982244571428</v>
      </c>
      <c r="M781" s="215">
        <f t="shared" si="68"/>
        <v>1.0454590607262375</v>
      </c>
      <c r="N781" s="218"/>
      <c r="O781" s="217"/>
      <c r="P781" s="217"/>
      <c r="Q781" s="217"/>
      <c r="R781" s="217"/>
      <c r="S781" s="216"/>
      <c r="T781" s="219"/>
      <c r="U781" s="217"/>
      <c r="V781" s="217"/>
      <c r="W781" s="220"/>
    </row>
    <row r="782" spans="1:23" s="208" customFormat="1" hidden="1" x14ac:dyDescent="0.25">
      <c r="A782" s="465" t="s">
        <v>223</v>
      </c>
      <c r="B782" s="461">
        <v>507</v>
      </c>
      <c r="C782" s="212">
        <v>5</v>
      </c>
      <c r="D782" s="212">
        <v>3</v>
      </c>
      <c r="E782" s="213" t="s">
        <v>187</v>
      </c>
      <c r="F782" s="213" t="s">
        <v>154</v>
      </c>
      <c r="G782" s="213" t="s">
        <v>154</v>
      </c>
      <c r="H782" s="237" t="s">
        <v>117</v>
      </c>
      <c r="I782" s="238">
        <v>11.82</v>
      </c>
      <c r="J782" s="239">
        <v>77.81</v>
      </c>
      <c r="K782" s="217">
        <f t="shared" si="67"/>
        <v>65.990000000000009</v>
      </c>
      <c r="L782" s="14">
        <v>77.446285714285594</v>
      </c>
      <c r="M782" s="215">
        <f t="shared" si="68"/>
        <v>0.85207443315551568</v>
      </c>
      <c r="N782" s="218"/>
      <c r="O782" s="217"/>
      <c r="P782" s="217"/>
      <c r="Q782" s="217"/>
      <c r="R782" s="217"/>
      <c r="S782" s="216"/>
      <c r="T782" s="219"/>
      <c r="U782" s="217"/>
      <c r="V782" s="217"/>
      <c r="W782" s="220"/>
    </row>
    <row r="783" spans="1:23" s="208" customFormat="1" hidden="1" x14ac:dyDescent="0.25">
      <c r="A783" s="466"/>
      <c r="B783" s="458"/>
      <c r="C783" s="212">
        <v>5</v>
      </c>
      <c r="D783" s="212">
        <v>3</v>
      </c>
      <c r="E783" s="213" t="s">
        <v>187</v>
      </c>
      <c r="F783" s="213" t="s">
        <v>154</v>
      </c>
      <c r="G783" s="213" t="s">
        <v>154</v>
      </c>
      <c r="H783" s="214" t="s">
        <v>119</v>
      </c>
      <c r="I783" s="215">
        <v>14.03</v>
      </c>
      <c r="J783" s="216">
        <v>178.5</v>
      </c>
      <c r="K783" s="217">
        <f t="shared" si="67"/>
        <v>164.47</v>
      </c>
      <c r="L783" s="14">
        <v>154.89257142857099</v>
      </c>
      <c r="M783" s="215">
        <f t="shared" si="68"/>
        <v>1.0618327172381257</v>
      </c>
      <c r="N783" s="218"/>
      <c r="O783" s="217"/>
      <c r="P783" s="217"/>
      <c r="Q783" s="217"/>
      <c r="R783" s="217"/>
      <c r="S783" s="216"/>
      <c r="T783" s="219"/>
      <c r="U783" s="217"/>
      <c r="V783" s="217"/>
      <c r="W783" s="220"/>
    </row>
    <row r="784" spans="1:23" s="208" customFormat="1" hidden="1" x14ac:dyDescent="0.25">
      <c r="A784" s="466"/>
      <c r="B784" s="458"/>
      <c r="C784" s="212">
        <v>5</v>
      </c>
      <c r="D784" s="212">
        <v>3</v>
      </c>
      <c r="E784" s="213" t="s">
        <v>187</v>
      </c>
      <c r="F784" s="213" t="s">
        <v>154</v>
      </c>
      <c r="G784" s="213" t="s">
        <v>154</v>
      </c>
      <c r="H784" s="214" t="s">
        <v>69</v>
      </c>
      <c r="I784" s="215">
        <v>14.07</v>
      </c>
      <c r="J784" s="216">
        <v>272.35000000000002</v>
      </c>
      <c r="K784" s="217">
        <f t="shared" si="67"/>
        <v>258.28000000000003</v>
      </c>
      <c r="L784" s="14">
        <v>232.33885714285699</v>
      </c>
      <c r="M784" s="215">
        <f t="shared" si="68"/>
        <v>1.1116521927332748</v>
      </c>
      <c r="N784" s="218"/>
      <c r="O784" s="217"/>
      <c r="P784" s="217"/>
      <c r="Q784" s="217"/>
      <c r="R784" s="217"/>
      <c r="S784" s="216"/>
      <c r="T784" s="219"/>
      <c r="U784" s="217"/>
      <c r="V784" s="217"/>
      <c r="W784" s="220"/>
    </row>
    <row r="785" spans="1:23" s="208" customFormat="1" x14ac:dyDescent="0.25">
      <c r="A785" s="466"/>
      <c r="B785" s="458"/>
      <c r="C785" s="212">
        <v>5</v>
      </c>
      <c r="D785" s="212">
        <v>3</v>
      </c>
      <c r="E785" s="213" t="s">
        <v>187</v>
      </c>
      <c r="F785" s="213" t="s">
        <v>154</v>
      </c>
      <c r="G785" s="213" t="s">
        <v>154</v>
      </c>
      <c r="H785" s="214" t="s">
        <v>116</v>
      </c>
      <c r="I785" s="215">
        <v>25.07</v>
      </c>
      <c r="J785" s="216">
        <v>540.75</v>
      </c>
      <c r="K785" s="217">
        <f t="shared" si="67"/>
        <v>515.67999999999995</v>
      </c>
      <c r="L785" s="14">
        <v>464.67771428571399</v>
      </c>
      <c r="M785" s="215">
        <f t="shared" si="68"/>
        <v>1.1097584070557049</v>
      </c>
      <c r="N785" s="218"/>
      <c r="O785" s="217"/>
      <c r="P785" s="217"/>
      <c r="Q785" s="217"/>
      <c r="R785" s="217"/>
      <c r="S785" s="216"/>
      <c r="T785" s="219"/>
      <c r="U785" s="217"/>
      <c r="V785" s="217"/>
      <c r="W785" s="220"/>
    </row>
    <row r="786" spans="1:23" s="208" customFormat="1" ht="15.75" hidden="1" thickBot="1" x14ac:dyDescent="0.3">
      <c r="A786" s="467"/>
      <c r="B786" s="459"/>
      <c r="C786" s="212">
        <v>5</v>
      </c>
      <c r="D786" s="212">
        <v>3</v>
      </c>
      <c r="E786" s="213" t="s">
        <v>187</v>
      </c>
      <c r="F786" s="213" t="s">
        <v>154</v>
      </c>
      <c r="G786" s="213" t="s">
        <v>154</v>
      </c>
      <c r="H786" s="232" t="s">
        <v>118</v>
      </c>
      <c r="I786" s="233">
        <v>25.43</v>
      </c>
      <c r="J786" s="234">
        <v>508.18</v>
      </c>
      <c r="K786" s="217">
        <f t="shared" si="67"/>
        <v>482.75</v>
      </c>
      <c r="L786" s="14">
        <v>486.982244571428</v>
      </c>
      <c r="M786" s="215">
        <f t="shared" si="68"/>
        <v>0.99130924254712283</v>
      </c>
      <c r="N786" s="218"/>
      <c r="O786" s="217"/>
      <c r="P786" s="217"/>
      <c r="Q786" s="217"/>
      <c r="R786" s="217"/>
      <c r="S786" s="216"/>
      <c r="T786" s="219"/>
      <c r="U786" s="217"/>
      <c r="V786" s="217"/>
      <c r="W786" s="220"/>
    </row>
    <row r="787" spans="1:23" s="208" customFormat="1" hidden="1" x14ac:dyDescent="0.25">
      <c r="A787" s="465" t="s">
        <v>223</v>
      </c>
      <c r="B787" s="461">
        <v>508</v>
      </c>
      <c r="C787" s="212">
        <v>5</v>
      </c>
      <c r="D787" s="212">
        <v>3</v>
      </c>
      <c r="E787" s="213" t="s">
        <v>180</v>
      </c>
      <c r="F787" s="213" t="s">
        <v>157</v>
      </c>
      <c r="G787" s="213" t="s">
        <v>154</v>
      </c>
      <c r="H787" s="237" t="s">
        <v>117</v>
      </c>
      <c r="I787" s="238">
        <v>11.76</v>
      </c>
      <c r="J787" s="239">
        <v>63.85</v>
      </c>
      <c r="K787" s="217">
        <f t="shared" si="67"/>
        <v>52.09</v>
      </c>
      <c r="L787" s="14">
        <v>77.446285714285594</v>
      </c>
      <c r="M787" s="215">
        <f t="shared" si="68"/>
        <v>0.67259519962222769</v>
      </c>
      <c r="N787" s="218"/>
      <c r="O787" s="217"/>
      <c r="P787" s="217"/>
      <c r="Q787" s="217"/>
      <c r="R787" s="217"/>
      <c r="S787" s="216"/>
      <c r="T787" s="219"/>
      <c r="U787" s="217"/>
      <c r="V787" s="217"/>
      <c r="W787" s="220"/>
    </row>
    <row r="788" spans="1:23" s="208" customFormat="1" hidden="1" x14ac:dyDescent="0.25">
      <c r="A788" s="466"/>
      <c r="B788" s="458"/>
      <c r="C788" s="212">
        <v>5</v>
      </c>
      <c r="D788" s="212">
        <v>3</v>
      </c>
      <c r="E788" s="213" t="s">
        <v>180</v>
      </c>
      <c r="F788" s="213" t="s">
        <v>157</v>
      </c>
      <c r="G788" s="213" t="s">
        <v>154</v>
      </c>
      <c r="H788" s="214" t="s">
        <v>119</v>
      </c>
      <c r="I788" s="215">
        <v>13.96</v>
      </c>
      <c r="J788" s="216">
        <v>138.9</v>
      </c>
      <c r="K788" s="217">
        <f t="shared" si="67"/>
        <v>124.94</v>
      </c>
      <c r="L788" s="14">
        <v>154.89257142857099</v>
      </c>
      <c r="M788" s="215">
        <f t="shared" si="68"/>
        <v>0.80662357689384945</v>
      </c>
      <c r="N788" s="218"/>
      <c r="O788" s="217"/>
      <c r="P788" s="217"/>
      <c r="Q788" s="217"/>
      <c r="R788" s="217"/>
      <c r="S788" s="216"/>
      <c r="T788" s="219"/>
      <c r="U788" s="217"/>
      <c r="V788" s="217"/>
      <c r="W788" s="220"/>
    </row>
    <row r="789" spans="1:23" s="208" customFormat="1" hidden="1" x14ac:dyDescent="0.25">
      <c r="A789" s="466"/>
      <c r="B789" s="458"/>
      <c r="C789" s="212">
        <v>5</v>
      </c>
      <c r="D789" s="212">
        <v>3</v>
      </c>
      <c r="E789" s="213" t="s">
        <v>180</v>
      </c>
      <c r="F789" s="213" t="s">
        <v>157</v>
      </c>
      <c r="G789" s="213" t="s">
        <v>154</v>
      </c>
      <c r="H789" s="214" t="s">
        <v>69</v>
      </c>
      <c r="I789" s="215">
        <v>13.95</v>
      </c>
      <c r="J789" s="216">
        <v>235.63</v>
      </c>
      <c r="K789" s="217">
        <f t="shared" si="67"/>
        <v>221.68</v>
      </c>
      <c r="L789" s="14">
        <v>232.33885714285699</v>
      </c>
      <c r="M789" s="215">
        <f t="shared" si="68"/>
        <v>0.95412365682636013</v>
      </c>
      <c r="N789" s="218"/>
      <c r="O789" s="217"/>
      <c r="P789" s="217"/>
      <c r="Q789" s="217"/>
      <c r="R789" s="217"/>
      <c r="S789" s="216"/>
      <c r="T789" s="219"/>
      <c r="U789" s="217"/>
      <c r="V789" s="217"/>
      <c r="W789" s="220"/>
    </row>
    <row r="790" spans="1:23" s="208" customFormat="1" x14ac:dyDescent="0.25">
      <c r="A790" s="466"/>
      <c r="B790" s="458"/>
      <c r="C790" s="212">
        <v>5</v>
      </c>
      <c r="D790" s="212">
        <v>3</v>
      </c>
      <c r="E790" s="213" t="s">
        <v>180</v>
      </c>
      <c r="F790" s="213" t="s">
        <v>157</v>
      </c>
      <c r="G790" s="213" t="s">
        <v>154</v>
      </c>
      <c r="H790" s="214" t="s">
        <v>116</v>
      </c>
      <c r="I790" s="215">
        <v>25.39</v>
      </c>
      <c r="J790" s="216">
        <v>525.26</v>
      </c>
      <c r="K790" s="217">
        <f t="shared" si="67"/>
        <v>499.87</v>
      </c>
      <c r="L790" s="14">
        <v>464.67771428571399</v>
      </c>
      <c r="M790" s="215">
        <f t="shared" si="68"/>
        <v>1.0757348257348265</v>
      </c>
      <c r="N790" s="218"/>
      <c r="O790" s="217"/>
      <c r="P790" s="217"/>
      <c r="Q790" s="217"/>
      <c r="R790" s="217"/>
      <c r="S790" s="216"/>
      <c r="T790" s="219"/>
      <c r="U790" s="217"/>
      <c r="V790" s="217"/>
      <c r="W790" s="220"/>
    </row>
    <row r="791" spans="1:23" s="208" customFormat="1" ht="15.75" hidden="1" thickBot="1" x14ac:dyDescent="0.3">
      <c r="A791" s="467"/>
      <c r="B791" s="459"/>
      <c r="C791" s="212">
        <v>5</v>
      </c>
      <c r="D791" s="212">
        <v>3</v>
      </c>
      <c r="E791" s="213" t="s">
        <v>180</v>
      </c>
      <c r="F791" s="213" t="s">
        <v>157</v>
      </c>
      <c r="G791" s="213" t="s">
        <v>154</v>
      </c>
      <c r="H791" s="232" t="s">
        <v>118</v>
      </c>
      <c r="I791" s="233">
        <v>25.29</v>
      </c>
      <c r="J791" s="234">
        <v>537.79</v>
      </c>
      <c r="K791" s="217">
        <f t="shared" si="67"/>
        <v>512.5</v>
      </c>
      <c r="L791" s="14">
        <v>486.982244571428</v>
      </c>
      <c r="M791" s="215">
        <f t="shared" si="68"/>
        <v>1.0523997655212853</v>
      </c>
      <c r="N791" s="218"/>
      <c r="O791" s="217"/>
      <c r="P791" s="217"/>
      <c r="Q791" s="217"/>
      <c r="R791" s="217"/>
      <c r="S791" s="216"/>
      <c r="T791" s="219"/>
      <c r="U791" s="217"/>
      <c r="V791" s="217"/>
      <c r="W791" s="220"/>
    </row>
    <row r="792" spans="1:23" s="208" customFormat="1" hidden="1" x14ac:dyDescent="0.25">
      <c r="A792" s="465" t="s">
        <v>223</v>
      </c>
      <c r="B792" s="461">
        <v>509</v>
      </c>
      <c r="C792" s="212">
        <v>5</v>
      </c>
      <c r="D792" s="212">
        <v>3</v>
      </c>
      <c r="E792" s="213" t="s">
        <v>181</v>
      </c>
      <c r="F792" s="213" t="s">
        <v>154</v>
      </c>
      <c r="G792" s="213" t="s">
        <v>154</v>
      </c>
      <c r="H792" s="237" t="s">
        <v>117</v>
      </c>
      <c r="I792" s="238">
        <v>11.78</v>
      </c>
      <c r="J792" s="239">
        <v>83.67</v>
      </c>
      <c r="K792" s="217">
        <f t="shared" si="67"/>
        <v>71.89</v>
      </c>
      <c r="L792" s="14">
        <v>77.446285714285594</v>
      </c>
      <c r="M792" s="215">
        <f t="shared" si="68"/>
        <v>0.92825626609410539</v>
      </c>
      <c r="N792" s="218"/>
      <c r="O792" s="217"/>
      <c r="P792" s="217"/>
      <c r="Q792" s="217"/>
      <c r="R792" s="217"/>
      <c r="S792" s="216"/>
      <c r="T792" s="219"/>
      <c r="U792" s="217"/>
      <c r="V792" s="217"/>
      <c r="W792" s="220"/>
    </row>
    <row r="793" spans="1:23" s="208" customFormat="1" hidden="1" x14ac:dyDescent="0.25">
      <c r="A793" s="466"/>
      <c r="B793" s="458"/>
      <c r="C793" s="212">
        <v>5</v>
      </c>
      <c r="D793" s="212">
        <v>3</v>
      </c>
      <c r="E793" s="213" t="s">
        <v>181</v>
      </c>
      <c r="F793" s="213" t="s">
        <v>154</v>
      </c>
      <c r="G793" s="213" t="s">
        <v>154</v>
      </c>
      <c r="H793" s="214" t="s">
        <v>119</v>
      </c>
      <c r="I793" s="215">
        <v>14</v>
      </c>
      <c r="J793" s="216">
        <v>207.75</v>
      </c>
      <c r="K793" s="217">
        <f t="shared" si="67"/>
        <v>193.75</v>
      </c>
      <c r="L793" s="14">
        <v>154.89257142857099</v>
      </c>
      <c r="M793" s="215">
        <f t="shared" si="68"/>
        <v>1.2508669603264233</v>
      </c>
      <c r="N793" s="218"/>
      <c r="O793" s="217"/>
      <c r="P793" s="217"/>
      <c r="Q793" s="217"/>
      <c r="R793" s="217"/>
      <c r="S793" s="216"/>
      <c r="T793" s="219"/>
      <c r="U793" s="217"/>
      <c r="V793" s="217"/>
      <c r="W793" s="220"/>
    </row>
    <row r="794" spans="1:23" s="208" customFormat="1" hidden="1" x14ac:dyDescent="0.25">
      <c r="A794" s="466"/>
      <c r="B794" s="458"/>
      <c r="C794" s="212">
        <v>5</v>
      </c>
      <c r="D794" s="212">
        <v>3</v>
      </c>
      <c r="E794" s="213" t="s">
        <v>181</v>
      </c>
      <c r="F794" s="213" t="s">
        <v>154</v>
      </c>
      <c r="G794" s="213" t="s">
        <v>154</v>
      </c>
      <c r="H794" s="214" t="s">
        <v>69</v>
      </c>
      <c r="I794" s="215">
        <v>13.81</v>
      </c>
      <c r="J794" s="216">
        <v>309.54000000000002</v>
      </c>
      <c r="K794" s="217">
        <f t="shared" si="67"/>
        <v>295.73</v>
      </c>
      <c r="L794" s="14">
        <v>232.33885714285699</v>
      </c>
      <c r="M794" s="215">
        <f t="shared" si="68"/>
        <v>1.2728391782445845</v>
      </c>
      <c r="N794" s="218"/>
      <c r="O794" s="217"/>
      <c r="P794" s="217"/>
      <c r="Q794" s="217"/>
      <c r="R794" s="217"/>
      <c r="S794" s="216"/>
      <c r="T794" s="219"/>
      <c r="U794" s="217"/>
      <c r="V794" s="217"/>
      <c r="W794" s="220"/>
    </row>
    <row r="795" spans="1:23" s="208" customFormat="1" x14ac:dyDescent="0.25">
      <c r="A795" s="466"/>
      <c r="B795" s="458"/>
      <c r="C795" s="212">
        <v>5</v>
      </c>
      <c r="D795" s="212">
        <v>3</v>
      </c>
      <c r="E795" s="213" t="s">
        <v>181</v>
      </c>
      <c r="F795" s="213" t="s">
        <v>154</v>
      </c>
      <c r="G795" s="213" t="s">
        <v>154</v>
      </c>
      <c r="H795" s="214" t="s">
        <v>116</v>
      </c>
      <c r="I795" s="215">
        <v>25.29</v>
      </c>
      <c r="J795" s="216">
        <v>546.58000000000004</v>
      </c>
      <c r="K795" s="217">
        <f t="shared" si="67"/>
        <v>521.29000000000008</v>
      </c>
      <c r="L795" s="14">
        <v>464.67771428571399</v>
      </c>
      <c r="M795" s="215">
        <f t="shared" si="68"/>
        <v>1.1218312907502106</v>
      </c>
      <c r="N795" s="218"/>
      <c r="O795" s="217"/>
      <c r="P795" s="217"/>
      <c r="Q795" s="217"/>
      <c r="R795" s="217"/>
      <c r="S795" s="216"/>
      <c r="T795" s="219"/>
      <c r="U795" s="217"/>
      <c r="V795" s="217"/>
      <c r="W795" s="220"/>
    </row>
    <row r="796" spans="1:23" s="208" customFormat="1" ht="15.75" hidden="1" thickBot="1" x14ac:dyDescent="0.3">
      <c r="A796" s="467"/>
      <c r="B796" s="459"/>
      <c r="C796" s="212">
        <v>5</v>
      </c>
      <c r="D796" s="212">
        <v>3</v>
      </c>
      <c r="E796" s="213" t="s">
        <v>181</v>
      </c>
      <c r="F796" s="213" t="s">
        <v>154</v>
      </c>
      <c r="G796" s="213" t="s">
        <v>154</v>
      </c>
      <c r="H796" s="232" t="s">
        <v>118</v>
      </c>
      <c r="I796" s="233">
        <v>25.26</v>
      </c>
      <c r="J796" s="234">
        <v>534.1</v>
      </c>
      <c r="K796" s="217">
        <f t="shared" si="67"/>
        <v>508.84000000000003</v>
      </c>
      <c r="L796" s="14">
        <v>486.982244571428</v>
      </c>
      <c r="M796" s="215">
        <f t="shared" si="68"/>
        <v>1.0448840910982455</v>
      </c>
      <c r="N796" s="218"/>
      <c r="O796" s="217"/>
      <c r="P796" s="217"/>
      <c r="Q796" s="217"/>
      <c r="R796" s="217"/>
      <c r="S796" s="216"/>
      <c r="T796" s="219"/>
      <c r="U796" s="217"/>
      <c r="V796" s="217"/>
      <c r="W796" s="220"/>
    </row>
    <row r="797" spans="1:23" s="208" customFormat="1" hidden="1" x14ac:dyDescent="0.25">
      <c r="A797" s="465" t="s">
        <v>223</v>
      </c>
      <c r="B797" s="461">
        <v>510</v>
      </c>
      <c r="C797" s="212">
        <v>5</v>
      </c>
      <c r="D797" s="212">
        <v>3</v>
      </c>
      <c r="E797" s="213" t="s">
        <v>193</v>
      </c>
      <c r="F797" s="213" t="s">
        <v>154</v>
      </c>
      <c r="G797" s="213" t="s">
        <v>154</v>
      </c>
      <c r="H797" s="237" t="s">
        <v>117</v>
      </c>
      <c r="I797" s="238">
        <v>11.74</v>
      </c>
      <c r="J797" s="239">
        <v>64.81</v>
      </c>
      <c r="K797" s="217">
        <f t="shared" si="67"/>
        <v>53.07</v>
      </c>
      <c r="L797" s="14">
        <v>77.446285714285594</v>
      </c>
      <c r="M797" s="215">
        <f t="shared" si="68"/>
        <v>0.68524913119507824</v>
      </c>
      <c r="N797" s="218"/>
      <c r="O797" s="217"/>
      <c r="P797" s="217"/>
      <c r="Q797" s="217"/>
      <c r="R797" s="217"/>
      <c r="S797" s="216"/>
      <c r="T797" s="219"/>
      <c r="U797" s="217"/>
      <c r="V797" s="217"/>
      <c r="W797" s="220"/>
    </row>
    <row r="798" spans="1:23" s="208" customFormat="1" hidden="1" x14ac:dyDescent="0.25">
      <c r="A798" s="466"/>
      <c r="B798" s="458"/>
      <c r="C798" s="212">
        <v>5</v>
      </c>
      <c r="D798" s="212">
        <v>3</v>
      </c>
      <c r="E798" s="213" t="s">
        <v>193</v>
      </c>
      <c r="F798" s="213" t="s">
        <v>154</v>
      </c>
      <c r="G798" s="213" t="s">
        <v>154</v>
      </c>
      <c r="H798" s="214" t="s">
        <v>119</v>
      </c>
      <c r="I798" s="215">
        <v>14.15</v>
      </c>
      <c r="J798" s="216">
        <v>147.30000000000001</v>
      </c>
      <c r="K798" s="217">
        <f t="shared" si="67"/>
        <v>133.15</v>
      </c>
      <c r="L798" s="14">
        <v>154.89257142857099</v>
      </c>
      <c r="M798" s="215">
        <f t="shared" si="68"/>
        <v>0.85962805557400401</v>
      </c>
      <c r="N798" s="218"/>
      <c r="O798" s="217"/>
      <c r="P798" s="217"/>
      <c r="Q798" s="217"/>
      <c r="R798" s="217"/>
      <c r="S798" s="216"/>
      <c r="T798" s="219"/>
      <c r="U798" s="217"/>
      <c r="V798" s="217"/>
      <c r="W798" s="220"/>
    </row>
    <row r="799" spans="1:23" s="208" customFormat="1" hidden="1" x14ac:dyDescent="0.25">
      <c r="A799" s="466"/>
      <c r="B799" s="458"/>
      <c r="C799" s="212">
        <v>5</v>
      </c>
      <c r="D799" s="212">
        <v>3</v>
      </c>
      <c r="E799" s="213" t="s">
        <v>193</v>
      </c>
      <c r="F799" s="213" t="s">
        <v>154</v>
      </c>
      <c r="G799" s="213" t="s">
        <v>154</v>
      </c>
      <c r="H799" s="214" t="s">
        <v>69</v>
      </c>
      <c r="I799" s="215">
        <v>14.22</v>
      </c>
      <c r="J799" s="216">
        <v>288.08</v>
      </c>
      <c r="K799" s="217">
        <f t="shared" si="67"/>
        <v>273.85999999999996</v>
      </c>
      <c r="L799" s="14">
        <v>232.33885714285699</v>
      </c>
      <c r="M799" s="215">
        <f t="shared" si="68"/>
        <v>1.1787094219526657</v>
      </c>
      <c r="N799" s="218"/>
      <c r="O799" s="217"/>
      <c r="P799" s="217"/>
      <c r="Q799" s="217"/>
      <c r="R799" s="217"/>
      <c r="S799" s="216"/>
      <c r="T799" s="219"/>
      <c r="U799" s="217"/>
      <c r="V799" s="217"/>
      <c r="W799" s="220"/>
    </row>
    <row r="800" spans="1:23" s="208" customFormat="1" x14ac:dyDescent="0.25">
      <c r="A800" s="466"/>
      <c r="B800" s="458"/>
      <c r="C800" s="212">
        <v>5</v>
      </c>
      <c r="D800" s="212">
        <v>3</v>
      </c>
      <c r="E800" s="213" t="s">
        <v>193</v>
      </c>
      <c r="F800" s="213" t="s">
        <v>154</v>
      </c>
      <c r="G800" s="213" t="s">
        <v>154</v>
      </c>
      <c r="H800" s="214" t="s">
        <v>116</v>
      </c>
      <c r="I800" s="215">
        <v>25.59</v>
      </c>
      <c r="J800" s="216">
        <v>530.1</v>
      </c>
      <c r="K800" s="217">
        <f t="shared" si="67"/>
        <v>504.51000000000005</v>
      </c>
      <c r="L800" s="14">
        <v>464.67771428571399</v>
      </c>
      <c r="M800" s="215">
        <f t="shared" si="68"/>
        <v>1.0857202411256472</v>
      </c>
      <c r="N800" s="218"/>
      <c r="O800" s="217"/>
      <c r="P800" s="217"/>
      <c r="Q800" s="217"/>
      <c r="R800" s="217"/>
      <c r="S800" s="216"/>
      <c r="T800" s="219"/>
      <c r="U800" s="217"/>
      <c r="V800" s="217"/>
      <c r="W800" s="220"/>
    </row>
    <row r="801" spans="1:23" s="208" customFormat="1" ht="15.75" hidden="1" thickBot="1" x14ac:dyDescent="0.3">
      <c r="A801" s="467"/>
      <c r="B801" s="459"/>
      <c r="C801" s="212">
        <v>5</v>
      </c>
      <c r="D801" s="212">
        <v>3</v>
      </c>
      <c r="E801" s="213" t="s">
        <v>193</v>
      </c>
      <c r="F801" s="213" t="s">
        <v>154</v>
      </c>
      <c r="G801" s="213" t="s">
        <v>154</v>
      </c>
      <c r="H801" s="232" t="s">
        <v>118</v>
      </c>
      <c r="I801" s="233">
        <v>25.5</v>
      </c>
      <c r="J801" s="234">
        <v>537.75</v>
      </c>
      <c r="K801" s="217">
        <f t="shared" si="67"/>
        <v>512.25</v>
      </c>
      <c r="L801" s="14">
        <v>486.982244571428</v>
      </c>
      <c r="M801" s="215">
        <f t="shared" si="68"/>
        <v>1.0518863997820065</v>
      </c>
      <c r="N801" s="218"/>
      <c r="O801" s="217"/>
      <c r="P801" s="217"/>
      <c r="Q801" s="217"/>
      <c r="R801" s="217"/>
      <c r="S801" s="216"/>
      <c r="T801" s="219"/>
      <c r="U801" s="217"/>
      <c r="V801" s="217"/>
      <c r="W801" s="220"/>
    </row>
    <row r="802" spans="1:23" s="208" customFormat="1" hidden="1" x14ac:dyDescent="0.25">
      <c r="A802" s="465" t="s">
        <v>223</v>
      </c>
      <c r="B802" s="461">
        <v>511</v>
      </c>
      <c r="C802" s="212">
        <v>5</v>
      </c>
      <c r="D802" s="212">
        <v>3</v>
      </c>
      <c r="E802" s="213" t="s">
        <v>180</v>
      </c>
      <c r="F802" s="213" t="s">
        <v>157</v>
      </c>
      <c r="G802" s="213" t="s">
        <v>156</v>
      </c>
      <c r="H802" s="237" t="s">
        <v>117</v>
      </c>
      <c r="I802" s="238">
        <v>11.76</v>
      </c>
      <c r="J802" s="239">
        <v>86.41</v>
      </c>
      <c r="K802" s="217">
        <f t="shared" si="67"/>
        <v>74.649999999999991</v>
      </c>
      <c r="L802" s="14">
        <v>77.446285714285594</v>
      </c>
      <c r="M802" s="215">
        <f t="shared" si="68"/>
        <v>0.96389386929927612</v>
      </c>
      <c r="N802" s="218"/>
      <c r="O802" s="217"/>
      <c r="P802" s="217"/>
      <c r="Q802" s="217"/>
      <c r="R802" s="217"/>
      <c r="S802" s="216"/>
      <c r="T802" s="219"/>
      <c r="U802" s="217"/>
      <c r="V802" s="217"/>
      <c r="W802" s="220"/>
    </row>
    <row r="803" spans="1:23" s="208" customFormat="1" hidden="1" x14ac:dyDescent="0.25">
      <c r="A803" s="466"/>
      <c r="B803" s="458"/>
      <c r="C803" s="212">
        <v>5</v>
      </c>
      <c r="D803" s="212">
        <v>3</v>
      </c>
      <c r="E803" s="213" t="s">
        <v>180</v>
      </c>
      <c r="F803" s="213" t="s">
        <v>157</v>
      </c>
      <c r="G803" s="213" t="s">
        <v>156</v>
      </c>
      <c r="H803" s="214" t="s">
        <v>119</v>
      </c>
      <c r="I803" s="215">
        <v>14.06</v>
      </c>
      <c r="J803" s="216">
        <v>200.54</v>
      </c>
      <c r="K803" s="217">
        <f t="shared" si="67"/>
        <v>186.48</v>
      </c>
      <c r="L803" s="14">
        <v>154.89257142857099</v>
      </c>
      <c r="M803" s="215">
        <f t="shared" si="68"/>
        <v>1.2039312039312073</v>
      </c>
      <c r="N803" s="218"/>
      <c r="O803" s="217"/>
      <c r="P803" s="217"/>
      <c r="Q803" s="217"/>
      <c r="R803" s="217"/>
      <c r="S803" s="216"/>
      <c r="T803" s="219"/>
      <c r="U803" s="217"/>
      <c r="V803" s="217"/>
      <c r="W803" s="220"/>
    </row>
    <row r="804" spans="1:23" s="208" customFormat="1" hidden="1" x14ac:dyDescent="0.25">
      <c r="A804" s="466"/>
      <c r="B804" s="458"/>
      <c r="C804" s="212">
        <v>5</v>
      </c>
      <c r="D804" s="212">
        <v>3</v>
      </c>
      <c r="E804" s="213" t="s">
        <v>180</v>
      </c>
      <c r="F804" s="213" t="s">
        <v>157</v>
      </c>
      <c r="G804" s="213" t="s">
        <v>156</v>
      </c>
      <c r="H804" s="214" t="s">
        <v>69</v>
      </c>
      <c r="I804" s="215">
        <v>13.94</v>
      </c>
      <c r="J804" s="216">
        <v>289.31</v>
      </c>
      <c r="K804" s="217">
        <f t="shared" si="67"/>
        <v>275.37</v>
      </c>
      <c r="L804" s="14">
        <v>232.33885714285699</v>
      </c>
      <c r="M804" s="215">
        <f t="shared" si="68"/>
        <v>1.1852085500734157</v>
      </c>
      <c r="N804" s="218"/>
      <c r="O804" s="217"/>
      <c r="P804" s="217"/>
      <c r="Q804" s="217"/>
      <c r="R804" s="217"/>
      <c r="S804" s="216"/>
      <c r="T804" s="219"/>
      <c r="U804" s="217"/>
      <c r="V804" s="217"/>
      <c r="W804" s="220"/>
    </row>
    <row r="805" spans="1:23" s="208" customFormat="1" x14ac:dyDescent="0.25">
      <c r="A805" s="466"/>
      <c r="B805" s="458"/>
      <c r="C805" s="212">
        <v>5</v>
      </c>
      <c r="D805" s="212">
        <v>3</v>
      </c>
      <c r="E805" s="213" t="s">
        <v>180</v>
      </c>
      <c r="F805" s="213" t="s">
        <v>157</v>
      </c>
      <c r="G805" s="213" t="s">
        <v>156</v>
      </c>
      <c r="H805" s="214" t="s">
        <v>116</v>
      </c>
      <c r="I805" s="215">
        <v>25.51</v>
      </c>
      <c r="J805" s="216">
        <v>525.77</v>
      </c>
      <c r="K805" s="217">
        <f t="shared" si="67"/>
        <v>500.26</v>
      </c>
      <c r="L805" s="14">
        <v>464.67771428571399</v>
      </c>
      <c r="M805" s="215">
        <f t="shared" si="68"/>
        <v>1.0765741171146583</v>
      </c>
      <c r="N805" s="218"/>
      <c r="O805" s="217"/>
      <c r="P805" s="217"/>
      <c r="Q805" s="217"/>
      <c r="R805" s="217"/>
      <c r="S805" s="216"/>
      <c r="T805" s="219"/>
      <c r="U805" s="217"/>
      <c r="V805" s="217"/>
      <c r="W805" s="220"/>
    </row>
    <row r="806" spans="1:23" s="208" customFormat="1" ht="15.75" hidden="1" thickBot="1" x14ac:dyDescent="0.3">
      <c r="A806" s="467"/>
      <c r="B806" s="459"/>
      <c r="C806" s="212">
        <v>5</v>
      </c>
      <c r="D806" s="212">
        <v>3</v>
      </c>
      <c r="E806" s="213" t="s">
        <v>180</v>
      </c>
      <c r="F806" s="213" t="s">
        <v>157</v>
      </c>
      <c r="G806" s="213" t="s">
        <v>156</v>
      </c>
      <c r="H806" s="232" t="s">
        <v>118</v>
      </c>
      <c r="I806" s="233">
        <v>25.08</v>
      </c>
      <c r="J806" s="234">
        <v>532.97</v>
      </c>
      <c r="K806" s="217">
        <f t="shared" si="67"/>
        <v>507.89000000000004</v>
      </c>
      <c r="L806" s="14">
        <v>486.982244571428</v>
      </c>
      <c r="M806" s="215">
        <f t="shared" si="68"/>
        <v>1.0429333012889865</v>
      </c>
      <c r="N806" s="218"/>
      <c r="O806" s="217"/>
      <c r="P806" s="217"/>
      <c r="Q806" s="217"/>
      <c r="R806" s="217"/>
      <c r="S806" s="216"/>
      <c r="T806" s="219"/>
      <c r="U806" s="217"/>
      <c r="V806" s="217"/>
      <c r="W806" s="220"/>
    </row>
    <row r="807" spans="1:23" s="208" customFormat="1" hidden="1" x14ac:dyDescent="0.25">
      <c r="A807" s="465" t="s">
        <v>223</v>
      </c>
      <c r="B807" s="461">
        <v>512</v>
      </c>
      <c r="C807" s="212">
        <v>5</v>
      </c>
      <c r="D807" s="212">
        <v>3</v>
      </c>
      <c r="E807" s="213" t="s">
        <v>187</v>
      </c>
      <c r="F807" s="213" t="s">
        <v>157</v>
      </c>
      <c r="G807" s="213" t="s">
        <v>154</v>
      </c>
      <c r="H807" s="237" t="s">
        <v>117</v>
      </c>
      <c r="I807" s="238">
        <v>11.98</v>
      </c>
      <c r="J807" s="239">
        <v>81.93</v>
      </c>
      <c r="K807" s="217">
        <f t="shared" si="67"/>
        <v>69.95</v>
      </c>
      <c r="L807" s="14">
        <v>77.446285714285594</v>
      </c>
      <c r="M807" s="215">
        <f t="shared" si="68"/>
        <v>0.90320664644989113</v>
      </c>
      <c r="N807" s="218"/>
      <c r="O807" s="217"/>
      <c r="P807" s="217"/>
      <c r="Q807" s="217"/>
      <c r="R807" s="217"/>
      <c r="S807" s="216"/>
      <c r="T807" s="219"/>
      <c r="U807" s="217"/>
      <c r="V807" s="217"/>
      <c r="W807" s="220"/>
    </row>
    <row r="808" spans="1:23" s="208" customFormat="1" hidden="1" x14ac:dyDescent="0.25">
      <c r="A808" s="466"/>
      <c r="B808" s="458"/>
      <c r="C808" s="212">
        <v>5</v>
      </c>
      <c r="D808" s="212">
        <v>3</v>
      </c>
      <c r="E808" s="213" t="s">
        <v>187</v>
      </c>
      <c r="F808" s="213" t="s">
        <v>157</v>
      </c>
      <c r="G808" s="213" t="s">
        <v>154</v>
      </c>
      <c r="H808" s="214" t="s">
        <v>119</v>
      </c>
      <c r="I808" s="215">
        <v>13.83</v>
      </c>
      <c r="J808" s="216">
        <v>164.59</v>
      </c>
      <c r="K808" s="217">
        <f t="shared" si="67"/>
        <v>150.76</v>
      </c>
      <c r="L808" s="14">
        <v>154.89257142857099</v>
      </c>
      <c r="M808" s="215">
        <f t="shared" si="68"/>
        <v>0.97331975710354357</v>
      </c>
      <c r="N808" s="218"/>
      <c r="O808" s="217"/>
      <c r="P808" s="217"/>
      <c r="Q808" s="217"/>
      <c r="R808" s="217"/>
      <c r="S808" s="216"/>
      <c r="T808" s="219"/>
      <c r="U808" s="217"/>
      <c r="V808" s="217"/>
      <c r="W808" s="220"/>
    </row>
    <row r="809" spans="1:23" s="208" customFormat="1" hidden="1" x14ac:dyDescent="0.25">
      <c r="A809" s="466"/>
      <c r="B809" s="458"/>
      <c r="C809" s="212">
        <v>5</v>
      </c>
      <c r="D809" s="212">
        <v>3</v>
      </c>
      <c r="E809" s="213" t="s">
        <v>187</v>
      </c>
      <c r="F809" s="213" t="s">
        <v>157</v>
      </c>
      <c r="G809" s="213" t="s">
        <v>154</v>
      </c>
      <c r="H809" s="214" t="s">
        <v>69</v>
      </c>
      <c r="I809" s="215">
        <v>14.01</v>
      </c>
      <c r="J809" s="216">
        <v>279.29000000000002</v>
      </c>
      <c r="K809" s="217">
        <f t="shared" si="67"/>
        <v>265.28000000000003</v>
      </c>
      <c r="L809" s="14">
        <v>232.33885714285699</v>
      </c>
      <c r="M809" s="215">
        <f t="shared" si="68"/>
        <v>1.1417806012400615</v>
      </c>
      <c r="N809" s="218"/>
      <c r="O809" s="217"/>
      <c r="P809" s="217"/>
      <c r="Q809" s="217"/>
      <c r="R809" s="217"/>
      <c r="S809" s="216"/>
      <c r="T809" s="219"/>
      <c r="U809" s="217"/>
      <c r="V809" s="217"/>
      <c r="W809" s="220"/>
    </row>
    <row r="810" spans="1:23" s="208" customFormat="1" x14ac:dyDescent="0.25">
      <c r="A810" s="466"/>
      <c r="B810" s="458"/>
      <c r="C810" s="212">
        <v>5</v>
      </c>
      <c r="D810" s="212">
        <v>3</v>
      </c>
      <c r="E810" s="213" t="s">
        <v>187</v>
      </c>
      <c r="F810" s="213" t="s">
        <v>157</v>
      </c>
      <c r="G810" s="213" t="s">
        <v>154</v>
      </c>
      <c r="H810" s="214" t="s">
        <v>116</v>
      </c>
      <c r="I810" s="215">
        <v>25.48</v>
      </c>
      <c r="J810" s="216">
        <v>513.5</v>
      </c>
      <c r="K810" s="217">
        <f t="shared" si="67"/>
        <v>488.02</v>
      </c>
      <c r="L810" s="14">
        <v>464.67771428571399</v>
      </c>
      <c r="M810" s="215">
        <f t="shared" si="68"/>
        <v>1.0502332799630103</v>
      </c>
      <c r="N810" s="218"/>
      <c r="O810" s="217"/>
      <c r="P810" s="217"/>
      <c r="Q810" s="217"/>
      <c r="R810" s="217"/>
      <c r="S810" s="216"/>
      <c r="T810" s="219"/>
      <c r="U810" s="217"/>
      <c r="V810" s="217"/>
      <c r="W810" s="220"/>
    </row>
    <row r="811" spans="1:23" s="208" customFormat="1" ht="15.75" hidden="1" thickBot="1" x14ac:dyDescent="0.3">
      <c r="A811" s="467"/>
      <c r="B811" s="459"/>
      <c r="C811" s="212">
        <v>5</v>
      </c>
      <c r="D811" s="212">
        <v>3</v>
      </c>
      <c r="E811" s="213" t="s">
        <v>187</v>
      </c>
      <c r="F811" s="213" t="s">
        <v>157</v>
      </c>
      <c r="G811" s="213" t="s">
        <v>154</v>
      </c>
      <c r="H811" s="232" t="s">
        <v>118</v>
      </c>
      <c r="I811" s="233">
        <v>25.06</v>
      </c>
      <c r="J811" s="234">
        <v>547.16</v>
      </c>
      <c r="K811" s="217">
        <f t="shared" si="67"/>
        <v>522.1</v>
      </c>
      <c r="L811" s="14">
        <v>486.982244571428</v>
      </c>
      <c r="M811" s="215">
        <f t="shared" si="68"/>
        <v>1.0721130099095864</v>
      </c>
      <c r="N811" s="218"/>
      <c r="O811" s="217"/>
      <c r="P811" s="217"/>
      <c r="Q811" s="217"/>
      <c r="R811" s="217"/>
      <c r="S811" s="216"/>
      <c r="T811" s="219"/>
      <c r="U811" s="217"/>
      <c r="V811" s="217"/>
      <c r="W811" s="220"/>
    </row>
    <row r="812" spans="1:23" s="208" customFormat="1" hidden="1" x14ac:dyDescent="0.25">
      <c r="A812" s="465" t="s">
        <v>223</v>
      </c>
      <c r="B812" s="461">
        <v>513</v>
      </c>
      <c r="C812" s="212">
        <v>5</v>
      </c>
      <c r="D812" s="212">
        <v>3</v>
      </c>
      <c r="E812" s="213" t="s">
        <v>211</v>
      </c>
      <c r="F812" s="213" t="s">
        <v>154</v>
      </c>
      <c r="G812" s="213" t="s">
        <v>154</v>
      </c>
      <c r="H812" s="237" t="s">
        <v>117</v>
      </c>
      <c r="I812" s="238">
        <v>11.94</v>
      </c>
      <c r="J812" s="239">
        <v>103.47</v>
      </c>
      <c r="K812" s="217">
        <f t="shared" si="67"/>
        <v>91.53</v>
      </c>
      <c r="L812" s="14">
        <v>77.446285714285594</v>
      </c>
      <c r="M812" s="215">
        <f t="shared" si="68"/>
        <v>1.181851384554089</v>
      </c>
      <c r="N812" s="218"/>
      <c r="O812" s="217"/>
      <c r="P812" s="217"/>
      <c r="Q812" s="217"/>
      <c r="R812" s="217"/>
      <c r="S812" s="216"/>
      <c r="T812" s="219"/>
      <c r="U812" s="217"/>
      <c r="V812" s="217"/>
      <c r="W812" s="220"/>
    </row>
    <row r="813" spans="1:23" s="208" customFormat="1" hidden="1" x14ac:dyDescent="0.25">
      <c r="A813" s="466"/>
      <c r="B813" s="458"/>
      <c r="C813" s="212">
        <v>5</v>
      </c>
      <c r="D813" s="212">
        <v>3</v>
      </c>
      <c r="E813" s="213" t="s">
        <v>211</v>
      </c>
      <c r="F813" s="213" t="s">
        <v>154</v>
      </c>
      <c r="G813" s="213" t="s">
        <v>154</v>
      </c>
      <c r="H813" s="214" t="s">
        <v>119</v>
      </c>
      <c r="I813" s="215">
        <v>13.95</v>
      </c>
      <c r="J813" s="216">
        <v>174.55</v>
      </c>
      <c r="K813" s="217">
        <f t="shared" si="67"/>
        <v>160.60000000000002</v>
      </c>
      <c r="L813" s="14">
        <v>154.89257142857099</v>
      </c>
      <c r="M813" s="215">
        <f t="shared" si="68"/>
        <v>1.0368476584692832</v>
      </c>
      <c r="N813" s="218"/>
      <c r="O813" s="217"/>
      <c r="P813" s="217"/>
      <c r="Q813" s="217"/>
      <c r="R813" s="217"/>
      <c r="S813" s="216"/>
      <c r="T813" s="219"/>
      <c r="U813" s="217"/>
      <c r="V813" s="217"/>
      <c r="W813" s="220"/>
    </row>
    <row r="814" spans="1:23" s="208" customFormat="1" hidden="1" x14ac:dyDescent="0.25">
      <c r="A814" s="466"/>
      <c r="B814" s="458"/>
      <c r="C814" s="212">
        <v>5</v>
      </c>
      <c r="D814" s="212">
        <v>3</v>
      </c>
      <c r="E814" s="213" t="s">
        <v>211</v>
      </c>
      <c r="F814" s="213" t="s">
        <v>154</v>
      </c>
      <c r="G814" s="213" t="s">
        <v>154</v>
      </c>
      <c r="H814" s="214" t="s">
        <v>69</v>
      </c>
      <c r="I814" s="215">
        <v>13.99</v>
      </c>
      <c r="J814" s="216">
        <v>248.77</v>
      </c>
      <c r="K814" s="217">
        <f t="shared" si="67"/>
        <v>234.78</v>
      </c>
      <c r="L814" s="14">
        <v>232.33885714285699</v>
      </c>
      <c r="M814" s="215">
        <f t="shared" si="68"/>
        <v>1.0105068213176327</v>
      </c>
      <c r="N814" s="218"/>
      <c r="O814" s="217"/>
      <c r="P814" s="217"/>
      <c r="Q814" s="217"/>
      <c r="R814" s="217"/>
      <c r="S814" s="216"/>
      <c r="T814" s="219"/>
      <c r="U814" s="217"/>
      <c r="V814" s="217"/>
      <c r="W814" s="220"/>
    </row>
    <row r="815" spans="1:23" s="208" customFormat="1" x14ac:dyDescent="0.25">
      <c r="A815" s="466"/>
      <c r="B815" s="458"/>
      <c r="C815" s="212">
        <v>5</v>
      </c>
      <c r="D815" s="212">
        <v>3</v>
      </c>
      <c r="E815" s="213" t="s">
        <v>211</v>
      </c>
      <c r="F815" s="213" t="s">
        <v>154</v>
      </c>
      <c r="G815" s="213" t="s">
        <v>154</v>
      </c>
      <c r="H815" s="214" t="s">
        <v>116</v>
      </c>
      <c r="I815" s="215">
        <v>25.46</v>
      </c>
      <c r="J815" s="216">
        <v>508.37</v>
      </c>
      <c r="K815" s="217">
        <f t="shared" si="67"/>
        <v>482.91</v>
      </c>
      <c r="L815" s="14">
        <v>464.67771428571399</v>
      </c>
      <c r="M815" s="215">
        <f t="shared" si="68"/>
        <v>1.0392364108580332</v>
      </c>
      <c r="N815" s="218"/>
      <c r="O815" s="217"/>
      <c r="P815" s="217"/>
      <c r="Q815" s="217"/>
      <c r="R815" s="217"/>
      <c r="S815" s="216"/>
      <c r="T815" s="219"/>
      <c r="U815" s="217"/>
      <c r="V815" s="217"/>
      <c r="W815" s="220"/>
    </row>
    <row r="816" spans="1:23" s="208" customFormat="1" ht="15.75" hidden="1" thickBot="1" x14ac:dyDescent="0.3">
      <c r="A816" s="467"/>
      <c r="B816" s="459"/>
      <c r="C816" s="212">
        <v>5</v>
      </c>
      <c r="D816" s="212">
        <v>3</v>
      </c>
      <c r="E816" s="213" t="s">
        <v>211</v>
      </c>
      <c r="F816" s="213" t="s">
        <v>154</v>
      </c>
      <c r="G816" s="213" t="s">
        <v>154</v>
      </c>
      <c r="H816" s="232" t="s">
        <v>118</v>
      </c>
      <c r="I816" s="233">
        <v>25.35</v>
      </c>
      <c r="J816" s="234">
        <v>478.34</v>
      </c>
      <c r="K816" s="217">
        <f t="shared" si="67"/>
        <v>452.98999999999995</v>
      </c>
      <c r="L816" s="14">
        <v>486.982244571428</v>
      </c>
      <c r="M816" s="215">
        <f t="shared" si="68"/>
        <v>0.93019818494338913</v>
      </c>
      <c r="N816" s="218"/>
      <c r="O816" s="217"/>
      <c r="P816" s="217"/>
      <c r="Q816" s="217"/>
      <c r="R816" s="217"/>
      <c r="S816" s="216"/>
      <c r="T816" s="219"/>
      <c r="U816" s="217"/>
      <c r="V816" s="217"/>
      <c r="W816" s="220"/>
    </row>
    <row r="817" spans="1:23" s="208" customFormat="1" hidden="1" x14ac:dyDescent="0.25">
      <c r="A817" s="465" t="s">
        <v>223</v>
      </c>
      <c r="B817" s="461">
        <v>514</v>
      </c>
      <c r="C817" s="212">
        <v>5</v>
      </c>
      <c r="D817" s="212">
        <v>3</v>
      </c>
      <c r="E817" s="213" t="s">
        <v>187</v>
      </c>
      <c r="F817" s="213" t="s">
        <v>157</v>
      </c>
      <c r="G817" s="213" t="s">
        <v>155</v>
      </c>
      <c r="H817" s="237" t="s">
        <v>117</v>
      </c>
      <c r="I817" s="238">
        <v>11.8</v>
      </c>
      <c r="J817" s="239">
        <v>72.680000000000007</v>
      </c>
      <c r="K817" s="217">
        <f t="shared" si="67"/>
        <v>60.88000000000001</v>
      </c>
      <c r="L817" s="14">
        <v>77.446285714285594</v>
      </c>
      <c r="M817" s="215">
        <f t="shared" si="68"/>
        <v>0.78609321852565228</v>
      </c>
      <c r="N817" s="218"/>
      <c r="O817" s="217"/>
      <c r="P817" s="217"/>
      <c r="Q817" s="217"/>
      <c r="R817" s="217"/>
      <c r="S817" s="216"/>
      <c r="T817" s="219"/>
      <c r="U817" s="217"/>
      <c r="V817" s="217"/>
      <c r="W817" s="220"/>
    </row>
    <row r="818" spans="1:23" s="208" customFormat="1" hidden="1" x14ac:dyDescent="0.25">
      <c r="A818" s="466"/>
      <c r="B818" s="458"/>
      <c r="C818" s="212">
        <v>5</v>
      </c>
      <c r="D818" s="212">
        <v>3</v>
      </c>
      <c r="E818" s="213" t="s">
        <v>187</v>
      </c>
      <c r="F818" s="213" t="s">
        <v>157</v>
      </c>
      <c r="G818" s="213" t="s">
        <v>155</v>
      </c>
      <c r="H818" s="214" t="s">
        <v>119</v>
      </c>
      <c r="I818" s="215">
        <v>14</v>
      </c>
      <c r="J818" s="216">
        <v>180.89</v>
      </c>
      <c r="K818" s="217">
        <f t="shared" si="67"/>
        <v>166.89</v>
      </c>
      <c r="L818" s="14">
        <v>154.89257142857099</v>
      </c>
      <c r="M818" s="215">
        <f t="shared" si="68"/>
        <v>1.0774564490780736</v>
      </c>
      <c r="N818" s="218"/>
      <c r="O818" s="217"/>
      <c r="P818" s="217"/>
      <c r="Q818" s="217"/>
      <c r="R818" s="217"/>
      <c r="S818" s="216"/>
      <c r="T818" s="219"/>
      <c r="U818" s="217"/>
      <c r="V818" s="217"/>
      <c r="W818" s="220"/>
    </row>
    <row r="819" spans="1:23" s="208" customFormat="1" hidden="1" x14ac:dyDescent="0.25">
      <c r="A819" s="466"/>
      <c r="B819" s="458"/>
      <c r="C819" s="212">
        <v>5</v>
      </c>
      <c r="D819" s="212">
        <v>3</v>
      </c>
      <c r="E819" s="213" t="s">
        <v>187</v>
      </c>
      <c r="F819" s="213" t="s">
        <v>157</v>
      </c>
      <c r="G819" s="213" t="s">
        <v>155</v>
      </c>
      <c r="H819" s="214" t="s">
        <v>69</v>
      </c>
      <c r="I819" s="215">
        <v>14.03</v>
      </c>
      <c r="J819" s="216">
        <v>264.58</v>
      </c>
      <c r="K819" s="217">
        <f t="shared" si="67"/>
        <v>250.54999999999998</v>
      </c>
      <c r="L819" s="14">
        <v>232.33885714285699</v>
      </c>
      <c r="M819" s="215">
        <f t="shared" si="68"/>
        <v>1.0783818216250656</v>
      </c>
      <c r="N819" s="218"/>
      <c r="O819" s="217"/>
      <c r="P819" s="217"/>
      <c r="Q819" s="217"/>
      <c r="R819" s="217"/>
      <c r="S819" s="216"/>
      <c r="T819" s="219"/>
      <c r="U819" s="217"/>
      <c r="V819" s="217"/>
      <c r="W819" s="220"/>
    </row>
    <row r="820" spans="1:23" s="208" customFormat="1" x14ac:dyDescent="0.25">
      <c r="A820" s="466"/>
      <c r="B820" s="458"/>
      <c r="C820" s="212">
        <v>5</v>
      </c>
      <c r="D820" s="212">
        <v>3</v>
      </c>
      <c r="E820" s="213" t="s">
        <v>187</v>
      </c>
      <c r="F820" s="213" t="s">
        <v>157</v>
      </c>
      <c r="G820" s="213" t="s">
        <v>155</v>
      </c>
      <c r="H820" s="214" t="s">
        <v>116</v>
      </c>
      <c r="I820" s="215">
        <v>25.28</v>
      </c>
      <c r="J820" s="216">
        <v>500.46</v>
      </c>
      <c r="K820" s="217">
        <f t="shared" si="67"/>
        <v>475.17999999999995</v>
      </c>
      <c r="L820" s="14">
        <v>464.67771428571399</v>
      </c>
      <c r="M820" s="215">
        <f t="shared" si="68"/>
        <v>1.0226012253039285</v>
      </c>
      <c r="N820" s="218"/>
      <c r="O820" s="217"/>
      <c r="P820" s="217"/>
      <c r="Q820" s="217"/>
      <c r="R820" s="217"/>
      <c r="S820" s="216"/>
      <c r="T820" s="219"/>
      <c r="U820" s="217"/>
      <c r="V820" s="217"/>
      <c r="W820" s="220"/>
    </row>
    <row r="821" spans="1:23" s="208" customFormat="1" ht="15.75" hidden="1" thickBot="1" x14ac:dyDescent="0.3">
      <c r="A821" s="467"/>
      <c r="B821" s="459"/>
      <c r="C821" s="212">
        <v>5</v>
      </c>
      <c r="D821" s="212">
        <v>3</v>
      </c>
      <c r="E821" s="213" t="s">
        <v>187</v>
      </c>
      <c r="F821" s="213" t="s">
        <v>157</v>
      </c>
      <c r="G821" s="213" t="s">
        <v>155</v>
      </c>
      <c r="H821" s="232" t="s">
        <v>118</v>
      </c>
      <c r="I821" s="233">
        <v>25.54</v>
      </c>
      <c r="J821" s="234">
        <v>522</v>
      </c>
      <c r="K821" s="217">
        <f t="shared" si="67"/>
        <v>496.46</v>
      </c>
      <c r="L821" s="14">
        <v>486.982244571428</v>
      </c>
      <c r="M821" s="215">
        <f t="shared" si="68"/>
        <v>1.0194622196891654</v>
      </c>
      <c r="N821" s="218"/>
      <c r="O821" s="217"/>
      <c r="P821" s="217"/>
      <c r="Q821" s="217"/>
      <c r="R821" s="217"/>
      <c r="S821" s="216"/>
      <c r="T821" s="219"/>
      <c r="U821" s="217"/>
      <c r="V821" s="217"/>
      <c r="W821" s="220"/>
    </row>
    <row r="822" spans="1:23" s="208" customFormat="1" hidden="1" x14ac:dyDescent="0.25">
      <c r="A822" s="465" t="s">
        <v>223</v>
      </c>
      <c r="B822" s="461">
        <v>515</v>
      </c>
      <c r="C822" s="212">
        <v>5</v>
      </c>
      <c r="D822" s="212">
        <v>3</v>
      </c>
      <c r="E822" s="213" t="s">
        <v>194</v>
      </c>
      <c r="F822" s="213" t="s">
        <v>154</v>
      </c>
      <c r="G822" s="213" t="s">
        <v>154</v>
      </c>
      <c r="H822" s="237" t="s">
        <v>117</v>
      </c>
      <c r="I822" s="238">
        <v>11.77</v>
      </c>
      <c r="J822" s="239">
        <v>73.37</v>
      </c>
      <c r="K822" s="217">
        <f t="shared" si="67"/>
        <v>61.600000000000009</v>
      </c>
      <c r="L822" s="14">
        <v>77.446285714285594</v>
      </c>
      <c r="M822" s="215">
        <f t="shared" si="68"/>
        <v>0.79538998457917509</v>
      </c>
      <c r="N822" s="218"/>
      <c r="O822" s="217"/>
      <c r="P822" s="217"/>
      <c r="Q822" s="217"/>
      <c r="R822" s="217"/>
      <c r="S822" s="216"/>
      <c r="T822" s="219"/>
      <c r="U822" s="217"/>
      <c r="V822" s="217"/>
      <c r="W822" s="220"/>
    </row>
    <row r="823" spans="1:23" s="208" customFormat="1" hidden="1" x14ac:dyDescent="0.25">
      <c r="A823" s="466"/>
      <c r="B823" s="458"/>
      <c r="C823" s="212">
        <v>5</v>
      </c>
      <c r="D823" s="212">
        <v>3</v>
      </c>
      <c r="E823" s="213" t="s">
        <v>194</v>
      </c>
      <c r="F823" s="213" t="s">
        <v>154</v>
      </c>
      <c r="G823" s="213" t="s">
        <v>154</v>
      </c>
      <c r="H823" s="214" t="s">
        <v>119</v>
      </c>
      <c r="I823" s="215">
        <v>13.95</v>
      </c>
      <c r="J823" s="216">
        <v>186.08</v>
      </c>
      <c r="K823" s="217">
        <f t="shared" si="67"/>
        <v>172.13000000000002</v>
      </c>
      <c r="L823" s="14">
        <v>154.89257142857099</v>
      </c>
      <c r="M823" s="215">
        <f t="shared" si="68"/>
        <v>1.1112863477728376</v>
      </c>
      <c r="N823" s="218"/>
      <c r="O823" s="217"/>
      <c r="P823" s="217"/>
      <c r="Q823" s="217"/>
      <c r="R823" s="217"/>
      <c r="S823" s="216"/>
      <c r="T823" s="219"/>
      <c r="U823" s="217"/>
      <c r="V823" s="217"/>
      <c r="W823" s="220"/>
    </row>
    <row r="824" spans="1:23" s="208" customFormat="1" hidden="1" x14ac:dyDescent="0.25">
      <c r="A824" s="466"/>
      <c r="B824" s="458"/>
      <c r="C824" s="212">
        <v>5</v>
      </c>
      <c r="D824" s="212">
        <v>3</v>
      </c>
      <c r="E824" s="213" t="s">
        <v>194</v>
      </c>
      <c r="F824" s="213" t="s">
        <v>154</v>
      </c>
      <c r="G824" s="213" t="s">
        <v>154</v>
      </c>
      <c r="H824" s="214" t="s">
        <v>69</v>
      </c>
      <c r="I824" s="215">
        <v>13.95</v>
      </c>
      <c r="J824" s="216">
        <v>273.33</v>
      </c>
      <c r="K824" s="217">
        <f t="shared" si="67"/>
        <v>259.38</v>
      </c>
      <c r="L824" s="14">
        <v>232.33885714285699</v>
      </c>
      <c r="M824" s="215">
        <f t="shared" si="68"/>
        <v>1.1163866569271981</v>
      </c>
      <c r="N824" s="218"/>
      <c r="O824" s="217"/>
      <c r="P824" s="217"/>
      <c r="Q824" s="217"/>
      <c r="R824" s="217"/>
      <c r="S824" s="216"/>
      <c r="T824" s="219"/>
      <c r="U824" s="217"/>
      <c r="V824" s="217"/>
      <c r="W824" s="220"/>
    </row>
    <row r="825" spans="1:23" s="208" customFormat="1" x14ac:dyDescent="0.25">
      <c r="A825" s="466"/>
      <c r="B825" s="458"/>
      <c r="C825" s="212">
        <v>5</v>
      </c>
      <c r="D825" s="212">
        <v>3</v>
      </c>
      <c r="E825" s="213" t="s">
        <v>194</v>
      </c>
      <c r="F825" s="213" t="s">
        <v>154</v>
      </c>
      <c r="G825" s="213" t="s">
        <v>154</v>
      </c>
      <c r="H825" s="214" t="s">
        <v>116</v>
      </c>
      <c r="I825" s="215">
        <v>25.72</v>
      </c>
      <c r="J825" s="216">
        <v>536.6</v>
      </c>
      <c r="K825" s="217">
        <f t="shared" si="67"/>
        <v>510.88</v>
      </c>
      <c r="L825" s="14">
        <v>464.67771428571399</v>
      </c>
      <c r="M825" s="215">
        <f t="shared" si="68"/>
        <v>1.0994286669962352</v>
      </c>
      <c r="N825" s="218"/>
      <c r="O825" s="217"/>
      <c r="P825" s="217"/>
      <c r="Q825" s="217"/>
      <c r="R825" s="217"/>
      <c r="S825" s="216"/>
      <c r="T825" s="219"/>
      <c r="U825" s="217"/>
      <c r="V825" s="217"/>
      <c r="W825" s="220"/>
    </row>
    <row r="826" spans="1:23" s="208" customFormat="1" ht="15.75" hidden="1" thickBot="1" x14ac:dyDescent="0.3">
      <c r="A826" s="467"/>
      <c r="B826" s="459"/>
      <c r="C826" s="212">
        <v>5</v>
      </c>
      <c r="D826" s="212">
        <v>3</v>
      </c>
      <c r="E826" s="213" t="s">
        <v>194</v>
      </c>
      <c r="F826" s="213" t="s">
        <v>154</v>
      </c>
      <c r="G826" s="213" t="s">
        <v>154</v>
      </c>
      <c r="H826" s="232" t="s">
        <v>118</v>
      </c>
      <c r="I826" s="233">
        <v>25.21</v>
      </c>
      <c r="J826" s="234">
        <v>543.58000000000004</v>
      </c>
      <c r="K826" s="217">
        <f t="shared" si="67"/>
        <v>518.37</v>
      </c>
      <c r="L826" s="14">
        <v>486.982244571428</v>
      </c>
      <c r="M826" s="215">
        <f t="shared" si="68"/>
        <v>1.0644535930795485</v>
      </c>
      <c r="N826" s="218"/>
      <c r="O826" s="217"/>
      <c r="P826" s="217"/>
      <c r="Q826" s="217"/>
      <c r="R826" s="217"/>
      <c r="S826" s="216"/>
      <c r="T826" s="219"/>
      <c r="U826" s="217"/>
      <c r="V826" s="217"/>
      <c r="W826" s="220"/>
    </row>
    <row r="827" spans="1:23" s="208" customFormat="1" hidden="1" x14ac:dyDescent="0.25">
      <c r="A827" s="465" t="s">
        <v>223</v>
      </c>
      <c r="B827" s="461">
        <v>516</v>
      </c>
      <c r="C827" s="212">
        <v>5</v>
      </c>
      <c r="D827" s="212">
        <v>3</v>
      </c>
      <c r="E827" s="213" t="s">
        <v>151</v>
      </c>
      <c r="F827" s="213" t="s">
        <v>154</v>
      </c>
      <c r="G827" s="213" t="s">
        <v>155</v>
      </c>
      <c r="H827" s="237" t="s">
        <v>117</v>
      </c>
      <c r="I827" s="238">
        <v>11.8</v>
      </c>
      <c r="J827" s="239">
        <v>52.83</v>
      </c>
      <c r="K827" s="217">
        <f t="shared" si="67"/>
        <v>41.03</v>
      </c>
      <c r="L827" s="14">
        <v>77.446285714285594</v>
      </c>
      <c r="M827" s="215">
        <f t="shared" si="68"/>
        <v>0.5297865433000577</v>
      </c>
      <c r="N827" s="218"/>
      <c r="O827" s="217"/>
      <c r="P827" s="217"/>
      <c r="Q827" s="217"/>
      <c r="R827" s="217"/>
      <c r="S827" s="216"/>
      <c r="T827" s="219"/>
      <c r="U827" s="217"/>
      <c r="V827" s="217"/>
      <c r="W827" s="220"/>
    </row>
    <row r="828" spans="1:23" s="208" customFormat="1" hidden="1" x14ac:dyDescent="0.25">
      <c r="A828" s="466"/>
      <c r="B828" s="458"/>
      <c r="C828" s="212">
        <v>5</v>
      </c>
      <c r="D828" s="212">
        <v>3</v>
      </c>
      <c r="E828" s="213" t="s">
        <v>151</v>
      </c>
      <c r="F828" s="213" t="s">
        <v>154</v>
      </c>
      <c r="G828" s="213" t="s">
        <v>155</v>
      </c>
      <c r="H828" s="214" t="s">
        <v>119</v>
      </c>
      <c r="I828" s="215">
        <v>14</v>
      </c>
      <c r="J828" s="216">
        <v>139.25</v>
      </c>
      <c r="K828" s="217">
        <f t="shared" si="67"/>
        <v>125.25</v>
      </c>
      <c r="L828" s="14">
        <v>154.89257142857099</v>
      </c>
      <c r="M828" s="215">
        <f t="shared" si="68"/>
        <v>0.80862496403037176</v>
      </c>
      <c r="N828" s="218"/>
      <c r="O828" s="217"/>
      <c r="P828" s="217"/>
      <c r="Q828" s="217"/>
      <c r="R828" s="217"/>
      <c r="S828" s="216"/>
      <c r="T828" s="219"/>
      <c r="U828" s="217"/>
      <c r="V828" s="217"/>
      <c r="W828" s="220"/>
    </row>
    <row r="829" spans="1:23" s="208" customFormat="1" hidden="1" x14ac:dyDescent="0.25">
      <c r="A829" s="466"/>
      <c r="B829" s="458"/>
      <c r="C829" s="212">
        <v>5</v>
      </c>
      <c r="D829" s="212">
        <v>3</v>
      </c>
      <c r="E829" s="213" t="s">
        <v>151</v>
      </c>
      <c r="F829" s="213" t="s">
        <v>154</v>
      </c>
      <c r="G829" s="213" t="s">
        <v>155</v>
      </c>
      <c r="H829" s="214" t="s">
        <v>69</v>
      </c>
      <c r="I829" s="215">
        <v>14.02</v>
      </c>
      <c r="J829" s="216">
        <v>277.5</v>
      </c>
      <c r="K829" s="217">
        <f t="shared" si="67"/>
        <v>263.48</v>
      </c>
      <c r="L829" s="14">
        <v>232.33885714285699</v>
      </c>
      <c r="M829" s="215">
        <f t="shared" si="68"/>
        <v>1.1340332961954591</v>
      </c>
      <c r="N829" s="218"/>
      <c r="O829" s="217"/>
      <c r="P829" s="217"/>
      <c r="Q829" s="217"/>
      <c r="R829" s="217"/>
      <c r="S829" s="216"/>
      <c r="T829" s="219"/>
      <c r="U829" s="217"/>
      <c r="V829" s="217"/>
      <c r="W829" s="220"/>
    </row>
    <row r="830" spans="1:23" s="208" customFormat="1" x14ac:dyDescent="0.25">
      <c r="A830" s="466"/>
      <c r="B830" s="458"/>
      <c r="C830" s="212">
        <v>5</v>
      </c>
      <c r="D830" s="212">
        <v>3</v>
      </c>
      <c r="E830" s="213" t="s">
        <v>151</v>
      </c>
      <c r="F830" s="213" t="s">
        <v>154</v>
      </c>
      <c r="G830" s="213" t="s">
        <v>155</v>
      </c>
      <c r="H830" s="214" t="s">
        <v>116</v>
      </c>
      <c r="I830" s="215">
        <v>25.55</v>
      </c>
      <c r="J830" s="216">
        <v>511.34</v>
      </c>
      <c r="K830" s="217">
        <f t="shared" si="67"/>
        <v>485.78999999999996</v>
      </c>
      <c r="L830" s="14">
        <v>464.67771428571399</v>
      </c>
      <c r="M830" s="215">
        <f t="shared" si="68"/>
        <v>1.045434254893715</v>
      </c>
      <c r="N830" s="218"/>
      <c r="O830" s="217"/>
      <c r="P830" s="217"/>
      <c r="Q830" s="217"/>
      <c r="R830" s="217"/>
      <c r="S830" s="216"/>
      <c r="T830" s="219"/>
      <c r="U830" s="217"/>
      <c r="V830" s="217"/>
      <c r="W830" s="220"/>
    </row>
    <row r="831" spans="1:23" s="208" customFormat="1" ht="15.75" hidden="1" thickBot="1" x14ac:dyDescent="0.3">
      <c r="A831" s="467"/>
      <c r="B831" s="459"/>
      <c r="C831" s="212">
        <v>5</v>
      </c>
      <c r="D831" s="212">
        <v>3</v>
      </c>
      <c r="E831" s="213" t="s">
        <v>151</v>
      </c>
      <c r="F831" s="213" t="s">
        <v>154</v>
      </c>
      <c r="G831" s="213" t="s">
        <v>155</v>
      </c>
      <c r="H831" s="232" t="s">
        <v>118</v>
      </c>
      <c r="I831" s="233">
        <v>25.6</v>
      </c>
      <c r="J831" s="234">
        <v>531.28</v>
      </c>
      <c r="K831" s="217">
        <f t="shared" si="67"/>
        <v>505.67999999999995</v>
      </c>
      <c r="L831" s="14">
        <v>486.982244571428</v>
      </c>
      <c r="M831" s="215">
        <f t="shared" si="68"/>
        <v>1.0383951481537628</v>
      </c>
      <c r="N831" s="218"/>
      <c r="O831" s="217"/>
      <c r="P831" s="217"/>
      <c r="Q831" s="217"/>
      <c r="R831" s="217"/>
      <c r="S831" s="216"/>
      <c r="T831" s="219"/>
      <c r="U831" s="217"/>
      <c r="V831" s="217"/>
      <c r="W831" s="220"/>
    </row>
    <row r="832" spans="1:23" s="208" customFormat="1" hidden="1" x14ac:dyDescent="0.25">
      <c r="A832" s="465" t="s">
        <v>223</v>
      </c>
      <c r="B832" s="461">
        <v>517</v>
      </c>
      <c r="C832" s="212">
        <v>5</v>
      </c>
      <c r="D832" s="212">
        <v>3</v>
      </c>
      <c r="E832" s="213" t="s">
        <v>180</v>
      </c>
      <c r="F832" s="213" t="s">
        <v>154</v>
      </c>
      <c r="G832" s="213" t="s">
        <v>156</v>
      </c>
      <c r="H832" s="237" t="s">
        <v>117</v>
      </c>
      <c r="I832" s="238">
        <v>12</v>
      </c>
      <c r="J832" s="239">
        <v>74.94</v>
      </c>
      <c r="K832" s="217">
        <f t="shared" si="67"/>
        <v>62.94</v>
      </c>
      <c r="L832" s="14">
        <v>77.446285714285594</v>
      </c>
      <c r="M832" s="215">
        <f t="shared" si="68"/>
        <v>0.81269229917878694</v>
      </c>
      <c r="N832" s="218"/>
      <c r="O832" s="217"/>
      <c r="P832" s="217"/>
      <c r="Q832" s="217"/>
      <c r="R832" s="217"/>
      <c r="S832" s="216"/>
      <c r="T832" s="219"/>
      <c r="U832" s="217"/>
      <c r="V832" s="217"/>
      <c r="W832" s="220"/>
    </row>
    <row r="833" spans="1:23" s="208" customFormat="1" hidden="1" x14ac:dyDescent="0.25">
      <c r="A833" s="466"/>
      <c r="B833" s="458"/>
      <c r="C833" s="212">
        <v>5</v>
      </c>
      <c r="D833" s="212">
        <v>3</v>
      </c>
      <c r="E833" s="213" t="s">
        <v>180</v>
      </c>
      <c r="F833" s="213" t="s">
        <v>154</v>
      </c>
      <c r="G833" s="213" t="s">
        <v>156</v>
      </c>
      <c r="H833" s="214" t="s">
        <v>119</v>
      </c>
      <c r="I833" s="215">
        <v>14.03</v>
      </c>
      <c r="J833" s="216">
        <v>205.2</v>
      </c>
      <c r="K833" s="217">
        <f t="shared" si="67"/>
        <v>191.17</v>
      </c>
      <c r="L833" s="14">
        <v>154.89257142857099</v>
      </c>
      <c r="M833" s="215">
        <f t="shared" si="68"/>
        <v>1.2342102544805282</v>
      </c>
      <c r="N833" s="218"/>
      <c r="O833" s="217"/>
      <c r="P833" s="217"/>
      <c r="Q833" s="217"/>
      <c r="R833" s="217"/>
      <c r="S833" s="216"/>
      <c r="T833" s="219"/>
      <c r="U833" s="217"/>
      <c r="V833" s="217"/>
      <c r="W833" s="220"/>
    </row>
    <row r="834" spans="1:23" s="208" customFormat="1" hidden="1" x14ac:dyDescent="0.25">
      <c r="A834" s="466"/>
      <c r="B834" s="458"/>
      <c r="C834" s="212">
        <v>5</v>
      </c>
      <c r="D834" s="212">
        <v>3</v>
      </c>
      <c r="E834" s="213" t="s">
        <v>180</v>
      </c>
      <c r="F834" s="213" t="s">
        <v>154</v>
      </c>
      <c r="G834" s="213" t="s">
        <v>156</v>
      </c>
      <c r="H834" s="214" t="s">
        <v>69</v>
      </c>
      <c r="I834" s="215">
        <v>14.02</v>
      </c>
      <c r="J834" s="216">
        <v>274.72000000000003</v>
      </c>
      <c r="K834" s="217">
        <f t="shared" si="67"/>
        <v>260.70000000000005</v>
      </c>
      <c r="L834" s="14">
        <v>232.33885714285699</v>
      </c>
      <c r="M834" s="215">
        <f t="shared" si="68"/>
        <v>1.1220680139599069</v>
      </c>
      <c r="N834" s="218"/>
      <c r="O834" s="217"/>
      <c r="P834" s="217"/>
      <c r="Q834" s="217"/>
      <c r="R834" s="217"/>
      <c r="S834" s="216"/>
      <c r="T834" s="219"/>
      <c r="U834" s="217"/>
      <c r="V834" s="217"/>
      <c r="W834" s="220"/>
    </row>
    <row r="835" spans="1:23" s="208" customFormat="1" x14ac:dyDescent="0.25">
      <c r="A835" s="466"/>
      <c r="B835" s="458"/>
      <c r="C835" s="212">
        <v>5</v>
      </c>
      <c r="D835" s="212">
        <v>3</v>
      </c>
      <c r="E835" s="213" t="s">
        <v>180</v>
      </c>
      <c r="F835" s="213" t="s">
        <v>154</v>
      </c>
      <c r="G835" s="213" t="s">
        <v>156</v>
      </c>
      <c r="H835" s="214" t="s">
        <v>116</v>
      </c>
      <c r="I835" s="215">
        <v>25.4</v>
      </c>
      <c r="J835" s="216">
        <v>500.27</v>
      </c>
      <c r="K835" s="217">
        <f t="shared" ref="K835:K898" si="69">J835-I835</f>
        <v>474.87</v>
      </c>
      <c r="L835" s="14">
        <v>464.67771428571399</v>
      </c>
      <c r="M835" s="215">
        <f t="shared" ref="M835:M898" si="70">K835/L835</f>
        <v>1.0219340962584214</v>
      </c>
      <c r="N835" s="218"/>
      <c r="O835" s="217"/>
      <c r="P835" s="217"/>
      <c r="Q835" s="217"/>
      <c r="R835" s="217"/>
      <c r="S835" s="216"/>
      <c r="T835" s="219"/>
      <c r="U835" s="217"/>
      <c r="V835" s="217"/>
      <c r="W835" s="220"/>
    </row>
    <row r="836" spans="1:23" s="208" customFormat="1" ht="15.75" hidden="1" thickBot="1" x14ac:dyDescent="0.3">
      <c r="A836" s="467"/>
      <c r="B836" s="459"/>
      <c r="C836" s="212">
        <v>5</v>
      </c>
      <c r="D836" s="212">
        <v>3</v>
      </c>
      <c r="E836" s="213" t="s">
        <v>180</v>
      </c>
      <c r="F836" s="213" t="s">
        <v>154</v>
      </c>
      <c r="G836" s="213" t="s">
        <v>156</v>
      </c>
      <c r="H836" s="232" t="s">
        <v>118</v>
      </c>
      <c r="I836" s="233">
        <v>25.51</v>
      </c>
      <c r="J836" s="234">
        <v>524.23</v>
      </c>
      <c r="K836" s="217">
        <f t="shared" si="69"/>
        <v>498.72</v>
      </c>
      <c r="L836" s="14">
        <v>486.982244571428</v>
      </c>
      <c r="M836" s="215">
        <f t="shared" si="70"/>
        <v>1.0241030459722447</v>
      </c>
      <c r="N836" s="218"/>
      <c r="O836" s="217"/>
      <c r="P836" s="217"/>
      <c r="Q836" s="217"/>
      <c r="R836" s="217"/>
      <c r="S836" s="216"/>
      <c r="T836" s="219"/>
      <c r="U836" s="217"/>
      <c r="V836" s="217"/>
      <c r="W836" s="220"/>
    </row>
    <row r="837" spans="1:23" s="208" customFormat="1" hidden="1" x14ac:dyDescent="0.25">
      <c r="A837" s="465" t="s">
        <v>223</v>
      </c>
      <c r="B837" s="461">
        <v>518</v>
      </c>
      <c r="C837" s="212">
        <v>5</v>
      </c>
      <c r="D837" s="212">
        <v>3</v>
      </c>
      <c r="E837" s="213" t="s">
        <v>210</v>
      </c>
      <c r="F837" s="213" t="s">
        <v>154</v>
      </c>
      <c r="G837" s="213" t="s">
        <v>154</v>
      </c>
      <c r="H837" s="237" t="s">
        <v>117</v>
      </c>
      <c r="I837" s="238">
        <v>11.76</v>
      </c>
      <c r="J837" s="239">
        <v>57.34</v>
      </c>
      <c r="K837" s="217">
        <f t="shared" si="69"/>
        <v>45.580000000000005</v>
      </c>
      <c r="L837" s="14">
        <v>77.446285714285594</v>
      </c>
      <c r="M837" s="215">
        <f t="shared" si="70"/>
        <v>0.58853693988829225</v>
      </c>
      <c r="N837" s="291">
        <v>2.15</v>
      </c>
      <c r="O837" s="292">
        <v>25.49</v>
      </c>
      <c r="P837" s="293">
        <v>15.64</v>
      </c>
      <c r="Q837" s="217">
        <f>O837-N837</f>
        <v>23.34</v>
      </c>
      <c r="R837" s="217">
        <f>P837-N837</f>
        <v>13.49</v>
      </c>
      <c r="S837" s="216">
        <f>(Q837-R837)/R837*100</f>
        <v>73.017049666419567</v>
      </c>
      <c r="T837" s="219"/>
      <c r="U837" s="217"/>
      <c r="V837" s="217"/>
      <c r="W837" s="220"/>
    </row>
    <row r="838" spans="1:23" s="208" customFormat="1" hidden="1" x14ac:dyDescent="0.25">
      <c r="A838" s="466"/>
      <c r="B838" s="458"/>
      <c r="C838" s="212">
        <v>5</v>
      </c>
      <c r="D838" s="212">
        <v>3</v>
      </c>
      <c r="E838" s="213" t="s">
        <v>210</v>
      </c>
      <c r="F838" s="213" t="s">
        <v>154</v>
      </c>
      <c r="G838" s="213" t="s">
        <v>154</v>
      </c>
      <c r="H838" s="214" t="s">
        <v>119</v>
      </c>
      <c r="I838" s="215">
        <v>13.93</v>
      </c>
      <c r="J838" s="216">
        <v>132.72</v>
      </c>
      <c r="K838" s="217">
        <f t="shared" si="69"/>
        <v>118.78999999999999</v>
      </c>
      <c r="L838" s="14">
        <v>154.89257142857099</v>
      </c>
      <c r="M838" s="215">
        <f t="shared" si="70"/>
        <v>0.76691863854026232</v>
      </c>
      <c r="N838" s="266">
        <v>2.17</v>
      </c>
      <c r="O838" s="14">
        <v>34.020000000000003</v>
      </c>
      <c r="P838" s="14">
        <v>21.21</v>
      </c>
      <c r="Q838" s="217">
        <f>O838-N838</f>
        <v>31.85</v>
      </c>
      <c r="R838" s="217">
        <f>P838-N838</f>
        <v>19.04</v>
      </c>
      <c r="S838" s="216">
        <f>(Q838-R838)/R838*100</f>
        <v>67.279411764705898</v>
      </c>
      <c r="T838" s="219"/>
      <c r="U838" s="217"/>
      <c r="V838" s="217"/>
      <c r="W838" s="220"/>
    </row>
    <row r="839" spans="1:23" s="208" customFormat="1" hidden="1" x14ac:dyDescent="0.25">
      <c r="A839" s="466"/>
      <c r="B839" s="458"/>
      <c r="C839" s="212">
        <v>5</v>
      </c>
      <c r="D839" s="212">
        <v>3</v>
      </c>
      <c r="E839" s="213" t="s">
        <v>210</v>
      </c>
      <c r="F839" s="213" t="s">
        <v>154</v>
      </c>
      <c r="G839" s="213" t="s">
        <v>154</v>
      </c>
      <c r="H839" s="214" t="s">
        <v>69</v>
      </c>
      <c r="I839" s="215">
        <v>14.01</v>
      </c>
      <c r="J839" s="216">
        <v>196.42</v>
      </c>
      <c r="K839" s="217">
        <f t="shared" si="69"/>
        <v>182.41</v>
      </c>
      <c r="L839" s="14">
        <v>232.33885714285699</v>
      </c>
      <c r="M839" s="215">
        <f t="shared" si="70"/>
        <v>0.78510328510328564</v>
      </c>
      <c r="N839" s="266">
        <v>2.19</v>
      </c>
      <c r="O839" s="14">
        <v>33.93</v>
      </c>
      <c r="P839" s="14">
        <v>21.37</v>
      </c>
      <c r="Q839" s="217">
        <f>O839-N839</f>
        <v>31.74</v>
      </c>
      <c r="R839" s="217">
        <f>P839-N839</f>
        <v>19.18</v>
      </c>
      <c r="S839" s="216">
        <f>(Q839-R839)/R839*100</f>
        <v>65.484880083420222</v>
      </c>
      <c r="T839" s="219"/>
      <c r="U839" s="217"/>
      <c r="V839" s="217"/>
      <c r="W839" s="220"/>
    </row>
    <row r="840" spans="1:23" s="208" customFormat="1" x14ac:dyDescent="0.25">
      <c r="A840" s="466"/>
      <c r="B840" s="458"/>
      <c r="C840" s="212">
        <v>5</v>
      </c>
      <c r="D840" s="212">
        <v>3</v>
      </c>
      <c r="E840" s="213" t="s">
        <v>210</v>
      </c>
      <c r="F840" s="213" t="s">
        <v>154</v>
      </c>
      <c r="G840" s="213" t="s">
        <v>154</v>
      </c>
      <c r="H840" s="214" t="s">
        <v>116</v>
      </c>
      <c r="I840" s="215">
        <v>25.36</v>
      </c>
      <c r="J840" s="216">
        <v>502.21</v>
      </c>
      <c r="K840" s="217">
        <f t="shared" si="69"/>
        <v>476.84999999999997</v>
      </c>
      <c r="L840" s="14">
        <v>464.67771428571399</v>
      </c>
      <c r="M840" s="215">
        <f t="shared" si="70"/>
        <v>1.0261951140329524</v>
      </c>
      <c r="N840" s="218"/>
      <c r="O840" s="217"/>
      <c r="P840" s="217"/>
      <c r="Q840" s="217"/>
      <c r="R840" s="217"/>
      <c r="S840" s="216"/>
      <c r="T840" s="219"/>
      <c r="U840" s="217"/>
      <c r="V840" s="217"/>
      <c r="W840" s="220"/>
    </row>
    <row r="841" spans="1:23" s="208" customFormat="1" ht="15.75" hidden="1" thickBot="1" x14ac:dyDescent="0.3">
      <c r="A841" s="467"/>
      <c r="B841" s="459"/>
      <c r="C841" s="212">
        <v>5</v>
      </c>
      <c r="D841" s="212">
        <v>3</v>
      </c>
      <c r="E841" s="213" t="s">
        <v>210</v>
      </c>
      <c r="F841" s="213" t="s">
        <v>154</v>
      </c>
      <c r="G841" s="213" t="s">
        <v>154</v>
      </c>
      <c r="H841" s="232" t="s">
        <v>118</v>
      </c>
      <c r="I841" s="233">
        <v>25.74</v>
      </c>
      <c r="J841" s="234">
        <v>520.38</v>
      </c>
      <c r="K841" s="217">
        <f t="shared" si="69"/>
        <v>494.64</v>
      </c>
      <c r="L841" s="14">
        <v>486.982244571428</v>
      </c>
      <c r="M841" s="215">
        <f t="shared" si="70"/>
        <v>1.0157249171072167</v>
      </c>
      <c r="N841" s="218"/>
      <c r="O841" s="217"/>
      <c r="P841" s="217"/>
      <c r="Q841" s="217"/>
      <c r="R841" s="217"/>
      <c r="S841" s="216"/>
      <c r="T841" s="219"/>
      <c r="U841" s="217"/>
      <c r="V841" s="217"/>
      <c r="W841" s="220"/>
    </row>
    <row r="842" spans="1:23" s="208" customFormat="1" hidden="1" x14ac:dyDescent="0.25">
      <c r="A842" s="465" t="s">
        <v>223</v>
      </c>
      <c r="B842" s="461">
        <v>519</v>
      </c>
      <c r="C842" s="212">
        <v>5</v>
      </c>
      <c r="D842" s="212">
        <v>3</v>
      </c>
      <c r="E842" s="213" t="s">
        <v>190</v>
      </c>
      <c r="F842" s="213" t="s">
        <v>154</v>
      </c>
      <c r="G842" s="213" t="s">
        <v>154</v>
      </c>
      <c r="H842" s="237" t="s">
        <v>117</v>
      </c>
      <c r="I842" s="238">
        <v>11.76</v>
      </c>
      <c r="J842" s="239">
        <v>73.05</v>
      </c>
      <c r="K842" s="217">
        <f t="shared" si="69"/>
        <v>61.29</v>
      </c>
      <c r="L842" s="14">
        <v>77.446285714285594</v>
      </c>
      <c r="M842" s="215">
        <f t="shared" si="70"/>
        <v>0.79138721030613046</v>
      </c>
      <c r="N842" s="218"/>
      <c r="O842" s="217"/>
      <c r="P842" s="217"/>
      <c r="Q842" s="217"/>
      <c r="R842" s="217"/>
      <c r="S842" s="216"/>
      <c r="T842" s="219"/>
      <c r="U842" s="217"/>
      <c r="V842" s="217"/>
      <c r="W842" s="220"/>
    </row>
    <row r="843" spans="1:23" s="208" customFormat="1" hidden="1" x14ac:dyDescent="0.25">
      <c r="A843" s="466"/>
      <c r="B843" s="458"/>
      <c r="C843" s="212">
        <v>5</v>
      </c>
      <c r="D843" s="212">
        <v>3</v>
      </c>
      <c r="E843" s="213" t="s">
        <v>190</v>
      </c>
      <c r="F843" s="213" t="s">
        <v>154</v>
      </c>
      <c r="G843" s="213" t="s">
        <v>154</v>
      </c>
      <c r="H843" s="214" t="s">
        <v>119</v>
      </c>
      <c r="I843" s="215">
        <v>13.94</v>
      </c>
      <c r="J843" s="216">
        <v>170.41</v>
      </c>
      <c r="K843" s="217">
        <f t="shared" si="69"/>
        <v>156.47</v>
      </c>
      <c r="L843" s="14">
        <v>154.89257142857099</v>
      </c>
      <c r="M843" s="215">
        <f t="shared" si="70"/>
        <v>1.0101840169407765</v>
      </c>
      <c r="N843" s="218"/>
      <c r="O843" s="217"/>
      <c r="P843" s="217"/>
      <c r="Q843" s="217"/>
      <c r="R843" s="217"/>
      <c r="S843" s="216"/>
      <c r="T843" s="219"/>
      <c r="U843" s="217"/>
      <c r="V843" s="217"/>
      <c r="W843" s="220"/>
    </row>
    <row r="844" spans="1:23" s="208" customFormat="1" hidden="1" x14ac:dyDescent="0.25">
      <c r="A844" s="466"/>
      <c r="B844" s="458"/>
      <c r="C844" s="212">
        <v>5</v>
      </c>
      <c r="D844" s="212">
        <v>3</v>
      </c>
      <c r="E844" s="213" t="s">
        <v>190</v>
      </c>
      <c r="F844" s="213" t="s">
        <v>154</v>
      </c>
      <c r="G844" s="213" t="s">
        <v>154</v>
      </c>
      <c r="H844" s="214" t="s">
        <v>69</v>
      </c>
      <c r="I844" s="215">
        <v>13.95</v>
      </c>
      <c r="J844" s="216">
        <v>270.64</v>
      </c>
      <c r="K844" s="217">
        <f t="shared" si="69"/>
        <v>256.69</v>
      </c>
      <c r="L844" s="14">
        <v>232.33885714285699</v>
      </c>
      <c r="M844" s="215">
        <f t="shared" si="70"/>
        <v>1.1048087399438757</v>
      </c>
      <c r="N844" s="218"/>
      <c r="O844" s="217"/>
      <c r="P844" s="217"/>
      <c r="Q844" s="217"/>
      <c r="R844" s="217"/>
      <c r="S844" s="216"/>
      <c r="T844" s="219"/>
      <c r="U844" s="217"/>
      <c r="V844" s="217"/>
      <c r="W844" s="220"/>
    </row>
    <row r="845" spans="1:23" s="208" customFormat="1" x14ac:dyDescent="0.25">
      <c r="A845" s="466"/>
      <c r="B845" s="458"/>
      <c r="C845" s="212">
        <v>5</v>
      </c>
      <c r="D845" s="212">
        <v>3</v>
      </c>
      <c r="E845" s="213" t="s">
        <v>190</v>
      </c>
      <c r="F845" s="213" t="s">
        <v>154</v>
      </c>
      <c r="G845" s="213" t="s">
        <v>154</v>
      </c>
      <c r="H845" s="214" t="s">
        <v>116</v>
      </c>
      <c r="I845" s="215">
        <v>24.97</v>
      </c>
      <c r="J845" s="216">
        <v>516.34</v>
      </c>
      <c r="K845" s="217">
        <f t="shared" si="69"/>
        <v>491.37</v>
      </c>
      <c r="L845" s="14">
        <v>464.67771428571399</v>
      </c>
      <c r="M845" s="215">
        <f t="shared" si="70"/>
        <v>1.0574425777128487</v>
      </c>
      <c r="N845" s="218"/>
      <c r="O845" s="217"/>
      <c r="P845" s="217"/>
      <c r="Q845" s="217"/>
      <c r="R845" s="217"/>
      <c r="S845" s="216"/>
      <c r="T845" s="219"/>
      <c r="U845" s="217"/>
      <c r="V845" s="217"/>
      <c r="W845" s="220"/>
    </row>
    <row r="846" spans="1:23" s="208" customFormat="1" ht="15.75" hidden="1" thickBot="1" x14ac:dyDescent="0.3">
      <c r="A846" s="467"/>
      <c r="B846" s="459"/>
      <c r="C846" s="212">
        <v>5</v>
      </c>
      <c r="D846" s="212">
        <v>3</v>
      </c>
      <c r="E846" s="213" t="s">
        <v>190</v>
      </c>
      <c r="F846" s="213" t="s">
        <v>154</v>
      </c>
      <c r="G846" s="213" t="s">
        <v>154</v>
      </c>
      <c r="H846" s="232" t="s">
        <v>118</v>
      </c>
      <c r="I846" s="233">
        <v>25.46</v>
      </c>
      <c r="J846" s="234">
        <v>487.67</v>
      </c>
      <c r="K846" s="217">
        <f t="shared" si="69"/>
        <v>462.21000000000004</v>
      </c>
      <c r="L846" s="14">
        <v>486.982244571428</v>
      </c>
      <c r="M846" s="215">
        <f t="shared" si="70"/>
        <v>0.94913111340798684</v>
      </c>
      <c r="N846" s="218"/>
      <c r="O846" s="217"/>
      <c r="P846" s="217"/>
      <c r="Q846" s="217"/>
      <c r="R846" s="217"/>
      <c r="S846" s="216"/>
      <c r="T846" s="219"/>
      <c r="U846" s="217"/>
      <c r="V846" s="217"/>
      <c r="W846" s="220"/>
    </row>
    <row r="847" spans="1:23" s="208" customFormat="1" hidden="1" x14ac:dyDescent="0.25">
      <c r="A847" s="465" t="s">
        <v>223</v>
      </c>
      <c r="B847" s="461">
        <v>520</v>
      </c>
      <c r="C847" s="212">
        <v>5</v>
      </c>
      <c r="D847" s="212">
        <v>3</v>
      </c>
      <c r="E847" s="213" t="s">
        <v>197</v>
      </c>
      <c r="F847" s="213" t="s">
        <v>154</v>
      </c>
      <c r="G847" s="213" t="s">
        <v>154</v>
      </c>
      <c r="H847" s="237" t="s">
        <v>117</v>
      </c>
      <c r="I847" s="238">
        <v>11.95</v>
      </c>
      <c r="J847" s="239">
        <v>70.38</v>
      </c>
      <c r="K847" s="217">
        <f t="shared" si="69"/>
        <v>58.429999999999993</v>
      </c>
      <c r="L847" s="14">
        <v>77.446285714285594</v>
      </c>
      <c r="M847" s="215">
        <f t="shared" si="70"/>
        <v>0.75445838959352585</v>
      </c>
      <c r="N847" s="218"/>
      <c r="O847" s="217"/>
      <c r="P847" s="217"/>
      <c r="Q847" s="217"/>
      <c r="R847" s="217"/>
      <c r="S847" s="216"/>
      <c r="T847" s="219"/>
      <c r="U847" s="217"/>
      <c r="V847" s="217"/>
      <c r="W847" s="220"/>
    </row>
    <row r="848" spans="1:23" s="208" customFormat="1" hidden="1" x14ac:dyDescent="0.25">
      <c r="A848" s="466"/>
      <c r="B848" s="458"/>
      <c r="C848" s="212">
        <v>5</v>
      </c>
      <c r="D848" s="212">
        <v>3</v>
      </c>
      <c r="E848" s="213" t="s">
        <v>197</v>
      </c>
      <c r="F848" s="213" t="s">
        <v>154</v>
      </c>
      <c r="G848" s="213" t="s">
        <v>154</v>
      </c>
      <c r="H848" s="214" t="s">
        <v>119</v>
      </c>
      <c r="I848" s="215">
        <v>14.07</v>
      </c>
      <c r="J848" s="216">
        <v>173.81</v>
      </c>
      <c r="K848" s="217">
        <f t="shared" si="69"/>
        <v>159.74</v>
      </c>
      <c r="L848" s="14">
        <v>154.89257142857099</v>
      </c>
      <c r="M848" s="215">
        <f t="shared" si="70"/>
        <v>1.0312954231873181</v>
      </c>
      <c r="N848" s="266">
        <v>2.15</v>
      </c>
      <c r="O848" s="14">
        <v>30.03</v>
      </c>
      <c r="P848" s="14">
        <v>18.809999999999999</v>
      </c>
      <c r="Q848" s="217">
        <f>O848-N848</f>
        <v>27.880000000000003</v>
      </c>
      <c r="R848" s="217">
        <f>P848-N848</f>
        <v>16.66</v>
      </c>
      <c r="S848" s="216">
        <f>(Q848-R848)/R848*100</f>
        <v>67.346938775510225</v>
      </c>
      <c r="T848" s="219"/>
      <c r="U848" s="217"/>
      <c r="V848" s="217"/>
      <c r="W848" s="220"/>
    </row>
    <row r="849" spans="1:23" s="208" customFormat="1" hidden="1" x14ac:dyDescent="0.25">
      <c r="A849" s="466"/>
      <c r="B849" s="458"/>
      <c r="C849" s="212">
        <v>5</v>
      </c>
      <c r="D849" s="212">
        <v>3</v>
      </c>
      <c r="E849" s="213" t="s">
        <v>197</v>
      </c>
      <c r="F849" s="213" t="s">
        <v>154</v>
      </c>
      <c r="G849" s="213" t="s">
        <v>154</v>
      </c>
      <c r="H849" s="214" t="s">
        <v>69</v>
      </c>
      <c r="I849" s="215">
        <v>14.02</v>
      </c>
      <c r="J849" s="216">
        <v>260.3</v>
      </c>
      <c r="K849" s="217">
        <f t="shared" si="69"/>
        <v>246.28</v>
      </c>
      <c r="L849" s="14">
        <v>232.33885714285699</v>
      </c>
      <c r="M849" s="215">
        <f t="shared" si="70"/>
        <v>1.0600034924359256</v>
      </c>
      <c r="N849" s="266">
        <v>2.15</v>
      </c>
      <c r="O849" s="14">
        <v>37.42</v>
      </c>
      <c r="P849" s="14">
        <v>21.54</v>
      </c>
      <c r="Q849" s="217">
        <f>O849-N849</f>
        <v>35.270000000000003</v>
      </c>
      <c r="R849" s="217">
        <f>P849-N849</f>
        <v>19.39</v>
      </c>
      <c r="S849" s="216">
        <f>(Q849-R849)/R849*100</f>
        <v>81.89788550799382</v>
      </c>
      <c r="T849" s="219"/>
      <c r="U849" s="217"/>
      <c r="V849" s="217"/>
      <c r="W849" s="220"/>
    </row>
    <row r="850" spans="1:23" s="208" customFormat="1" x14ac:dyDescent="0.25">
      <c r="A850" s="466"/>
      <c r="B850" s="458"/>
      <c r="C850" s="212">
        <v>5</v>
      </c>
      <c r="D850" s="212">
        <v>3</v>
      </c>
      <c r="E850" s="213" t="s">
        <v>197</v>
      </c>
      <c r="F850" s="213" t="s">
        <v>154</v>
      </c>
      <c r="G850" s="213" t="s">
        <v>154</v>
      </c>
      <c r="H850" s="214" t="s">
        <v>116</v>
      </c>
      <c r="I850" s="215">
        <v>25.06</v>
      </c>
      <c r="J850" s="216">
        <v>528.80999999999995</v>
      </c>
      <c r="K850" s="217">
        <f t="shared" si="69"/>
        <v>503.74999999999994</v>
      </c>
      <c r="L850" s="14">
        <v>464.67771428571399</v>
      </c>
      <c r="M850" s="215">
        <f t="shared" si="70"/>
        <v>1.0840846989495643</v>
      </c>
      <c r="N850" s="266">
        <v>2.14</v>
      </c>
      <c r="O850" s="14">
        <v>30.88</v>
      </c>
      <c r="P850" s="14">
        <v>19.489999999999998</v>
      </c>
      <c r="Q850" s="217">
        <f>O850-N850</f>
        <v>28.74</v>
      </c>
      <c r="R850" s="217">
        <f>P850-N850</f>
        <v>17.349999999999998</v>
      </c>
      <c r="S850" s="216">
        <f>(Q850-R850)/R850*100</f>
        <v>65.64841498559079</v>
      </c>
      <c r="T850" s="219"/>
      <c r="U850" s="217"/>
      <c r="V850" s="217"/>
      <c r="W850" s="220"/>
    </row>
    <row r="851" spans="1:23" s="208" customFormat="1" ht="15.75" hidden="1" thickBot="1" x14ac:dyDescent="0.3">
      <c r="A851" s="467"/>
      <c r="B851" s="459"/>
      <c r="C851" s="212">
        <v>5</v>
      </c>
      <c r="D851" s="212">
        <v>3</v>
      </c>
      <c r="E851" s="213" t="s">
        <v>197</v>
      </c>
      <c r="F851" s="213" t="s">
        <v>154</v>
      </c>
      <c r="G851" s="213" t="s">
        <v>154</v>
      </c>
      <c r="H851" s="245" t="s">
        <v>120</v>
      </c>
      <c r="I851" s="233">
        <v>24.96</v>
      </c>
      <c r="J851" s="234">
        <v>433.63</v>
      </c>
      <c r="K851" s="217">
        <f t="shared" si="69"/>
        <v>408.67</v>
      </c>
      <c r="L851" s="246">
        <v>216.84959999999899</v>
      </c>
      <c r="M851" s="215">
        <f t="shared" si="70"/>
        <v>1.8845780670105083</v>
      </c>
      <c r="N851" s="266">
        <v>2.1800000000000002</v>
      </c>
      <c r="O851" s="14">
        <v>26.78</v>
      </c>
      <c r="P851" s="14">
        <v>17.48</v>
      </c>
      <c r="Q851" s="217">
        <f>O851-N851</f>
        <v>24.6</v>
      </c>
      <c r="R851" s="217">
        <f>P851-N851</f>
        <v>15.3</v>
      </c>
      <c r="S851" s="216">
        <f>(Q851-R851)/R851*100</f>
        <v>60.7843137254902</v>
      </c>
      <c r="T851" s="219"/>
      <c r="U851" s="217"/>
      <c r="V851" s="217"/>
      <c r="W851" s="220"/>
    </row>
    <row r="852" spans="1:23" s="208" customFormat="1" hidden="1" x14ac:dyDescent="0.25">
      <c r="A852" s="465" t="s">
        <v>223</v>
      </c>
      <c r="B852" s="462">
        <v>521</v>
      </c>
      <c r="C852" s="212"/>
      <c r="D852" s="212"/>
      <c r="E852" s="213"/>
      <c r="F852" s="213"/>
      <c r="G852" s="213"/>
      <c r="H852" s="272" t="s">
        <v>117</v>
      </c>
      <c r="I852" s="273" t="s">
        <v>213</v>
      </c>
      <c r="J852" s="274" t="s">
        <v>213</v>
      </c>
      <c r="K852" s="271" t="s">
        <v>213</v>
      </c>
      <c r="L852" s="274" t="s">
        <v>213</v>
      </c>
      <c r="M852" s="274" t="s">
        <v>213</v>
      </c>
      <c r="N852" s="274" t="s">
        <v>213</v>
      </c>
      <c r="O852" s="274" t="s">
        <v>213</v>
      </c>
      <c r="P852" s="274" t="s">
        <v>213</v>
      </c>
      <c r="Q852" s="274" t="s">
        <v>213</v>
      </c>
      <c r="R852" s="274" t="s">
        <v>213</v>
      </c>
      <c r="S852" s="274" t="s">
        <v>213</v>
      </c>
      <c r="T852" s="219"/>
      <c r="U852" s="217"/>
      <c r="V852" s="217"/>
      <c r="W852" s="220"/>
    </row>
    <row r="853" spans="1:23" s="208" customFormat="1" hidden="1" x14ac:dyDescent="0.25">
      <c r="A853" s="466"/>
      <c r="B853" s="463"/>
      <c r="C853" s="212"/>
      <c r="D853" s="212"/>
      <c r="E853" s="213"/>
      <c r="F853" s="213"/>
      <c r="G853" s="213"/>
      <c r="H853" s="275" t="s">
        <v>119</v>
      </c>
      <c r="I853" s="269" t="s">
        <v>213</v>
      </c>
      <c r="J853" s="270" t="s">
        <v>213</v>
      </c>
      <c r="K853" s="271" t="s">
        <v>213</v>
      </c>
      <c r="L853" s="270" t="s">
        <v>213</v>
      </c>
      <c r="M853" s="270" t="s">
        <v>213</v>
      </c>
      <c r="N853" s="270" t="s">
        <v>213</v>
      </c>
      <c r="O853" s="270" t="s">
        <v>213</v>
      </c>
      <c r="P853" s="270" t="s">
        <v>213</v>
      </c>
      <c r="Q853" s="270" t="s">
        <v>213</v>
      </c>
      <c r="R853" s="270" t="s">
        <v>213</v>
      </c>
      <c r="S853" s="270" t="s">
        <v>213</v>
      </c>
      <c r="T853" s="219"/>
      <c r="U853" s="217"/>
      <c r="V853" s="217"/>
      <c r="W853" s="220"/>
    </row>
    <row r="854" spans="1:23" s="208" customFormat="1" hidden="1" x14ac:dyDescent="0.25">
      <c r="A854" s="466"/>
      <c r="B854" s="463"/>
      <c r="C854" s="212"/>
      <c r="D854" s="212"/>
      <c r="E854" s="213"/>
      <c r="F854" s="213"/>
      <c r="G854" s="213"/>
      <c r="H854" s="275" t="s">
        <v>69</v>
      </c>
      <c r="I854" s="269" t="s">
        <v>213</v>
      </c>
      <c r="J854" s="270" t="s">
        <v>213</v>
      </c>
      <c r="K854" s="271" t="s">
        <v>213</v>
      </c>
      <c r="L854" s="270" t="s">
        <v>213</v>
      </c>
      <c r="M854" s="270" t="s">
        <v>213</v>
      </c>
      <c r="N854" s="270" t="s">
        <v>213</v>
      </c>
      <c r="O854" s="270" t="s">
        <v>213</v>
      </c>
      <c r="P854" s="270" t="s">
        <v>213</v>
      </c>
      <c r="Q854" s="270" t="s">
        <v>213</v>
      </c>
      <c r="R854" s="270" t="s">
        <v>213</v>
      </c>
      <c r="S854" s="270" t="s">
        <v>213</v>
      </c>
      <c r="T854" s="219"/>
      <c r="U854" s="217"/>
      <c r="V854" s="217"/>
      <c r="W854" s="220"/>
    </row>
    <row r="855" spans="1:23" s="208" customFormat="1" x14ac:dyDescent="0.25">
      <c r="A855" s="466"/>
      <c r="B855" s="463"/>
      <c r="C855" s="212"/>
      <c r="D855" s="212"/>
      <c r="E855" s="213"/>
      <c r="F855" s="213"/>
      <c r="G855" s="213"/>
      <c r="H855" s="275" t="s">
        <v>116</v>
      </c>
      <c r="I855" s="269" t="s">
        <v>213</v>
      </c>
      <c r="J855" s="270" t="s">
        <v>213</v>
      </c>
      <c r="K855" s="271" t="s">
        <v>213</v>
      </c>
      <c r="L855" s="270" t="s">
        <v>213</v>
      </c>
      <c r="M855" s="270" t="s">
        <v>213</v>
      </c>
      <c r="N855" s="270" t="s">
        <v>213</v>
      </c>
      <c r="O855" s="270" t="s">
        <v>213</v>
      </c>
      <c r="P855" s="270" t="s">
        <v>213</v>
      </c>
      <c r="Q855" s="270" t="s">
        <v>213</v>
      </c>
      <c r="R855" s="270" t="s">
        <v>213</v>
      </c>
      <c r="S855" s="270" t="s">
        <v>213</v>
      </c>
      <c r="T855" s="219"/>
      <c r="U855" s="217"/>
      <c r="V855" s="217"/>
      <c r="W855" s="220"/>
    </row>
    <row r="856" spans="1:23" s="208" customFormat="1" ht="15.75" hidden="1" thickBot="1" x14ac:dyDescent="0.3">
      <c r="A856" s="467"/>
      <c r="B856" s="464"/>
      <c r="C856" s="212"/>
      <c r="D856" s="212"/>
      <c r="E856" s="213"/>
      <c r="F856" s="213"/>
      <c r="G856" s="213"/>
      <c r="H856" s="278" t="s">
        <v>118</v>
      </c>
      <c r="I856" s="269" t="s">
        <v>213</v>
      </c>
      <c r="J856" s="270" t="s">
        <v>213</v>
      </c>
      <c r="K856" s="271" t="s">
        <v>213</v>
      </c>
      <c r="L856" s="270" t="s">
        <v>213</v>
      </c>
      <c r="M856" s="270" t="s">
        <v>213</v>
      </c>
      <c r="N856" s="270" t="s">
        <v>213</v>
      </c>
      <c r="O856" s="270" t="s">
        <v>213</v>
      </c>
      <c r="P856" s="270" t="s">
        <v>213</v>
      </c>
      <c r="Q856" s="270" t="s">
        <v>213</v>
      </c>
      <c r="R856" s="270" t="s">
        <v>213</v>
      </c>
      <c r="S856" s="270" t="s">
        <v>213</v>
      </c>
      <c r="T856" s="219"/>
      <c r="U856" s="217"/>
      <c r="V856" s="217"/>
      <c r="W856" s="220"/>
    </row>
    <row r="857" spans="1:23" s="208" customFormat="1" hidden="1" x14ac:dyDescent="0.25">
      <c r="A857" s="465" t="s">
        <v>223</v>
      </c>
      <c r="B857" s="461">
        <v>522</v>
      </c>
      <c r="C857" s="212">
        <v>5</v>
      </c>
      <c r="D857" s="212">
        <v>3</v>
      </c>
      <c r="E857" s="213" t="s">
        <v>180</v>
      </c>
      <c r="F857" s="213" t="s">
        <v>157</v>
      </c>
      <c r="G857" s="213" t="s">
        <v>155</v>
      </c>
      <c r="H857" s="237" t="s">
        <v>117</v>
      </c>
      <c r="I857" s="238">
        <v>11.74</v>
      </c>
      <c r="J857" s="239">
        <v>50.37</v>
      </c>
      <c r="K857" s="217">
        <f t="shared" si="69"/>
        <v>38.629999999999995</v>
      </c>
      <c r="L857" s="14">
        <v>77.446285714285594</v>
      </c>
      <c r="M857" s="215">
        <f t="shared" si="70"/>
        <v>0.49879732312164815</v>
      </c>
      <c r="N857" s="218"/>
      <c r="O857" s="217"/>
      <c r="P857" s="217"/>
      <c r="Q857" s="217"/>
      <c r="R857" s="217"/>
      <c r="S857" s="216"/>
      <c r="T857" s="219"/>
      <c r="U857" s="217"/>
      <c r="V857" s="217"/>
      <c r="W857" s="220"/>
    </row>
    <row r="858" spans="1:23" s="208" customFormat="1" hidden="1" x14ac:dyDescent="0.25">
      <c r="A858" s="466"/>
      <c r="B858" s="458"/>
      <c r="C858" s="212">
        <v>5</v>
      </c>
      <c r="D858" s="212">
        <v>3</v>
      </c>
      <c r="E858" s="213" t="s">
        <v>180</v>
      </c>
      <c r="F858" s="213" t="s">
        <v>157</v>
      </c>
      <c r="G858" s="213" t="s">
        <v>155</v>
      </c>
      <c r="H858" s="214" t="s">
        <v>119</v>
      </c>
      <c r="I858" s="215">
        <v>13.94</v>
      </c>
      <c r="J858" s="216">
        <v>126.91</v>
      </c>
      <c r="K858" s="217">
        <f t="shared" si="69"/>
        <v>112.97</v>
      </c>
      <c r="L858" s="14">
        <v>154.89257142857099</v>
      </c>
      <c r="M858" s="215">
        <f t="shared" si="70"/>
        <v>0.72934420907394082</v>
      </c>
      <c r="N858" s="218"/>
      <c r="O858" s="217"/>
      <c r="P858" s="217"/>
      <c r="Q858" s="217"/>
      <c r="R858" s="217"/>
      <c r="S858" s="216"/>
      <c r="T858" s="219"/>
      <c r="U858" s="217"/>
      <c r="V858" s="217"/>
      <c r="W858" s="220"/>
    </row>
    <row r="859" spans="1:23" s="208" customFormat="1" hidden="1" x14ac:dyDescent="0.25">
      <c r="A859" s="466"/>
      <c r="B859" s="458"/>
      <c r="C859" s="212">
        <v>5</v>
      </c>
      <c r="D859" s="212">
        <v>3</v>
      </c>
      <c r="E859" s="213" t="s">
        <v>180</v>
      </c>
      <c r="F859" s="213" t="s">
        <v>157</v>
      </c>
      <c r="G859" s="213" t="s">
        <v>155</v>
      </c>
      <c r="H859" s="214" t="s">
        <v>69</v>
      </c>
      <c r="I859" s="215">
        <v>14.07</v>
      </c>
      <c r="J859" s="216">
        <v>246.62</v>
      </c>
      <c r="K859" s="217">
        <f t="shared" si="69"/>
        <v>232.55</v>
      </c>
      <c r="L859" s="14">
        <v>232.33885714285699</v>
      </c>
      <c r="M859" s="215">
        <f t="shared" si="70"/>
        <v>1.0009087711790421</v>
      </c>
      <c r="N859" s="218"/>
      <c r="O859" s="217"/>
      <c r="P859" s="217"/>
      <c r="Q859" s="217"/>
      <c r="R859" s="217"/>
      <c r="S859" s="216"/>
      <c r="T859" s="219"/>
      <c r="U859" s="217"/>
      <c r="V859" s="217"/>
      <c r="W859" s="220"/>
    </row>
    <row r="860" spans="1:23" s="208" customFormat="1" x14ac:dyDescent="0.25">
      <c r="A860" s="466"/>
      <c r="B860" s="458"/>
      <c r="C860" s="212">
        <v>5</v>
      </c>
      <c r="D860" s="212">
        <v>3</v>
      </c>
      <c r="E860" s="213" t="s">
        <v>180</v>
      </c>
      <c r="F860" s="213" t="s">
        <v>157</v>
      </c>
      <c r="G860" s="213" t="s">
        <v>155</v>
      </c>
      <c r="H860" s="214" t="s">
        <v>116</v>
      </c>
      <c r="I860" s="215">
        <v>25.6</v>
      </c>
      <c r="J860" s="216">
        <v>536.17999999999995</v>
      </c>
      <c r="K860" s="217">
        <f t="shared" si="69"/>
        <v>510.57999999999993</v>
      </c>
      <c r="L860" s="14">
        <v>464.67771428571399</v>
      </c>
      <c r="M860" s="215">
        <f t="shared" si="70"/>
        <v>1.0987830582425182</v>
      </c>
      <c r="N860" s="218"/>
      <c r="O860" s="217"/>
      <c r="P860" s="217"/>
      <c r="Q860" s="217"/>
      <c r="R860" s="217"/>
      <c r="S860" s="216"/>
      <c r="T860" s="219"/>
      <c r="U860" s="217"/>
      <c r="V860" s="217"/>
      <c r="W860" s="220"/>
    </row>
    <row r="861" spans="1:23" s="208" customFormat="1" ht="15.75" hidden="1" thickBot="1" x14ac:dyDescent="0.3">
      <c r="A861" s="467"/>
      <c r="B861" s="459"/>
      <c r="C861" s="212">
        <v>5</v>
      </c>
      <c r="D861" s="212">
        <v>3</v>
      </c>
      <c r="E861" s="213" t="s">
        <v>180</v>
      </c>
      <c r="F861" s="213" t="s">
        <v>157</v>
      </c>
      <c r="G861" s="213" t="s">
        <v>155</v>
      </c>
      <c r="H861" s="232" t="s">
        <v>118</v>
      </c>
      <c r="I861" s="233">
        <v>25.48</v>
      </c>
      <c r="J861" s="234">
        <v>517.54999999999995</v>
      </c>
      <c r="K861" s="217">
        <f t="shared" si="69"/>
        <v>492.06999999999994</v>
      </c>
      <c r="L861" s="14">
        <v>486.982244571428</v>
      </c>
      <c r="M861" s="215">
        <f t="shared" si="70"/>
        <v>1.0104475173074317</v>
      </c>
      <c r="N861" s="218"/>
      <c r="O861" s="217"/>
      <c r="P861" s="217"/>
      <c r="Q861" s="217"/>
      <c r="R861" s="217"/>
      <c r="S861" s="216"/>
      <c r="T861" s="219"/>
      <c r="U861" s="217"/>
      <c r="V861" s="217"/>
      <c r="W861" s="220"/>
    </row>
    <row r="862" spans="1:23" s="208" customFormat="1" hidden="1" x14ac:dyDescent="0.25">
      <c r="A862" s="465" t="s">
        <v>223</v>
      </c>
      <c r="B862" s="461">
        <v>523</v>
      </c>
      <c r="C862" s="212">
        <v>5</v>
      </c>
      <c r="D862" s="212">
        <v>3</v>
      </c>
      <c r="E862" s="213" t="s">
        <v>187</v>
      </c>
      <c r="F862" s="213" t="s">
        <v>154</v>
      </c>
      <c r="G862" s="213" t="s">
        <v>156</v>
      </c>
      <c r="H862" s="237" t="s">
        <v>117</v>
      </c>
      <c r="I862" s="238">
        <v>11.94</v>
      </c>
      <c r="J862" s="239">
        <v>68.63</v>
      </c>
      <c r="K862" s="217">
        <f t="shared" si="69"/>
        <v>56.69</v>
      </c>
      <c r="L862" s="14">
        <v>77.446285714285594</v>
      </c>
      <c r="M862" s="215">
        <f t="shared" si="70"/>
        <v>0.73199120496417902</v>
      </c>
      <c r="N862" s="218"/>
      <c r="O862" s="217"/>
      <c r="P862" s="217"/>
      <c r="Q862" s="217"/>
      <c r="R862" s="217"/>
      <c r="S862" s="216"/>
      <c r="T862" s="219"/>
      <c r="U862" s="217"/>
      <c r="V862" s="217"/>
      <c r="W862" s="220"/>
    </row>
    <row r="863" spans="1:23" s="208" customFormat="1" hidden="1" x14ac:dyDescent="0.25">
      <c r="A863" s="466"/>
      <c r="B863" s="458"/>
      <c r="C863" s="212">
        <v>5</v>
      </c>
      <c r="D863" s="212">
        <v>3</v>
      </c>
      <c r="E863" s="213" t="s">
        <v>187</v>
      </c>
      <c r="F863" s="213" t="s">
        <v>154</v>
      </c>
      <c r="G863" s="213" t="s">
        <v>156</v>
      </c>
      <c r="H863" s="214" t="s">
        <v>119</v>
      </c>
      <c r="I863" s="215">
        <v>14.03</v>
      </c>
      <c r="J863" s="216">
        <v>188.6</v>
      </c>
      <c r="K863" s="217">
        <f t="shared" si="69"/>
        <v>174.57</v>
      </c>
      <c r="L863" s="14">
        <v>154.89257142857099</v>
      </c>
      <c r="M863" s="215">
        <f t="shared" si="70"/>
        <v>1.1270392013635289</v>
      </c>
      <c r="N863" s="218"/>
      <c r="O863" s="217"/>
      <c r="P863" s="217"/>
      <c r="Q863" s="217"/>
      <c r="R863" s="217"/>
      <c r="S863" s="216"/>
      <c r="T863" s="219"/>
      <c r="U863" s="217"/>
      <c r="V863" s="217"/>
      <c r="W863" s="220"/>
    </row>
    <row r="864" spans="1:23" s="208" customFormat="1" hidden="1" x14ac:dyDescent="0.25">
      <c r="A864" s="466"/>
      <c r="B864" s="458"/>
      <c r="C864" s="212">
        <v>5</v>
      </c>
      <c r="D864" s="212">
        <v>3</v>
      </c>
      <c r="E864" s="213" t="s">
        <v>187</v>
      </c>
      <c r="F864" s="213" t="s">
        <v>154</v>
      </c>
      <c r="G864" s="213" t="s">
        <v>156</v>
      </c>
      <c r="H864" s="214" t="s">
        <v>69</v>
      </c>
      <c r="I864" s="215">
        <v>13.91</v>
      </c>
      <c r="J864" s="216">
        <v>291.8</v>
      </c>
      <c r="K864" s="217">
        <f t="shared" si="69"/>
        <v>277.89</v>
      </c>
      <c r="L864" s="14">
        <v>232.33885714285699</v>
      </c>
      <c r="M864" s="215">
        <f t="shared" si="70"/>
        <v>1.1960547771358589</v>
      </c>
      <c r="N864" s="218"/>
      <c r="O864" s="217"/>
      <c r="P864" s="217"/>
      <c r="Q864" s="217"/>
      <c r="R864" s="217"/>
      <c r="S864" s="216"/>
      <c r="T864" s="219"/>
      <c r="U864" s="217"/>
      <c r="V864" s="217"/>
      <c r="W864" s="220"/>
    </row>
    <row r="865" spans="1:23" s="208" customFormat="1" x14ac:dyDescent="0.25">
      <c r="A865" s="466"/>
      <c r="B865" s="458"/>
      <c r="C865" s="212">
        <v>5</v>
      </c>
      <c r="D865" s="212">
        <v>3</v>
      </c>
      <c r="E865" s="213" t="s">
        <v>187</v>
      </c>
      <c r="F865" s="213" t="s">
        <v>154</v>
      </c>
      <c r="G865" s="213" t="s">
        <v>156</v>
      </c>
      <c r="H865" s="214" t="s">
        <v>116</v>
      </c>
      <c r="I865" s="215">
        <v>25.37</v>
      </c>
      <c r="J865" s="216">
        <v>536.94000000000005</v>
      </c>
      <c r="K865" s="217">
        <f t="shared" si="69"/>
        <v>511.57000000000005</v>
      </c>
      <c r="L865" s="14">
        <v>464.67771428571399</v>
      </c>
      <c r="M865" s="215">
        <f t="shared" si="70"/>
        <v>1.1009135671297841</v>
      </c>
      <c r="N865" s="218"/>
      <c r="O865" s="217"/>
      <c r="P865" s="217"/>
      <c r="Q865" s="217"/>
      <c r="R865" s="217"/>
      <c r="S865" s="216"/>
      <c r="T865" s="219"/>
      <c r="U865" s="217"/>
      <c r="V865" s="217"/>
      <c r="W865" s="220"/>
    </row>
    <row r="866" spans="1:23" s="208" customFormat="1" ht="15.75" hidden="1" thickBot="1" x14ac:dyDescent="0.3">
      <c r="A866" s="467"/>
      <c r="B866" s="459"/>
      <c r="C866" s="212">
        <v>5</v>
      </c>
      <c r="D866" s="212">
        <v>3</v>
      </c>
      <c r="E866" s="213" t="s">
        <v>187</v>
      </c>
      <c r="F866" s="213" t="s">
        <v>154</v>
      </c>
      <c r="G866" s="213" t="s">
        <v>156</v>
      </c>
      <c r="H866" s="232" t="s">
        <v>118</v>
      </c>
      <c r="I866" s="233">
        <v>25.36</v>
      </c>
      <c r="J866" s="234">
        <v>527.09</v>
      </c>
      <c r="K866" s="217">
        <f t="shared" si="69"/>
        <v>501.73</v>
      </c>
      <c r="L866" s="14">
        <v>486.982244571428</v>
      </c>
      <c r="M866" s="215">
        <f t="shared" si="70"/>
        <v>1.0302839694731598</v>
      </c>
      <c r="N866" s="218"/>
      <c r="O866" s="217"/>
      <c r="P866" s="217"/>
      <c r="Q866" s="217"/>
      <c r="R866" s="217"/>
      <c r="S866" s="216"/>
      <c r="T866" s="219"/>
      <c r="U866" s="217"/>
      <c r="V866" s="217"/>
      <c r="W866" s="220"/>
    </row>
    <row r="867" spans="1:23" s="208" customFormat="1" hidden="1" x14ac:dyDescent="0.25">
      <c r="A867" s="465" t="s">
        <v>223</v>
      </c>
      <c r="B867" s="461">
        <v>524</v>
      </c>
      <c r="C867" s="212"/>
      <c r="D867" s="212"/>
      <c r="E867" s="213"/>
      <c r="F867" s="213"/>
      <c r="G867" s="213"/>
      <c r="H867" s="237" t="s">
        <v>117</v>
      </c>
      <c r="I867" s="238">
        <v>12</v>
      </c>
      <c r="J867" s="239">
        <v>81.12</v>
      </c>
      <c r="K867" s="217">
        <f t="shared" si="69"/>
        <v>69.12</v>
      </c>
      <c r="L867" s="14">
        <v>77.446285714285594</v>
      </c>
      <c r="M867" s="215">
        <f t="shared" si="70"/>
        <v>0.89248954113819123</v>
      </c>
      <c r="N867" s="218"/>
      <c r="O867" s="217"/>
      <c r="P867" s="217"/>
      <c r="Q867" s="217"/>
      <c r="R867" s="217"/>
      <c r="S867" s="216"/>
      <c r="T867" s="219"/>
      <c r="U867" s="217"/>
      <c r="V867" s="217"/>
      <c r="W867" s="220"/>
    </row>
    <row r="868" spans="1:23" s="208" customFormat="1" hidden="1" x14ac:dyDescent="0.25">
      <c r="A868" s="466"/>
      <c r="B868" s="458"/>
      <c r="C868" s="212"/>
      <c r="D868" s="212"/>
      <c r="E868" s="213"/>
      <c r="F868" s="213"/>
      <c r="G868" s="213"/>
      <c r="H868" s="214" t="s">
        <v>119</v>
      </c>
      <c r="I868" s="215">
        <v>13.89</v>
      </c>
      <c r="J868" s="216">
        <v>213.85</v>
      </c>
      <c r="K868" s="217">
        <f t="shared" si="69"/>
        <v>199.95999999999998</v>
      </c>
      <c r="L868" s="14">
        <v>154.89257142857099</v>
      </c>
      <c r="M868" s="215">
        <f t="shared" si="70"/>
        <v>1.2909592639322405</v>
      </c>
      <c r="N868" s="218"/>
      <c r="O868" s="217"/>
      <c r="P868" s="217"/>
      <c r="Q868" s="217"/>
      <c r="R868" s="217"/>
      <c r="S868" s="216"/>
      <c r="T868" s="219"/>
      <c r="U868" s="217"/>
      <c r="V868" s="217"/>
      <c r="W868" s="220"/>
    </row>
    <row r="869" spans="1:23" s="208" customFormat="1" hidden="1" x14ac:dyDescent="0.25">
      <c r="A869" s="466"/>
      <c r="B869" s="458"/>
      <c r="C869" s="212"/>
      <c r="D869" s="212"/>
      <c r="E869" s="213"/>
      <c r="F869" s="213"/>
      <c r="G869" s="213"/>
      <c r="H869" s="214" t="s">
        <v>69</v>
      </c>
      <c r="I869" s="215">
        <v>14.03</v>
      </c>
      <c r="J869" s="216">
        <v>277.08999999999997</v>
      </c>
      <c r="K869" s="217">
        <f t="shared" si="69"/>
        <v>263.06</v>
      </c>
      <c r="L869" s="14">
        <v>232.33885714285699</v>
      </c>
      <c r="M869" s="215">
        <f t="shared" si="70"/>
        <v>1.1322255916850519</v>
      </c>
      <c r="N869" s="218"/>
      <c r="O869" s="217"/>
      <c r="P869" s="217"/>
      <c r="Q869" s="217"/>
      <c r="R869" s="217"/>
      <c r="S869" s="216"/>
      <c r="T869" s="219"/>
      <c r="U869" s="217"/>
      <c r="V869" s="217"/>
      <c r="W869" s="220"/>
    </row>
    <row r="870" spans="1:23" s="208" customFormat="1" x14ac:dyDescent="0.25">
      <c r="A870" s="466"/>
      <c r="B870" s="458"/>
      <c r="C870" s="212"/>
      <c r="D870" s="212"/>
      <c r="E870" s="213"/>
      <c r="F870" s="213"/>
      <c r="G870" s="213"/>
      <c r="H870" s="214" t="s">
        <v>116</v>
      </c>
      <c r="I870" s="215">
        <v>25.37</v>
      </c>
      <c r="J870" s="216">
        <v>497.94</v>
      </c>
      <c r="K870" s="217">
        <f t="shared" si="69"/>
        <v>472.57</v>
      </c>
      <c r="L870" s="14">
        <v>464.67771428571399</v>
      </c>
      <c r="M870" s="215">
        <f t="shared" si="70"/>
        <v>1.0169844291465919</v>
      </c>
      <c r="N870" s="218"/>
      <c r="O870" s="217"/>
      <c r="P870" s="217"/>
      <c r="Q870" s="217"/>
      <c r="R870" s="217"/>
      <c r="S870" s="216"/>
      <c r="T870" s="219"/>
      <c r="U870" s="217"/>
      <c r="V870" s="217"/>
      <c r="W870" s="220"/>
    </row>
    <row r="871" spans="1:23" s="208" customFormat="1" ht="15.75" hidden="1" thickBot="1" x14ac:dyDescent="0.3">
      <c r="A871" s="467"/>
      <c r="B871" s="459"/>
      <c r="C871" s="212"/>
      <c r="D871" s="212"/>
      <c r="E871" s="213"/>
      <c r="F871" s="213"/>
      <c r="G871" s="213"/>
      <c r="H871" s="232" t="s">
        <v>118</v>
      </c>
      <c r="I871" s="233">
        <v>25.37</v>
      </c>
      <c r="J871" s="234">
        <v>496.62</v>
      </c>
      <c r="K871" s="217">
        <f t="shared" si="69"/>
        <v>471.25</v>
      </c>
      <c r="L871" s="14">
        <v>486.982244571428</v>
      </c>
      <c r="M871" s="215">
        <f t="shared" si="70"/>
        <v>0.96769441854030369</v>
      </c>
      <c r="N871" s="218"/>
      <c r="O871" s="217"/>
      <c r="P871" s="217"/>
      <c r="Q871" s="217"/>
      <c r="R871" s="217"/>
      <c r="S871" s="216"/>
      <c r="T871" s="219"/>
      <c r="U871" s="217"/>
      <c r="V871" s="217"/>
      <c r="W871" s="220"/>
    </row>
    <row r="872" spans="1:23" s="208" customFormat="1" hidden="1" x14ac:dyDescent="0.25">
      <c r="A872" s="465" t="s">
        <v>223</v>
      </c>
      <c r="B872" s="461">
        <v>525</v>
      </c>
      <c r="C872" s="212">
        <v>5</v>
      </c>
      <c r="D872" s="212">
        <v>3</v>
      </c>
      <c r="E872" s="213" t="s">
        <v>149</v>
      </c>
      <c r="F872" s="213" t="s">
        <v>154</v>
      </c>
      <c r="G872" s="213" t="s">
        <v>154</v>
      </c>
      <c r="H872" s="237" t="s">
        <v>117</v>
      </c>
      <c r="I872" s="238">
        <v>11.81</v>
      </c>
      <c r="J872" s="239">
        <v>79.73</v>
      </c>
      <c r="K872" s="217">
        <f t="shared" si="69"/>
        <v>67.92</v>
      </c>
      <c r="L872" s="14">
        <v>77.446285714285594</v>
      </c>
      <c r="M872" s="215">
        <f t="shared" si="70"/>
        <v>0.87699493104898651</v>
      </c>
      <c r="N872" s="291">
        <v>2.13</v>
      </c>
      <c r="O872" s="292">
        <v>34.15</v>
      </c>
      <c r="P872" s="293">
        <v>20.32</v>
      </c>
      <c r="Q872" s="217">
        <f>O872-N872</f>
        <v>32.019999999999996</v>
      </c>
      <c r="R872" s="217">
        <f>P872-N872</f>
        <v>18.190000000000001</v>
      </c>
      <c r="S872" s="216">
        <f>(Q872-R872)/R872*100</f>
        <v>76.030786146234163</v>
      </c>
      <c r="T872" s="219"/>
      <c r="U872" s="217"/>
      <c r="V872" s="217"/>
      <c r="W872" s="220"/>
    </row>
    <row r="873" spans="1:23" s="208" customFormat="1" hidden="1" x14ac:dyDescent="0.25">
      <c r="A873" s="466"/>
      <c r="B873" s="458"/>
      <c r="C873" s="212">
        <v>5</v>
      </c>
      <c r="D873" s="212">
        <v>3</v>
      </c>
      <c r="E873" s="213" t="s">
        <v>149</v>
      </c>
      <c r="F873" s="213" t="s">
        <v>154</v>
      </c>
      <c r="G873" s="213" t="s">
        <v>154</v>
      </c>
      <c r="H873" s="214" t="s">
        <v>119</v>
      </c>
      <c r="I873" s="215">
        <v>14.01</v>
      </c>
      <c r="J873" s="216">
        <v>204.81</v>
      </c>
      <c r="K873" s="217">
        <f t="shared" si="69"/>
        <v>190.8</v>
      </c>
      <c r="L873" s="14">
        <v>154.89257142857099</v>
      </c>
      <c r="M873" s="215">
        <f t="shared" si="70"/>
        <v>1.231821502091776</v>
      </c>
      <c r="N873" s="266">
        <v>2.2000000000000002</v>
      </c>
      <c r="O873" s="14">
        <v>42.41</v>
      </c>
      <c r="P873" s="14">
        <v>25.46</v>
      </c>
      <c r="Q873" s="217">
        <f>O873-N873</f>
        <v>40.209999999999994</v>
      </c>
      <c r="R873" s="217">
        <f>P873-N873</f>
        <v>23.26</v>
      </c>
      <c r="S873" s="216">
        <f>(Q873-R873)/R873*100</f>
        <v>72.871883061048976</v>
      </c>
      <c r="T873" s="219"/>
      <c r="U873" s="217"/>
      <c r="V873" s="217"/>
      <c r="W873" s="220"/>
    </row>
    <row r="874" spans="1:23" s="208" customFormat="1" hidden="1" x14ac:dyDescent="0.25">
      <c r="A874" s="466"/>
      <c r="B874" s="458"/>
      <c r="C874" s="212">
        <v>5</v>
      </c>
      <c r="D874" s="212">
        <v>3</v>
      </c>
      <c r="E874" s="213" t="s">
        <v>149</v>
      </c>
      <c r="F874" s="213" t="s">
        <v>154</v>
      </c>
      <c r="G874" s="213" t="s">
        <v>154</v>
      </c>
      <c r="H874" s="214" t="s">
        <v>69</v>
      </c>
      <c r="I874" s="215">
        <v>14</v>
      </c>
      <c r="J874" s="216">
        <v>266.77</v>
      </c>
      <c r="K874" s="217">
        <f t="shared" si="69"/>
        <v>252.76999999999998</v>
      </c>
      <c r="L874" s="14">
        <v>232.33885714285699</v>
      </c>
      <c r="M874" s="215">
        <f t="shared" si="70"/>
        <v>1.087936831180075</v>
      </c>
      <c r="N874" s="266">
        <v>2.13</v>
      </c>
      <c r="O874" s="14">
        <v>31.83</v>
      </c>
      <c r="P874" s="14">
        <v>19.940000000000001</v>
      </c>
      <c r="Q874" s="217">
        <f>O874-N874</f>
        <v>29.7</v>
      </c>
      <c r="R874" s="217">
        <f>P874-N874</f>
        <v>17.810000000000002</v>
      </c>
      <c r="S874" s="216">
        <f>(Q874-R874)/R874*100</f>
        <v>66.760247052217821</v>
      </c>
      <c r="T874" s="219"/>
      <c r="U874" s="217"/>
      <c r="V874" s="217"/>
      <c r="W874" s="220"/>
    </row>
    <row r="875" spans="1:23" s="208" customFormat="1" x14ac:dyDescent="0.25">
      <c r="A875" s="466"/>
      <c r="B875" s="458"/>
      <c r="C875" s="212">
        <v>5</v>
      </c>
      <c r="D875" s="212">
        <v>3</v>
      </c>
      <c r="E875" s="213" t="s">
        <v>149</v>
      </c>
      <c r="F875" s="213" t="s">
        <v>154</v>
      </c>
      <c r="G875" s="213" t="s">
        <v>154</v>
      </c>
      <c r="H875" s="214" t="s">
        <v>116</v>
      </c>
      <c r="I875" s="215">
        <v>25.43</v>
      </c>
      <c r="J875" s="216">
        <v>507.43</v>
      </c>
      <c r="K875" s="217">
        <f t="shared" si="69"/>
        <v>482</v>
      </c>
      <c r="L875" s="14">
        <v>464.67771428571399</v>
      </c>
      <c r="M875" s="215">
        <f t="shared" si="70"/>
        <v>1.0372780643050921</v>
      </c>
      <c r="N875" s="266">
        <v>2.14</v>
      </c>
      <c r="O875" s="14">
        <v>34.94</v>
      </c>
      <c r="P875" s="14">
        <v>21.6</v>
      </c>
      <c r="Q875" s="217">
        <f>O875-N875</f>
        <v>32.799999999999997</v>
      </c>
      <c r="R875" s="217">
        <f>P875-N875</f>
        <v>19.46</v>
      </c>
      <c r="S875" s="216">
        <f>(Q875-R875)/R875*100</f>
        <v>68.550873586844787</v>
      </c>
      <c r="T875" s="219"/>
      <c r="U875" s="217"/>
      <c r="V875" s="217"/>
      <c r="W875" s="220"/>
    </row>
    <row r="876" spans="1:23" s="208" customFormat="1" ht="15.75" hidden="1" thickBot="1" x14ac:dyDescent="0.3">
      <c r="A876" s="467"/>
      <c r="B876" s="459"/>
      <c r="C876" s="212">
        <v>5</v>
      </c>
      <c r="D876" s="212">
        <v>3</v>
      </c>
      <c r="E876" s="213" t="s">
        <v>149</v>
      </c>
      <c r="F876" s="213" t="s">
        <v>154</v>
      </c>
      <c r="G876" s="213" t="s">
        <v>154</v>
      </c>
      <c r="H876" s="232" t="s">
        <v>118</v>
      </c>
      <c r="I876" s="233">
        <v>25.55</v>
      </c>
      <c r="J876" s="234">
        <v>446.83</v>
      </c>
      <c r="K876" s="217">
        <f t="shared" si="69"/>
        <v>421.28</v>
      </c>
      <c r="L876" s="14">
        <v>486.982244571428</v>
      </c>
      <c r="M876" s="215">
        <f t="shared" si="70"/>
        <v>0.86508287457328192</v>
      </c>
      <c r="N876" s="266">
        <v>2.1</v>
      </c>
      <c r="O876" s="14">
        <v>31.1</v>
      </c>
      <c r="P876" s="14">
        <v>18.66</v>
      </c>
      <c r="Q876" s="217">
        <f>O876-N876</f>
        <v>29</v>
      </c>
      <c r="R876" s="217">
        <f>P876-N876</f>
        <v>16.559999999999999</v>
      </c>
      <c r="S876" s="216">
        <f>(Q876-R876)/R876*100</f>
        <v>75.120772946859915</v>
      </c>
      <c r="T876" s="219"/>
      <c r="U876" s="217"/>
      <c r="V876" s="217"/>
      <c r="W876" s="220"/>
    </row>
    <row r="877" spans="1:23" s="208" customFormat="1" hidden="1" x14ac:dyDescent="0.25">
      <c r="A877" s="465" t="s">
        <v>224</v>
      </c>
      <c r="B877" s="461">
        <v>561</v>
      </c>
      <c r="C877" s="212">
        <v>6</v>
      </c>
      <c r="D877" s="212">
        <v>2</v>
      </c>
      <c r="E877" s="213" t="s">
        <v>149</v>
      </c>
      <c r="F877" s="213" t="s">
        <v>154</v>
      </c>
      <c r="G877" s="213" t="s">
        <v>155</v>
      </c>
      <c r="H877" s="237" t="s">
        <v>117</v>
      </c>
      <c r="I877" s="238">
        <v>12.03</v>
      </c>
      <c r="J877" s="239">
        <v>65.09</v>
      </c>
      <c r="K877" s="217">
        <f t="shared" si="69"/>
        <v>53.06</v>
      </c>
      <c r="L877" s="14">
        <v>77.446285714285594</v>
      </c>
      <c r="M877" s="215">
        <f t="shared" si="70"/>
        <v>0.68512000944433482</v>
      </c>
      <c r="N877" s="218"/>
      <c r="O877" s="217"/>
      <c r="P877" s="217"/>
      <c r="Q877" s="217"/>
      <c r="R877" s="217"/>
      <c r="S877" s="216"/>
      <c r="T877" s="219"/>
      <c r="U877" s="217"/>
      <c r="V877" s="217"/>
      <c r="W877" s="220"/>
    </row>
    <row r="878" spans="1:23" s="208" customFormat="1" hidden="1" x14ac:dyDescent="0.25">
      <c r="A878" s="466"/>
      <c r="B878" s="458"/>
      <c r="C878" s="212">
        <v>6</v>
      </c>
      <c r="D878" s="212">
        <v>2</v>
      </c>
      <c r="E878" s="213" t="s">
        <v>149</v>
      </c>
      <c r="F878" s="213" t="s">
        <v>154</v>
      </c>
      <c r="G878" s="213" t="s">
        <v>155</v>
      </c>
      <c r="H878" s="214" t="s">
        <v>119</v>
      </c>
      <c r="I878" s="215">
        <v>13.98</v>
      </c>
      <c r="J878" s="216">
        <v>169.68</v>
      </c>
      <c r="K878" s="217">
        <f t="shared" si="69"/>
        <v>155.70000000000002</v>
      </c>
      <c r="L878" s="14">
        <v>154.89257142857099</v>
      </c>
      <c r="M878" s="215">
        <f t="shared" si="70"/>
        <v>1.0052128295371567</v>
      </c>
      <c r="N878" s="218"/>
      <c r="O878" s="217"/>
      <c r="P878" s="217"/>
      <c r="Q878" s="217"/>
      <c r="R878" s="217"/>
      <c r="S878" s="216"/>
      <c r="T878" s="219"/>
      <c r="U878" s="217"/>
      <c r="V878" s="217"/>
      <c r="W878" s="220"/>
    </row>
    <row r="879" spans="1:23" s="208" customFormat="1" hidden="1" x14ac:dyDescent="0.25">
      <c r="A879" s="466"/>
      <c r="B879" s="458"/>
      <c r="C879" s="212">
        <v>6</v>
      </c>
      <c r="D879" s="212">
        <v>2</v>
      </c>
      <c r="E879" s="213" t="s">
        <v>149</v>
      </c>
      <c r="F879" s="213" t="s">
        <v>154</v>
      </c>
      <c r="G879" s="213" t="s">
        <v>155</v>
      </c>
      <c r="H879" s="214" t="s">
        <v>69</v>
      </c>
      <c r="I879" s="215">
        <v>14.03</v>
      </c>
      <c r="J879" s="216">
        <v>250.75</v>
      </c>
      <c r="K879" s="217">
        <f t="shared" si="69"/>
        <v>236.72</v>
      </c>
      <c r="L879" s="14">
        <v>232.33885714285699</v>
      </c>
      <c r="M879" s="215">
        <f t="shared" si="70"/>
        <v>1.0188566945323709</v>
      </c>
      <c r="N879" s="218"/>
      <c r="O879" s="217"/>
      <c r="P879" s="217"/>
      <c r="Q879" s="217"/>
      <c r="R879" s="217"/>
      <c r="S879" s="216"/>
      <c r="T879" s="219"/>
      <c r="U879" s="217"/>
      <c r="V879" s="217"/>
      <c r="W879" s="220"/>
    </row>
    <row r="880" spans="1:23" s="208" customFormat="1" x14ac:dyDescent="0.25">
      <c r="A880" s="466"/>
      <c r="B880" s="458"/>
      <c r="C880" s="212">
        <v>6</v>
      </c>
      <c r="D880" s="212">
        <v>2</v>
      </c>
      <c r="E880" s="213" t="s">
        <v>149</v>
      </c>
      <c r="F880" s="213" t="s">
        <v>154</v>
      </c>
      <c r="G880" s="213" t="s">
        <v>155</v>
      </c>
      <c r="H880" s="214" t="s">
        <v>116</v>
      </c>
      <c r="I880" s="215">
        <v>25.72</v>
      </c>
      <c r="J880" s="216">
        <v>492.25</v>
      </c>
      <c r="K880" s="217">
        <f t="shared" si="69"/>
        <v>466.53</v>
      </c>
      <c r="L880" s="14">
        <v>464.67771428571399</v>
      </c>
      <c r="M880" s="215">
        <f t="shared" si="70"/>
        <v>1.0039861729050925</v>
      </c>
      <c r="N880" s="218"/>
      <c r="O880" s="217"/>
      <c r="P880" s="217"/>
      <c r="Q880" s="217"/>
      <c r="R880" s="217"/>
      <c r="S880" s="216"/>
      <c r="T880" s="219"/>
      <c r="U880" s="217"/>
      <c r="V880" s="217"/>
      <c r="W880" s="220"/>
    </row>
    <row r="881" spans="1:23" s="208" customFormat="1" ht="15.75" hidden="1" thickBot="1" x14ac:dyDescent="0.3">
      <c r="A881" s="467"/>
      <c r="B881" s="459"/>
      <c r="C881" s="212">
        <v>6</v>
      </c>
      <c r="D881" s="212">
        <v>2</v>
      </c>
      <c r="E881" s="213" t="s">
        <v>149</v>
      </c>
      <c r="F881" s="213" t="s">
        <v>154</v>
      </c>
      <c r="G881" s="213" t="s">
        <v>155</v>
      </c>
      <c r="H881" s="232" t="s">
        <v>118</v>
      </c>
      <c r="I881" s="233">
        <v>25.21</v>
      </c>
      <c r="J881" s="234">
        <v>418.15</v>
      </c>
      <c r="K881" s="217">
        <f t="shared" si="69"/>
        <v>392.94</v>
      </c>
      <c r="L881" s="14">
        <v>486.982244571428</v>
      </c>
      <c r="M881" s="215">
        <f t="shared" si="70"/>
        <v>0.80688773436865135</v>
      </c>
      <c r="N881" s="218"/>
      <c r="O881" s="217"/>
      <c r="P881" s="217"/>
      <c r="Q881" s="217"/>
      <c r="R881" s="217"/>
      <c r="S881" s="216"/>
      <c r="T881" s="219"/>
      <c r="U881" s="217"/>
      <c r="V881" s="217"/>
      <c r="W881" s="220"/>
    </row>
    <row r="882" spans="1:23" s="208" customFormat="1" hidden="1" x14ac:dyDescent="0.25">
      <c r="A882" s="465" t="s">
        <v>224</v>
      </c>
      <c r="B882" s="461">
        <v>562</v>
      </c>
      <c r="C882" s="212">
        <v>6</v>
      </c>
      <c r="D882" s="212">
        <v>2</v>
      </c>
      <c r="E882" s="213" t="s">
        <v>180</v>
      </c>
      <c r="F882" s="213" t="s">
        <v>154</v>
      </c>
      <c r="G882" s="213" t="s">
        <v>154</v>
      </c>
      <c r="H882" s="237" t="s">
        <v>117</v>
      </c>
      <c r="I882" s="238">
        <v>13.9</v>
      </c>
      <c r="J882" s="239">
        <v>82.12</v>
      </c>
      <c r="K882" s="217">
        <f t="shared" si="69"/>
        <v>68.22</v>
      </c>
      <c r="L882" s="14">
        <v>77.446285714285594</v>
      </c>
      <c r="M882" s="215">
        <f t="shared" si="70"/>
        <v>0.88086858357128761</v>
      </c>
      <c r="N882" s="218"/>
      <c r="O882" s="217"/>
      <c r="P882" s="217"/>
      <c r="Q882" s="217"/>
      <c r="R882" s="217"/>
      <c r="S882" s="216"/>
      <c r="T882" s="219"/>
      <c r="U882" s="217"/>
      <c r="V882" s="217"/>
      <c r="W882" s="220"/>
    </row>
    <row r="883" spans="1:23" s="208" customFormat="1" hidden="1" x14ac:dyDescent="0.25">
      <c r="A883" s="466"/>
      <c r="B883" s="458"/>
      <c r="C883" s="212">
        <v>6</v>
      </c>
      <c r="D883" s="212">
        <v>2</v>
      </c>
      <c r="E883" s="213" t="s">
        <v>180</v>
      </c>
      <c r="F883" s="213" t="s">
        <v>154</v>
      </c>
      <c r="G883" s="213" t="s">
        <v>154</v>
      </c>
      <c r="H883" s="214" t="s">
        <v>119</v>
      </c>
      <c r="I883" s="215">
        <v>13.93</v>
      </c>
      <c r="J883" s="216">
        <v>157.36000000000001</v>
      </c>
      <c r="K883" s="217">
        <f t="shared" si="69"/>
        <v>143.43</v>
      </c>
      <c r="L883" s="14">
        <v>154.89257142857099</v>
      </c>
      <c r="M883" s="215">
        <f t="shared" si="70"/>
        <v>0.92599663545609756</v>
      </c>
      <c r="N883" s="218"/>
      <c r="O883" s="217"/>
      <c r="P883" s="217"/>
      <c r="Q883" s="217"/>
      <c r="R883" s="217"/>
      <c r="S883" s="216"/>
      <c r="T883" s="219"/>
      <c r="U883" s="217"/>
      <c r="V883" s="217"/>
      <c r="W883" s="220"/>
    </row>
    <row r="884" spans="1:23" s="208" customFormat="1" hidden="1" x14ac:dyDescent="0.25">
      <c r="A884" s="466"/>
      <c r="B884" s="458"/>
      <c r="C884" s="212">
        <v>6</v>
      </c>
      <c r="D884" s="212">
        <v>2</v>
      </c>
      <c r="E884" s="213" t="s">
        <v>180</v>
      </c>
      <c r="F884" s="213" t="s">
        <v>154</v>
      </c>
      <c r="G884" s="213" t="s">
        <v>154</v>
      </c>
      <c r="H884" s="214" t="s">
        <v>69</v>
      </c>
      <c r="I884" s="215">
        <v>13.84</v>
      </c>
      <c r="J884" s="216">
        <v>240.55</v>
      </c>
      <c r="K884" s="217">
        <f t="shared" si="69"/>
        <v>226.71</v>
      </c>
      <c r="L884" s="14">
        <v>232.33885714285699</v>
      </c>
      <c r="M884" s="215">
        <f t="shared" si="70"/>
        <v>0.97577307036766558</v>
      </c>
      <c r="N884" s="218"/>
      <c r="O884" s="217"/>
      <c r="P884" s="217"/>
      <c r="Q884" s="217"/>
      <c r="R884" s="217"/>
      <c r="S884" s="216"/>
      <c r="T884" s="219"/>
      <c r="U884" s="217"/>
      <c r="V884" s="217"/>
      <c r="W884" s="220"/>
    </row>
    <row r="885" spans="1:23" s="208" customFormat="1" x14ac:dyDescent="0.25">
      <c r="A885" s="466"/>
      <c r="B885" s="458"/>
      <c r="C885" s="212">
        <v>6</v>
      </c>
      <c r="D885" s="212">
        <v>2</v>
      </c>
      <c r="E885" s="213" t="s">
        <v>180</v>
      </c>
      <c r="F885" s="213" t="s">
        <v>154</v>
      </c>
      <c r="G885" s="213" t="s">
        <v>154</v>
      </c>
      <c r="H885" s="214" t="s">
        <v>116</v>
      </c>
      <c r="I885" s="215">
        <v>13.89</v>
      </c>
      <c r="J885" s="216">
        <v>477.15</v>
      </c>
      <c r="K885" s="217">
        <f t="shared" si="69"/>
        <v>463.26</v>
      </c>
      <c r="L885" s="14">
        <v>464.67771428571399</v>
      </c>
      <c r="M885" s="215">
        <f t="shared" si="70"/>
        <v>0.99694903748957864</v>
      </c>
      <c r="N885" s="218"/>
      <c r="O885" s="217"/>
      <c r="P885" s="217"/>
      <c r="Q885" s="217"/>
      <c r="R885" s="217"/>
      <c r="S885" s="216"/>
      <c r="T885" s="219"/>
      <c r="U885" s="217"/>
      <c r="V885" s="217"/>
      <c r="W885" s="220"/>
    </row>
    <row r="886" spans="1:23" s="208" customFormat="1" ht="15.75" hidden="1" thickBot="1" x14ac:dyDescent="0.3">
      <c r="A886" s="467"/>
      <c r="B886" s="459"/>
      <c r="C886" s="212">
        <v>6</v>
      </c>
      <c r="D886" s="212">
        <v>2</v>
      </c>
      <c r="E886" s="213" t="s">
        <v>180</v>
      </c>
      <c r="F886" s="213" t="s">
        <v>154</v>
      </c>
      <c r="G886" s="213" t="s">
        <v>154</v>
      </c>
      <c r="H886" s="245" t="s">
        <v>121</v>
      </c>
      <c r="I886" s="233">
        <v>13.89</v>
      </c>
      <c r="J886" s="234">
        <v>418.86</v>
      </c>
      <c r="K886" s="217">
        <f t="shared" si="69"/>
        <v>404.97</v>
      </c>
      <c r="L886" s="246">
        <v>433.699199999999</v>
      </c>
      <c r="M886" s="215">
        <f t="shared" si="70"/>
        <v>0.93375777497399337</v>
      </c>
      <c r="N886" s="218"/>
      <c r="O886" s="217"/>
      <c r="P886" s="217"/>
      <c r="Q886" s="217"/>
      <c r="R886" s="217"/>
      <c r="S886" s="216"/>
      <c r="T886" s="219"/>
      <c r="U886" s="217"/>
      <c r="V886" s="217"/>
      <c r="W886" s="220"/>
    </row>
    <row r="887" spans="1:23" s="208" customFormat="1" hidden="1" x14ac:dyDescent="0.25">
      <c r="A887" s="465" t="s">
        <v>224</v>
      </c>
      <c r="B887" s="461">
        <v>563</v>
      </c>
      <c r="C887" s="212">
        <v>6</v>
      </c>
      <c r="D887" s="212">
        <v>2</v>
      </c>
      <c r="E887" s="213" t="s">
        <v>193</v>
      </c>
      <c r="F887" s="213" t="s">
        <v>154</v>
      </c>
      <c r="G887" s="213" t="s">
        <v>154</v>
      </c>
      <c r="H887" s="237" t="s">
        <v>117</v>
      </c>
      <c r="I887" s="238">
        <v>11.98</v>
      </c>
      <c r="J887" s="239">
        <v>40.32</v>
      </c>
      <c r="K887" s="217">
        <f t="shared" si="69"/>
        <v>28.34</v>
      </c>
      <c r="L887" s="14">
        <v>77.446285714285594</v>
      </c>
      <c r="M887" s="215">
        <f t="shared" si="70"/>
        <v>0.36593104160671786</v>
      </c>
      <c r="N887" s="218"/>
      <c r="O887" s="217"/>
      <c r="P887" s="217"/>
      <c r="Q887" s="217"/>
      <c r="R887" s="217"/>
      <c r="S887" s="216"/>
      <c r="T887" s="219"/>
      <c r="U887" s="217"/>
      <c r="V887" s="217"/>
      <c r="W887" s="220"/>
    </row>
    <row r="888" spans="1:23" s="208" customFormat="1" hidden="1" x14ac:dyDescent="0.25">
      <c r="A888" s="466"/>
      <c r="B888" s="458"/>
      <c r="C888" s="212">
        <v>6</v>
      </c>
      <c r="D888" s="212">
        <v>2</v>
      </c>
      <c r="E888" s="213" t="s">
        <v>193</v>
      </c>
      <c r="F888" s="213" t="s">
        <v>154</v>
      </c>
      <c r="G888" s="213" t="s">
        <v>154</v>
      </c>
      <c r="H888" s="214" t="s">
        <v>119</v>
      </c>
      <c r="I888" s="215">
        <v>14.04</v>
      </c>
      <c r="J888" s="216">
        <v>99.3</v>
      </c>
      <c r="K888" s="217">
        <f t="shared" si="69"/>
        <v>85.259999999999991</v>
      </c>
      <c r="L888" s="14">
        <v>154.89257142857099</v>
      </c>
      <c r="M888" s="215">
        <f t="shared" si="70"/>
        <v>0.55044602341899784</v>
      </c>
      <c r="N888" s="218"/>
      <c r="O888" s="217"/>
      <c r="P888" s="217"/>
      <c r="Q888" s="217"/>
      <c r="R888" s="217"/>
      <c r="S888" s="216"/>
      <c r="T888" s="219"/>
      <c r="U888" s="217"/>
      <c r="V888" s="217"/>
      <c r="W888" s="220"/>
    </row>
    <row r="889" spans="1:23" s="208" customFormat="1" hidden="1" x14ac:dyDescent="0.25">
      <c r="A889" s="466"/>
      <c r="B889" s="458"/>
      <c r="C889" s="212">
        <v>6</v>
      </c>
      <c r="D889" s="212">
        <v>2</v>
      </c>
      <c r="E889" s="213" t="s">
        <v>193</v>
      </c>
      <c r="F889" s="213" t="s">
        <v>154</v>
      </c>
      <c r="G889" s="213" t="s">
        <v>154</v>
      </c>
      <c r="H889" s="214" t="s">
        <v>69</v>
      </c>
      <c r="I889" s="215">
        <v>14.02</v>
      </c>
      <c r="J889" s="216">
        <v>266.39999999999998</v>
      </c>
      <c r="K889" s="217">
        <f t="shared" si="69"/>
        <v>252.37999999999997</v>
      </c>
      <c r="L889" s="14">
        <v>232.33885714285699</v>
      </c>
      <c r="M889" s="215">
        <f t="shared" si="70"/>
        <v>1.0862582484204111</v>
      </c>
      <c r="N889" s="218"/>
      <c r="O889" s="217"/>
      <c r="P889" s="217"/>
      <c r="Q889" s="217"/>
      <c r="R889" s="217"/>
      <c r="S889" s="216"/>
      <c r="T889" s="219"/>
      <c r="U889" s="217"/>
      <c r="V889" s="217"/>
      <c r="W889" s="220"/>
    </row>
    <row r="890" spans="1:23" s="208" customFormat="1" x14ac:dyDescent="0.25">
      <c r="A890" s="466"/>
      <c r="B890" s="458"/>
      <c r="C890" s="212">
        <v>6</v>
      </c>
      <c r="D890" s="212">
        <v>2</v>
      </c>
      <c r="E890" s="213" t="s">
        <v>193</v>
      </c>
      <c r="F890" s="213" t="s">
        <v>154</v>
      </c>
      <c r="G890" s="213" t="s">
        <v>154</v>
      </c>
      <c r="H890" s="214" t="s">
        <v>116</v>
      </c>
      <c r="I890" s="215">
        <v>25.31</v>
      </c>
      <c r="J890" s="216">
        <v>490.46</v>
      </c>
      <c r="K890" s="217">
        <f t="shared" si="69"/>
        <v>465.15</v>
      </c>
      <c r="L890" s="14">
        <v>464.67771428571399</v>
      </c>
      <c r="M890" s="215">
        <f t="shared" si="70"/>
        <v>1.0010163726379948</v>
      </c>
      <c r="N890" s="218"/>
      <c r="O890" s="217"/>
      <c r="P890" s="217"/>
      <c r="Q890" s="217"/>
      <c r="R890" s="217"/>
      <c r="S890" s="216"/>
      <c r="T890" s="219"/>
      <c r="U890" s="217"/>
      <c r="V890" s="217"/>
      <c r="W890" s="220"/>
    </row>
    <row r="891" spans="1:23" s="208" customFormat="1" ht="15.75" hidden="1" thickBot="1" x14ac:dyDescent="0.3">
      <c r="A891" s="467"/>
      <c r="B891" s="459"/>
      <c r="C891" s="212">
        <v>6</v>
      </c>
      <c r="D891" s="212">
        <v>2</v>
      </c>
      <c r="E891" s="213" t="s">
        <v>193</v>
      </c>
      <c r="F891" s="213" t="s">
        <v>154</v>
      </c>
      <c r="G891" s="213" t="s">
        <v>154</v>
      </c>
      <c r="H891" s="232" t="s">
        <v>118</v>
      </c>
      <c r="I891" s="233">
        <v>25.29</v>
      </c>
      <c r="J891" s="234">
        <v>519.08000000000004</v>
      </c>
      <c r="K891" s="217">
        <f t="shared" si="69"/>
        <v>493.79</v>
      </c>
      <c r="L891" s="14">
        <v>486.982244571428</v>
      </c>
      <c r="M891" s="215">
        <f t="shared" si="70"/>
        <v>1.0139794735936691</v>
      </c>
      <c r="N891" s="218"/>
      <c r="O891" s="217"/>
      <c r="P891" s="217"/>
      <c r="Q891" s="217"/>
      <c r="R891" s="217"/>
      <c r="S891" s="216"/>
      <c r="T891" s="219"/>
      <c r="U891" s="217"/>
      <c r="V891" s="217"/>
      <c r="W891" s="220"/>
    </row>
    <row r="892" spans="1:23" s="208" customFormat="1" hidden="1" x14ac:dyDescent="0.25">
      <c r="A892" s="465" t="s">
        <v>224</v>
      </c>
      <c r="B892" s="461">
        <v>564</v>
      </c>
      <c r="C892" s="212">
        <v>6</v>
      </c>
      <c r="D892" s="212">
        <v>2</v>
      </c>
      <c r="E892" s="213" t="s">
        <v>210</v>
      </c>
      <c r="F892" s="213" t="s">
        <v>154</v>
      </c>
      <c r="G892" s="213" t="s">
        <v>154</v>
      </c>
      <c r="H892" s="237" t="s">
        <v>117</v>
      </c>
      <c r="I892" s="238">
        <v>11.87</v>
      </c>
      <c r="J892" s="239">
        <v>83.9</v>
      </c>
      <c r="K892" s="217">
        <f t="shared" si="69"/>
        <v>72.03</v>
      </c>
      <c r="L892" s="14">
        <v>77.446285714285594</v>
      </c>
      <c r="M892" s="215">
        <f t="shared" si="70"/>
        <v>0.93006397060451262</v>
      </c>
      <c r="N892" s="218"/>
      <c r="O892" s="217"/>
      <c r="P892" s="217"/>
      <c r="Q892" s="217"/>
      <c r="R892" s="217"/>
      <c r="S892" s="216"/>
      <c r="T892" s="219"/>
      <c r="U892" s="217"/>
      <c r="V892" s="217"/>
      <c r="W892" s="220"/>
    </row>
    <row r="893" spans="1:23" s="208" customFormat="1" hidden="1" x14ac:dyDescent="0.25">
      <c r="A893" s="466"/>
      <c r="B893" s="458"/>
      <c r="C893" s="212">
        <v>6</v>
      </c>
      <c r="D893" s="212">
        <v>2</v>
      </c>
      <c r="E893" s="213" t="s">
        <v>210</v>
      </c>
      <c r="F893" s="213" t="s">
        <v>154</v>
      </c>
      <c r="G893" s="213" t="s">
        <v>154</v>
      </c>
      <c r="H893" s="214" t="s">
        <v>119</v>
      </c>
      <c r="I893" s="215">
        <v>13.94</v>
      </c>
      <c r="J893" s="216">
        <v>198.99</v>
      </c>
      <c r="K893" s="217">
        <f t="shared" si="69"/>
        <v>185.05</v>
      </c>
      <c r="L893" s="14">
        <v>154.89257142857099</v>
      </c>
      <c r="M893" s="215">
        <f t="shared" si="70"/>
        <v>1.1946989987530563</v>
      </c>
      <c r="N893" s="218"/>
      <c r="O893" s="217"/>
      <c r="P893" s="217"/>
      <c r="Q893" s="217"/>
      <c r="R893" s="217"/>
      <c r="S893" s="216"/>
      <c r="T893" s="219"/>
      <c r="U893" s="217"/>
      <c r="V893" s="217"/>
      <c r="W893" s="220"/>
    </row>
    <row r="894" spans="1:23" s="208" customFormat="1" hidden="1" x14ac:dyDescent="0.25">
      <c r="A894" s="466"/>
      <c r="B894" s="458"/>
      <c r="C894" s="212">
        <v>6</v>
      </c>
      <c r="D894" s="212">
        <v>2</v>
      </c>
      <c r="E894" s="213" t="s">
        <v>210</v>
      </c>
      <c r="F894" s="213" t="s">
        <v>154</v>
      </c>
      <c r="G894" s="213" t="s">
        <v>154</v>
      </c>
      <c r="H894" s="214" t="s">
        <v>69</v>
      </c>
      <c r="I894" s="215">
        <v>14</v>
      </c>
      <c r="J894" s="216">
        <v>286.64999999999998</v>
      </c>
      <c r="K894" s="217">
        <f t="shared" si="69"/>
        <v>272.64999999999998</v>
      </c>
      <c r="L894" s="14">
        <v>232.33885714285699</v>
      </c>
      <c r="M894" s="215">
        <f t="shared" si="70"/>
        <v>1.1735015113393499</v>
      </c>
      <c r="N894" s="218"/>
      <c r="O894" s="217"/>
      <c r="P894" s="217"/>
      <c r="Q894" s="217"/>
      <c r="R894" s="217"/>
      <c r="S894" s="216"/>
      <c r="T894" s="219"/>
      <c r="U894" s="217"/>
      <c r="V894" s="217"/>
      <c r="W894" s="220"/>
    </row>
    <row r="895" spans="1:23" s="208" customFormat="1" x14ac:dyDescent="0.25">
      <c r="A895" s="466"/>
      <c r="B895" s="458"/>
      <c r="C895" s="212">
        <v>6</v>
      </c>
      <c r="D895" s="212">
        <v>2</v>
      </c>
      <c r="E895" s="213" t="s">
        <v>210</v>
      </c>
      <c r="F895" s="213" t="s">
        <v>154</v>
      </c>
      <c r="G895" s="213" t="s">
        <v>154</v>
      </c>
      <c r="H895" s="214" t="s">
        <v>116</v>
      </c>
      <c r="I895" s="215">
        <v>25.5</v>
      </c>
      <c r="J895" s="216">
        <v>500.98</v>
      </c>
      <c r="K895" s="217">
        <f t="shared" si="69"/>
        <v>475.48</v>
      </c>
      <c r="L895" s="14">
        <v>464.67771428571399</v>
      </c>
      <c r="M895" s="215">
        <f t="shared" si="70"/>
        <v>1.0232468340576455</v>
      </c>
      <c r="N895" s="218"/>
      <c r="O895" s="217"/>
      <c r="P895" s="217"/>
      <c r="Q895" s="217"/>
      <c r="R895" s="217"/>
      <c r="S895" s="216"/>
      <c r="T895" s="219"/>
      <c r="U895" s="217"/>
      <c r="V895" s="217"/>
      <c r="W895" s="220"/>
    </row>
    <row r="896" spans="1:23" s="208" customFormat="1" ht="15.75" hidden="1" thickBot="1" x14ac:dyDescent="0.3">
      <c r="A896" s="467"/>
      <c r="B896" s="459"/>
      <c r="C896" s="212">
        <v>6</v>
      </c>
      <c r="D896" s="212">
        <v>2</v>
      </c>
      <c r="E896" s="213" t="s">
        <v>210</v>
      </c>
      <c r="F896" s="213" t="s">
        <v>154</v>
      </c>
      <c r="G896" s="213" t="s">
        <v>154</v>
      </c>
      <c r="H896" s="232" t="s">
        <v>118</v>
      </c>
      <c r="I896" s="233">
        <v>25.59</v>
      </c>
      <c r="J896" s="234">
        <v>545.36</v>
      </c>
      <c r="K896" s="217">
        <f t="shared" si="69"/>
        <v>519.77</v>
      </c>
      <c r="L896" s="14">
        <v>486.982244571428</v>
      </c>
      <c r="M896" s="215">
        <f t="shared" si="70"/>
        <v>1.067328441219509</v>
      </c>
      <c r="N896" s="218"/>
      <c r="O896" s="217"/>
      <c r="P896" s="217"/>
      <c r="Q896" s="217"/>
      <c r="R896" s="217"/>
      <c r="S896" s="216"/>
      <c r="T896" s="219"/>
      <c r="U896" s="217"/>
      <c r="V896" s="217"/>
      <c r="W896" s="220"/>
    </row>
    <row r="897" spans="1:23" s="208" customFormat="1" hidden="1" x14ac:dyDescent="0.25">
      <c r="A897" s="465" t="s">
        <v>224</v>
      </c>
      <c r="B897" s="461">
        <v>565</v>
      </c>
      <c r="C897" s="212">
        <v>6</v>
      </c>
      <c r="D897" s="212">
        <v>2</v>
      </c>
      <c r="E897" s="213" t="s">
        <v>149</v>
      </c>
      <c r="F897" s="213" t="s">
        <v>154</v>
      </c>
      <c r="G897" s="213" t="s">
        <v>156</v>
      </c>
      <c r="H897" s="237" t="s">
        <v>117</v>
      </c>
      <c r="I897" s="238">
        <v>11.76</v>
      </c>
      <c r="J897" s="239">
        <v>71.260000000000005</v>
      </c>
      <c r="K897" s="217">
        <f t="shared" si="69"/>
        <v>59.500000000000007</v>
      </c>
      <c r="L897" s="14">
        <v>77.446285714285594</v>
      </c>
      <c r="M897" s="215">
        <f t="shared" si="70"/>
        <v>0.76827441692306686</v>
      </c>
      <c r="N897" s="218"/>
      <c r="O897" s="217"/>
      <c r="P897" s="217"/>
      <c r="Q897" s="217"/>
      <c r="R897" s="217"/>
      <c r="S897" s="216"/>
      <c r="T897" s="219"/>
      <c r="U897" s="217"/>
      <c r="V897" s="217"/>
      <c r="W897" s="220"/>
    </row>
    <row r="898" spans="1:23" s="208" customFormat="1" hidden="1" x14ac:dyDescent="0.25">
      <c r="A898" s="466"/>
      <c r="B898" s="458"/>
      <c r="C898" s="212">
        <v>6</v>
      </c>
      <c r="D898" s="212">
        <v>2</v>
      </c>
      <c r="E898" s="213" t="s">
        <v>149</v>
      </c>
      <c r="F898" s="213" t="s">
        <v>154</v>
      </c>
      <c r="G898" s="213" t="s">
        <v>156</v>
      </c>
      <c r="H898" s="214" t="s">
        <v>119</v>
      </c>
      <c r="I898" s="215">
        <v>13.93</v>
      </c>
      <c r="J898" s="216">
        <v>176.2</v>
      </c>
      <c r="K898" s="217">
        <f t="shared" si="69"/>
        <v>162.26999999999998</v>
      </c>
      <c r="L898" s="14">
        <v>154.89257142857099</v>
      </c>
      <c r="M898" s="215">
        <f t="shared" si="70"/>
        <v>1.0476293246563546</v>
      </c>
      <c r="N898" s="218"/>
      <c r="O898" s="217"/>
      <c r="P898" s="217"/>
      <c r="Q898" s="217"/>
      <c r="R898" s="217"/>
      <c r="S898" s="216"/>
      <c r="T898" s="219"/>
      <c r="U898" s="217"/>
      <c r="V898" s="217"/>
      <c r="W898" s="220"/>
    </row>
    <row r="899" spans="1:23" s="208" customFormat="1" hidden="1" x14ac:dyDescent="0.25">
      <c r="A899" s="466"/>
      <c r="B899" s="458"/>
      <c r="C899" s="212">
        <v>6</v>
      </c>
      <c r="D899" s="212">
        <v>2</v>
      </c>
      <c r="E899" s="213" t="s">
        <v>149</v>
      </c>
      <c r="F899" s="213" t="s">
        <v>154</v>
      </c>
      <c r="G899" s="213" t="s">
        <v>156</v>
      </c>
      <c r="H899" s="214" t="s">
        <v>69</v>
      </c>
      <c r="I899" s="215">
        <v>13.94</v>
      </c>
      <c r="J899" s="216">
        <v>274.45999999999998</v>
      </c>
      <c r="K899" s="217">
        <f t="shared" ref="K899:K962" si="71">J899-I899</f>
        <v>260.52</v>
      </c>
      <c r="L899" s="14">
        <v>232.33885714285699</v>
      </c>
      <c r="M899" s="215">
        <f t="shared" ref="M899:M962" si="72">K899/L899</f>
        <v>1.1212932834554463</v>
      </c>
      <c r="N899" s="218"/>
      <c r="O899" s="217"/>
      <c r="P899" s="217"/>
      <c r="Q899" s="217"/>
      <c r="R899" s="217"/>
      <c r="S899" s="216"/>
      <c r="T899" s="219"/>
      <c r="U899" s="217"/>
      <c r="V899" s="217"/>
      <c r="W899" s="220"/>
    </row>
    <row r="900" spans="1:23" s="208" customFormat="1" x14ac:dyDescent="0.25">
      <c r="A900" s="466"/>
      <c r="B900" s="458"/>
      <c r="C900" s="212">
        <v>6</v>
      </c>
      <c r="D900" s="212">
        <v>2</v>
      </c>
      <c r="E900" s="213" t="s">
        <v>149</v>
      </c>
      <c r="F900" s="213" t="s">
        <v>154</v>
      </c>
      <c r="G900" s="213" t="s">
        <v>156</v>
      </c>
      <c r="H900" s="214" t="s">
        <v>116</v>
      </c>
      <c r="I900" s="215">
        <v>25.39</v>
      </c>
      <c r="J900" s="216">
        <v>537.42999999999995</v>
      </c>
      <c r="K900" s="217">
        <f t="shared" si="71"/>
        <v>512.04</v>
      </c>
      <c r="L900" s="14">
        <v>464.67771428571399</v>
      </c>
      <c r="M900" s="215">
        <f t="shared" si="72"/>
        <v>1.1019250208439404</v>
      </c>
      <c r="N900" s="218"/>
      <c r="O900" s="217"/>
      <c r="P900" s="217"/>
      <c r="Q900" s="217"/>
      <c r="R900" s="217"/>
      <c r="S900" s="216"/>
      <c r="T900" s="219"/>
      <c r="U900" s="217"/>
      <c r="V900" s="217"/>
      <c r="W900" s="220"/>
    </row>
    <row r="901" spans="1:23" s="208" customFormat="1" ht="15.75" hidden="1" thickBot="1" x14ac:dyDescent="0.3">
      <c r="A901" s="467"/>
      <c r="B901" s="459"/>
      <c r="C901" s="212">
        <v>6</v>
      </c>
      <c r="D901" s="212">
        <v>2</v>
      </c>
      <c r="E901" s="213" t="s">
        <v>149</v>
      </c>
      <c r="F901" s="213" t="s">
        <v>154</v>
      </c>
      <c r="G901" s="213" t="s">
        <v>156</v>
      </c>
      <c r="H901" s="232" t="s">
        <v>118</v>
      </c>
      <c r="I901" s="233">
        <v>25.48</v>
      </c>
      <c r="J901" s="234">
        <v>513.70000000000005</v>
      </c>
      <c r="K901" s="217">
        <f t="shared" si="71"/>
        <v>488.22</v>
      </c>
      <c r="L901" s="14">
        <v>486.982244571428</v>
      </c>
      <c r="M901" s="215">
        <f t="shared" si="72"/>
        <v>1.0025416849225404</v>
      </c>
      <c r="N901" s="218"/>
      <c r="O901" s="217"/>
      <c r="P901" s="217"/>
      <c r="Q901" s="217"/>
      <c r="R901" s="217"/>
      <c r="S901" s="216"/>
      <c r="T901" s="219"/>
      <c r="U901" s="217"/>
      <c r="V901" s="217"/>
      <c r="W901" s="220"/>
    </row>
    <row r="902" spans="1:23" s="208" customFormat="1" hidden="1" x14ac:dyDescent="0.25">
      <c r="A902" s="465" t="s">
        <v>224</v>
      </c>
      <c r="B902" s="461">
        <v>566</v>
      </c>
      <c r="C902" s="212">
        <v>6</v>
      </c>
      <c r="D902" s="212">
        <v>2</v>
      </c>
      <c r="E902" s="213" t="s">
        <v>187</v>
      </c>
      <c r="F902" s="213" t="s">
        <v>157</v>
      </c>
      <c r="G902" s="213" t="s">
        <v>156</v>
      </c>
      <c r="H902" s="237" t="s">
        <v>117</v>
      </c>
      <c r="I902" s="238">
        <v>11.95</v>
      </c>
      <c r="J902" s="239">
        <v>70.11</v>
      </c>
      <c r="K902" s="217">
        <f t="shared" si="71"/>
        <v>58.16</v>
      </c>
      <c r="L902" s="14">
        <v>77.446285714285594</v>
      </c>
      <c r="M902" s="215">
        <f t="shared" si="72"/>
        <v>0.75097210232345479</v>
      </c>
      <c r="N902" s="218"/>
      <c r="O902" s="217"/>
      <c r="P902" s="217"/>
      <c r="Q902" s="217"/>
      <c r="R902" s="217"/>
      <c r="S902" s="216"/>
      <c r="T902" s="219"/>
      <c r="U902" s="217"/>
      <c r="V902" s="217"/>
      <c r="W902" s="220"/>
    </row>
    <row r="903" spans="1:23" s="208" customFormat="1" hidden="1" x14ac:dyDescent="0.25">
      <c r="A903" s="466"/>
      <c r="B903" s="458"/>
      <c r="C903" s="212">
        <v>6</v>
      </c>
      <c r="D903" s="212">
        <v>2</v>
      </c>
      <c r="E903" s="213" t="s">
        <v>187</v>
      </c>
      <c r="F903" s="213" t="s">
        <v>157</v>
      </c>
      <c r="G903" s="213" t="s">
        <v>156</v>
      </c>
      <c r="H903" s="214" t="s">
        <v>119</v>
      </c>
      <c r="I903" s="215">
        <v>14</v>
      </c>
      <c r="J903" s="216">
        <v>190.66</v>
      </c>
      <c r="K903" s="217">
        <f t="shared" si="71"/>
        <v>176.66</v>
      </c>
      <c r="L903" s="14">
        <v>154.89257142857099</v>
      </c>
      <c r="M903" s="215">
        <f t="shared" si="72"/>
        <v>1.1405324243162114</v>
      </c>
      <c r="N903" s="218"/>
      <c r="O903" s="217"/>
      <c r="P903" s="217"/>
      <c r="Q903" s="217"/>
      <c r="R903" s="217"/>
      <c r="S903" s="216"/>
      <c r="T903" s="219"/>
      <c r="U903" s="217"/>
      <c r="V903" s="217"/>
      <c r="W903" s="220"/>
    </row>
    <row r="904" spans="1:23" s="208" customFormat="1" hidden="1" x14ac:dyDescent="0.25">
      <c r="A904" s="466"/>
      <c r="B904" s="458"/>
      <c r="C904" s="212">
        <v>6</v>
      </c>
      <c r="D904" s="212">
        <v>2</v>
      </c>
      <c r="E904" s="213" t="s">
        <v>187</v>
      </c>
      <c r="F904" s="213" t="s">
        <v>157</v>
      </c>
      <c r="G904" s="213" t="s">
        <v>156</v>
      </c>
      <c r="H904" s="214" t="s">
        <v>69</v>
      </c>
      <c r="I904" s="215">
        <v>13.88</v>
      </c>
      <c r="J904" s="216">
        <v>260.43</v>
      </c>
      <c r="K904" s="217">
        <f t="shared" si="71"/>
        <v>246.55</v>
      </c>
      <c r="L904" s="14">
        <v>232.33885714285699</v>
      </c>
      <c r="M904" s="215">
        <f t="shared" si="72"/>
        <v>1.0611655881926159</v>
      </c>
      <c r="N904" s="218"/>
      <c r="O904" s="217"/>
      <c r="P904" s="217"/>
      <c r="Q904" s="217"/>
      <c r="R904" s="217"/>
      <c r="S904" s="216"/>
      <c r="T904" s="219"/>
      <c r="U904" s="217"/>
      <c r="V904" s="217"/>
      <c r="W904" s="220"/>
    </row>
    <row r="905" spans="1:23" s="208" customFormat="1" x14ac:dyDescent="0.25">
      <c r="A905" s="466"/>
      <c r="B905" s="458"/>
      <c r="C905" s="212">
        <v>6</v>
      </c>
      <c r="D905" s="212">
        <v>2</v>
      </c>
      <c r="E905" s="213" t="s">
        <v>187</v>
      </c>
      <c r="F905" s="213" t="s">
        <v>157</v>
      </c>
      <c r="G905" s="213" t="s">
        <v>156</v>
      </c>
      <c r="H905" s="214" t="s">
        <v>116</v>
      </c>
      <c r="I905" s="215">
        <v>25.07</v>
      </c>
      <c r="J905" s="216">
        <v>484.66</v>
      </c>
      <c r="K905" s="217">
        <f t="shared" si="71"/>
        <v>459.59000000000003</v>
      </c>
      <c r="L905" s="14">
        <v>464.67771428571399</v>
      </c>
      <c r="M905" s="215">
        <f t="shared" si="72"/>
        <v>0.98905109040244243</v>
      </c>
      <c r="N905" s="218"/>
      <c r="O905" s="217"/>
      <c r="P905" s="217"/>
      <c r="Q905" s="217"/>
      <c r="R905" s="217"/>
      <c r="S905" s="216"/>
      <c r="T905" s="219"/>
      <c r="U905" s="217"/>
      <c r="V905" s="217"/>
      <c r="W905" s="220"/>
    </row>
    <row r="906" spans="1:23" s="208" customFormat="1" ht="15.75" hidden="1" thickBot="1" x14ac:dyDescent="0.3">
      <c r="A906" s="467"/>
      <c r="B906" s="459"/>
      <c r="C906" s="212">
        <v>6</v>
      </c>
      <c r="D906" s="212">
        <v>2</v>
      </c>
      <c r="E906" s="213" t="s">
        <v>187</v>
      </c>
      <c r="F906" s="213" t="s">
        <v>157</v>
      </c>
      <c r="G906" s="213" t="s">
        <v>156</v>
      </c>
      <c r="H906" s="232" t="s">
        <v>118</v>
      </c>
      <c r="I906" s="233">
        <v>25.34</v>
      </c>
      <c r="J906" s="234">
        <v>511.32</v>
      </c>
      <c r="K906" s="217">
        <f t="shared" si="71"/>
        <v>485.98</v>
      </c>
      <c r="L906" s="14">
        <v>486.982244571428</v>
      </c>
      <c r="M906" s="215">
        <f t="shared" si="72"/>
        <v>0.99794192789860336</v>
      </c>
      <c r="N906" s="218"/>
      <c r="O906" s="217"/>
      <c r="P906" s="217"/>
      <c r="Q906" s="217"/>
      <c r="R906" s="217"/>
      <c r="S906" s="216"/>
      <c r="T906" s="219"/>
      <c r="U906" s="217"/>
      <c r="V906" s="217"/>
      <c r="W906" s="220"/>
    </row>
    <row r="907" spans="1:23" s="208" customFormat="1" hidden="1" x14ac:dyDescent="0.25">
      <c r="A907" s="465" t="s">
        <v>224</v>
      </c>
      <c r="B907" s="461">
        <v>567</v>
      </c>
      <c r="C907" s="212">
        <v>6</v>
      </c>
      <c r="D907" s="212">
        <v>2</v>
      </c>
      <c r="E907" s="213" t="s">
        <v>190</v>
      </c>
      <c r="F907" s="213" t="s">
        <v>154</v>
      </c>
      <c r="G907" s="213" t="s">
        <v>154</v>
      </c>
      <c r="H907" s="237" t="s">
        <v>117</v>
      </c>
      <c r="I907" s="238">
        <v>14.16</v>
      </c>
      <c r="J907" s="239">
        <v>61.2</v>
      </c>
      <c r="K907" s="217">
        <f t="shared" si="71"/>
        <v>47.040000000000006</v>
      </c>
      <c r="L907" s="14">
        <v>77.446285714285594</v>
      </c>
      <c r="M907" s="215">
        <f t="shared" si="72"/>
        <v>0.6073887154968246</v>
      </c>
      <c r="N907" s="218"/>
      <c r="O907" s="217"/>
      <c r="P907" s="217"/>
      <c r="Q907" s="217"/>
      <c r="R907" s="217"/>
      <c r="S907" s="216"/>
      <c r="T907" s="219"/>
      <c r="U907" s="217"/>
      <c r="V907" s="217"/>
      <c r="W907" s="220"/>
    </row>
    <row r="908" spans="1:23" s="208" customFormat="1" hidden="1" x14ac:dyDescent="0.25">
      <c r="A908" s="466"/>
      <c r="B908" s="458"/>
      <c r="C908" s="212">
        <v>6</v>
      </c>
      <c r="D908" s="212">
        <v>2</v>
      </c>
      <c r="E908" s="213" t="s">
        <v>190</v>
      </c>
      <c r="F908" s="213" t="s">
        <v>154</v>
      </c>
      <c r="G908" s="213" t="s">
        <v>154</v>
      </c>
      <c r="H908" s="214" t="s">
        <v>119</v>
      </c>
      <c r="I908" s="215">
        <v>14</v>
      </c>
      <c r="J908" s="216">
        <v>143.80000000000001</v>
      </c>
      <c r="K908" s="217">
        <f t="shared" si="71"/>
        <v>129.80000000000001</v>
      </c>
      <c r="L908" s="14">
        <v>154.89257142857099</v>
      </c>
      <c r="M908" s="215">
        <f t="shared" si="72"/>
        <v>0.83800016232448915</v>
      </c>
      <c r="N908" s="218"/>
      <c r="O908" s="217"/>
      <c r="P908" s="217"/>
      <c r="Q908" s="217"/>
      <c r="R908" s="217"/>
      <c r="S908" s="216"/>
      <c r="T908" s="219"/>
      <c r="U908" s="217"/>
      <c r="V908" s="217"/>
      <c r="W908" s="220"/>
    </row>
    <row r="909" spans="1:23" s="208" customFormat="1" hidden="1" x14ac:dyDescent="0.25">
      <c r="A909" s="466"/>
      <c r="B909" s="458"/>
      <c r="C909" s="212">
        <v>6</v>
      </c>
      <c r="D909" s="212">
        <v>2</v>
      </c>
      <c r="E909" s="213" t="s">
        <v>190</v>
      </c>
      <c r="F909" s="213" t="s">
        <v>154</v>
      </c>
      <c r="G909" s="213" t="s">
        <v>154</v>
      </c>
      <c r="H909" s="214" t="s">
        <v>69</v>
      </c>
      <c r="I909" s="215">
        <v>13.79</v>
      </c>
      <c r="J909" s="216">
        <v>275.98</v>
      </c>
      <c r="K909" s="217">
        <f t="shared" si="71"/>
        <v>262.19</v>
      </c>
      <c r="L909" s="14">
        <v>232.33885714285699</v>
      </c>
      <c r="M909" s="215">
        <f t="shared" si="72"/>
        <v>1.1284810609134941</v>
      </c>
      <c r="N909" s="218"/>
      <c r="O909" s="217"/>
      <c r="P909" s="217"/>
      <c r="Q909" s="217"/>
      <c r="R909" s="217"/>
      <c r="S909" s="216"/>
      <c r="T909" s="219"/>
      <c r="U909" s="217"/>
      <c r="V909" s="217"/>
      <c r="W909" s="220"/>
    </row>
    <row r="910" spans="1:23" s="208" customFormat="1" x14ac:dyDescent="0.25">
      <c r="A910" s="466"/>
      <c r="B910" s="458"/>
      <c r="C910" s="212">
        <v>6</v>
      </c>
      <c r="D910" s="212">
        <v>2</v>
      </c>
      <c r="E910" s="213" t="s">
        <v>190</v>
      </c>
      <c r="F910" s="213" t="s">
        <v>154</v>
      </c>
      <c r="G910" s="213" t="s">
        <v>154</v>
      </c>
      <c r="H910" s="214" t="s">
        <v>116</v>
      </c>
      <c r="I910" s="215">
        <v>13.91</v>
      </c>
      <c r="J910" s="216">
        <v>490.42</v>
      </c>
      <c r="K910" s="217">
        <f t="shared" si="71"/>
        <v>476.51</v>
      </c>
      <c r="L910" s="14">
        <v>464.67771428571399</v>
      </c>
      <c r="M910" s="215">
        <f t="shared" si="72"/>
        <v>1.0254634241120735</v>
      </c>
      <c r="N910" s="218"/>
      <c r="O910" s="217"/>
      <c r="P910" s="217"/>
      <c r="Q910" s="217"/>
      <c r="R910" s="217"/>
      <c r="S910" s="216"/>
      <c r="T910" s="219"/>
      <c r="U910" s="217"/>
      <c r="V910" s="217"/>
      <c r="W910" s="220"/>
    </row>
    <row r="911" spans="1:23" s="208" customFormat="1" ht="15.75" hidden="1" thickBot="1" x14ac:dyDescent="0.3">
      <c r="A911" s="467"/>
      <c r="B911" s="459"/>
      <c r="C911" s="212">
        <v>6</v>
      </c>
      <c r="D911" s="212">
        <v>2</v>
      </c>
      <c r="E911" s="213" t="s">
        <v>190</v>
      </c>
      <c r="F911" s="213" t="s">
        <v>154</v>
      </c>
      <c r="G911" s="213" t="s">
        <v>154</v>
      </c>
      <c r="H911" s="232" t="s">
        <v>118</v>
      </c>
      <c r="I911" s="233">
        <v>13.9</v>
      </c>
      <c r="J911" s="234">
        <v>529.03</v>
      </c>
      <c r="K911" s="217">
        <f t="shared" si="71"/>
        <v>515.13</v>
      </c>
      <c r="L911" s="14">
        <v>486.982244571428</v>
      </c>
      <c r="M911" s="215">
        <f t="shared" si="72"/>
        <v>1.0578003730984968</v>
      </c>
      <c r="N911" s="218"/>
      <c r="O911" s="217"/>
      <c r="P911" s="217"/>
      <c r="Q911" s="217"/>
      <c r="R911" s="217"/>
      <c r="S911" s="216"/>
      <c r="T911" s="219"/>
      <c r="U911" s="217"/>
      <c r="V911" s="217"/>
      <c r="W911" s="220"/>
    </row>
    <row r="912" spans="1:23" s="208" customFormat="1" hidden="1" x14ac:dyDescent="0.25">
      <c r="A912" s="465" t="s">
        <v>224</v>
      </c>
      <c r="B912" s="461">
        <v>568</v>
      </c>
      <c r="C912" s="212">
        <v>6</v>
      </c>
      <c r="D912" s="212">
        <v>2</v>
      </c>
      <c r="E912" s="213" t="s">
        <v>211</v>
      </c>
      <c r="F912" s="213" t="s">
        <v>154</v>
      </c>
      <c r="G912" s="213" t="s">
        <v>154</v>
      </c>
      <c r="H912" s="237" t="s">
        <v>117</v>
      </c>
      <c r="I912" s="238">
        <v>11.84</v>
      </c>
      <c r="J912" s="239">
        <v>85.1</v>
      </c>
      <c r="K912" s="217">
        <f t="shared" si="71"/>
        <v>73.259999999999991</v>
      </c>
      <c r="L912" s="14">
        <v>77.446285714285594</v>
      </c>
      <c r="M912" s="215">
        <f t="shared" si="72"/>
        <v>0.94594594594594728</v>
      </c>
      <c r="N912" s="218"/>
      <c r="O912" s="217"/>
      <c r="P912" s="217"/>
      <c r="Q912" s="217"/>
      <c r="R912" s="217"/>
      <c r="S912" s="216"/>
      <c r="T912" s="219"/>
      <c r="U912" s="217"/>
      <c r="V912" s="217"/>
      <c r="W912" s="220"/>
    </row>
    <row r="913" spans="1:23" s="208" customFormat="1" hidden="1" x14ac:dyDescent="0.25">
      <c r="A913" s="466"/>
      <c r="B913" s="458"/>
      <c r="C913" s="212">
        <v>6</v>
      </c>
      <c r="D913" s="212">
        <v>2</v>
      </c>
      <c r="E913" s="213" t="s">
        <v>211</v>
      </c>
      <c r="F913" s="213" t="s">
        <v>154</v>
      </c>
      <c r="G913" s="213" t="s">
        <v>154</v>
      </c>
      <c r="H913" s="214" t="s">
        <v>119</v>
      </c>
      <c r="I913" s="215">
        <v>13.97</v>
      </c>
      <c r="J913" s="216">
        <v>179.01</v>
      </c>
      <c r="K913" s="217">
        <f t="shared" si="71"/>
        <v>165.04</v>
      </c>
      <c r="L913" s="14">
        <v>154.89257142857099</v>
      </c>
      <c r="M913" s="215">
        <f t="shared" si="72"/>
        <v>1.0655126871343117</v>
      </c>
      <c r="N913" s="218"/>
      <c r="O913" s="217"/>
      <c r="P913" s="217"/>
      <c r="Q913" s="217"/>
      <c r="R913" s="217"/>
      <c r="S913" s="216"/>
      <c r="T913" s="219"/>
      <c r="U913" s="217"/>
      <c r="V913" s="217"/>
      <c r="W913" s="220"/>
    </row>
    <row r="914" spans="1:23" s="208" customFormat="1" hidden="1" x14ac:dyDescent="0.25">
      <c r="A914" s="466"/>
      <c r="B914" s="458"/>
      <c r="C914" s="212">
        <v>6</v>
      </c>
      <c r="D914" s="212">
        <v>2</v>
      </c>
      <c r="E914" s="213" t="s">
        <v>211</v>
      </c>
      <c r="F914" s="213" t="s">
        <v>154</v>
      </c>
      <c r="G914" s="213" t="s">
        <v>154</v>
      </c>
      <c r="H914" s="214" t="s">
        <v>69</v>
      </c>
      <c r="I914" s="215">
        <v>14.02</v>
      </c>
      <c r="J914" s="216">
        <v>262.62</v>
      </c>
      <c r="K914" s="217">
        <f t="shared" si="71"/>
        <v>248.6</v>
      </c>
      <c r="L914" s="14">
        <v>232.33885714285699</v>
      </c>
      <c r="M914" s="215">
        <f t="shared" si="72"/>
        <v>1.0699889078267464</v>
      </c>
      <c r="N914" s="218"/>
      <c r="O914" s="217"/>
      <c r="P914" s="217"/>
      <c r="Q914" s="217"/>
      <c r="R914" s="217"/>
      <c r="S914" s="216"/>
      <c r="T914" s="219"/>
      <c r="U914" s="217"/>
      <c r="V914" s="217"/>
      <c r="W914" s="220"/>
    </row>
    <row r="915" spans="1:23" s="208" customFormat="1" x14ac:dyDescent="0.25">
      <c r="A915" s="466"/>
      <c r="B915" s="458"/>
      <c r="C915" s="212">
        <v>6</v>
      </c>
      <c r="D915" s="212">
        <v>2</v>
      </c>
      <c r="E915" s="213" t="s">
        <v>211</v>
      </c>
      <c r="F915" s="213" t="s">
        <v>154</v>
      </c>
      <c r="G915" s="213" t="s">
        <v>154</v>
      </c>
      <c r="H915" s="214" t="s">
        <v>116</v>
      </c>
      <c r="I915" s="215">
        <v>25.4</v>
      </c>
      <c r="J915" s="216">
        <v>551.13</v>
      </c>
      <c r="K915" s="217">
        <f t="shared" si="71"/>
        <v>525.73</v>
      </c>
      <c r="L915" s="14">
        <v>464.67771428571399</v>
      </c>
      <c r="M915" s="215">
        <f t="shared" si="72"/>
        <v>1.13138630030522</v>
      </c>
      <c r="N915" s="218"/>
      <c r="O915" s="217"/>
      <c r="P915" s="217"/>
      <c r="Q915" s="217"/>
      <c r="R915" s="217"/>
      <c r="S915" s="216"/>
      <c r="T915" s="219"/>
      <c r="U915" s="217"/>
      <c r="V915" s="217"/>
      <c r="W915" s="220"/>
    </row>
    <row r="916" spans="1:23" s="208" customFormat="1" ht="15.75" hidden="1" thickBot="1" x14ac:dyDescent="0.3">
      <c r="A916" s="467"/>
      <c r="B916" s="459"/>
      <c r="C916" s="212">
        <v>6</v>
      </c>
      <c r="D916" s="212">
        <v>2</v>
      </c>
      <c r="E916" s="213" t="s">
        <v>211</v>
      </c>
      <c r="F916" s="213" t="s">
        <v>154</v>
      </c>
      <c r="G916" s="213" t="s">
        <v>154</v>
      </c>
      <c r="H916" s="245" t="s">
        <v>220</v>
      </c>
      <c r="I916" s="233">
        <v>25.36</v>
      </c>
      <c r="J916" s="234">
        <v>363.63</v>
      </c>
      <c r="K916" s="217">
        <f t="shared" si="71"/>
        <v>338.27</v>
      </c>
      <c r="L916" s="246">
        <v>309.78514285714198</v>
      </c>
      <c r="M916" s="215">
        <f t="shared" si="72"/>
        <v>1.0919503655990173</v>
      </c>
      <c r="N916" s="218"/>
      <c r="O916" s="217"/>
      <c r="P916" s="217"/>
      <c r="Q916" s="217"/>
      <c r="R916" s="217"/>
      <c r="S916" s="216"/>
      <c r="T916" s="219"/>
      <c r="U916" s="217"/>
      <c r="V916" s="217"/>
      <c r="W916" s="220"/>
    </row>
    <row r="917" spans="1:23" s="208" customFormat="1" hidden="1" x14ac:dyDescent="0.25">
      <c r="A917" s="465" t="s">
        <v>224</v>
      </c>
      <c r="B917" s="461">
        <v>569</v>
      </c>
      <c r="C917" s="212">
        <v>6</v>
      </c>
      <c r="D917" s="212">
        <v>2</v>
      </c>
      <c r="E917" s="213" t="s">
        <v>186</v>
      </c>
      <c r="F917" s="213" t="s">
        <v>154</v>
      </c>
      <c r="G917" s="213" t="s">
        <v>154</v>
      </c>
      <c r="H917" s="237" t="s">
        <v>117</v>
      </c>
      <c r="I917" s="238">
        <v>14.06</v>
      </c>
      <c r="J917" s="239">
        <v>81.39</v>
      </c>
      <c r="K917" s="217">
        <f t="shared" si="71"/>
        <v>67.33</v>
      </c>
      <c r="L917" s="14">
        <v>77.446285714285594</v>
      </c>
      <c r="M917" s="215">
        <f t="shared" si="72"/>
        <v>0.86937674775512741</v>
      </c>
      <c r="N917" s="218"/>
      <c r="O917" s="217"/>
      <c r="P917" s="217"/>
      <c r="Q917" s="217"/>
      <c r="R917" s="217"/>
      <c r="S917" s="216"/>
      <c r="T917" s="219"/>
      <c r="U917" s="217"/>
      <c r="V917" s="217"/>
      <c r="W917" s="220"/>
    </row>
    <row r="918" spans="1:23" s="208" customFormat="1" hidden="1" x14ac:dyDescent="0.25">
      <c r="A918" s="466"/>
      <c r="B918" s="458"/>
      <c r="C918" s="212">
        <v>6</v>
      </c>
      <c r="D918" s="212">
        <v>2</v>
      </c>
      <c r="E918" s="213" t="s">
        <v>186</v>
      </c>
      <c r="F918" s="213" t="s">
        <v>154</v>
      </c>
      <c r="G918" s="213" t="s">
        <v>154</v>
      </c>
      <c r="H918" s="214" t="s">
        <v>119</v>
      </c>
      <c r="I918" s="215">
        <v>13.93</v>
      </c>
      <c r="J918" s="216">
        <v>206.19</v>
      </c>
      <c r="K918" s="217">
        <f t="shared" si="71"/>
        <v>192.26</v>
      </c>
      <c r="L918" s="14">
        <v>154.89257142857099</v>
      </c>
      <c r="M918" s="215">
        <f t="shared" si="72"/>
        <v>1.2412473898960421</v>
      </c>
      <c r="N918" s="218"/>
      <c r="O918" s="217"/>
      <c r="P918" s="217"/>
      <c r="Q918" s="217"/>
      <c r="R918" s="217"/>
      <c r="S918" s="216"/>
      <c r="T918" s="219"/>
      <c r="U918" s="217"/>
      <c r="V918" s="217"/>
      <c r="W918" s="220"/>
    </row>
    <row r="919" spans="1:23" s="208" customFormat="1" hidden="1" x14ac:dyDescent="0.25">
      <c r="A919" s="466"/>
      <c r="B919" s="458"/>
      <c r="C919" s="212">
        <v>6</v>
      </c>
      <c r="D919" s="212">
        <v>2</v>
      </c>
      <c r="E919" s="213" t="s">
        <v>186</v>
      </c>
      <c r="F919" s="213" t="s">
        <v>154</v>
      </c>
      <c r="G919" s="213" t="s">
        <v>154</v>
      </c>
      <c r="H919" s="214" t="s">
        <v>69</v>
      </c>
      <c r="I919" s="215">
        <v>14.03</v>
      </c>
      <c r="J919" s="216">
        <v>271.8</v>
      </c>
      <c r="K919" s="217">
        <f t="shared" si="71"/>
        <v>257.77000000000004</v>
      </c>
      <c r="L919" s="14">
        <v>232.33885714285699</v>
      </c>
      <c r="M919" s="215">
        <f t="shared" si="72"/>
        <v>1.1094571229706374</v>
      </c>
      <c r="N919" s="218"/>
      <c r="O919" s="217"/>
      <c r="P919" s="217"/>
      <c r="Q919" s="217"/>
      <c r="R919" s="217"/>
      <c r="S919" s="216"/>
      <c r="T919" s="219"/>
      <c r="U919" s="217"/>
      <c r="V919" s="217"/>
      <c r="W919" s="220"/>
    </row>
    <row r="920" spans="1:23" s="208" customFormat="1" x14ac:dyDescent="0.25">
      <c r="A920" s="466"/>
      <c r="B920" s="458"/>
      <c r="C920" s="212">
        <v>6</v>
      </c>
      <c r="D920" s="212">
        <v>2</v>
      </c>
      <c r="E920" s="213" t="s">
        <v>186</v>
      </c>
      <c r="F920" s="213" t="s">
        <v>154</v>
      </c>
      <c r="G920" s="213" t="s">
        <v>154</v>
      </c>
      <c r="H920" s="214" t="s">
        <v>116</v>
      </c>
      <c r="I920" s="215">
        <v>13.9</v>
      </c>
      <c r="J920" s="216">
        <v>509.43</v>
      </c>
      <c r="K920" s="217">
        <f t="shared" si="71"/>
        <v>495.53000000000003</v>
      </c>
      <c r="L920" s="14">
        <v>464.67771428571399</v>
      </c>
      <c r="M920" s="215">
        <f t="shared" si="72"/>
        <v>1.0663950190977225</v>
      </c>
      <c r="N920" s="218"/>
      <c r="O920" s="217"/>
      <c r="P920" s="217"/>
      <c r="Q920" s="217"/>
      <c r="R920" s="217"/>
      <c r="S920" s="216"/>
      <c r="T920" s="219"/>
      <c r="U920" s="217"/>
      <c r="V920" s="217"/>
      <c r="W920" s="220"/>
    </row>
    <row r="921" spans="1:23" s="208" customFormat="1" ht="15.75" hidden="1" thickBot="1" x14ac:dyDescent="0.3">
      <c r="A921" s="467"/>
      <c r="B921" s="459"/>
      <c r="C921" s="212">
        <v>6</v>
      </c>
      <c r="D921" s="212">
        <v>2</v>
      </c>
      <c r="E921" s="213" t="s">
        <v>186</v>
      </c>
      <c r="F921" s="213" t="s">
        <v>154</v>
      </c>
      <c r="G921" s="213" t="s">
        <v>154</v>
      </c>
      <c r="H921" s="232" t="s">
        <v>118</v>
      </c>
      <c r="I921" s="233">
        <v>14.38</v>
      </c>
      <c r="J921" s="234">
        <v>504.44</v>
      </c>
      <c r="K921" s="217">
        <f t="shared" si="71"/>
        <v>490.06</v>
      </c>
      <c r="L921" s="14">
        <v>486.982244571428</v>
      </c>
      <c r="M921" s="215">
        <f t="shared" si="72"/>
        <v>1.0063200567636312</v>
      </c>
      <c r="N921" s="218"/>
      <c r="O921" s="217"/>
      <c r="P921" s="217"/>
      <c r="Q921" s="217"/>
      <c r="R921" s="217"/>
      <c r="S921" s="216"/>
      <c r="T921" s="219"/>
      <c r="U921" s="217"/>
      <c r="V921" s="217"/>
      <c r="W921" s="220"/>
    </row>
    <row r="922" spans="1:23" s="208" customFormat="1" hidden="1" x14ac:dyDescent="0.25">
      <c r="A922" s="465" t="s">
        <v>224</v>
      </c>
      <c r="B922" s="461">
        <v>570</v>
      </c>
      <c r="C922" s="212">
        <v>6</v>
      </c>
      <c r="D922" s="212">
        <v>2</v>
      </c>
      <c r="E922" s="213" t="s">
        <v>151</v>
      </c>
      <c r="F922" s="213" t="s">
        <v>154</v>
      </c>
      <c r="G922" s="213" t="s">
        <v>154</v>
      </c>
      <c r="H922" s="237" t="s">
        <v>117</v>
      </c>
      <c r="I922" s="238">
        <v>11.97</v>
      </c>
      <c r="J922" s="239">
        <v>69.02</v>
      </c>
      <c r="K922" s="217">
        <f t="shared" si="71"/>
        <v>57.05</v>
      </c>
      <c r="L922" s="14">
        <v>77.446285714285594</v>
      </c>
      <c r="M922" s="215">
        <f t="shared" si="72"/>
        <v>0.73663958799094043</v>
      </c>
      <c r="N922" s="218"/>
      <c r="O922" s="217"/>
      <c r="P922" s="217"/>
      <c r="Q922" s="217"/>
      <c r="R922" s="217"/>
      <c r="S922" s="216"/>
      <c r="T922" s="219"/>
      <c r="U922" s="217"/>
      <c r="V922" s="217"/>
      <c r="W922" s="220"/>
    </row>
    <row r="923" spans="1:23" s="208" customFormat="1" hidden="1" x14ac:dyDescent="0.25">
      <c r="A923" s="466"/>
      <c r="B923" s="458"/>
      <c r="C923" s="212">
        <v>6</v>
      </c>
      <c r="D923" s="212">
        <v>2</v>
      </c>
      <c r="E923" s="213" t="s">
        <v>151</v>
      </c>
      <c r="F923" s="213" t="s">
        <v>154</v>
      </c>
      <c r="G923" s="213" t="s">
        <v>154</v>
      </c>
      <c r="H923" s="214" t="s">
        <v>119</v>
      </c>
      <c r="I923" s="215">
        <v>14.08</v>
      </c>
      <c r="J923" s="216">
        <v>182.89</v>
      </c>
      <c r="K923" s="217">
        <f t="shared" si="71"/>
        <v>168.80999999999997</v>
      </c>
      <c r="L923" s="14">
        <v>154.89257142857099</v>
      </c>
      <c r="M923" s="215">
        <f t="shared" si="72"/>
        <v>1.0898521371494374</v>
      </c>
      <c r="N923" s="218"/>
      <c r="O923" s="217"/>
      <c r="P923" s="217"/>
      <c r="Q923" s="217"/>
      <c r="R923" s="217"/>
      <c r="S923" s="216"/>
      <c r="T923" s="219"/>
      <c r="U923" s="217"/>
      <c r="V923" s="217"/>
      <c r="W923" s="220"/>
    </row>
    <row r="924" spans="1:23" s="208" customFormat="1" hidden="1" x14ac:dyDescent="0.25">
      <c r="A924" s="466"/>
      <c r="B924" s="458"/>
      <c r="C924" s="212">
        <v>6</v>
      </c>
      <c r="D924" s="212">
        <v>2</v>
      </c>
      <c r="E924" s="213" t="s">
        <v>151</v>
      </c>
      <c r="F924" s="213" t="s">
        <v>154</v>
      </c>
      <c r="G924" s="213" t="s">
        <v>154</v>
      </c>
      <c r="H924" s="214" t="s">
        <v>69</v>
      </c>
      <c r="I924" s="215">
        <v>13.92</v>
      </c>
      <c r="J924" s="216">
        <v>229.52</v>
      </c>
      <c r="K924" s="217">
        <f t="shared" si="71"/>
        <v>215.60000000000002</v>
      </c>
      <c r="L924" s="14">
        <v>232.33885714285699</v>
      </c>
      <c r="M924" s="215">
        <f t="shared" si="72"/>
        <v>0.9279549820090367</v>
      </c>
      <c r="N924" s="218"/>
      <c r="O924" s="217"/>
      <c r="P924" s="217"/>
      <c r="Q924" s="217"/>
      <c r="R924" s="217"/>
      <c r="S924" s="216"/>
      <c r="T924" s="219"/>
      <c r="U924" s="217"/>
      <c r="V924" s="217"/>
      <c r="W924" s="220"/>
    </row>
    <row r="925" spans="1:23" s="208" customFormat="1" x14ac:dyDescent="0.25">
      <c r="A925" s="466"/>
      <c r="B925" s="458"/>
      <c r="C925" s="212">
        <v>6</v>
      </c>
      <c r="D925" s="212">
        <v>2</v>
      </c>
      <c r="E925" s="213" t="s">
        <v>151</v>
      </c>
      <c r="F925" s="213" t="s">
        <v>154</v>
      </c>
      <c r="G925" s="213" t="s">
        <v>154</v>
      </c>
      <c r="H925" s="214" t="s">
        <v>116</v>
      </c>
      <c r="I925" s="215">
        <v>25.5</v>
      </c>
      <c r="J925" s="216">
        <v>496.81</v>
      </c>
      <c r="K925" s="217">
        <f t="shared" si="71"/>
        <v>471.31</v>
      </c>
      <c r="L925" s="14">
        <v>464.67771428571399</v>
      </c>
      <c r="M925" s="215">
        <f t="shared" si="72"/>
        <v>1.0142728723809811</v>
      </c>
      <c r="N925" s="218"/>
      <c r="O925" s="217"/>
      <c r="P925" s="217"/>
      <c r="Q925" s="217"/>
      <c r="R925" s="217"/>
      <c r="S925" s="216"/>
      <c r="T925" s="219"/>
      <c r="U925" s="217"/>
      <c r="V925" s="217"/>
      <c r="W925" s="220"/>
    </row>
    <row r="926" spans="1:23" s="208" customFormat="1" ht="15.75" hidden="1" thickBot="1" x14ac:dyDescent="0.3">
      <c r="A926" s="467"/>
      <c r="B926" s="459"/>
      <c r="C926" s="212">
        <v>6</v>
      </c>
      <c r="D926" s="212">
        <v>2</v>
      </c>
      <c r="E926" s="213" t="s">
        <v>151</v>
      </c>
      <c r="F926" s="213" t="s">
        <v>154</v>
      </c>
      <c r="G926" s="213" t="s">
        <v>154</v>
      </c>
      <c r="H926" s="232" t="s">
        <v>118</v>
      </c>
      <c r="I926" s="233">
        <v>25.37</v>
      </c>
      <c r="J926" s="234">
        <v>518.79999999999995</v>
      </c>
      <c r="K926" s="217">
        <f t="shared" si="71"/>
        <v>493.42999999999995</v>
      </c>
      <c r="L926" s="14">
        <v>486.982244571428</v>
      </c>
      <c r="M926" s="215">
        <f t="shared" si="72"/>
        <v>1.0132402269291076</v>
      </c>
      <c r="N926" s="218"/>
      <c r="O926" s="217"/>
      <c r="P926" s="217"/>
      <c r="Q926" s="217"/>
      <c r="R926" s="217"/>
      <c r="S926" s="216"/>
      <c r="T926" s="219"/>
      <c r="U926" s="217"/>
      <c r="V926" s="217"/>
      <c r="W926" s="220"/>
    </row>
    <row r="927" spans="1:23" s="208" customFormat="1" hidden="1" x14ac:dyDescent="0.25">
      <c r="A927" s="465" t="s">
        <v>224</v>
      </c>
      <c r="B927" s="461">
        <v>571</v>
      </c>
      <c r="C927" s="212">
        <v>6</v>
      </c>
      <c r="D927" s="212">
        <v>2</v>
      </c>
      <c r="E927" s="213" t="s">
        <v>180</v>
      </c>
      <c r="F927" s="213" t="s">
        <v>154</v>
      </c>
      <c r="G927" s="213" t="s">
        <v>155</v>
      </c>
      <c r="H927" s="237" t="s">
        <v>117</v>
      </c>
      <c r="I927" s="238">
        <v>13.83</v>
      </c>
      <c r="J927" s="239">
        <v>82</v>
      </c>
      <c r="K927" s="217">
        <f t="shared" si="71"/>
        <v>68.17</v>
      </c>
      <c r="L927" s="14">
        <v>77.446285714285594</v>
      </c>
      <c r="M927" s="215">
        <f t="shared" si="72"/>
        <v>0.88022297481757084</v>
      </c>
      <c r="N927" s="218"/>
      <c r="O927" s="217"/>
      <c r="P927" s="217"/>
      <c r="Q927" s="217"/>
      <c r="R927" s="217"/>
      <c r="S927" s="216"/>
      <c r="T927" s="219"/>
      <c r="U927" s="217"/>
      <c r="V927" s="217"/>
      <c r="W927" s="220"/>
    </row>
    <row r="928" spans="1:23" s="208" customFormat="1" hidden="1" x14ac:dyDescent="0.25">
      <c r="A928" s="466"/>
      <c r="B928" s="458"/>
      <c r="C928" s="212">
        <v>6</v>
      </c>
      <c r="D928" s="212">
        <v>2</v>
      </c>
      <c r="E928" s="213" t="s">
        <v>180</v>
      </c>
      <c r="F928" s="213" t="s">
        <v>154</v>
      </c>
      <c r="G928" s="213" t="s">
        <v>155</v>
      </c>
      <c r="H928" s="214" t="s">
        <v>119</v>
      </c>
      <c r="I928" s="215">
        <v>13.95</v>
      </c>
      <c r="J928" s="216">
        <v>222.58</v>
      </c>
      <c r="K928" s="217">
        <f t="shared" si="71"/>
        <v>208.63000000000002</v>
      </c>
      <c r="L928" s="14">
        <v>154.89257142857099</v>
      </c>
      <c r="M928" s="215">
        <f t="shared" si="72"/>
        <v>1.3469335428794929</v>
      </c>
      <c r="N928" s="218"/>
      <c r="O928" s="217"/>
      <c r="P928" s="217"/>
      <c r="Q928" s="217"/>
      <c r="R928" s="217"/>
      <c r="S928" s="216"/>
      <c r="T928" s="219"/>
      <c r="U928" s="217"/>
      <c r="V928" s="217"/>
      <c r="W928" s="220"/>
    </row>
    <row r="929" spans="1:23" s="208" customFormat="1" hidden="1" x14ac:dyDescent="0.25">
      <c r="A929" s="466"/>
      <c r="B929" s="458"/>
      <c r="C929" s="212">
        <v>6</v>
      </c>
      <c r="D929" s="212">
        <v>2</v>
      </c>
      <c r="E929" s="213" t="s">
        <v>180</v>
      </c>
      <c r="F929" s="213" t="s">
        <v>154</v>
      </c>
      <c r="G929" s="213" t="s">
        <v>155</v>
      </c>
      <c r="H929" s="214" t="s">
        <v>69</v>
      </c>
      <c r="I929" s="215">
        <v>14.04</v>
      </c>
      <c r="J929" s="216">
        <v>284.20999999999998</v>
      </c>
      <c r="K929" s="217">
        <f t="shared" si="71"/>
        <v>270.16999999999996</v>
      </c>
      <c r="L929" s="14">
        <v>232.33885714285699</v>
      </c>
      <c r="M929" s="215">
        <f t="shared" si="72"/>
        <v>1.1628274466112309</v>
      </c>
      <c r="N929" s="218"/>
      <c r="O929" s="217"/>
      <c r="P929" s="217"/>
      <c r="Q929" s="217"/>
      <c r="R929" s="217"/>
      <c r="S929" s="216"/>
      <c r="T929" s="219"/>
      <c r="U929" s="217"/>
      <c r="V929" s="217"/>
      <c r="W929" s="220"/>
    </row>
    <row r="930" spans="1:23" s="208" customFormat="1" x14ac:dyDescent="0.25">
      <c r="A930" s="466"/>
      <c r="B930" s="458"/>
      <c r="C930" s="212">
        <v>6</v>
      </c>
      <c r="D930" s="212">
        <v>2</v>
      </c>
      <c r="E930" s="213" t="s">
        <v>180</v>
      </c>
      <c r="F930" s="213" t="s">
        <v>154</v>
      </c>
      <c r="G930" s="213" t="s">
        <v>155</v>
      </c>
      <c r="H930" s="214" t="s">
        <v>116</v>
      </c>
      <c r="I930" s="215">
        <v>13.87</v>
      </c>
      <c r="J930" s="216">
        <v>514.71</v>
      </c>
      <c r="K930" s="217">
        <f t="shared" si="71"/>
        <v>500.84000000000003</v>
      </c>
      <c r="L930" s="14">
        <v>464.67771428571399</v>
      </c>
      <c r="M930" s="215">
        <f t="shared" si="72"/>
        <v>1.0778222940385109</v>
      </c>
      <c r="N930" s="218"/>
      <c r="O930" s="217"/>
      <c r="P930" s="217"/>
      <c r="Q930" s="217"/>
      <c r="R930" s="217"/>
      <c r="S930" s="216"/>
      <c r="T930" s="219"/>
      <c r="U930" s="217"/>
      <c r="V930" s="217"/>
      <c r="W930" s="220"/>
    </row>
    <row r="931" spans="1:23" s="208" customFormat="1" ht="15.75" hidden="1" thickBot="1" x14ac:dyDescent="0.3">
      <c r="A931" s="467"/>
      <c r="B931" s="459"/>
      <c r="C931" s="212">
        <v>6</v>
      </c>
      <c r="D931" s="212">
        <v>2</v>
      </c>
      <c r="E931" s="213" t="s">
        <v>180</v>
      </c>
      <c r="F931" s="213" t="s">
        <v>154</v>
      </c>
      <c r="G931" s="213" t="s">
        <v>155</v>
      </c>
      <c r="H931" s="232" t="s">
        <v>118</v>
      </c>
      <c r="I931" s="233">
        <v>13.8</v>
      </c>
      <c r="J931" s="234">
        <v>539.33000000000004</v>
      </c>
      <c r="K931" s="217">
        <f t="shared" si="71"/>
        <v>525.53000000000009</v>
      </c>
      <c r="L931" s="14">
        <v>486.982244571428</v>
      </c>
      <c r="M931" s="215">
        <f t="shared" si="72"/>
        <v>1.0791563878524899</v>
      </c>
      <c r="N931" s="218"/>
      <c r="O931" s="217"/>
      <c r="P931" s="217"/>
      <c r="Q931" s="217"/>
      <c r="R931" s="217"/>
      <c r="S931" s="216"/>
      <c r="T931" s="219"/>
      <c r="U931" s="217"/>
      <c r="V931" s="217"/>
      <c r="W931" s="220"/>
    </row>
    <row r="932" spans="1:23" s="208" customFormat="1" hidden="1" x14ac:dyDescent="0.25">
      <c r="A932" s="465" t="s">
        <v>224</v>
      </c>
      <c r="B932" s="461">
        <v>572</v>
      </c>
      <c r="C932" s="212">
        <v>6</v>
      </c>
      <c r="D932" s="212">
        <v>2</v>
      </c>
      <c r="E932" s="213" t="s">
        <v>195</v>
      </c>
      <c r="F932" s="213" t="s">
        <v>154</v>
      </c>
      <c r="G932" s="213" t="s">
        <v>154</v>
      </c>
      <c r="H932" s="237" t="s">
        <v>117</v>
      </c>
      <c r="I932" s="238">
        <v>11.79</v>
      </c>
      <c r="J932" s="239">
        <v>70.87</v>
      </c>
      <c r="K932" s="217">
        <f t="shared" si="71"/>
        <v>59.080000000000005</v>
      </c>
      <c r="L932" s="14">
        <v>77.446285714285594</v>
      </c>
      <c r="M932" s="215">
        <f t="shared" si="72"/>
        <v>0.76285130339184515</v>
      </c>
      <c r="N932" s="218"/>
      <c r="O932" s="217"/>
      <c r="P932" s="217"/>
      <c r="Q932" s="217"/>
      <c r="R932" s="217"/>
      <c r="S932" s="216"/>
      <c r="T932" s="219"/>
      <c r="U932" s="217"/>
      <c r="V932" s="217"/>
      <c r="W932" s="220"/>
    </row>
    <row r="933" spans="1:23" s="208" customFormat="1" hidden="1" x14ac:dyDescent="0.25">
      <c r="A933" s="466"/>
      <c r="B933" s="458"/>
      <c r="C933" s="212">
        <v>6</v>
      </c>
      <c r="D933" s="212">
        <v>2</v>
      </c>
      <c r="E933" s="213" t="s">
        <v>195</v>
      </c>
      <c r="F933" s="213" t="s">
        <v>154</v>
      </c>
      <c r="G933" s="213" t="s">
        <v>154</v>
      </c>
      <c r="H933" s="214" t="s">
        <v>119</v>
      </c>
      <c r="I933" s="215">
        <v>13.93</v>
      </c>
      <c r="J933" s="216">
        <v>182.97</v>
      </c>
      <c r="K933" s="217">
        <f t="shared" si="71"/>
        <v>169.04</v>
      </c>
      <c r="L933" s="14">
        <v>154.89257142857099</v>
      </c>
      <c r="M933" s="215">
        <f t="shared" si="72"/>
        <v>1.0913370372829863</v>
      </c>
      <c r="N933" s="218"/>
      <c r="O933" s="217"/>
      <c r="P933" s="217"/>
      <c r="Q933" s="217"/>
      <c r="R933" s="217"/>
      <c r="S933" s="216"/>
      <c r="T933" s="219"/>
      <c r="U933" s="217"/>
      <c r="V933" s="217"/>
      <c r="W933" s="220"/>
    </row>
    <row r="934" spans="1:23" s="208" customFormat="1" hidden="1" x14ac:dyDescent="0.25">
      <c r="A934" s="466"/>
      <c r="B934" s="458"/>
      <c r="C934" s="212">
        <v>6</v>
      </c>
      <c r="D934" s="212">
        <v>2</v>
      </c>
      <c r="E934" s="213" t="s">
        <v>195</v>
      </c>
      <c r="F934" s="213" t="s">
        <v>154</v>
      </c>
      <c r="G934" s="213" t="s">
        <v>154</v>
      </c>
      <c r="H934" s="214" t="s">
        <v>69</v>
      </c>
      <c r="I934" s="215">
        <v>14.06</v>
      </c>
      <c r="J934" s="216">
        <v>305.33999999999997</v>
      </c>
      <c r="K934" s="217">
        <f t="shared" si="71"/>
        <v>291.27999999999997</v>
      </c>
      <c r="L934" s="14">
        <v>232.33885714285699</v>
      </c>
      <c r="M934" s="215">
        <f t="shared" si="72"/>
        <v>1.253686118550984</v>
      </c>
      <c r="N934" s="218"/>
      <c r="O934" s="217"/>
      <c r="P934" s="217"/>
      <c r="Q934" s="217"/>
      <c r="R934" s="217"/>
      <c r="S934" s="216"/>
      <c r="T934" s="219"/>
      <c r="U934" s="217"/>
      <c r="V934" s="217"/>
      <c r="W934" s="220"/>
    </row>
    <row r="935" spans="1:23" s="208" customFormat="1" x14ac:dyDescent="0.25">
      <c r="A935" s="466"/>
      <c r="B935" s="458"/>
      <c r="C935" s="212">
        <v>6</v>
      </c>
      <c r="D935" s="212">
        <v>2</v>
      </c>
      <c r="E935" s="213" t="s">
        <v>195</v>
      </c>
      <c r="F935" s="213" t="s">
        <v>154</v>
      </c>
      <c r="G935" s="213" t="s">
        <v>154</v>
      </c>
      <c r="H935" s="214" t="s">
        <v>116</v>
      </c>
      <c r="I935" s="215">
        <v>25.52</v>
      </c>
      <c r="J935" s="216">
        <v>517.63</v>
      </c>
      <c r="K935" s="217">
        <f t="shared" si="71"/>
        <v>492.11</v>
      </c>
      <c r="L935" s="14">
        <v>464.67771428571399</v>
      </c>
      <c r="M935" s="215">
        <f t="shared" si="72"/>
        <v>1.0590350793053502</v>
      </c>
      <c r="N935" s="218"/>
      <c r="O935" s="217"/>
      <c r="P935" s="217"/>
      <c r="Q935" s="217"/>
      <c r="R935" s="217"/>
      <c r="S935" s="216"/>
      <c r="T935" s="219"/>
      <c r="U935" s="217"/>
      <c r="V935" s="217"/>
      <c r="W935" s="220"/>
    </row>
    <row r="936" spans="1:23" s="208" customFormat="1" ht="15.75" hidden="1" thickBot="1" x14ac:dyDescent="0.3">
      <c r="A936" s="467"/>
      <c r="B936" s="459"/>
      <c r="C936" s="212">
        <v>6</v>
      </c>
      <c r="D936" s="212">
        <v>2</v>
      </c>
      <c r="E936" s="213" t="s">
        <v>195</v>
      </c>
      <c r="F936" s="213" t="s">
        <v>154</v>
      </c>
      <c r="G936" s="213" t="s">
        <v>154</v>
      </c>
      <c r="H936" s="232" t="s">
        <v>118</v>
      </c>
      <c r="I936" s="233">
        <v>25.3</v>
      </c>
      <c r="J936" s="234">
        <v>614.46</v>
      </c>
      <c r="K936" s="217">
        <f t="shared" si="71"/>
        <v>589.16000000000008</v>
      </c>
      <c r="L936" s="14">
        <v>486.982244571428</v>
      </c>
      <c r="M936" s="215">
        <f t="shared" si="72"/>
        <v>1.2098182358136984</v>
      </c>
      <c r="N936" s="218"/>
      <c r="O936" s="217"/>
      <c r="P936" s="217"/>
      <c r="Q936" s="217"/>
      <c r="R936" s="217"/>
      <c r="S936" s="216"/>
      <c r="T936" s="219"/>
      <c r="U936" s="217"/>
      <c r="V936" s="217"/>
      <c r="W936" s="220"/>
    </row>
    <row r="937" spans="1:23" s="208" customFormat="1" hidden="1" x14ac:dyDescent="0.25">
      <c r="A937" s="465" t="s">
        <v>224</v>
      </c>
      <c r="B937" s="461">
        <v>573</v>
      </c>
      <c r="C937" s="212">
        <v>6</v>
      </c>
      <c r="D937" s="212">
        <v>2</v>
      </c>
      <c r="E937" s="213" t="s">
        <v>180</v>
      </c>
      <c r="F937" s="213" t="s">
        <v>157</v>
      </c>
      <c r="G937" s="213" t="s">
        <v>154</v>
      </c>
      <c r="H937" s="237" t="s">
        <v>117</v>
      </c>
      <c r="I937" s="238">
        <v>11.78</v>
      </c>
      <c r="J937" s="239">
        <v>75</v>
      </c>
      <c r="K937" s="217">
        <f t="shared" si="71"/>
        <v>63.22</v>
      </c>
      <c r="L937" s="14">
        <v>77.446285714285594</v>
      </c>
      <c r="M937" s="215">
        <f t="shared" si="72"/>
        <v>0.8163077081996013</v>
      </c>
      <c r="N937" s="218"/>
      <c r="O937" s="217"/>
      <c r="P937" s="217"/>
      <c r="Q937" s="217"/>
      <c r="R937" s="217"/>
      <c r="S937" s="216"/>
      <c r="T937" s="219"/>
      <c r="U937" s="217"/>
      <c r="V937" s="217"/>
      <c r="W937" s="220"/>
    </row>
    <row r="938" spans="1:23" s="208" customFormat="1" hidden="1" x14ac:dyDescent="0.25">
      <c r="A938" s="466"/>
      <c r="B938" s="458"/>
      <c r="C938" s="212">
        <v>6</v>
      </c>
      <c r="D938" s="212">
        <v>2</v>
      </c>
      <c r="E938" s="213" t="s">
        <v>180</v>
      </c>
      <c r="F938" s="213" t="s">
        <v>157</v>
      </c>
      <c r="G938" s="213" t="s">
        <v>154</v>
      </c>
      <c r="H938" s="214" t="s">
        <v>119</v>
      </c>
      <c r="I938" s="215">
        <v>13.91</v>
      </c>
      <c r="J938" s="216">
        <v>195.91</v>
      </c>
      <c r="K938" s="217">
        <f t="shared" si="71"/>
        <v>182</v>
      </c>
      <c r="L938" s="14">
        <v>154.89257142857099</v>
      </c>
      <c r="M938" s="215">
        <f t="shared" si="72"/>
        <v>1.1750079317646918</v>
      </c>
      <c r="N938" s="218"/>
      <c r="O938" s="217"/>
      <c r="P938" s="217"/>
      <c r="Q938" s="217"/>
      <c r="R938" s="217"/>
      <c r="S938" s="216"/>
      <c r="T938" s="219"/>
      <c r="U938" s="217"/>
      <c r="V938" s="217"/>
      <c r="W938" s="220"/>
    </row>
    <row r="939" spans="1:23" s="208" customFormat="1" hidden="1" x14ac:dyDescent="0.25">
      <c r="A939" s="466"/>
      <c r="B939" s="458"/>
      <c r="C939" s="212">
        <v>6</v>
      </c>
      <c r="D939" s="212">
        <v>2</v>
      </c>
      <c r="E939" s="213" t="s">
        <v>180</v>
      </c>
      <c r="F939" s="213" t="s">
        <v>157</v>
      </c>
      <c r="G939" s="213" t="s">
        <v>154</v>
      </c>
      <c r="H939" s="214" t="s">
        <v>69</v>
      </c>
      <c r="I939" s="215">
        <v>13.91</v>
      </c>
      <c r="J939" s="216">
        <v>278.83</v>
      </c>
      <c r="K939" s="217">
        <f t="shared" si="71"/>
        <v>264.91999999999996</v>
      </c>
      <c r="L939" s="14">
        <v>232.33885714285699</v>
      </c>
      <c r="M939" s="215">
        <f t="shared" si="72"/>
        <v>1.1402311402311407</v>
      </c>
      <c r="N939" s="218"/>
      <c r="O939" s="217"/>
      <c r="P939" s="217"/>
      <c r="Q939" s="217"/>
      <c r="R939" s="217"/>
      <c r="S939" s="216"/>
      <c r="T939" s="219"/>
      <c r="U939" s="217"/>
      <c r="V939" s="217"/>
      <c r="W939" s="220"/>
    </row>
    <row r="940" spans="1:23" s="208" customFormat="1" x14ac:dyDescent="0.25">
      <c r="A940" s="466"/>
      <c r="B940" s="458"/>
      <c r="C940" s="212">
        <v>6</v>
      </c>
      <c r="D940" s="212">
        <v>2</v>
      </c>
      <c r="E940" s="213" t="s">
        <v>180</v>
      </c>
      <c r="F940" s="213" t="s">
        <v>157</v>
      </c>
      <c r="G940" s="213" t="s">
        <v>154</v>
      </c>
      <c r="H940" s="214" t="s">
        <v>116</v>
      </c>
      <c r="I940" s="215">
        <v>25.36</v>
      </c>
      <c r="J940" s="216">
        <v>509.11</v>
      </c>
      <c r="K940" s="217">
        <f t="shared" si="71"/>
        <v>483.75</v>
      </c>
      <c r="L940" s="14">
        <v>464.67771428571399</v>
      </c>
      <c r="M940" s="215">
        <f t="shared" si="72"/>
        <v>1.0410441153684404</v>
      </c>
      <c r="N940" s="218"/>
      <c r="O940" s="217"/>
      <c r="P940" s="217"/>
      <c r="Q940" s="217"/>
      <c r="R940" s="217"/>
      <c r="S940" s="216"/>
      <c r="T940" s="219"/>
      <c r="U940" s="217"/>
      <c r="V940" s="217"/>
      <c r="W940" s="220"/>
    </row>
    <row r="941" spans="1:23" s="208" customFormat="1" ht="15.75" hidden="1" thickBot="1" x14ac:dyDescent="0.3">
      <c r="A941" s="467"/>
      <c r="B941" s="459"/>
      <c r="C941" s="212">
        <v>6</v>
      </c>
      <c r="D941" s="212">
        <v>2</v>
      </c>
      <c r="E941" s="213" t="s">
        <v>180</v>
      </c>
      <c r="F941" s="213" t="s">
        <v>157</v>
      </c>
      <c r="G941" s="213" t="s">
        <v>154</v>
      </c>
      <c r="H941" s="232" t="s">
        <v>118</v>
      </c>
      <c r="I941" s="233">
        <v>25.51</v>
      </c>
      <c r="J941" s="234">
        <v>622.54</v>
      </c>
      <c r="K941" s="217">
        <f t="shared" si="71"/>
        <v>597.03</v>
      </c>
      <c r="L941" s="14">
        <v>486.982244571428</v>
      </c>
      <c r="M941" s="215">
        <f t="shared" si="72"/>
        <v>1.225978989286191</v>
      </c>
      <c r="N941" s="218"/>
      <c r="O941" s="217"/>
      <c r="P941" s="217"/>
      <c r="Q941" s="217"/>
      <c r="R941" s="217"/>
      <c r="S941" s="216"/>
      <c r="T941" s="219"/>
      <c r="U941" s="217"/>
      <c r="V941" s="217"/>
      <c r="W941" s="220"/>
    </row>
    <row r="942" spans="1:23" s="208" customFormat="1" hidden="1" x14ac:dyDescent="0.25">
      <c r="A942" s="465" t="s">
        <v>224</v>
      </c>
      <c r="B942" s="461">
        <v>574</v>
      </c>
      <c r="C942" s="212">
        <v>6</v>
      </c>
      <c r="D942" s="212">
        <v>2</v>
      </c>
      <c r="E942" s="213" t="s">
        <v>189</v>
      </c>
      <c r="F942" s="213" t="s">
        <v>154</v>
      </c>
      <c r="G942" s="213" t="s">
        <v>154</v>
      </c>
      <c r="H942" s="237" t="s">
        <v>117</v>
      </c>
      <c r="I942" s="238">
        <v>13.94</v>
      </c>
      <c r="J942" s="239">
        <v>71.5</v>
      </c>
      <c r="K942" s="217">
        <f t="shared" si="71"/>
        <v>57.56</v>
      </c>
      <c r="L942" s="14">
        <v>77.446285714285594</v>
      </c>
      <c r="M942" s="215">
        <f t="shared" si="72"/>
        <v>0.74322479727885249</v>
      </c>
      <c r="N942" s="218"/>
      <c r="O942" s="217"/>
      <c r="P942" s="217"/>
      <c r="Q942" s="217"/>
      <c r="R942" s="217"/>
      <c r="S942" s="216"/>
      <c r="T942" s="219"/>
      <c r="U942" s="217"/>
      <c r="V942" s="217"/>
      <c r="W942" s="220"/>
    </row>
    <row r="943" spans="1:23" s="208" customFormat="1" hidden="1" x14ac:dyDescent="0.25">
      <c r="A943" s="466"/>
      <c r="B943" s="458"/>
      <c r="C943" s="212">
        <v>6</v>
      </c>
      <c r="D943" s="212">
        <v>2</v>
      </c>
      <c r="E943" s="213" t="s">
        <v>189</v>
      </c>
      <c r="F943" s="213" t="s">
        <v>154</v>
      </c>
      <c r="G943" s="213" t="s">
        <v>154</v>
      </c>
      <c r="H943" s="214" t="s">
        <v>119</v>
      </c>
      <c r="I943" s="215">
        <v>14.51</v>
      </c>
      <c r="J943" s="216">
        <v>165.47</v>
      </c>
      <c r="K943" s="217">
        <f t="shared" si="71"/>
        <v>150.96</v>
      </c>
      <c r="L943" s="14">
        <v>154.89257142857099</v>
      </c>
      <c r="M943" s="215">
        <f t="shared" si="72"/>
        <v>0.97461097461097745</v>
      </c>
      <c r="N943" s="218"/>
      <c r="O943" s="217"/>
      <c r="P943" s="217"/>
      <c r="Q943" s="217"/>
      <c r="R943" s="217"/>
      <c r="S943" s="216"/>
      <c r="T943" s="219"/>
      <c r="U943" s="217"/>
      <c r="V943" s="217"/>
      <c r="W943" s="220"/>
    </row>
    <row r="944" spans="1:23" s="208" customFormat="1" hidden="1" x14ac:dyDescent="0.25">
      <c r="A944" s="466"/>
      <c r="B944" s="458"/>
      <c r="C944" s="212">
        <v>6</v>
      </c>
      <c r="D944" s="212">
        <v>2</v>
      </c>
      <c r="E944" s="213" t="s">
        <v>189</v>
      </c>
      <c r="F944" s="213" t="s">
        <v>154</v>
      </c>
      <c r="G944" s="213" t="s">
        <v>154</v>
      </c>
      <c r="H944" s="214" t="s">
        <v>69</v>
      </c>
      <c r="I944" s="215">
        <v>13.99</v>
      </c>
      <c r="J944" s="216">
        <v>259.70999999999998</v>
      </c>
      <c r="K944" s="217">
        <f t="shared" si="71"/>
        <v>245.71999999999997</v>
      </c>
      <c r="L944" s="14">
        <v>232.33885714285699</v>
      </c>
      <c r="M944" s="215">
        <f t="shared" si="72"/>
        <v>1.0575932197553826</v>
      </c>
      <c r="N944" s="218"/>
      <c r="O944" s="217"/>
      <c r="P944" s="217"/>
      <c r="Q944" s="217"/>
      <c r="R944" s="217"/>
      <c r="S944" s="216"/>
      <c r="T944" s="219"/>
      <c r="U944" s="217"/>
      <c r="V944" s="217"/>
      <c r="W944" s="220"/>
    </row>
    <row r="945" spans="1:23" s="208" customFormat="1" x14ac:dyDescent="0.25">
      <c r="A945" s="466"/>
      <c r="B945" s="458"/>
      <c r="C945" s="212">
        <v>6</v>
      </c>
      <c r="D945" s="212">
        <v>2</v>
      </c>
      <c r="E945" s="213" t="s">
        <v>189</v>
      </c>
      <c r="F945" s="213" t="s">
        <v>154</v>
      </c>
      <c r="G945" s="213" t="s">
        <v>154</v>
      </c>
      <c r="H945" s="214" t="s">
        <v>116</v>
      </c>
      <c r="I945" s="215">
        <v>13.69</v>
      </c>
      <c r="J945" s="216">
        <v>494.02</v>
      </c>
      <c r="K945" s="217">
        <f t="shared" si="71"/>
        <v>480.33</v>
      </c>
      <c r="L945" s="14">
        <v>464.67771428571399</v>
      </c>
      <c r="M945" s="215">
        <f t="shared" si="72"/>
        <v>1.0336841755760682</v>
      </c>
      <c r="N945" s="218"/>
      <c r="O945" s="217"/>
      <c r="P945" s="217"/>
      <c r="Q945" s="217"/>
      <c r="R945" s="217"/>
      <c r="S945" s="216"/>
      <c r="T945" s="219"/>
      <c r="U945" s="217"/>
      <c r="V945" s="217"/>
      <c r="W945" s="220"/>
    </row>
    <row r="946" spans="1:23" s="208" customFormat="1" ht="15.75" hidden="1" thickBot="1" x14ac:dyDescent="0.3">
      <c r="A946" s="467"/>
      <c r="B946" s="459"/>
      <c r="C946" s="212">
        <v>6</v>
      </c>
      <c r="D946" s="212">
        <v>2</v>
      </c>
      <c r="E946" s="213" t="s">
        <v>189</v>
      </c>
      <c r="F946" s="213" t="s">
        <v>154</v>
      </c>
      <c r="G946" s="213" t="s">
        <v>154</v>
      </c>
      <c r="H946" s="232" t="s">
        <v>118</v>
      </c>
      <c r="I946" s="233">
        <v>14</v>
      </c>
      <c r="J946" s="234">
        <v>255.63</v>
      </c>
      <c r="K946" s="217">
        <f t="shared" si="71"/>
        <v>241.63</v>
      </c>
      <c r="L946" s="14">
        <v>486.982244571428</v>
      </c>
      <c r="M946" s="215">
        <f t="shared" si="72"/>
        <v>0.49617825432762563</v>
      </c>
      <c r="N946" s="218"/>
      <c r="O946" s="217"/>
      <c r="P946" s="217"/>
      <c r="Q946" s="217"/>
      <c r="R946" s="217"/>
      <c r="S946" s="216"/>
      <c r="T946" s="219"/>
      <c r="U946" s="217"/>
      <c r="V946" s="217"/>
      <c r="W946" s="220"/>
    </row>
    <row r="947" spans="1:23" s="208" customFormat="1" hidden="1" x14ac:dyDescent="0.25">
      <c r="A947" s="465" t="s">
        <v>224</v>
      </c>
      <c r="B947" s="461">
        <v>575</v>
      </c>
      <c r="C947" s="212">
        <v>6</v>
      </c>
      <c r="D947" s="212">
        <v>2</v>
      </c>
      <c r="E947" s="213" t="s">
        <v>187</v>
      </c>
      <c r="F947" s="213" t="s">
        <v>157</v>
      </c>
      <c r="G947" s="213" t="s">
        <v>154</v>
      </c>
      <c r="H947" s="237" t="s">
        <v>117</v>
      </c>
      <c r="I947" s="238">
        <v>12</v>
      </c>
      <c r="J947" s="239">
        <v>64.53</v>
      </c>
      <c r="K947" s="217">
        <f t="shared" si="71"/>
        <v>52.53</v>
      </c>
      <c r="L947" s="14">
        <v>77.446285714285594</v>
      </c>
      <c r="M947" s="215">
        <f t="shared" si="72"/>
        <v>0.67827655665493614</v>
      </c>
      <c r="N947" s="218"/>
      <c r="O947" s="217"/>
      <c r="P947" s="217"/>
      <c r="Q947" s="217"/>
      <c r="R947" s="217"/>
      <c r="S947" s="216"/>
      <c r="T947" s="219"/>
      <c r="U947" s="217"/>
      <c r="V947" s="217"/>
      <c r="W947" s="220"/>
    </row>
    <row r="948" spans="1:23" s="208" customFormat="1" hidden="1" x14ac:dyDescent="0.25">
      <c r="A948" s="466"/>
      <c r="B948" s="458"/>
      <c r="C948" s="212">
        <v>6</v>
      </c>
      <c r="D948" s="212">
        <v>2</v>
      </c>
      <c r="E948" s="213" t="s">
        <v>187</v>
      </c>
      <c r="F948" s="213" t="s">
        <v>157</v>
      </c>
      <c r="G948" s="213" t="s">
        <v>154</v>
      </c>
      <c r="H948" s="214" t="s">
        <v>119</v>
      </c>
      <c r="I948" s="215">
        <v>14.03</v>
      </c>
      <c r="J948" s="216">
        <v>160.05000000000001</v>
      </c>
      <c r="K948" s="217">
        <f t="shared" si="71"/>
        <v>146.02000000000001</v>
      </c>
      <c r="L948" s="14">
        <v>154.89257142857099</v>
      </c>
      <c r="M948" s="215">
        <f t="shared" si="72"/>
        <v>0.9427179021773644</v>
      </c>
      <c r="N948" s="218"/>
      <c r="O948" s="217"/>
      <c r="P948" s="217"/>
      <c r="Q948" s="217"/>
      <c r="R948" s="217"/>
      <c r="S948" s="216"/>
      <c r="T948" s="219"/>
      <c r="U948" s="217"/>
      <c r="V948" s="217"/>
      <c r="W948" s="220"/>
    </row>
    <row r="949" spans="1:23" s="208" customFormat="1" hidden="1" x14ac:dyDescent="0.25">
      <c r="A949" s="466"/>
      <c r="B949" s="458"/>
      <c r="C949" s="212">
        <v>6</v>
      </c>
      <c r="D949" s="212">
        <v>2</v>
      </c>
      <c r="E949" s="213" t="s">
        <v>187</v>
      </c>
      <c r="F949" s="213" t="s">
        <v>157</v>
      </c>
      <c r="G949" s="213" t="s">
        <v>154</v>
      </c>
      <c r="H949" s="214" t="s">
        <v>69</v>
      </c>
      <c r="I949" s="215">
        <v>13.99</v>
      </c>
      <c r="J949" s="216">
        <v>254.39</v>
      </c>
      <c r="K949" s="217">
        <f t="shared" si="71"/>
        <v>240.39999999999998</v>
      </c>
      <c r="L949" s="14">
        <v>232.33885714285699</v>
      </c>
      <c r="M949" s="215">
        <f t="shared" si="72"/>
        <v>1.0346956292902245</v>
      </c>
      <c r="N949" s="218"/>
      <c r="O949" s="217"/>
      <c r="P949" s="217"/>
      <c r="Q949" s="217"/>
      <c r="R949" s="217"/>
      <c r="S949" s="216"/>
      <c r="T949" s="219"/>
      <c r="U949" s="217"/>
      <c r="V949" s="217"/>
      <c r="W949" s="220"/>
    </row>
    <row r="950" spans="1:23" s="208" customFormat="1" x14ac:dyDescent="0.25">
      <c r="A950" s="466"/>
      <c r="B950" s="458"/>
      <c r="C950" s="212">
        <v>6</v>
      </c>
      <c r="D950" s="212">
        <v>2</v>
      </c>
      <c r="E950" s="213" t="s">
        <v>187</v>
      </c>
      <c r="F950" s="213" t="s">
        <v>157</v>
      </c>
      <c r="G950" s="213" t="s">
        <v>154</v>
      </c>
      <c r="H950" s="214" t="s">
        <v>116</v>
      </c>
      <c r="I950" s="215">
        <v>25.23</v>
      </c>
      <c r="J950" s="216">
        <v>520.41999999999996</v>
      </c>
      <c r="K950" s="217">
        <f t="shared" si="71"/>
        <v>495.18999999999994</v>
      </c>
      <c r="L950" s="14">
        <v>464.67771428571399</v>
      </c>
      <c r="M950" s="215">
        <f t="shared" si="72"/>
        <v>1.0656633291768431</v>
      </c>
      <c r="N950" s="218"/>
      <c r="O950" s="217"/>
      <c r="P950" s="217"/>
      <c r="Q950" s="217"/>
      <c r="R950" s="217"/>
      <c r="S950" s="216"/>
      <c r="T950" s="219"/>
      <c r="U950" s="217"/>
      <c r="V950" s="217"/>
      <c r="W950" s="220"/>
    </row>
    <row r="951" spans="1:23" s="208" customFormat="1" ht="15.75" hidden="1" thickBot="1" x14ac:dyDescent="0.3">
      <c r="A951" s="467"/>
      <c r="B951" s="459"/>
      <c r="C951" s="212">
        <v>6</v>
      </c>
      <c r="D951" s="212">
        <v>2</v>
      </c>
      <c r="E951" s="213" t="s">
        <v>187</v>
      </c>
      <c r="F951" s="213" t="s">
        <v>157</v>
      </c>
      <c r="G951" s="213" t="s">
        <v>154</v>
      </c>
      <c r="H951" s="232" t="s">
        <v>118</v>
      </c>
      <c r="I951" s="233" t="s">
        <v>14</v>
      </c>
      <c r="J951" s="234" t="s">
        <v>14</v>
      </c>
      <c r="K951" s="217" t="s">
        <v>14</v>
      </c>
      <c r="L951" s="14" t="s">
        <v>14</v>
      </c>
      <c r="M951" s="215" t="s">
        <v>14</v>
      </c>
      <c r="N951" s="218"/>
      <c r="O951" s="217"/>
      <c r="P951" s="217"/>
      <c r="Q951" s="217"/>
      <c r="R951" s="217"/>
      <c r="S951" s="216"/>
      <c r="T951" s="219"/>
      <c r="U951" s="217"/>
      <c r="V951" s="217"/>
      <c r="W951" s="220"/>
    </row>
    <row r="952" spans="1:23" s="208" customFormat="1" hidden="1" x14ac:dyDescent="0.25">
      <c r="A952" s="465" t="s">
        <v>224</v>
      </c>
      <c r="B952" s="461">
        <v>576</v>
      </c>
      <c r="C952" s="212">
        <v>6</v>
      </c>
      <c r="D952" s="212">
        <v>2</v>
      </c>
      <c r="E952" s="213" t="s">
        <v>151</v>
      </c>
      <c r="F952" s="213" t="s">
        <v>154</v>
      </c>
      <c r="G952" s="213" t="s">
        <v>155</v>
      </c>
      <c r="H952" s="237" t="s">
        <v>117</v>
      </c>
      <c r="I952" s="238">
        <v>11.77</v>
      </c>
      <c r="J952" s="239">
        <v>83.8</v>
      </c>
      <c r="K952" s="217">
        <f t="shared" si="71"/>
        <v>72.03</v>
      </c>
      <c r="L952" s="14">
        <v>77.446285714285594</v>
      </c>
      <c r="M952" s="215">
        <f t="shared" si="72"/>
        <v>0.93006397060451262</v>
      </c>
      <c r="N952" s="218"/>
      <c r="O952" s="217"/>
      <c r="P952" s="217"/>
      <c r="Q952" s="217"/>
      <c r="R952" s="217"/>
      <c r="S952" s="216"/>
      <c r="T952" s="219"/>
      <c r="U952" s="217"/>
      <c r="V952" s="217"/>
      <c r="W952" s="220"/>
    </row>
    <row r="953" spans="1:23" s="208" customFormat="1" hidden="1" x14ac:dyDescent="0.25">
      <c r="A953" s="466"/>
      <c r="B953" s="458"/>
      <c r="C953" s="212">
        <v>6</v>
      </c>
      <c r="D953" s="212">
        <v>2</v>
      </c>
      <c r="E953" s="213" t="s">
        <v>151</v>
      </c>
      <c r="F953" s="213" t="s">
        <v>154</v>
      </c>
      <c r="G953" s="213" t="s">
        <v>155</v>
      </c>
      <c r="H953" s="214" t="s">
        <v>119</v>
      </c>
      <c r="I953" s="215">
        <v>13.98</v>
      </c>
      <c r="J953" s="216">
        <v>198.3</v>
      </c>
      <c r="K953" s="217">
        <f t="shared" si="71"/>
        <v>184.32000000000002</v>
      </c>
      <c r="L953" s="14">
        <v>154.89257142857099</v>
      </c>
      <c r="M953" s="215">
        <f t="shared" si="72"/>
        <v>1.1899860548509231</v>
      </c>
      <c r="N953" s="218"/>
      <c r="O953" s="217"/>
      <c r="P953" s="217"/>
      <c r="Q953" s="217"/>
      <c r="R953" s="217"/>
      <c r="S953" s="216"/>
      <c r="T953" s="219"/>
      <c r="U953" s="217"/>
      <c r="V953" s="217"/>
      <c r="W953" s="220"/>
    </row>
    <row r="954" spans="1:23" s="208" customFormat="1" hidden="1" x14ac:dyDescent="0.25">
      <c r="A954" s="466"/>
      <c r="B954" s="458"/>
      <c r="C954" s="212">
        <v>6</v>
      </c>
      <c r="D954" s="212">
        <v>2</v>
      </c>
      <c r="E954" s="213" t="s">
        <v>151</v>
      </c>
      <c r="F954" s="213" t="s">
        <v>154</v>
      </c>
      <c r="G954" s="213" t="s">
        <v>155</v>
      </c>
      <c r="H954" s="214" t="s">
        <v>69</v>
      </c>
      <c r="I954" s="215">
        <v>13.95</v>
      </c>
      <c r="J954" s="216">
        <v>288.49</v>
      </c>
      <c r="K954" s="217">
        <f t="shared" si="71"/>
        <v>274.54000000000002</v>
      </c>
      <c r="L954" s="14">
        <v>232.33885714285699</v>
      </c>
      <c r="M954" s="215">
        <f t="shared" si="72"/>
        <v>1.1816361816361824</v>
      </c>
      <c r="N954" s="218"/>
      <c r="O954" s="217"/>
      <c r="P954" s="217"/>
      <c r="Q954" s="217"/>
      <c r="R954" s="217"/>
      <c r="S954" s="216"/>
      <c r="T954" s="219"/>
      <c r="U954" s="217"/>
      <c r="V954" s="217"/>
      <c r="W954" s="220"/>
    </row>
    <row r="955" spans="1:23" s="208" customFormat="1" x14ac:dyDescent="0.25">
      <c r="A955" s="466"/>
      <c r="B955" s="458"/>
      <c r="C955" s="212">
        <v>6</v>
      </c>
      <c r="D955" s="212">
        <v>2</v>
      </c>
      <c r="E955" s="213" t="s">
        <v>151</v>
      </c>
      <c r="F955" s="213" t="s">
        <v>154</v>
      </c>
      <c r="G955" s="213" t="s">
        <v>155</v>
      </c>
      <c r="H955" s="214" t="s">
        <v>116</v>
      </c>
      <c r="I955" s="215">
        <v>25.55</v>
      </c>
      <c r="J955" s="216">
        <v>500.7</v>
      </c>
      <c r="K955" s="217">
        <f t="shared" si="71"/>
        <v>475.15</v>
      </c>
      <c r="L955" s="14">
        <v>464.67771428571399</v>
      </c>
      <c r="M955" s="215">
        <f t="shared" si="72"/>
        <v>1.022536664428557</v>
      </c>
      <c r="N955" s="218"/>
      <c r="O955" s="217"/>
      <c r="P955" s="217"/>
      <c r="Q955" s="217"/>
      <c r="R955" s="217"/>
      <c r="S955" s="216"/>
      <c r="T955" s="219"/>
      <c r="U955" s="217"/>
      <c r="V955" s="217"/>
      <c r="W955" s="220"/>
    </row>
    <row r="956" spans="1:23" s="208" customFormat="1" ht="15.75" hidden="1" thickBot="1" x14ac:dyDescent="0.3">
      <c r="A956" s="467"/>
      <c r="B956" s="459"/>
      <c r="C956" s="212">
        <v>6</v>
      </c>
      <c r="D956" s="212">
        <v>2</v>
      </c>
      <c r="E956" s="213" t="s">
        <v>151</v>
      </c>
      <c r="F956" s="213" t="s">
        <v>154</v>
      </c>
      <c r="G956" s="213" t="s">
        <v>155</v>
      </c>
      <c r="H956" s="232" t="s">
        <v>118</v>
      </c>
      <c r="I956" s="233">
        <v>25.43</v>
      </c>
      <c r="J956" s="234">
        <v>570.88</v>
      </c>
      <c r="K956" s="217">
        <f t="shared" si="71"/>
        <v>545.45000000000005</v>
      </c>
      <c r="L956" s="14">
        <v>486.982244571428</v>
      </c>
      <c r="M956" s="215">
        <f t="shared" si="72"/>
        <v>1.1200613699582147</v>
      </c>
      <c r="N956" s="218"/>
      <c r="O956" s="217"/>
      <c r="P956" s="217"/>
      <c r="Q956" s="217"/>
      <c r="R956" s="217"/>
      <c r="S956" s="216"/>
      <c r="T956" s="219"/>
      <c r="U956" s="217"/>
      <c r="V956" s="217"/>
      <c r="W956" s="220"/>
    </row>
    <row r="957" spans="1:23" s="208" customFormat="1" hidden="1" x14ac:dyDescent="0.25">
      <c r="A957" s="465" t="s">
        <v>224</v>
      </c>
      <c r="B957" s="461">
        <v>577</v>
      </c>
      <c r="C957" s="212">
        <v>6</v>
      </c>
      <c r="D957" s="212">
        <v>2</v>
      </c>
      <c r="E957" s="213" t="s">
        <v>150</v>
      </c>
      <c r="F957" s="213" t="s">
        <v>154</v>
      </c>
      <c r="G957" s="213" t="s">
        <v>154</v>
      </c>
      <c r="H957" s="237" t="s">
        <v>117</v>
      </c>
      <c r="I957" s="238">
        <v>11.99</v>
      </c>
      <c r="J957" s="239">
        <v>59.26</v>
      </c>
      <c r="K957" s="217">
        <f t="shared" si="71"/>
        <v>47.269999999999996</v>
      </c>
      <c r="L957" s="14">
        <v>77.446285714285594</v>
      </c>
      <c r="M957" s="215">
        <f t="shared" si="72"/>
        <v>0.61035851576392208</v>
      </c>
      <c r="N957" s="218"/>
      <c r="O957" s="217"/>
      <c r="P957" s="217"/>
      <c r="Q957" s="217"/>
      <c r="R957" s="217"/>
      <c r="S957" s="216"/>
      <c r="T957" s="219"/>
      <c r="U957" s="217"/>
      <c r="V957" s="217"/>
      <c r="W957" s="220"/>
    </row>
    <row r="958" spans="1:23" s="208" customFormat="1" hidden="1" x14ac:dyDescent="0.25">
      <c r="A958" s="466"/>
      <c r="B958" s="458"/>
      <c r="C958" s="212">
        <v>6</v>
      </c>
      <c r="D958" s="212">
        <v>2</v>
      </c>
      <c r="E958" s="213" t="s">
        <v>150</v>
      </c>
      <c r="F958" s="213" t="s">
        <v>154</v>
      </c>
      <c r="G958" s="213" t="s">
        <v>154</v>
      </c>
      <c r="H958" s="214" t="s">
        <v>119</v>
      </c>
      <c r="I958" s="215">
        <v>14.17</v>
      </c>
      <c r="J958" s="216">
        <v>181.93</v>
      </c>
      <c r="K958" s="217">
        <f t="shared" si="71"/>
        <v>167.76000000000002</v>
      </c>
      <c r="L958" s="14">
        <v>154.89257142857099</v>
      </c>
      <c r="M958" s="215">
        <f t="shared" si="72"/>
        <v>1.0830732452354106</v>
      </c>
      <c r="N958" s="218"/>
      <c r="O958" s="217"/>
      <c r="P958" s="217"/>
      <c r="Q958" s="217"/>
      <c r="R958" s="217"/>
      <c r="S958" s="216"/>
      <c r="T958" s="219"/>
      <c r="U958" s="217"/>
      <c r="V958" s="217"/>
      <c r="W958" s="220"/>
    </row>
    <row r="959" spans="1:23" s="208" customFormat="1" hidden="1" x14ac:dyDescent="0.25">
      <c r="A959" s="466"/>
      <c r="B959" s="458"/>
      <c r="C959" s="212">
        <v>6</v>
      </c>
      <c r="D959" s="212">
        <v>2</v>
      </c>
      <c r="E959" s="213" t="s">
        <v>150</v>
      </c>
      <c r="F959" s="213" t="s">
        <v>154</v>
      </c>
      <c r="G959" s="213" t="s">
        <v>154</v>
      </c>
      <c r="H959" s="214" t="s">
        <v>69</v>
      </c>
      <c r="I959" s="215">
        <v>14.22</v>
      </c>
      <c r="J959" s="216">
        <v>308.91000000000003</v>
      </c>
      <c r="K959" s="217">
        <f t="shared" si="71"/>
        <v>294.69</v>
      </c>
      <c r="L959" s="14">
        <v>232.33885714285699</v>
      </c>
      <c r="M959" s="215">
        <f t="shared" si="72"/>
        <v>1.2683629575521476</v>
      </c>
      <c r="N959" s="218"/>
      <c r="O959" s="217"/>
      <c r="P959" s="217"/>
      <c r="Q959" s="217"/>
      <c r="R959" s="217"/>
      <c r="S959" s="216"/>
      <c r="T959" s="219"/>
      <c r="U959" s="217"/>
      <c r="V959" s="217"/>
      <c r="W959" s="220"/>
    </row>
    <row r="960" spans="1:23" s="208" customFormat="1" x14ac:dyDescent="0.25">
      <c r="A960" s="466"/>
      <c r="B960" s="458"/>
      <c r="C960" s="212">
        <v>6</v>
      </c>
      <c r="D960" s="212">
        <v>2</v>
      </c>
      <c r="E960" s="213" t="s">
        <v>150</v>
      </c>
      <c r="F960" s="213" t="s">
        <v>154</v>
      </c>
      <c r="G960" s="213" t="s">
        <v>154</v>
      </c>
      <c r="H960" s="214" t="s">
        <v>116</v>
      </c>
      <c r="I960" s="215">
        <v>25.27</v>
      </c>
      <c r="J960" s="216">
        <v>548.38</v>
      </c>
      <c r="K960" s="217">
        <f t="shared" si="71"/>
        <v>523.11</v>
      </c>
      <c r="L960" s="14">
        <v>464.67771428571399</v>
      </c>
      <c r="M960" s="215">
        <f t="shared" si="72"/>
        <v>1.1257479838560926</v>
      </c>
      <c r="N960" s="218"/>
      <c r="O960" s="217"/>
      <c r="P960" s="217"/>
      <c r="Q960" s="217"/>
      <c r="R960" s="217"/>
      <c r="S960" s="216"/>
      <c r="T960" s="219"/>
      <c r="U960" s="217"/>
      <c r="V960" s="217"/>
      <c r="W960" s="220"/>
    </row>
    <row r="961" spans="1:23" s="208" customFormat="1" ht="15.75" hidden="1" thickBot="1" x14ac:dyDescent="0.3">
      <c r="A961" s="467"/>
      <c r="B961" s="459"/>
      <c r="C961" s="212">
        <v>6</v>
      </c>
      <c r="D961" s="212">
        <v>2</v>
      </c>
      <c r="E961" s="213" t="s">
        <v>150</v>
      </c>
      <c r="F961" s="213" t="s">
        <v>154</v>
      </c>
      <c r="G961" s="213" t="s">
        <v>154</v>
      </c>
      <c r="H961" s="232" t="s">
        <v>118</v>
      </c>
      <c r="I961" s="233">
        <v>25.5</v>
      </c>
      <c r="J961" s="234">
        <v>621.88</v>
      </c>
      <c r="K961" s="217">
        <f t="shared" si="71"/>
        <v>596.38</v>
      </c>
      <c r="L961" s="14">
        <v>486.982244571428</v>
      </c>
      <c r="M961" s="215">
        <f t="shared" si="72"/>
        <v>1.2246442383640666</v>
      </c>
      <c r="N961" s="218"/>
      <c r="O961" s="217"/>
      <c r="P961" s="217"/>
      <c r="Q961" s="217"/>
      <c r="R961" s="217"/>
      <c r="S961" s="216"/>
      <c r="T961" s="219"/>
      <c r="U961" s="217"/>
      <c r="V961" s="217"/>
      <c r="W961" s="220"/>
    </row>
    <row r="962" spans="1:23" s="208" customFormat="1" hidden="1" x14ac:dyDescent="0.25">
      <c r="A962" s="465" t="s">
        <v>224</v>
      </c>
      <c r="B962" s="461">
        <v>578</v>
      </c>
      <c r="C962" s="212">
        <v>6</v>
      </c>
      <c r="D962" s="212">
        <v>2</v>
      </c>
      <c r="E962" s="213" t="s">
        <v>151</v>
      </c>
      <c r="F962" s="213" t="s">
        <v>154</v>
      </c>
      <c r="G962" s="213" t="s">
        <v>156</v>
      </c>
      <c r="H962" s="237" t="s">
        <v>117</v>
      </c>
      <c r="I962" s="238">
        <v>11.97</v>
      </c>
      <c r="J962" s="239">
        <v>77.86</v>
      </c>
      <c r="K962" s="217">
        <f t="shared" si="71"/>
        <v>65.89</v>
      </c>
      <c r="L962" s="14">
        <v>77.446285714285594</v>
      </c>
      <c r="M962" s="215">
        <f t="shared" si="72"/>
        <v>0.85078321564808179</v>
      </c>
      <c r="N962" s="218"/>
      <c r="O962" s="217"/>
      <c r="P962" s="217"/>
      <c r="Q962" s="217"/>
      <c r="R962" s="217"/>
      <c r="S962" s="216"/>
      <c r="T962" s="219"/>
      <c r="U962" s="217"/>
      <c r="V962" s="217"/>
      <c r="W962" s="220"/>
    </row>
    <row r="963" spans="1:23" s="208" customFormat="1" hidden="1" x14ac:dyDescent="0.25">
      <c r="A963" s="466"/>
      <c r="B963" s="458"/>
      <c r="C963" s="212">
        <v>6</v>
      </c>
      <c r="D963" s="212">
        <v>2</v>
      </c>
      <c r="E963" s="213" t="s">
        <v>151</v>
      </c>
      <c r="F963" s="213" t="s">
        <v>154</v>
      </c>
      <c r="G963" s="213" t="s">
        <v>156</v>
      </c>
      <c r="H963" s="214" t="s">
        <v>119</v>
      </c>
      <c r="I963" s="215">
        <v>13.98</v>
      </c>
      <c r="J963" s="216">
        <v>169.54</v>
      </c>
      <c r="K963" s="217">
        <f t="shared" ref="K963:K1026" si="73">J963-I963</f>
        <v>155.56</v>
      </c>
      <c r="L963" s="14">
        <v>154.89257142857099</v>
      </c>
      <c r="M963" s="215">
        <f t="shared" ref="M963:M1026" si="74">K963/L963</f>
        <v>1.0043089772819531</v>
      </c>
      <c r="N963" s="218"/>
      <c r="O963" s="217"/>
      <c r="P963" s="217"/>
      <c r="Q963" s="217"/>
      <c r="R963" s="217"/>
      <c r="S963" s="216"/>
      <c r="T963" s="219"/>
      <c r="U963" s="217"/>
      <c r="V963" s="217"/>
      <c r="W963" s="220"/>
    </row>
    <row r="964" spans="1:23" s="208" customFormat="1" hidden="1" x14ac:dyDescent="0.25">
      <c r="A964" s="466"/>
      <c r="B964" s="458"/>
      <c r="C964" s="212">
        <v>6</v>
      </c>
      <c r="D964" s="212">
        <v>2</v>
      </c>
      <c r="E964" s="213" t="s">
        <v>151</v>
      </c>
      <c r="F964" s="213" t="s">
        <v>154</v>
      </c>
      <c r="G964" s="213" t="s">
        <v>156</v>
      </c>
      <c r="H964" s="214" t="s">
        <v>69</v>
      </c>
      <c r="I964" s="215">
        <v>13.98</v>
      </c>
      <c r="J964" s="216">
        <v>282.69</v>
      </c>
      <c r="K964" s="217">
        <f t="shared" si="73"/>
        <v>268.70999999999998</v>
      </c>
      <c r="L964" s="14">
        <v>232.33885714285699</v>
      </c>
      <c r="M964" s="215">
        <f t="shared" si="74"/>
        <v>1.156543521408387</v>
      </c>
      <c r="N964" s="218"/>
      <c r="O964" s="217"/>
      <c r="P964" s="217"/>
      <c r="Q964" s="217"/>
      <c r="R964" s="217"/>
      <c r="S964" s="216"/>
      <c r="T964" s="219"/>
      <c r="U964" s="217"/>
      <c r="V964" s="217"/>
      <c r="W964" s="220"/>
    </row>
    <row r="965" spans="1:23" s="208" customFormat="1" x14ac:dyDescent="0.25">
      <c r="A965" s="466"/>
      <c r="B965" s="458"/>
      <c r="C965" s="212">
        <v>6</v>
      </c>
      <c r="D965" s="212">
        <v>2</v>
      </c>
      <c r="E965" s="213" t="s">
        <v>151</v>
      </c>
      <c r="F965" s="213" t="s">
        <v>154</v>
      </c>
      <c r="G965" s="213" t="s">
        <v>156</v>
      </c>
      <c r="H965" s="214" t="s">
        <v>116</v>
      </c>
      <c r="I965" s="215">
        <v>25.46</v>
      </c>
      <c r="J965" s="216">
        <v>534.54</v>
      </c>
      <c r="K965" s="217">
        <f t="shared" si="73"/>
        <v>509.08</v>
      </c>
      <c r="L965" s="14">
        <v>464.67771428571399</v>
      </c>
      <c r="M965" s="215">
        <f t="shared" si="74"/>
        <v>1.0955550144739341</v>
      </c>
      <c r="N965" s="218"/>
      <c r="O965" s="217"/>
      <c r="P965" s="217"/>
      <c r="Q965" s="217"/>
      <c r="R965" s="217"/>
      <c r="S965" s="216"/>
      <c r="T965" s="219"/>
      <c r="U965" s="217"/>
      <c r="V965" s="217"/>
      <c r="W965" s="220"/>
    </row>
    <row r="966" spans="1:23" s="208" customFormat="1" ht="15.75" hidden="1" thickBot="1" x14ac:dyDescent="0.3">
      <c r="A966" s="467"/>
      <c r="B966" s="459"/>
      <c r="C966" s="212">
        <v>6</v>
      </c>
      <c r="D966" s="212">
        <v>2</v>
      </c>
      <c r="E966" s="213" t="s">
        <v>151</v>
      </c>
      <c r="F966" s="213" t="s">
        <v>154</v>
      </c>
      <c r="G966" s="213" t="s">
        <v>156</v>
      </c>
      <c r="H966" s="232" t="s">
        <v>118</v>
      </c>
      <c r="I966" s="233">
        <v>24.96</v>
      </c>
      <c r="J966" s="234">
        <v>419.61</v>
      </c>
      <c r="K966" s="217">
        <f t="shared" si="73"/>
        <v>394.65000000000003</v>
      </c>
      <c r="L966" s="14">
        <v>486.982244571428</v>
      </c>
      <c r="M966" s="215">
        <f t="shared" si="74"/>
        <v>0.81039915602531754</v>
      </c>
      <c r="N966" s="218"/>
      <c r="O966" s="217"/>
      <c r="P966" s="217"/>
      <c r="Q966" s="217"/>
      <c r="R966" s="217"/>
      <c r="S966" s="216"/>
      <c r="T966" s="219"/>
      <c r="U966" s="217"/>
      <c r="V966" s="217"/>
      <c r="W966" s="220"/>
    </row>
    <row r="967" spans="1:23" s="208" customFormat="1" hidden="1" x14ac:dyDescent="0.25">
      <c r="A967" s="465" t="s">
        <v>224</v>
      </c>
      <c r="B967" s="461">
        <v>579</v>
      </c>
      <c r="C967" s="212">
        <v>6</v>
      </c>
      <c r="D967" s="212">
        <v>2</v>
      </c>
      <c r="E967" s="213" t="s">
        <v>187</v>
      </c>
      <c r="F967" s="213" t="s">
        <v>157</v>
      </c>
      <c r="G967" s="213" t="s">
        <v>154</v>
      </c>
      <c r="H967" s="237" t="s">
        <v>117</v>
      </c>
      <c r="I967" s="238">
        <v>11.81</v>
      </c>
      <c r="J967" s="239">
        <v>73</v>
      </c>
      <c r="K967" s="217">
        <f t="shared" si="73"/>
        <v>61.19</v>
      </c>
      <c r="L967" s="14">
        <v>77.446285714285594</v>
      </c>
      <c r="M967" s="215">
        <f t="shared" si="74"/>
        <v>0.79009599279869669</v>
      </c>
      <c r="N967" s="218"/>
      <c r="O967" s="217"/>
      <c r="P967" s="217"/>
      <c r="Q967" s="217"/>
      <c r="R967" s="217"/>
      <c r="S967" s="216"/>
      <c r="T967" s="219"/>
      <c r="U967" s="217"/>
      <c r="V967" s="217"/>
      <c r="W967" s="220"/>
    </row>
    <row r="968" spans="1:23" s="208" customFormat="1" hidden="1" x14ac:dyDescent="0.25">
      <c r="A968" s="466"/>
      <c r="B968" s="458"/>
      <c r="C968" s="212">
        <v>6</v>
      </c>
      <c r="D968" s="212">
        <v>2</v>
      </c>
      <c r="E968" s="213" t="s">
        <v>187</v>
      </c>
      <c r="F968" s="213" t="s">
        <v>157</v>
      </c>
      <c r="G968" s="213" t="s">
        <v>154</v>
      </c>
      <c r="H968" s="214" t="s">
        <v>119</v>
      </c>
      <c r="I968" s="215">
        <v>14.02</v>
      </c>
      <c r="J968" s="216">
        <v>175.99</v>
      </c>
      <c r="K968" s="217">
        <f t="shared" si="73"/>
        <v>161.97</v>
      </c>
      <c r="L968" s="14">
        <v>154.89257142857099</v>
      </c>
      <c r="M968" s="215">
        <f t="shared" si="74"/>
        <v>1.0456924983952041</v>
      </c>
      <c r="N968" s="218"/>
      <c r="O968" s="217"/>
      <c r="P968" s="217"/>
      <c r="Q968" s="217"/>
      <c r="R968" s="217"/>
      <c r="S968" s="216"/>
      <c r="T968" s="219"/>
      <c r="U968" s="217"/>
      <c r="V968" s="217"/>
      <c r="W968" s="220"/>
    </row>
    <row r="969" spans="1:23" s="208" customFormat="1" hidden="1" x14ac:dyDescent="0.25">
      <c r="A969" s="466"/>
      <c r="B969" s="458"/>
      <c r="C969" s="212">
        <v>6</v>
      </c>
      <c r="D969" s="212">
        <v>2</v>
      </c>
      <c r="E969" s="213" t="s">
        <v>187</v>
      </c>
      <c r="F969" s="213" t="s">
        <v>157</v>
      </c>
      <c r="G969" s="213" t="s">
        <v>154</v>
      </c>
      <c r="H969" s="214" t="s">
        <v>69</v>
      </c>
      <c r="I969" s="215">
        <v>14.06</v>
      </c>
      <c r="J969" s="216">
        <v>278.69</v>
      </c>
      <c r="K969" s="217">
        <f t="shared" si="73"/>
        <v>264.63</v>
      </c>
      <c r="L969" s="14">
        <v>232.33885714285699</v>
      </c>
      <c r="M969" s="215">
        <f t="shared" si="74"/>
        <v>1.1389829633072883</v>
      </c>
      <c r="N969" s="218"/>
      <c r="O969" s="217"/>
      <c r="P969" s="217"/>
      <c r="Q969" s="217"/>
      <c r="R969" s="217"/>
      <c r="S969" s="216"/>
      <c r="T969" s="219"/>
      <c r="U969" s="217"/>
      <c r="V969" s="217"/>
      <c r="W969" s="220"/>
    </row>
    <row r="970" spans="1:23" s="208" customFormat="1" x14ac:dyDescent="0.25">
      <c r="A970" s="466"/>
      <c r="B970" s="458"/>
      <c r="C970" s="212">
        <v>6</v>
      </c>
      <c r="D970" s="212">
        <v>2</v>
      </c>
      <c r="E970" s="213" t="s">
        <v>187</v>
      </c>
      <c r="F970" s="213" t="s">
        <v>157</v>
      </c>
      <c r="G970" s="213" t="s">
        <v>154</v>
      </c>
      <c r="H970" s="214" t="s">
        <v>116</v>
      </c>
      <c r="I970" s="215">
        <v>25.29</v>
      </c>
      <c r="J970" s="216">
        <v>523.54999999999995</v>
      </c>
      <c r="K970" s="217">
        <f t="shared" si="73"/>
        <v>498.25999999999993</v>
      </c>
      <c r="L970" s="14">
        <v>464.67771428571399</v>
      </c>
      <c r="M970" s="215">
        <f t="shared" si="74"/>
        <v>1.0722700587565457</v>
      </c>
      <c r="N970" s="218"/>
      <c r="O970" s="217"/>
      <c r="P970" s="217"/>
      <c r="Q970" s="217"/>
      <c r="R970" s="217"/>
      <c r="S970" s="216"/>
      <c r="T970" s="219"/>
      <c r="U970" s="217"/>
      <c r="V970" s="217"/>
      <c r="W970" s="220"/>
    </row>
    <row r="971" spans="1:23" s="208" customFormat="1" ht="15.75" hidden="1" thickBot="1" x14ac:dyDescent="0.3">
      <c r="A971" s="467"/>
      <c r="B971" s="459"/>
      <c r="C971" s="212">
        <v>6</v>
      </c>
      <c r="D971" s="212">
        <v>2</v>
      </c>
      <c r="E971" s="213" t="s">
        <v>187</v>
      </c>
      <c r="F971" s="213" t="s">
        <v>157</v>
      </c>
      <c r="G971" s="213" t="s">
        <v>154</v>
      </c>
      <c r="H971" s="232" t="s">
        <v>118</v>
      </c>
      <c r="I971" s="233">
        <v>25.43</v>
      </c>
      <c r="J971" s="234">
        <v>530.30999999999995</v>
      </c>
      <c r="K971" s="217">
        <f t="shared" si="73"/>
        <v>504.87999999999994</v>
      </c>
      <c r="L971" s="14">
        <v>486.982244571428</v>
      </c>
      <c r="M971" s="215">
        <f t="shared" si="74"/>
        <v>1.0367523777880712</v>
      </c>
      <c r="N971" s="218"/>
      <c r="O971" s="217"/>
      <c r="P971" s="217"/>
      <c r="Q971" s="217"/>
      <c r="R971" s="217"/>
      <c r="S971" s="216"/>
      <c r="T971" s="219"/>
      <c r="U971" s="217"/>
      <c r="V971" s="217"/>
      <c r="W971" s="220"/>
    </row>
    <row r="972" spans="1:23" s="208" customFormat="1" hidden="1" x14ac:dyDescent="0.25">
      <c r="A972" s="465" t="s">
        <v>224</v>
      </c>
      <c r="B972" s="461">
        <v>580</v>
      </c>
      <c r="C972" s="212">
        <v>6</v>
      </c>
      <c r="D972" s="212">
        <v>2</v>
      </c>
      <c r="E972" s="213" t="s">
        <v>181</v>
      </c>
      <c r="F972" s="213" t="s">
        <v>154</v>
      </c>
      <c r="G972" s="213" t="s">
        <v>154</v>
      </c>
      <c r="H972" s="237" t="s">
        <v>117</v>
      </c>
      <c r="I972" s="238">
        <v>14.3</v>
      </c>
      <c r="J972" s="239">
        <v>65.86</v>
      </c>
      <c r="K972" s="217">
        <f t="shared" si="73"/>
        <v>51.56</v>
      </c>
      <c r="L972" s="14">
        <v>77.446285714285594</v>
      </c>
      <c r="M972" s="215">
        <f t="shared" si="74"/>
        <v>0.66575174683282901</v>
      </c>
      <c r="N972" s="218"/>
      <c r="O972" s="217"/>
      <c r="P972" s="217"/>
      <c r="Q972" s="217"/>
      <c r="R972" s="217"/>
      <c r="S972" s="216"/>
      <c r="T972" s="219"/>
      <c r="U972" s="217"/>
      <c r="V972" s="217"/>
      <c r="W972" s="220"/>
    </row>
    <row r="973" spans="1:23" s="208" customFormat="1" hidden="1" x14ac:dyDescent="0.25">
      <c r="A973" s="466"/>
      <c r="B973" s="458"/>
      <c r="C973" s="212">
        <v>6</v>
      </c>
      <c r="D973" s="212">
        <v>2</v>
      </c>
      <c r="E973" s="213" t="s">
        <v>181</v>
      </c>
      <c r="F973" s="213" t="s">
        <v>154</v>
      </c>
      <c r="G973" s="213" t="s">
        <v>154</v>
      </c>
      <c r="H973" s="214" t="s">
        <v>119</v>
      </c>
      <c r="I973" s="215">
        <v>13.84</v>
      </c>
      <c r="J973" s="216">
        <v>128.41</v>
      </c>
      <c r="K973" s="217">
        <f t="shared" si="73"/>
        <v>114.57</v>
      </c>
      <c r="L973" s="14">
        <v>154.89257142857099</v>
      </c>
      <c r="M973" s="215">
        <f t="shared" si="74"/>
        <v>0.73967394913341067</v>
      </c>
      <c r="N973" s="218"/>
      <c r="O973" s="217"/>
      <c r="P973" s="217"/>
      <c r="Q973" s="217"/>
      <c r="R973" s="217"/>
      <c r="S973" s="216"/>
      <c r="T973" s="219"/>
      <c r="U973" s="217"/>
      <c r="V973" s="217"/>
      <c r="W973" s="220"/>
    </row>
    <row r="974" spans="1:23" s="208" customFormat="1" hidden="1" x14ac:dyDescent="0.25">
      <c r="A974" s="466"/>
      <c r="B974" s="458"/>
      <c r="C974" s="212">
        <v>6</v>
      </c>
      <c r="D974" s="212">
        <v>2</v>
      </c>
      <c r="E974" s="213" t="s">
        <v>181</v>
      </c>
      <c r="F974" s="213" t="s">
        <v>154</v>
      </c>
      <c r="G974" s="213" t="s">
        <v>154</v>
      </c>
      <c r="H974" s="214" t="s">
        <v>69</v>
      </c>
      <c r="I974" s="215">
        <v>13.94</v>
      </c>
      <c r="J974" s="216">
        <v>200.27</v>
      </c>
      <c r="K974" s="217">
        <f t="shared" si="73"/>
        <v>186.33</v>
      </c>
      <c r="L974" s="14">
        <v>232.33885714285699</v>
      </c>
      <c r="M974" s="215">
        <f t="shared" si="74"/>
        <v>0.80197519386708638</v>
      </c>
      <c r="N974" s="218"/>
      <c r="O974" s="217"/>
      <c r="P974" s="217"/>
      <c r="Q974" s="217"/>
      <c r="R974" s="217"/>
      <c r="S974" s="216"/>
      <c r="T974" s="219"/>
      <c r="U974" s="217"/>
      <c r="V974" s="217"/>
      <c r="W974" s="220"/>
    </row>
    <row r="975" spans="1:23" s="208" customFormat="1" x14ac:dyDescent="0.25">
      <c r="A975" s="466"/>
      <c r="B975" s="458"/>
      <c r="C975" s="212">
        <v>6</v>
      </c>
      <c r="D975" s="212">
        <v>2</v>
      </c>
      <c r="E975" s="213" t="s">
        <v>181</v>
      </c>
      <c r="F975" s="213" t="s">
        <v>154</v>
      </c>
      <c r="G975" s="213" t="s">
        <v>154</v>
      </c>
      <c r="H975" s="214" t="s">
        <v>116</v>
      </c>
      <c r="I975" s="215">
        <v>13.86</v>
      </c>
      <c r="J975" s="216">
        <v>499.97</v>
      </c>
      <c r="K975" s="217">
        <f t="shared" si="73"/>
        <v>486.11</v>
      </c>
      <c r="L975" s="14">
        <v>464.67771428571399</v>
      </c>
      <c r="M975" s="215">
        <f t="shared" si="74"/>
        <v>1.046122904231013</v>
      </c>
      <c r="N975" s="218"/>
      <c r="O975" s="217"/>
      <c r="P975" s="217"/>
      <c r="Q975" s="217"/>
      <c r="R975" s="217"/>
      <c r="S975" s="216"/>
      <c r="T975" s="219"/>
      <c r="U975" s="217"/>
      <c r="V975" s="217"/>
      <c r="W975" s="220"/>
    </row>
    <row r="976" spans="1:23" s="208" customFormat="1" ht="15.75" hidden="1" thickBot="1" x14ac:dyDescent="0.3">
      <c r="A976" s="467"/>
      <c r="B976" s="459"/>
      <c r="C976" s="212">
        <v>6</v>
      </c>
      <c r="D976" s="212">
        <v>2</v>
      </c>
      <c r="E976" s="213" t="s">
        <v>181</v>
      </c>
      <c r="F976" s="213" t="s">
        <v>154</v>
      </c>
      <c r="G976" s="213" t="s">
        <v>154</v>
      </c>
      <c r="H976" s="232" t="s">
        <v>118</v>
      </c>
      <c r="I976" s="233">
        <v>13.81</v>
      </c>
      <c r="J976" s="234">
        <v>608.05999999999995</v>
      </c>
      <c r="K976" s="217">
        <f t="shared" si="73"/>
        <v>594.25</v>
      </c>
      <c r="L976" s="14">
        <v>486.982244571428</v>
      </c>
      <c r="M976" s="215">
        <f t="shared" si="74"/>
        <v>1.2202703622654121</v>
      </c>
      <c r="N976" s="218"/>
      <c r="O976" s="217"/>
      <c r="P976" s="217"/>
      <c r="Q976" s="217"/>
      <c r="R976" s="217"/>
      <c r="S976" s="216"/>
      <c r="T976" s="219"/>
      <c r="U976" s="217"/>
      <c r="V976" s="217"/>
      <c r="W976" s="220"/>
    </row>
    <row r="977" spans="1:23" s="208" customFormat="1" hidden="1" x14ac:dyDescent="0.25">
      <c r="A977" s="465" t="s">
        <v>224</v>
      </c>
      <c r="B977" s="461">
        <v>581</v>
      </c>
      <c r="C977" s="212">
        <v>6</v>
      </c>
      <c r="D977" s="212">
        <v>2</v>
      </c>
      <c r="E977" s="213" t="s">
        <v>197</v>
      </c>
      <c r="F977" s="213" t="s">
        <v>154</v>
      </c>
      <c r="G977" s="213" t="s">
        <v>154</v>
      </c>
      <c r="H977" s="237" t="s">
        <v>117</v>
      </c>
      <c r="I977" s="238">
        <v>11.78</v>
      </c>
      <c r="J977" s="239">
        <v>92.25</v>
      </c>
      <c r="K977" s="217">
        <f t="shared" si="73"/>
        <v>80.47</v>
      </c>
      <c r="L977" s="14">
        <v>77.446285714285594</v>
      </c>
      <c r="M977" s="215">
        <f t="shared" si="74"/>
        <v>1.039042728231919</v>
      </c>
      <c r="N977" s="218"/>
      <c r="O977" s="217"/>
      <c r="P977" s="217"/>
      <c r="Q977" s="217"/>
      <c r="R977" s="217"/>
      <c r="S977" s="216"/>
      <c r="T977" s="219"/>
      <c r="U977" s="217"/>
      <c r="V977" s="217"/>
      <c r="W977" s="220"/>
    </row>
    <row r="978" spans="1:23" s="208" customFormat="1" hidden="1" x14ac:dyDescent="0.25">
      <c r="A978" s="466"/>
      <c r="B978" s="458"/>
      <c r="C978" s="212">
        <v>6</v>
      </c>
      <c r="D978" s="212">
        <v>2</v>
      </c>
      <c r="E978" s="213" t="s">
        <v>197</v>
      </c>
      <c r="F978" s="213" t="s">
        <v>154</v>
      </c>
      <c r="G978" s="213" t="s">
        <v>154</v>
      </c>
      <c r="H978" s="214" t="s">
        <v>119</v>
      </c>
      <c r="I978" s="215">
        <v>14</v>
      </c>
      <c r="J978" s="216">
        <v>194.1</v>
      </c>
      <c r="K978" s="217">
        <f t="shared" si="73"/>
        <v>180.1</v>
      </c>
      <c r="L978" s="14">
        <v>154.89257142857099</v>
      </c>
      <c r="M978" s="215">
        <f t="shared" si="74"/>
        <v>1.1627413654440715</v>
      </c>
      <c r="N978" s="218"/>
      <c r="O978" s="217"/>
      <c r="P978" s="217"/>
      <c r="Q978" s="217"/>
      <c r="R978" s="217"/>
      <c r="S978" s="216"/>
      <c r="T978" s="219"/>
      <c r="U978" s="217"/>
      <c r="V978" s="217"/>
      <c r="W978" s="220"/>
    </row>
    <row r="979" spans="1:23" s="208" customFormat="1" hidden="1" x14ac:dyDescent="0.25">
      <c r="A979" s="466"/>
      <c r="B979" s="458"/>
      <c r="C979" s="212">
        <v>6</v>
      </c>
      <c r="D979" s="212">
        <v>2</v>
      </c>
      <c r="E979" s="213" t="s">
        <v>197</v>
      </c>
      <c r="F979" s="213" t="s">
        <v>154</v>
      </c>
      <c r="G979" s="213" t="s">
        <v>154</v>
      </c>
      <c r="H979" s="214" t="s">
        <v>69</v>
      </c>
      <c r="I979" s="215">
        <v>14.01</v>
      </c>
      <c r="J979" s="216">
        <v>282.39999999999998</v>
      </c>
      <c r="K979" s="217">
        <f t="shared" si="73"/>
        <v>268.39</v>
      </c>
      <c r="L979" s="14">
        <v>232.33885714285699</v>
      </c>
      <c r="M979" s="215">
        <f t="shared" si="74"/>
        <v>1.1551662227337909</v>
      </c>
      <c r="N979" s="218"/>
      <c r="O979" s="217"/>
      <c r="P979" s="217"/>
      <c r="Q979" s="217"/>
      <c r="R979" s="217"/>
      <c r="S979" s="216"/>
      <c r="T979" s="219"/>
      <c r="U979" s="217"/>
      <c r="V979" s="217"/>
      <c r="W979" s="220"/>
    </row>
    <row r="980" spans="1:23" s="208" customFormat="1" x14ac:dyDescent="0.25">
      <c r="A980" s="466"/>
      <c r="B980" s="458"/>
      <c r="C980" s="212">
        <v>6</v>
      </c>
      <c r="D980" s="212">
        <v>2</v>
      </c>
      <c r="E980" s="213" t="s">
        <v>197</v>
      </c>
      <c r="F980" s="213" t="s">
        <v>154</v>
      </c>
      <c r="G980" s="213" t="s">
        <v>154</v>
      </c>
      <c r="H980" s="214" t="s">
        <v>116</v>
      </c>
      <c r="I980" s="215">
        <v>25.65</v>
      </c>
      <c r="J980" s="216">
        <v>548.04</v>
      </c>
      <c r="K980" s="217">
        <f t="shared" si="73"/>
        <v>522.39</v>
      </c>
      <c r="L980" s="14">
        <v>464.67771428571399</v>
      </c>
      <c r="M980" s="215">
        <f t="shared" si="74"/>
        <v>1.1241985228471723</v>
      </c>
      <c r="N980" s="218"/>
      <c r="O980" s="217"/>
      <c r="P980" s="217"/>
      <c r="Q980" s="217"/>
      <c r="R980" s="217"/>
      <c r="S980" s="216"/>
      <c r="T980" s="219"/>
      <c r="U980" s="217"/>
      <c r="V980" s="217"/>
      <c r="W980" s="220"/>
    </row>
    <row r="981" spans="1:23" s="208" customFormat="1" ht="15.75" hidden="1" thickBot="1" x14ac:dyDescent="0.3">
      <c r="A981" s="467"/>
      <c r="B981" s="459"/>
      <c r="C981" s="212">
        <v>6</v>
      </c>
      <c r="D981" s="212">
        <v>2</v>
      </c>
      <c r="E981" s="213" t="s">
        <v>197</v>
      </c>
      <c r="F981" s="213" t="s">
        <v>154</v>
      </c>
      <c r="G981" s="213" t="s">
        <v>154</v>
      </c>
      <c r="H981" s="232" t="s">
        <v>118</v>
      </c>
      <c r="I981" s="233">
        <v>25.6</v>
      </c>
      <c r="J981" s="234">
        <v>524.95000000000005</v>
      </c>
      <c r="K981" s="217">
        <f t="shared" si="73"/>
        <v>499.35</v>
      </c>
      <c r="L981" s="14">
        <v>486.982244571428</v>
      </c>
      <c r="M981" s="215">
        <f t="shared" si="74"/>
        <v>1.0253967276352269</v>
      </c>
      <c r="N981" s="218"/>
      <c r="O981" s="217"/>
      <c r="P981" s="217"/>
      <c r="Q981" s="217"/>
      <c r="R981" s="217"/>
      <c r="S981" s="216"/>
      <c r="T981" s="219"/>
      <c r="U981" s="217"/>
      <c r="V981" s="217"/>
      <c r="W981" s="220"/>
    </row>
    <row r="982" spans="1:23" s="208" customFormat="1" hidden="1" x14ac:dyDescent="0.25">
      <c r="A982" s="465" t="s">
        <v>224</v>
      </c>
      <c r="B982" s="461">
        <v>582</v>
      </c>
      <c r="C982" s="212">
        <v>6</v>
      </c>
      <c r="D982" s="212">
        <v>2</v>
      </c>
      <c r="E982" s="213" t="s">
        <v>191</v>
      </c>
      <c r="F982" s="213" t="s">
        <v>154</v>
      </c>
      <c r="G982" s="213" t="s">
        <v>154</v>
      </c>
      <c r="H982" s="237" t="s">
        <v>117</v>
      </c>
      <c r="I982" s="238">
        <v>13.82</v>
      </c>
      <c r="J982" s="239">
        <v>71.12</v>
      </c>
      <c r="K982" s="217">
        <f t="shared" si="73"/>
        <v>57.300000000000004</v>
      </c>
      <c r="L982" s="14">
        <v>77.446285714285594</v>
      </c>
      <c r="M982" s="215">
        <f t="shared" si="74"/>
        <v>0.73986763175952486</v>
      </c>
      <c r="N982" s="218"/>
      <c r="O982" s="217"/>
      <c r="P982" s="217"/>
      <c r="Q982" s="217"/>
      <c r="R982" s="217"/>
      <c r="S982" s="216"/>
      <c r="T982" s="219"/>
      <c r="U982" s="217"/>
      <c r="V982" s="217"/>
      <c r="W982" s="220"/>
    </row>
    <row r="983" spans="1:23" s="208" customFormat="1" hidden="1" x14ac:dyDescent="0.25">
      <c r="A983" s="466"/>
      <c r="B983" s="458"/>
      <c r="C983" s="212">
        <v>6</v>
      </c>
      <c r="D983" s="212">
        <v>2</v>
      </c>
      <c r="E983" s="213" t="s">
        <v>191</v>
      </c>
      <c r="F983" s="213" t="s">
        <v>154</v>
      </c>
      <c r="G983" s="213" t="s">
        <v>154</v>
      </c>
      <c r="H983" s="214" t="s">
        <v>119</v>
      </c>
      <c r="I983" s="215">
        <v>13.8</v>
      </c>
      <c r="J983" s="216">
        <v>177.24</v>
      </c>
      <c r="K983" s="217">
        <f t="shared" si="73"/>
        <v>163.44</v>
      </c>
      <c r="L983" s="14">
        <v>154.89257142857099</v>
      </c>
      <c r="M983" s="215">
        <f t="shared" si="74"/>
        <v>1.0551829470748419</v>
      </c>
      <c r="N983" s="218"/>
      <c r="O983" s="217"/>
      <c r="P983" s="217"/>
      <c r="Q983" s="217"/>
      <c r="R983" s="217"/>
      <c r="S983" s="216"/>
      <c r="T983" s="219"/>
      <c r="U983" s="217"/>
      <c r="V983" s="217"/>
      <c r="W983" s="220"/>
    </row>
    <row r="984" spans="1:23" s="208" customFormat="1" hidden="1" x14ac:dyDescent="0.25">
      <c r="A984" s="466"/>
      <c r="B984" s="458"/>
      <c r="C984" s="212">
        <v>6</v>
      </c>
      <c r="D984" s="212">
        <v>2</v>
      </c>
      <c r="E984" s="213" t="s">
        <v>191</v>
      </c>
      <c r="F984" s="213" t="s">
        <v>154</v>
      </c>
      <c r="G984" s="213" t="s">
        <v>154</v>
      </c>
      <c r="H984" s="214" t="s">
        <v>69</v>
      </c>
      <c r="I984" s="215">
        <v>13.99</v>
      </c>
      <c r="J984" s="216">
        <v>291.25</v>
      </c>
      <c r="K984" s="217">
        <f t="shared" si="73"/>
        <v>277.26</v>
      </c>
      <c r="L984" s="14">
        <v>232.33885714285699</v>
      </c>
      <c r="M984" s="215">
        <f t="shared" si="74"/>
        <v>1.1933432203702481</v>
      </c>
      <c r="N984" s="218"/>
      <c r="O984" s="217"/>
      <c r="P984" s="217"/>
      <c r="Q984" s="217"/>
      <c r="R984" s="217"/>
      <c r="S984" s="216"/>
      <c r="T984" s="219"/>
      <c r="U984" s="217"/>
      <c r="V984" s="217"/>
      <c r="W984" s="220"/>
    </row>
    <row r="985" spans="1:23" s="208" customFormat="1" x14ac:dyDescent="0.25">
      <c r="A985" s="466"/>
      <c r="B985" s="458"/>
      <c r="C985" s="212">
        <v>6</v>
      </c>
      <c r="D985" s="212">
        <v>2</v>
      </c>
      <c r="E985" s="213" t="s">
        <v>191</v>
      </c>
      <c r="F985" s="213" t="s">
        <v>154</v>
      </c>
      <c r="G985" s="213" t="s">
        <v>154</v>
      </c>
      <c r="H985" s="214" t="s">
        <v>116</v>
      </c>
      <c r="I985" s="215">
        <v>14</v>
      </c>
      <c r="J985" s="216">
        <v>508.05</v>
      </c>
      <c r="K985" s="217">
        <f t="shared" si="73"/>
        <v>494.05</v>
      </c>
      <c r="L985" s="14">
        <v>464.67771428571399</v>
      </c>
      <c r="M985" s="215">
        <f t="shared" si="74"/>
        <v>1.0632100159127194</v>
      </c>
      <c r="N985" s="218"/>
      <c r="O985" s="217"/>
      <c r="P985" s="217"/>
      <c r="Q985" s="217"/>
      <c r="R985" s="217"/>
      <c r="S985" s="216"/>
      <c r="T985" s="219"/>
      <c r="U985" s="217"/>
      <c r="V985" s="217"/>
      <c r="W985" s="220"/>
    </row>
    <row r="986" spans="1:23" s="208" customFormat="1" ht="15.75" hidden="1" thickBot="1" x14ac:dyDescent="0.3">
      <c r="A986" s="467"/>
      <c r="B986" s="459"/>
      <c r="C986" s="212">
        <v>6</v>
      </c>
      <c r="D986" s="212">
        <v>2</v>
      </c>
      <c r="E986" s="213" t="s">
        <v>191</v>
      </c>
      <c r="F986" s="213" t="s">
        <v>154</v>
      </c>
      <c r="G986" s="213" t="s">
        <v>154</v>
      </c>
      <c r="H986" s="232" t="s">
        <v>118</v>
      </c>
      <c r="I986" s="233">
        <v>13.92</v>
      </c>
      <c r="J986" s="234">
        <v>630.49</v>
      </c>
      <c r="K986" s="217">
        <f t="shared" si="73"/>
        <v>616.57000000000005</v>
      </c>
      <c r="L986" s="14">
        <v>486.982244571428</v>
      </c>
      <c r="M986" s="215">
        <f t="shared" si="74"/>
        <v>1.2661036554682124</v>
      </c>
      <c r="N986" s="218"/>
      <c r="O986" s="217"/>
      <c r="P986" s="217"/>
      <c r="Q986" s="217"/>
      <c r="R986" s="217"/>
      <c r="S986" s="216"/>
      <c r="T986" s="219"/>
      <c r="U986" s="217"/>
      <c r="V986" s="217"/>
      <c r="W986" s="220"/>
    </row>
    <row r="987" spans="1:23" s="208" customFormat="1" hidden="1" x14ac:dyDescent="0.25">
      <c r="A987" s="465" t="s">
        <v>224</v>
      </c>
      <c r="B987" s="461">
        <v>583</v>
      </c>
      <c r="C987" s="212">
        <v>6</v>
      </c>
      <c r="D987" s="212">
        <v>2</v>
      </c>
      <c r="E987" s="213" t="s">
        <v>187</v>
      </c>
      <c r="F987" s="213" t="s">
        <v>154</v>
      </c>
      <c r="G987" s="213" t="s">
        <v>154</v>
      </c>
      <c r="H987" s="237" t="s">
        <v>117</v>
      </c>
      <c r="I987" s="238">
        <v>11.73</v>
      </c>
      <c r="J987" s="239">
        <v>80.650000000000006</v>
      </c>
      <c r="K987" s="217">
        <f t="shared" si="73"/>
        <v>68.92</v>
      </c>
      <c r="L987" s="14">
        <v>77.446285714285594</v>
      </c>
      <c r="M987" s="215">
        <f t="shared" si="74"/>
        <v>0.8899071061233238</v>
      </c>
      <c r="N987" s="218"/>
      <c r="O987" s="217"/>
      <c r="P987" s="217"/>
      <c r="Q987" s="217"/>
      <c r="R987" s="217"/>
      <c r="S987" s="216"/>
      <c r="T987" s="219"/>
      <c r="U987" s="217"/>
      <c r="V987" s="217"/>
      <c r="W987" s="220"/>
    </row>
    <row r="988" spans="1:23" s="208" customFormat="1" hidden="1" x14ac:dyDescent="0.25">
      <c r="A988" s="466"/>
      <c r="B988" s="458"/>
      <c r="C988" s="212">
        <v>6</v>
      </c>
      <c r="D988" s="212">
        <v>2</v>
      </c>
      <c r="E988" s="213" t="s">
        <v>187</v>
      </c>
      <c r="F988" s="213" t="s">
        <v>154</v>
      </c>
      <c r="G988" s="213" t="s">
        <v>154</v>
      </c>
      <c r="H988" s="214" t="s">
        <v>119</v>
      </c>
      <c r="I988" s="215">
        <v>13.96</v>
      </c>
      <c r="J988" s="216">
        <v>189.76</v>
      </c>
      <c r="K988" s="217">
        <f t="shared" si="73"/>
        <v>175.79999999999998</v>
      </c>
      <c r="L988" s="14">
        <v>154.89257142857099</v>
      </c>
      <c r="M988" s="215">
        <f t="shared" si="74"/>
        <v>1.1349801890342461</v>
      </c>
      <c r="N988" s="218"/>
      <c r="O988" s="217"/>
      <c r="P988" s="217"/>
      <c r="Q988" s="217"/>
      <c r="R988" s="217"/>
      <c r="S988" s="216"/>
      <c r="T988" s="219"/>
      <c r="U988" s="217"/>
      <c r="V988" s="217"/>
      <c r="W988" s="220"/>
    </row>
    <row r="989" spans="1:23" s="208" customFormat="1" hidden="1" x14ac:dyDescent="0.25">
      <c r="A989" s="466"/>
      <c r="B989" s="458"/>
      <c r="C989" s="212">
        <v>6</v>
      </c>
      <c r="D989" s="212">
        <v>2</v>
      </c>
      <c r="E989" s="213" t="s">
        <v>187</v>
      </c>
      <c r="F989" s="213" t="s">
        <v>154</v>
      </c>
      <c r="G989" s="213" t="s">
        <v>154</v>
      </c>
      <c r="H989" s="214" t="s">
        <v>69</v>
      </c>
      <c r="I989" s="215">
        <v>13.81</v>
      </c>
      <c r="J989" s="216">
        <v>243.74</v>
      </c>
      <c r="K989" s="217">
        <f t="shared" si="73"/>
        <v>229.93</v>
      </c>
      <c r="L989" s="14">
        <v>232.33885714285699</v>
      </c>
      <c r="M989" s="215">
        <f t="shared" si="74"/>
        <v>0.98963213828078755</v>
      </c>
      <c r="N989" s="218"/>
      <c r="O989" s="217"/>
      <c r="P989" s="217"/>
      <c r="Q989" s="217"/>
      <c r="R989" s="217"/>
      <c r="S989" s="216"/>
      <c r="T989" s="219"/>
      <c r="U989" s="217"/>
      <c r="V989" s="217"/>
      <c r="W989" s="220"/>
    </row>
    <row r="990" spans="1:23" s="208" customFormat="1" x14ac:dyDescent="0.25">
      <c r="A990" s="466"/>
      <c r="B990" s="458"/>
      <c r="C990" s="212">
        <v>6</v>
      </c>
      <c r="D990" s="212">
        <v>2</v>
      </c>
      <c r="E990" s="213" t="s">
        <v>187</v>
      </c>
      <c r="F990" s="213" t="s">
        <v>154</v>
      </c>
      <c r="G990" s="213" t="s">
        <v>154</v>
      </c>
      <c r="H990" s="214" t="s">
        <v>116</v>
      </c>
      <c r="I990" s="215">
        <v>25.46</v>
      </c>
      <c r="J990" s="216">
        <v>524.66</v>
      </c>
      <c r="K990" s="217">
        <f t="shared" si="73"/>
        <v>499.2</v>
      </c>
      <c r="L990" s="14">
        <v>464.67771428571399</v>
      </c>
      <c r="M990" s="215">
        <f t="shared" si="74"/>
        <v>1.0742929661848588</v>
      </c>
      <c r="N990" s="218"/>
      <c r="O990" s="217"/>
      <c r="P990" s="217"/>
      <c r="Q990" s="217"/>
      <c r="R990" s="217"/>
      <c r="S990" s="216"/>
      <c r="T990" s="219"/>
      <c r="U990" s="217"/>
      <c r="V990" s="217"/>
      <c r="W990" s="220"/>
    </row>
    <row r="991" spans="1:23" s="208" customFormat="1" ht="15.75" hidden="1" thickBot="1" x14ac:dyDescent="0.3">
      <c r="A991" s="467"/>
      <c r="B991" s="459"/>
      <c r="C991" s="212">
        <v>6</v>
      </c>
      <c r="D991" s="212">
        <v>2</v>
      </c>
      <c r="E991" s="213" t="s">
        <v>187</v>
      </c>
      <c r="F991" s="213" t="s">
        <v>154</v>
      </c>
      <c r="G991" s="213" t="s">
        <v>154</v>
      </c>
      <c r="H991" s="245" t="s">
        <v>121</v>
      </c>
      <c r="I991" s="233">
        <v>25.4</v>
      </c>
      <c r="J991" s="234">
        <v>566.37</v>
      </c>
      <c r="K991" s="217">
        <f t="shared" si="73"/>
        <v>540.97</v>
      </c>
      <c r="L991" s="246">
        <v>433.699199999999</v>
      </c>
      <c r="M991" s="215">
        <f t="shared" si="74"/>
        <v>1.24733916963647</v>
      </c>
      <c r="N991" s="218"/>
      <c r="O991" s="217"/>
      <c r="P991" s="217"/>
      <c r="Q991" s="217"/>
      <c r="R991" s="217"/>
      <c r="S991" s="216"/>
      <c r="T991" s="219"/>
      <c r="U991" s="217"/>
      <c r="V991" s="217"/>
      <c r="W991" s="220"/>
    </row>
    <row r="992" spans="1:23" s="208" customFormat="1" hidden="1" x14ac:dyDescent="0.25">
      <c r="A992" s="465" t="s">
        <v>224</v>
      </c>
      <c r="B992" s="461">
        <v>584</v>
      </c>
      <c r="C992" s="212">
        <v>6</v>
      </c>
      <c r="D992" s="212">
        <v>2</v>
      </c>
      <c r="E992" s="213" t="s">
        <v>192</v>
      </c>
      <c r="F992" s="213" t="s">
        <v>154</v>
      </c>
      <c r="G992" s="213" t="s">
        <v>154</v>
      </c>
      <c r="H992" s="237" t="s">
        <v>117</v>
      </c>
      <c r="I992" s="238">
        <v>11.81</v>
      </c>
      <c r="J992" s="239">
        <v>75.3</v>
      </c>
      <c r="K992" s="217">
        <f t="shared" si="73"/>
        <v>63.489999999999995</v>
      </c>
      <c r="L992" s="14">
        <v>77.446285714285594</v>
      </c>
      <c r="M992" s="215">
        <f t="shared" si="74"/>
        <v>0.81979399546967235</v>
      </c>
      <c r="N992" s="218"/>
      <c r="O992" s="217"/>
      <c r="P992" s="217"/>
      <c r="Q992" s="217"/>
      <c r="R992" s="217"/>
      <c r="S992" s="216"/>
      <c r="T992" s="219"/>
      <c r="U992" s="217"/>
      <c r="V992" s="217"/>
      <c r="W992" s="220"/>
    </row>
    <row r="993" spans="1:23" s="208" customFormat="1" hidden="1" x14ac:dyDescent="0.25">
      <c r="A993" s="466"/>
      <c r="B993" s="458"/>
      <c r="C993" s="212">
        <v>6</v>
      </c>
      <c r="D993" s="212">
        <v>2</v>
      </c>
      <c r="E993" s="213" t="s">
        <v>192</v>
      </c>
      <c r="F993" s="213" t="s">
        <v>154</v>
      </c>
      <c r="G993" s="213" t="s">
        <v>154</v>
      </c>
      <c r="H993" s="214" t="s">
        <v>119</v>
      </c>
      <c r="I993" s="215">
        <v>14</v>
      </c>
      <c r="J993" s="216">
        <v>178.99</v>
      </c>
      <c r="K993" s="217">
        <f t="shared" si="73"/>
        <v>164.99</v>
      </c>
      <c r="L993" s="14">
        <v>154.89257142857099</v>
      </c>
      <c r="M993" s="215">
        <f t="shared" si="74"/>
        <v>1.0651898827574533</v>
      </c>
      <c r="N993" s="218"/>
      <c r="O993" s="217"/>
      <c r="P993" s="217"/>
      <c r="Q993" s="217"/>
      <c r="R993" s="217"/>
      <c r="S993" s="216"/>
      <c r="T993" s="219"/>
      <c r="U993" s="217"/>
      <c r="V993" s="217"/>
      <c r="W993" s="220"/>
    </row>
    <row r="994" spans="1:23" s="208" customFormat="1" hidden="1" x14ac:dyDescent="0.25">
      <c r="A994" s="466"/>
      <c r="B994" s="458"/>
      <c r="C994" s="212">
        <v>6</v>
      </c>
      <c r="D994" s="212">
        <v>2</v>
      </c>
      <c r="E994" s="213" t="s">
        <v>192</v>
      </c>
      <c r="F994" s="213" t="s">
        <v>154</v>
      </c>
      <c r="G994" s="213" t="s">
        <v>154</v>
      </c>
      <c r="H994" s="214" t="s">
        <v>69</v>
      </c>
      <c r="I994" s="215">
        <v>14.05</v>
      </c>
      <c r="J994" s="216">
        <v>268.33</v>
      </c>
      <c r="K994" s="217">
        <f t="shared" si="73"/>
        <v>254.27999999999997</v>
      </c>
      <c r="L994" s="14">
        <v>232.33885714285699</v>
      </c>
      <c r="M994" s="215">
        <f t="shared" si="74"/>
        <v>1.0944359593008248</v>
      </c>
      <c r="N994" s="218"/>
      <c r="O994" s="217"/>
      <c r="P994" s="217"/>
      <c r="Q994" s="217"/>
      <c r="R994" s="217"/>
      <c r="S994" s="216"/>
      <c r="T994" s="219"/>
      <c r="U994" s="217"/>
      <c r="V994" s="217"/>
      <c r="W994" s="220"/>
    </row>
    <row r="995" spans="1:23" s="208" customFormat="1" x14ac:dyDescent="0.25">
      <c r="A995" s="466"/>
      <c r="B995" s="458"/>
      <c r="C995" s="212">
        <v>6</v>
      </c>
      <c r="D995" s="212">
        <v>2</v>
      </c>
      <c r="E995" s="213" t="s">
        <v>192</v>
      </c>
      <c r="F995" s="213" t="s">
        <v>154</v>
      </c>
      <c r="G995" s="213" t="s">
        <v>154</v>
      </c>
      <c r="H995" s="214" t="s">
        <v>116</v>
      </c>
      <c r="I995" s="215">
        <v>25.67</v>
      </c>
      <c r="J995" s="216">
        <v>513.35</v>
      </c>
      <c r="K995" s="217">
        <f t="shared" si="73"/>
        <v>487.68</v>
      </c>
      <c r="L995" s="14">
        <v>464.67771428571399</v>
      </c>
      <c r="M995" s="215">
        <f t="shared" si="74"/>
        <v>1.0495015900421312</v>
      </c>
      <c r="N995" s="218"/>
      <c r="O995" s="217"/>
      <c r="P995" s="217"/>
      <c r="Q995" s="217"/>
      <c r="R995" s="217"/>
      <c r="S995" s="216"/>
      <c r="T995" s="219"/>
      <c r="U995" s="217"/>
      <c r="V995" s="217"/>
      <c r="W995" s="220"/>
    </row>
    <row r="996" spans="1:23" s="208" customFormat="1" ht="15.75" hidden="1" thickBot="1" x14ac:dyDescent="0.3">
      <c r="A996" s="467"/>
      <c r="B996" s="459"/>
      <c r="C996" s="212">
        <v>6</v>
      </c>
      <c r="D996" s="212">
        <v>2</v>
      </c>
      <c r="E996" s="213" t="s">
        <v>192</v>
      </c>
      <c r="F996" s="213" t="s">
        <v>154</v>
      </c>
      <c r="G996" s="213" t="s">
        <v>154</v>
      </c>
      <c r="H996" s="232" t="s">
        <v>118</v>
      </c>
      <c r="I996" s="233">
        <v>25.42</v>
      </c>
      <c r="J996" s="234">
        <v>642.19000000000005</v>
      </c>
      <c r="K996" s="217">
        <f t="shared" si="73"/>
        <v>616.7700000000001</v>
      </c>
      <c r="L996" s="14">
        <v>486.982244571428</v>
      </c>
      <c r="M996" s="215">
        <f t="shared" si="74"/>
        <v>1.2665143480596355</v>
      </c>
      <c r="N996" s="218"/>
      <c r="O996" s="217"/>
      <c r="P996" s="217"/>
      <c r="Q996" s="217"/>
      <c r="R996" s="217"/>
      <c r="S996" s="216"/>
      <c r="T996" s="219"/>
      <c r="U996" s="217"/>
      <c r="V996" s="217"/>
      <c r="W996" s="220"/>
    </row>
    <row r="997" spans="1:23" s="208" customFormat="1" hidden="1" x14ac:dyDescent="0.25">
      <c r="A997" s="465" t="s">
        <v>224</v>
      </c>
      <c r="B997" s="461">
        <v>585</v>
      </c>
      <c r="C997" s="212">
        <v>6</v>
      </c>
      <c r="D997" s="212">
        <v>2</v>
      </c>
      <c r="E997" s="213" t="s">
        <v>187</v>
      </c>
      <c r="F997" s="213" t="s">
        <v>154</v>
      </c>
      <c r="G997" s="213" t="s">
        <v>156</v>
      </c>
      <c r="H997" s="237" t="s">
        <v>117</v>
      </c>
      <c r="I997" s="238">
        <v>11.85</v>
      </c>
      <c r="J997" s="239">
        <v>97.76</v>
      </c>
      <c r="K997" s="217">
        <f t="shared" si="73"/>
        <v>85.910000000000011</v>
      </c>
      <c r="L997" s="14">
        <v>77.446285714285594</v>
      </c>
      <c r="M997" s="215">
        <f t="shared" si="74"/>
        <v>1.1092849606363138</v>
      </c>
      <c r="N997" s="218"/>
      <c r="O997" s="217"/>
      <c r="P997" s="217"/>
      <c r="Q997" s="217"/>
      <c r="R997" s="217"/>
      <c r="S997" s="216"/>
      <c r="T997" s="219"/>
      <c r="U997" s="217"/>
      <c r="V997" s="217"/>
      <c r="W997" s="220"/>
    </row>
    <row r="998" spans="1:23" s="208" customFormat="1" hidden="1" x14ac:dyDescent="0.25">
      <c r="A998" s="466"/>
      <c r="B998" s="458"/>
      <c r="C998" s="212">
        <v>6</v>
      </c>
      <c r="D998" s="212">
        <v>2</v>
      </c>
      <c r="E998" s="213" t="s">
        <v>187</v>
      </c>
      <c r="F998" s="213" t="s">
        <v>154</v>
      </c>
      <c r="G998" s="213" t="s">
        <v>156</v>
      </c>
      <c r="H998" s="214" t="s">
        <v>119</v>
      </c>
      <c r="I998" s="215">
        <v>14.02</v>
      </c>
      <c r="J998" s="216">
        <v>203.39</v>
      </c>
      <c r="K998" s="217">
        <f t="shared" si="73"/>
        <v>189.36999999999998</v>
      </c>
      <c r="L998" s="14">
        <v>154.89257142857099</v>
      </c>
      <c r="M998" s="215">
        <f t="shared" si="74"/>
        <v>1.2225892969136245</v>
      </c>
      <c r="N998" s="218"/>
      <c r="O998" s="217"/>
      <c r="P998" s="217"/>
      <c r="Q998" s="217"/>
      <c r="R998" s="217"/>
      <c r="S998" s="216"/>
      <c r="T998" s="219"/>
      <c r="U998" s="217"/>
      <c r="V998" s="217"/>
      <c r="W998" s="220"/>
    </row>
    <row r="999" spans="1:23" s="208" customFormat="1" hidden="1" x14ac:dyDescent="0.25">
      <c r="A999" s="466"/>
      <c r="B999" s="458"/>
      <c r="C999" s="212">
        <v>6</v>
      </c>
      <c r="D999" s="212">
        <v>2</v>
      </c>
      <c r="E999" s="213" t="s">
        <v>187</v>
      </c>
      <c r="F999" s="213" t="s">
        <v>154</v>
      </c>
      <c r="G999" s="213" t="s">
        <v>156</v>
      </c>
      <c r="H999" s="214" t="s">
        <v>69</v>
      </c>
      <c r="I999" s="215">
        <v>14.03</v>
      </c>
      <c r="J999" s="216">
        <v>269.19</v>
      </c>
      <c r="K999" s="217">
        <f t="shared" si="73"/>
        <v>255.16</v>
      </c>
      <c r="L999" s="14">
        <v>232.33885714285699</v>
      </c>
      <c r="M999" s="215">
        <f t="shared" si="74"/>
        <v>1.0982235306559638</v>
      </c>
      <c r="N999" s="218"/>
      <c r="O999" s="217"/>
      <c r="P999" s="217"/>
      <c r="Q999" s="217"/>
      <c r="R999" s="217"/>
      <c r="S999" s="216"/>
      <c r="T999" s="219"/>
      <c r="U999" s="217"/>
      <c r="V999" s="217"/>
      <c r="W999" s="220"/>
    </row>
    <row r="1000" spans="1:23" s="208" customFormat="1" x14ac:dyDescent="0.25">
      <c r="A1000" s="466"/>
      <c r="B1000" s="458"/>
      <c r="C1000" s="212">
        <v>6</v>
      </c>
      <c r="D1000" s="212">
        <v>2</v>
      </c>
      <c r="E1000" s="213" t="s">
        <v>187</v>
      </c>
      <c r="F1000" s="213" t="s">
        <v>154</v>
      </c>
      <c r="G1000" s="213" t="s">
        <v>156</v>
      </c>
      <c r="H1000" s="214" t="s">
        <v>116</v>
      </c>
      <c r="I1000" s="215">
        <v>25.08</v>
      </c>
      <c r="J1000" s="216">
        <v>535.14</v>
      </c>
      <c r="K1000" s="217">
        <f t="shared" si="73"/>
        <v>510.06</v>
      </c>
      <c r="L1000" s="14">
        <v>464.67771428571399</v>
      </c>
      <c r="M1000" s="215">
        <f t="shared" si="74"/>
        <v>1.0976640030694091</v>
      </c>
      <c r="N1000" s="218"/>
      <c r="O1000" s="217"/>
      <c r="P1000" s="217"/>
      <c r="Q1000" s="217"/>
      <c r="R1000" s="217"/>
      <c r="S1000" s="216"/>
      <c r="T1000" s="219"/>
      <c r="U1000" s="217"/>
      <c r="V1000" s="217"/>
      <c r="W1000" s="220"/>
    </row>
    <row r="1001" spans="1:23" s="208" customFormat="1" ht="15.75" hidden="1" thickBot="1" x14ac:dyDescent="0.3">
      <c r="A1001" s="467"/>
      <c r="B1001" s="459"/>
      <c r="C1001" s="212">
        <v>6</v>
      </c>
      <c r="D1001" s="212">
        <v>2</v>
      </c>
      <c r="E1001" s="213" t="s">
        <v>187</v>
      </c>
      <c r="F1001" s="213" t="s">
        <v>154</v>
      </c>
      <c r="G1001" s="213" t="s">
        <v>156</v>
      </c>
      <c r="H1001" s="245" t="s">
        <v>120</v>
      </c>
      <c r="I1001" s="233">
        <v>25.51</v>
      </c>
      <c r="J1001" s="234">
        <v>398.87</v>
      </c>
      <c r="K1001" s="217">
        <f t="shared" si="73"/>
        <v>373.36</v>
      </c>
      <c r="L1001" s="246">
        <v>216.84959999999899</v>
      </c>
      <c r="M1001" s="215">
        <f t="shared" si="74"/>
        <v>1.721746316340919</v>
      </c>
      <c r="N1001" s="218"/>
      <c r="O1001" s="217"/>
      <c r="P1001" s="217"/>
      <c r="Q1001" s="217"/>
      <c r="R1001" s="217"/>
      <c r="S1001" s="216"/>
      <c r="T1001" s="219"/>
      <c r="U1001" s="217"/>
      <c r="V1001" s="217"/>
      <c r="W1001" s="220"/>
    </row>
    <row r="1002" spans="1:23" s="208" customFormat="1" hidden="1" x14ac:dyDescent="0.25">
      <c r="A1002" s="465" t="s">
        <v>224</v>
      </c>
      <c r="B1002" s="461">
        <v>586</v>
      </c>
      <c r="C1002" s="212">
        <v>6</v>
      </c>
      <c r="D1002" s="212">
        <v>2</v>
      </c>
      <c r="E1002" s="213" t="s">
        <v>180</v>
      </c>
      <c r="F1002" s="213" t="s">
        <v>157</v>
      </c>
      <c r="G1002" s="213" t="s">
        <v>156</v>
      </c>
      <c r="H1002" s="237" t="s">
        <v>117</v>
      </c>
      <c r="I1002" s="238">
        <v>13.89</v>
      </c>
      <c r="J1002" s="239">
        <v>84.45</v>
      </c>
      <c r="K1002" s="217">
        <f t="shared" si="73"/>
        <v>70.56</v>
      </c>
      <c r="L1002" s="14">
        <v>77.446285714285594</v>
      </c>
      <c r="M1002" s="215">
        <f t="shared" si="74"/>
        <v>0.91108307324523685</v>
      </c>
      <c r="N1002" s="218"/>
      <c r="O1002" s="217"/>
      <c r="P1002" s="217"/>
      <c r="Q1002" s="217"/>
      <c r="R1002" s="217"/>
      <c r="S1002" s="216"/>
      <c r="T1002" s="219"/>
      <c r="U1002" s="217"/>
      <c r="V1002" s="217"/>
      <c r="W1002" s="220"/>
    </row>
    <row r="1003" spans="1:23" s="208" customFormat="1" hidden="1" x14ac:dyDescent="0.25">
      <c r="A1003" s="466"/>
      <c r="B1003" s="458"/>
      <c r="C1003" s="212">
        <v>6</v>
      </c>
      <c r="D1003" s="212">
        <v>2</v>
      </c>
      <c r="E1003" s="213" t="s">
        <v>180</v>
      </c>
      <c r="F1003" s="213" t="s">
        <v>157</v>
      </c>
      <c r="G1003" s="213" t="s">
        <v>156</v>
      </c>
      <c r="H1003" s="214" t="s">
        <v>119</v>
      </c>
      <c r="I1003" s="215">
        <v>14.01</v>
      </c>
      <c r="J1003" s="216">
        <v>173.21</v>
      </c>
      <c r="K1003" s="217">
        <f t="shared" si="73"/>
        <v>159.20000000000002</v>
      </c>
      <c r="L1003" s="14">
        <v>154.89257142857099</v>
      </c>
      <c r="M1003" s="215">
        <f t="shared" si="74"/>
        <v>1.027809135917247</v>
      </c>
      <c r="N1003" s="218"/>
      <c r="O1003" s="217"/>
      <c r="P1003" s="217"/>
      <c r="Q1003" s="217"/>
      <c r="R1003" s="217"/>
      <c r="S1003" s="216"/>
      <c r="T1003" s="219"/>
      <c r="U1003" s="217"/>
      <c r="V1003" s="217"/>
      <c r="W1003" s="220"/>
    </row>
    <row r="1004" spans="1:23" s="208" customFormat="1" hidden="1" x14ac:dyDescent="0.25">
      <c r="A1004" s="466"/>
      <c r="B1004" s="458"/>
      <c r="C1004" s="212">
        <v>6</v>
      </c>
      <c r="D1004" s="212">
        <v>2</v>
      </c>
      <c r="E1004" s="213" t="s">
        <v>180</v>
      </c>
      <c r="F1004" s="213" t="s">
        <v>157</v>
      </c>
      <c r="G1004" s="213" t="s">
        <v>156</v>
      </c>
      <c r="H1004" s="214" t="s">
        <v>69</v>
      </c>
      <c r="I1004" s="215">
        <v>14.05</v>
      </c>
      <c r="J1004" s="216">
        <v>293.88</v>
      </c>
      <c r="K1004" s="217">
        <f t="shared" si="73"/>
        <v>279.83</v>
      </c>
      <c r="L1004" s="14">
        <v>232.33885714285699</v>
      </c>
      <c r="M1004" s="215">
        <f t="shared" si="74"/>
        <v>1.204404650350597</v>
      </c>
      <c r="N1004" s="218"/>
      <c r="O1004" s="217"/>
      <c r="P1004" s="217"/>
      <c r="Q1004" s="217"/>
      <c r="R1004" s="217"/>
      <c r="S1004" s="216"/>
      <c r="T1004" s="219"/>
      <c r="U1004" s="217"/>
      <c r="V1004" s="217"/>
      <c r="W1004" s="220"/>
    </row>
    <row r="1005" spans="1:23" s="208" customFormat="1" x14ac:dyDescent="0.25">
      <c r="A1005" s="466"/>
      <c r="B1005" s="458"/>
      <c r="C1005" s="212">
        <v>6</v>
      </c>
      <c r="D1005" s="212">
        <v>2</v>
      </c>
      <c r="E1005" s="213" t="s">
        <v>180</v>
      </c>
      <c r="F1005" s="213" t="s">
        <v>157</v>
      </c>
      <c r="G1005" s="213" t="s">
        <v>156</v>
      </c>
      <c r="H1005" s="214" t="s">
        <v>116</v>
      </c>
      <c r="I1005" s="215">
        <v>14.02</v>
      </c>
      <c r="J1005" s="216">
        <v>517.05999999999995</v>
      </c>
      <c r="K1005" s="217">
        <f t="shared" si="73"/>
        <v>503.03999999999996</v>
      </c>
      <c r="L1005" s="14">
        <v>464.67771428571399</v>
      </c>
      <c r="M1005" s="215">
        <f t="shared" si="74"/>
        <v>1.0825567582324345</v>
      </c>
      <c r="N1005" s="218"/>
      <c r="O1005" s="217"/>
      <c r="P1005" s="217"/>
      <c r="Q1005" s="217"/>
      <c r="R1005" s="217"/>
      <c r="S1005" s="216"/>
      <c r="T1005" s="219"/>
      <c r="U1005" s="217"/>
      <c r="V1005" s="217"/>
      <c r="W1005" s="220"/>
    </row>
    <row r="1006" spans="1:23" s="208" customFormat="1" ht="15.75" hidden="1" thickBot="1" x14ac:dyDescent="0.3">
      <c r="A1006" s="467"/>
      <c r="B1006" s="459"/>
      <c r="C1006" s="212">
        <v>6</v>
      </c>
      <c r="D1006" s="212">
        <v>2</v>
      </c>
      <c r="E1006" s="213" t="s">
        <v>180</v>
      </c>
      <c r="F1006" s="213" t="s">
        <v>157</v>
      </c>
      <c r="G1006" s="213" t="s">
        <v>156</v>
      </c>
      <c r="H1006" s="232" t="s">
        <v>118</v>
      </c>
      <c r="I1006" s="233">
        <v>14</v>
      </c>
      <c r="J1006" s="234">
        <v>575.78</v>
      </c>
      <c r="K1006" s="217">
        <f t="shared" si="73"/>
        <v>561.78</v>
      </c>
      <c r="L1006" s="14">
        <v>486.982244571428</v>
      </c>
      <c r="M1006" s="215">
        <f t="shared" si="74"/>
        <v>1.1535944200478978</v>
      </c>
      <c r="N1006" s="218"/>
      <c r="O1006" s="217"/>
      <c r="P1006" s="217"/>
      <c r="Q1006" s="217"/>
      <c r="R1006" s="217"/>
      <c r="S1006" s="216"/>
      <c r="T1006" s="219"/>
      <c r="U1006" s="217"/>
      <c r="V1006" s="217"/>
      <c r="W1006" s="220"/>
    </row>
    <row r="1007" spans="1:23" s="208" customFormat="1" hidden="1" x14ac:dyDescent="0.25">
      <c r="A1007" s="465" t="s">
        <v>224</v>
      </c>
      <c r="B1007" s="461">
        <v>587</v>
      </c>
      <c r="C1007" s="212">
        <v>6</v>
      </c>
      <c r="D1007" s="212">
        <v>2</v>
      </c>
      <c r="E1007" s="213" t="s">
        <v>149</v>
      </c>
      <c r="F1007" s="213" t="s">
        <v>154</v>
      </c>
      <c r="G1007" s="213" t="s">
        <v>154</v>
      </c>
      <c r="H1007" s="237" t="s">
        <v>117</v>
      </c>
      <c r="I1007" s="238">
        <v>14.03</v>
      </c>
      <c r="J1007" s="239">
        <v>82.25</v>
      </c>
      <c r="K1007" s="217">
        <f t="shared" si="73"/>
        <v>68.22</v>
      </c>
      <c r="L1007" s="14">
        <v>77.446285714285594</v>
      </c>
      <c r="M1007" s="215">
        <f t="shared" si="74"/>
        <v>0.88086858357128761</v>
      </c>
      <c r="N1007" s="218"/>
      <c r="O1007" s="217"/>
      <c r="P1007" s="217"/>
      <c r="Q1007" s="217"/>
      <c r="R1007" s="217"/>
      <c r="S1007" s="216"/>
      <c r="T1007" s="219"/>
      <c r="U1007" s="217"/>
      <c r="V1007" s="217"/>
      <c r="W1007" s="220"/>
    </row>
    <row r="1008" spans="1:23" s="208" customFormat="1" hidden="1" x14ac:dyDescent="0.25">
      <c r="A1008" s="466"/>
      <c r="B1008" s="458"/>
      <c r="C1008" s="212">
        <v>6</v>
      </c>
      <c r="D1008" s="212">
        <v>2</v>
      </c>
      <c r="E1008" s="213" t="s">
        <v>149</v>
      </c>
      <c r="F1008" s="213" t="s">
        <v>154</v>
      </c>
      <c r="G1008" s="213" t="s">
        <v>154</v>
      </c>
      <c r="H1008" s="214" t="s">
        <v>119</v>
      </c>
      <c r="I1008" s="215">
        <v>13.82</v>
      </c>
      <c r="J1008" s="216">
        <v>172.77</v>
      </c>
      <c r="K1008" s="217">
        <f t="shared" si="73"/>
        <v>158.95000000000002</v>
      </c>
      <c r="L1008" s="14">
        <v>154.89257142857099</v>
      </c>
      <c r="M1008" s="215">
        <f t="shared" si="74"/>
        <v>1.0261951140329548</v>
      </c>
      <c r="N1008" s="218"/>
      <c r="O1008" s="217"/>
      <c r="P1008" s="217"/>
      <c r="Q1008" s="217"/>
      <c r="R1008" s="217"/>
      <c r="S1008" s="216"/>
      <c r="T1008" s="219"/>
      <c r="U1008" s="217"/>
      <c r="V1008" s="217"/>
      <c r="W1008" s="220"/>
    </row>
    <row r="1009" spans="1:23" s="208" customFormat="1" hidden="1" x14ac:dyDescent="0.25">
      <c r="A1009" s="466"/>
      <c r="B1009" s="458"/>
      <c r="C1009" s="212">
        <v>6</v>
      </c>
      <c r="D1009" s="212">
        <v>2</v>
      </c>
      <c r="E1009" s="213" t="s">
        <v>149</v>
      </c>
      <c r="F1009" s="213" t="s">
        <v>154</v>
      </c>
      <c r="G1009" s="213" t="s">
        <v>154</v>
      </c>
      <c r="H1009" s="214" t="s">
        <v>69</v>
      </c>
      <c r="I1009" s="215">
        <v>13.84</v>
      </c>
      <c r="J1009" s="216">
        <v>270.99</v>
      </c>
      <c r="K1009" s="217">
        <f t="shared" si="73"/>
        <v>257.15000000000003</v>
      </c>
      <c r="L1009" s="14">
        <v>232.33885714285699</v>
      </c>
      <c r="M1009" s="215">
        <f t="shared" si="74"/>
        <v>1.1067886067886077</v>
      </c>
      <c r="N1009" s="218"/>
      <c r="O1009" s="217"/>
      <c r="P1009" s="217"/>
      <c r="Q1009" s="217"/>
      <c r="R1009" s="217"/>
      <c r="S1009" s="216"/>
      <c r="T1009" s="219"/>
      <c r="U1009" s="217"/>
      <c r="V1009" s="217"/>
      <c r="W1009" s="220"/>
    </row>
    <row r="1010" spans="1:23" s="208" customFormat="1" x14ac:dyDescent="0.25">
      <c r="A1010" s="466"/>
      <c r="B1010" s="458"/>
      <c r="C1010" s="212">
        <v>6</v>
      </c>
      <c r="D1010" s="212">
        <v>2</v>
      </c>
      <c r="E1010" s="213" t="s">
        <v>149</v>
      </c>
      <c r="F1010" s="213" t="s">
        <v>154</v>
      </c>
      <c r="G1010" s="213" t="s">
        <v>154</v>
      </c>
      <c r="H1010" s="214" t="s">
        <v>116</v>
      </c>
      <c r="I1010" s="215">
        <v>13.91</v>
      </c>
      <c r="J1010" s="216">
        <v>503.58</v>
      </c>
      <c r="K1010" s="217">
        <f t="shared" si="73"/>
        <v>489.66999999999996</v>
      </c>
      <c r="L1010" s="14">
        <v>464.67771428571399</v>
      </c>
      <c r="M1010" s="215">
        <f t="shared" si="74"/>
        <v>1.053784128108453</v>
      </c>
      <c r="N1010" s="218"/>
      <c r="O1010" s="217"/>
      <c r="P1010" s="217"/>
      <c r="Q1010" s="217"/>
      <c r="R1010" s="217"/>
      <c r="S1010" s="216"/>
      <c r="T1010" s="219"/>
      <c r="U1010" s="217"/>
      <c r="V1010" s="217"/>
      <c r="W1010" s="220"/>
    </row>
    <row r="1011" spans="1:23" s="208" customFormat="1" ht="15.75" hidden="1" thickBot="1" x14ac:dyDescent="0.3">
      <c r="A1011" s="467"/>
      <c r="B1011" s="459"/>
      <c r="C1011" s="212">
        <v>6</v>
      </c>
      <c r="D1011" s="212">
        <v>2</v>
      </c>
      <c r="E1011" s="213" t="s">
        <v>149</v>
      </c>
      <c r="F1011" s="213" t="s">
        <v>154</v>
      </c>
      <c r="G1011" s="213" t="s">
        <v>154</v>
      </c>
      <c r="H1011" s="232" t="s">
        <v>118</v>
      </c>
      <c r="I1011" s="233">
        <v>13.86</v>
      </c>
      <c r="J1011" s="234">
        <v>579.15</v>
      </c>
      <c r="K1011" s="217">
        <f t="shared" si="73"/>
        <v>565.29</v>
      </c>
      <c r="L1011" s="14">
        <v>486.982244571428</v>
      </c>
      <c r="M1011" s="215">
        <f t="shared" si="74"/>
        <v>1.1608020750273702</v>
      </c>
      <c r="N1011" s="218"/>
      <c r="O1011" s="217"/>
      <c r="P1011" s="217"/>
      <c r="Q1011" s="217"/>
      <c r="R1011" s="217"/>
      <c r="S1011" s="216"/>
      <c r="T1011" s="219"/>
      <c r="U1011" s="217"/>
      <c r="V1011" s="217"/>
      <c r="W1011" s="220"/>
    </row>
    <row r="1012" spans="1:23" s="208" customFormat="1" hidden="1" x14ac:dyDescent="0.25">
      <c r="A1012" s="465" t="s">
        <v>224</v>
      </c>
      <c r="B1012" s="462">
        <v>588</v>
      </c>
      <c r="C1012" s="212"/>
      <c r="D1012" s="212"/>
      <c r="E1012" s="213"/>
      <c r="F1012" s="213"/>
      <c r="G1012" s="213"/>
      <c r="H1012" s="272" t="s">
        <v>117</v>
      </c>
      <c r="I1012" s="273" t="s">
        <v>213</v>
      </c>
      <c r="J1012" s="274" t="s">
        <v>213</v>
      </c>
      <c r="K1012" s="271" t="s">
        <v>213</v>
      </c>
      <c r="L1012" s="274" t="s">
        <v>213</v>
      </c>
      <c r="M1012" s="274" t="s">
        <v>213</v>
      </c>
      <c r="N1012" s="274" t="s">
        <v>213</v>
      </c>
      <c r="O1012" s="274" t="s">
        <v>213</v>
      </c>
      <c r="P1012" s="274" t="s">
        <v>213</v>
      </c>
      <c r="Q1012" s="274" t="s">
        <v>213</v>
      </c>
      <c r="R1012" s="274" t="s">
        <v>213</v>
      </c>
      <c r="S1012" s="274" t="s">
        <v>213</v>
      </c>
      <c r="T1012" s="219"/>
      <c r="U1012" s="217"/>
      <c r="V1012" s="217"/>
      <c r="W1012" s="220"/>
    </row>
    <row r="1013" spans="1:23" s="208" customFormat="1" hidden="1" x14ac:dyDescent="0.25">
      <c r="A1013" s="466"/>
      <c r="B1013" s="463"/>
      <c r="C1013" s="212"/>
      <c r="D1013" s="212"/>
      <c r="E1013" s="213"/>
      <c r="F1013" s="213"/>
      <c r="G1013" s="213"/>
      <c r="H1013" s="275" t="s">
        <v>119</v>
      </c>
      <c r="I1013" s="269" t="s">
        <v>213</v>
      </c>
      <c r="J1013" s="270" t="s">
        <v>213</v>
      </c>
      <c r="K1013" s="271" t="s">
        <v>213</v>
      </c>
      <c r="L1013" s="270" t="s">
        <v>213</v>
      </c>
      <c r="M1013" s="270" t="s">
        <v>213</v>
      </c>
      <c r="N1013" s="270" t="s">
        <v>213</v>
      </c>
      <c r="O1013" s="270" t="s">
        <v>213</v>
      </c>
      <c r="P1013" s="270" t="s">
        <v>213</v>
      </c>
      <c r="Q1013" s="270" t="s">
        <v>213</v>
      </c>
      <c r="R1013" s="270" t="s">
        <v>213</v>
      </c>
      <c r="S1013" s="270" t="s">
        <v>213</v>
      </c>
      <c r="T1013" s="219"/>
      <c r="U1013" s="217"/>
      <c r="V1013" s="217"/>
      <c r="W1013" s="220"/>
    </row>
    <row r="1014" spans="1:23" s="208" customFormat="1" hidden="1" x14ac:dyDescent="0.25">
      <c r="A1014" s="466"/>
      <c r="B1014" s="463"/>
      <c r="C1014" s="212"/>
      <c r="D1014" s="212"/>
      <c r="E1014" s="213"/>
      <c r="F1014" s="213"/>
      <c r="G1014" s="213"/>
      <c r="H1014" s="275" t="s">
        <v>69</v>
      </c>
      <c r="I1014" s="269" t="s">
        <v>213</v>
      </c>
      <c r="J1014" s="270" t="s">
        <v>213</v>
      </c>
      <c r="K1014" s="271" t="s">
        <v>213</v>
      </c>
      <c r="L1014" s="270" t="s">
        <v>213</v>
      </c>
      <c r="M1014" s="270" t="s">
        <v>213</v>
      </c>
      <c r="N1014" s="270" t="s">
        <v>213</v>
      </c>
      <c r="O1014" s="270" t="s">
        <v>213</v>
      </c>
      <c r="P1014" s="270" t="s">
        <v>213</v>
      </c>
      <c r="Q1014" s="270" t="s">
        <v>213</v>
      </c>
      <c r="R1014" s="270" t="s">
        <v>213</v>
      </c>
      <c r="S1014" s="270" t="s">
        <v>213</v>
      </c>
      <c r="T1014" s="219"/>
      <c r="U1014" s="217"/>
      <c r="V1014" s="217"/>
      <c r="W1014" s="220"/>
    </row>
    <row r="1015" spans="1:23" s="208" customFormat="1" x14ac:dyDescent="0.25">
      <c r="A1015" s="466"/>
      <c r="B1015" s="463"/>
      <c r="C1015" s="212"/>
      <c r="D1015" s="212"/>
      <c r="E1015" s="213"/>
      <c r="F1015" s="213"/>
      <c r="G1015" s="213"/>
      <c r="H1015" s="275" t="s">
        <v>116</v>
      </c>
      <c r="I1015" s="269" t="s">
        <v>213</v>
      </c>
      <c r="J1015" s="270" t="s">
        <v>213</v>
      </c>
      <c r="K1015" s="271" t="s">
        <v>213</v>
      </c>
      <c r="L1015" s="270" t="s">
        <v>213</v>
      </c>
      <c r="M1015" s="270" t="s">
        <v>213</v>
      </c>
      <c r="N1015" s="270" t="s">
        <v>213</v>
      </c>
      <c r="O1015" s="270" t="s">
        <v>213</v>
      </c>
      <c r="P1015" s="270" t="s">
        <v>213</v>
      </c>
      <c r="Q1015" s="270" t="s">
        <v>213</v>
      </c>
      <c r="R1015" s="270" t="s">
        <v>213</v>
      </c>
      <c r="S1015" s="270" t="s">
        <v>213</v>
      </c>
      <c r="T1015" s="219"/>
      <c r="U1015" s="217"/>
      <c r="V1015" s="217"/>
      <c r="W1015" s="220"/>
    </row>
    <row r="1016" spans="1:23" s="208" customFormat="1" ht="15.75" hidden="1" thickBot="1" x14ac:dyDescent="0.3">
      <c r="A1016" s="467"/>
      <c r="B1016" s="464"/>
      <c r="C1016" s="212"/>
      <c r="D1016" s="212"/>
      <c r="E1016" s="213"/>
      <c r="F1016" s="213"/>
      <c r="G1016" s="213"/>
      <c r="H1016" s="278" t="s">
        <v>118</v>
      </c>
      <c r="I1016" s="269" t="s">
        <v>213</v>
      </c>
      <c r="J1016" s="270" t="s">
        <v>213</v>
      </c>
      <c r="K1016" s="271" t="s">
        <v>213</v>
      </c>
      <c r="L1016" s="270" t="s">
        <v>213</v>
      </c>
      <c r="M1016" s="270" t="s">
        <v>213</v>
      </c>
      <c r="N1016" s="270" t="s">
        <v>213</v>
      </c>
      <c r="O1016" s="270" t="s">
        <v>213</v>
      </c>
      <c r="P1016" s="270" t="s">
        <v>213</v>
      </c>
      <c r="Q1016" s="270" t="s">
        <v>213</v>
      </c>
      <c r="R1016" s="270" t="s">
        <v>213</v>
      </c>
      <c r="S1016" s="270" t="s">
        <v>213</v>
      </c>
      <c r="T1016" s="219"/>
      <c r="U1016" s="217"/>
      <c r="V1016" s="217"/>
      <c r="W1016" s="220"/>
    </row>
    <row r="1017" spans="1:23" s="208" customFormat="1" hidden="1" x14ac:dyDescent="0.25">
      <c r="A1017" s="465" t="s">
        <v>224</v>
      </c>
      <c r="B1017" s="461">
        <v>589</v>
      </c>
      <c r="C1017" s="212">
        <v>6</v>
      </c>
      <c r="D1017" s="212">
        <v>2</v>
      </c>
      <c r="E1017" s="213" t="s">
        <v>194</v>
      </c>
      <c r="F1017" s="213" t="s">
        <v>154</v>
      </c>
      <c r="G1017" s="213" t="s">
        <v>154</v>
      </c>
      <c r="H1017" s="237" t="s">
        <v>117</v>
      </c>
      <c r="I1017" s="238">
        <v>12.04</v>
      </c>
      <c r="J1017" s="239">
        <v>87.36</v>
      </c>
      <c r="K1017" s="217">
        <f t="shared" si="73"/>
        <v>75.319999999999993</v>
      </c>
      <c r="L1017" s="14">
        <v>77.446285714285594</v>
      </c>
      <c r="M1017" s="215">
        <f t="shared" si="74"/>
        <v>0.97254502659908204</v>
      </c>
      <c r="N1017" s="218"/>
      <c r="O1017" s="217"/>
      <c r="P1017" s="217"/>
      <c r="Q1017" s="217"/>
      <c r="R1017" s="217"/>
      <c r="S1017" s="216"/>
      <c r="T1017" s="219"/>
      <c r="U1017" s="217"/>
      <c r="V1017" s="217"/>
      <c r="W1017" s="220"/>
    </row>
    <row r="1018" spans="1:23" s="208" customFormat="1" hidden="1" x14ac:dyDescent="0.25">
      <c r="A1018" s="466"/>
      <c r="B1018" s="458"/>
      <c r="C1018" s="212">
        <v>6</v>
      </c>
      <c r="D1018" s="212">
        <v>2</v>
      </c>
      <c r="E1018" s="213" t="s">
        <v>194</v>
      </c>
      <c r="F1018" s="213" t="s">
        <v>154</v>
      </c>
      <c r="G1018" s="213" t="s">
        <v>154</v>
      </c>
      <c r="H1018" s="214" t="s">
        <v>119</v>
      </c>
      <c r="I1018" s="215">
        <v>14.07</v>
      </c>
      <c r="J1018" s="216">
        <v>189.45</v>
      </c>
      <c r="K1018" s="217">
        <f t="shared" si="73"/>
        <v>175.38</v>
      </c>
      <c r="L1018" s="14">
        <v>154.89257142857099</v>
      </c>
      <c r="M1018" s="215">
        <f t="shared" si="74"/>
        <v>1.1322686322686355</v>
      </c>
      <c r="N1018" s="218"/>
      <c r="O1018" s="217"/>
      <c r="P1018" s="217"/>
      <c r="Q1018" s="217"/>
      <c r="R1018" s="217"/>
      <c r="S1018" s="216"/>
      <c r="T1018" s="219"/>
      <c r="U1018" s="217"/>
      <c r="V1018" s="217"/>
      <c r="W1018" s="220"/>
    </row>
    <row r="1019" spans="1:23" s="208" customFormat="1" hidden="1" x14ac:dyDescent="0.25">
      <c r="A1019" s="466"/>
      <c r="B1019" s="458"/>
      <c r="C1019" s="212">
        <v>6</v>
      </c>
      <c r="D1019" s="212">
        <v>2</v>
      </c>
      <c r="E1019" s="213" t="s">
        <v>194</v>
      </c>
      <c r="F1019" s="213" t="s">
        <v>154</v>
      </c>
      <c r="G1019" s="213" t="s">
        <v>154</v>
      </c>
      <c r="H1019" s="214" t="s">
        <v>69</v>
      </c>
      <c r="I1019" s="215">
        <v>13.97</v>
      </c>
      <c r="J1019" s="216">
        <v>311.61</v>
      </c>
      <c r="K1019" s="217">
        <f t="shared" si="73"/>
        <v>297.64</v>
      </c>
      <c r="L1019" s="14">
        <v>232.33885714285699</v>
      </c>
      <c r="M1019" s="215">
        <f t="shared" si="74"/>
        <v>1.2810599297085792</v>
      </c>
      <c r="N1019" s="218"/>
      <c r="O1019" s="217"/>
      <c r="P1019" s="217"/>
      <c r="Q1019" s="217"/>
      <c r="R1019" s="217"/>
      <c r="S1019" s="216"/>
      <c r="T1019" s="219"/>
      <c r="U1019" s="217"/>
      <c r="V1019" s="217"/>
      <c r="W1019" s="220"/>
    </row>
    <row r="1020" spans="1:23" s="208" customFormat="1" x14ac:dyDescent="0.25">
      <c r="A1020" s="466"/>
      <c r="B1020" s="458"/>
      <c r="C1020" s="212">
        <v>6</v>
      </c>
      <c r="D1020" s="212">
        <v>2</v>
      </c>
      <c r="E1020" s="213" t="s">
        <v>194</v>
      </c>
      <c r="F1020" s="213" t="s">
        <v>154</v>
      </c>
      <c r="G1020" s="213" t="s">
        <v>154</v>
      </c>
      <c r="H1020" s="214" t="s">
        <v>116</v>
      </c>
      <c r="I1020" s="215">
        <v>25.55</v>
      </c>
      <c r="J1020" s="216">
        <v>548.4</v>
      </c>
      <c r="K1020" s="217">
        <f t="shared" si="73"/>
        <v>522.85</v>
      </c>
      <c r="L1020" s="14">
        <v>464.67771428571399</v>
      </c>
      <c r="M1020" s="215">
        <f t="shared" si="74"/>
        <v>1.125188456269538</v>
      </c>
      <c r="N1020" s="218"/>
      <c r="O1020" s="217"/>
      <c r="P1020" s="217"/>
      <c r="Q1020" s="217"/>
      <c r="R1020" s="217"/>
      <c r="S1020" s="216"/>
      <c r="T1020" s="219"/>
      <c r="U1020" s="217"/>
      <c r="V1020" s="217"/>
      <c r="W1020" s="220"/>
    </row>
    <row r="1021" spans="1:23" s="208" customFormat="1" ht="15.75" hidden="1" thickBot="1" x14ac:dyDescent="0.3">
      <c r="A1021" s="467"/>
      <c r="B1021" s="459"/>
      <c r="C1021" s="212">
        <v>6</v>
      </c>
      <c r="D1021" s="212">
        <v>2</v>
      </c>
      <c r="E1021" s="213" t="s">
        <v>194</v>
      </c>
      <c r="F1021" s="213" t="s">
        <v>154</v>
      </c>
      <c r="G1021" s="213" t="s">
        <v>154</v>
      </c>
      <c r="H1021" s="232" t="s">
        <v>118</v>
      </c>
      <c r="I1021" s="233">
        <v>25.68</v>
      </c>
      <c r="J1021" s="234">
        <v>619.9</v>
      </c>
      <c r="K1021" s="217">
        <f t="shared" si="73"/>
        <v>594.22</v>
      </c>
      <c r="L1021" s="14">
        <v>486.982244571428</v>
      </c>
      <c r="M1021" s="215">
        <f t="shared" si="74"/>
        <v>1.2202087583766987</v>
      </c>
      <c r="N1021" s="218"/>
      <c r="O1021" s="217"/>
      <c r="P1021" s="217"/>
      <c r="Q1021" s="217"/>
      <c r="R1021" s="217"/>
      <c r="S1021" s="216"/>
      <c r="T1021" s="219"/>
      <c r="U1021" s="217"/>
      <c r="V1021" s="217"/>
      <c r="W1021" s="220"/>
    </row>
    <row r="1022" spans="1:23" s="208" customFormat="1" hidden="1" x14ac:dyDescent="0.25">
      <c r="A1022" s="465" t="s">
        <v>224</v>
      </c>
      <c r="B1022" s="461">
        <v>590</v>
      </c>
      <c r="C1022" s="212">
        <v>6</v>
      </c>
      <c r="D1022" s="212">
        <v>2</v>
      </c>
      <c r="E1022" s="213" t="s">
        <v>209</v>
      </c>
      <c r="F1022" s="213" t="s">
        <v>154</v>
      </c>
      <c r="G1022" s="213" t="s">
        <v>154</v>
      </c>
      <c r="H1022" s="237" t="s">
        <v>117</v>
      </c>
      <c r="I1022" s="238">
        <v>13.9</v>
      </c>
      <c r="J1022" s="239">
        <v>77.16</v>
      </c>
      <c r="K1022" s="217">
        <f t="shared" si="73"/>
        <v>63.26</v>
      </c>
      <c r="L1022" s="14">
        <v>77.446285714285594</v>
      </c>
      <c r="M1022" s="215">
        <f t="shared" si="74"/>
        <v>0.81682419520257488</v>
      </c>
      <c r="N1022" s="218"/>
      <c r="O1022" s="217"/>
      <c r="P1022" s="217"/>
      <c r="Q1022" s="217"/>
      <c r="R1022" s="217"/>
      <c r="S1022" s="216"/>
      <c r="T1022" s="219"/>
      <c r="U1022" s="217"/>
      <c r="V1022" s="217"/>
      <c r="W1022" s="220"/>
    </row>
    <row r="1023" spans="1:23" s="208" customFormat="1" hidden="1" x14ac:dyDescent="0.25">
      <c r="A1023" s="466"/>
      <c r="B1023" s="458"/>
      <c r="C1023" s="212">
        <v>6</v>
      </c>
      <c r="D1023" s="212">
        <v>2</v>
      </c>
      <c r="E1023" s="213" t="s">
        <v>209</v>
      </c>
      <c r="F1023" s="213" t="s">
        <v>154</v>
      </c>
      <c r="G1023" s="213" t="s">
        <v>154</v>
      </c>
      <c r="H1023" s="214" t="s">
        <v>119</v>
      </c>
      <c r="I1023" s="215">
        <v>13.72</v>
      </c>
      <c r="J1023" s="216">
        <v>200.75</v>
      </c>
      <c r="K1023" s="217">
        <f t="shared" si="73"/>
        <v>187.03</v>
      </c>
      <c r="L1023" s="14">
        <v>154.89257142857099</v>
      </c>
      <c r="M1023" s="215">
        <f t="shared" si="74"/>
        <v>1.20748205207665</v>
      </c>
      <c r="N1023" s="218"/>
      <c r="O1023" s="217"/>
      <c r="P1023" s="217"/>
      <c r="Q1023" s="217"/>
      <c r="R1023" s="217"/>
      <c r="S1023" s="216"/>
      <c r="T1023" s="219"/>
      <c r="U1023" s="217"/>
      <c r="V1023" s="217"/>
      <c r="W1023" s="220"/>
    </row>
    <row r="1024" spans="1:23" s="208" customFormat="1" hidden="1" x14ac:dyDescent="0.25">
      <c r="A1024" s="466"/>
      <c r="B1024" s="458"/>
      <c r="C1024" s="212">
        <v>6</v>
      </c>
      <c r="D1024" s="212">
        <v>2</v>
      </c>
      <c r="E1024" s="213" t="s">
        <v>209</v>
      </c>
      <c r="F1024" s="213" t="s">
        <v>154</v>
      </c>
      <c r="G1024" s="213" t="s">
        <v>154</v>
      </c>
      <c r="H1024" s="214" t="s">
        <v>69</v>
      </c>
      <c r="I1024" s="215">
        <v>13.85</v>
      </c>
      <c r="J1024" s="216">
        <v>277.3</v>
      </c>
      <c r="K1024" s="217">
        <f t="shared" si="73"/>
        <v>263.45</v>
      </c>
      <c r="L1024" s="14">
        <v>232.33885714285699</v>
      </c>
      <c r="M1024" s="215">
        <f t="shared" si="74"/>
        <v>1.1339041744447156</v>
      </c>
      <c r="N1024" s="218"/>
      <c r="O1024" s="217"/>
      <c r="P1024" s="217"/>
      <c r="Q1024" s="217"/>
      <c r="R1024" s="217"/>
      <c r="S1024" s="216"/>
      <c r="T1024" s="219"/>
      <c r="U1024" s="217"/>
      <c r="V1024" s="217"/>
      <c r="W1024" s="220"/>
    </row>
    <row r="1025" spans="1:23" s="208" customFormat="1" x14ac:dyDescent="0.25">
      <c r="A1025" s="466"/>
      <c r="B1025" s="458"/>
      <c r="C1025" s="212">
        <v>6</v>
      </c>
      <c r="D1025" s="212">
        <v>2</v>
      </c>
      <c r="E1025" s="213" t="s">
        <v>209</v>
      </c>
      <c r="F1025" s="213" t="s">
        <v>154</v>
      </c>
      <c r="G1025" s="213" t="s">
        <v>154</v>
      </c>
      <c r="H1025" s="214" t="s">
        <v>116</v>
      </c>
      <c r="I1025" s="215">
        <v>13.94</v>
      </c>
      <c r="J1025" s="216">
        <v>527.08000000000004</v>
      </c>
      <c r="K1025" s="217">
        <f t="shared" si="73"/>
        <v>513.14</v>
      </c>
      <c r="L1025" s="14">
        <v>464.67771428571399</v>
      </c>
      <c r="M1025" s="215">
        <f t="shared" si="74"/>
        <v>1.1042922529409023</v>
      </c>
      <c r="N1025" s="218"/>
      <c r="O1025" s="217"/>
      <c r="P1025" s="217"/>
      <c r="Q1025" s="217"/>
      <c r="R1025" s="217"/>
      <c r="S1025" s="216"/>
      <c r="T1025" s="219"/>
      <c r="U1025" s="217"/>
      <c r="V1025" s="217"/>
      <c r="W1025" s="220"/>
    </row>
    <row r="1026" spans="1:23" s="208" customFormat="1" ht="15.75" hidden="1" thickBot="1" x14ac:dyDescent="0.3">
      <c r="A1026" s="467"/>
      <c r="B1026" s="459"/>
      <c r="C1026" s="212">
        <v>6</v>
      </c>
      <c r="D1026" s="212">
        <v>2</v>
      </c>
      <c r="E1026" s="213" t="s">
        <v>209</v>
      </c>
      <c r="F1026" s="213" t="s">
        <v>154</v>
      </c>
      <c r="G1026" s="213" t="s">
        <v>154</v>
      </c>
      <c r="H1026" s="232" t="s">
        <v>118</v>
      </c>
      <c r="I1026" s="233">
        <v>13.86</v>
      </c>
      <c r="J1026" s="234">
        <v>624.79999999999995</v>
      </c>
      <c r="K1026" s="217">
        <f t="shared" si="73"/>
        <v>610.93999999999994</v>
      </c>
      <c r="L1026" s="14">
        <v>486.982244571428</v>
      </c>
      <c r="M1026" s="215">
        <f t="shared" si="74"/>
        <v>1.2545426590196564</v>
      </c>
      <c r="N1026" s="218"/>
      <c r="O1026" s="217"/>
      <c r="P1026" s="217"/>
      <c r="Q1026" s="217"/>
      <c r="R1026" s="217"/>
      <c r="S1026" s="216"/>
      <c r="T1026" s="219"/>
      <c r="U1026" s="217"/>
      <c r="V1026" s="217"/>
      <c r="W1026" s="220"/>
    </row>
    <row r="1027" spans="1:23" s="208" customFormat="1" hidden="1" x14ac:dyDescent="0.25">
      <c r="A1027" s="465" t="s">
        <v>224</v>
      </c>
      <c r="B1027" s="461">
        <v>591</v>
      </c>
      <c r="C1027" s="212">
        <v>6</v>
      </c>
      <c r="D1027" s="212">
        <v>2</v>
      </c>
      <c r="E1027" s="213" t="s">
        <v>188</v>
      </c>
      <c r="F1027" s="213" t="s">
        <v>154</v>
      </c>
      <c r="G1027" s="213" t="s">
        <v>154</v>
      </c>
      <c r="H1027" s="237" t="s">
        <v>117</v>
      </c>
      <c r="I1027" s="238">
        <v>13.88</v>
      </c>
      <c r="J1027" s="239">
        <v>74.099999999999994</v>
      </c>
      <c r="K1027" s="217">
        <f t="shared" ref="K1027:K1090" si="75">J1027-I1027</f>
        <v>60.219999999999992</v>
      </c>
      <c r="L1027" s="14">
        <v>77.446285714285594</v>
      </c>
      <c r="M1027" s="215">
        <f t="shared" ref="M1027:M1090" si="76">K1027/L1027</f>
        <v>0.77757118297658945</v>
      </c>
      <c r="N1027" s="218"/>
      <c r="O1027" s="217"/>
      <c r="P1027" s="217"/>
      <c r="Q1027" s="217"/>
      <c r="R1027" s="217"/>
      <c r="S1027" s="216"/>
      <c r="T1027" s="219"/>
      <c r="U1027" s="217"/>
      <c r="V1027" s="217"/>
      <c r="W1027" s="220"/>
    </row>
    <row r="1028" spans="1:23" s="208" customFormat="1" hidden="1" x14ac:dyDescent="0.25">
      <c r="A1028" s="466"/>
      <c r="B1028" s="458"/>
      <c r="C1028" s="212">
        <v>6</v>
      </c>
      <c r="D1028" s="212">
        <v>2</v>
      </c>
      <c r="E1028" s="213" t="s">
        <v>188</v>
      </c>
      <c r="F1028" s="213" t="s">
        <v>154</v>
      </c>
      <c r="G1028" s="213" t="s">
        <v>154</v>
      </c>
      <c r="H1028" s="214" t="s">
        <v>119</v>
      </c>
      <c r="I1028" s="215">
        <v>13.9</v>
      </c>
      <c r="J1028" s="216">
        <v>175.42</v>
      </c>
      <c r="K1028" s="217">
        <f t="shared" si="75"/>
        <v>161.51999999999998</v>
      </c>
      <c r="L1028" s="14">
        <v>154.89257142857099</v>
      </c>
      <c r="M1028" s="215">
        <f t="shared" si="76"/>
        <v>1.0427872590034781</v>
      </c>
      <c r="N1028" s="218"/>
      <c r="O1028" s="217"/>
      <c r="P1028" s="217"/>
      <c r="Q1028" s="217"/>
      <c r="R1028" s="217"/>
      <c r="S1028" s="216"/>
      <c r="T1028" s="219"/>
      <c r="U1028" s="217"/>
      <c r="V1028" s="217"/>
      <c r="W1028" s="220"/>
    </row>
    <row r="1029" spans="1:23" s="208" customFormat="1" hidden="1" x14ac:dyDescent="0.25">
      <c r="A1029" s="466"/>
      <c r="B1029" s="458"/>
      <c r="C1029" s="212">
        <v>6</v>
      </c>
      <c r="D1029" s="212">
        <v>2</v>
      </c>
      <c r="E1029" s="213" t="s">
        <v>188</v>
      </c>
      <c r="F1029" s="213" t="s">
        <v>154</v>
      </c>
      <c r="G1029" s="213" t="s">
        <v>154</v>
      </c>
      <c r="H1029" s="214" t="s">
        <v>69</v>
      </c>
      <c r="I1029" s="215">
        <v>13.87</v>
      </c>
      <c r="J1029" s="216">
        <v>268.45999999999998</v>
      </c>
      <c r="K1029" s="217">
        <f t="shared" si="75"/>
        <v>254.58999999999997</v>
      </c>
      <c r="L1029" s="14">
        <v>232.33885714285699</v>
      </c>
      <c r="M1029" s="215">
        <f t="shared" si="76"/>
        <v>1.0957702173918396</v>
      </c>
      <c r="N1029" s="218"/>
      <c r="O1029" s="217"/>
      <c r="P1029" s="217"/>
      <c r="Q1029" s="217"/>
      <c r="R1029" s="217"/>
      <c r="S1029" s="216"/>
      <c r="T1029" s="219"/>
      <c r="U1029" s="217"/>
      <c r="V1029" s="217"/>
      <c r="W1029" s="220"/>
    </row>
    <row r="1030" spans="1:23" s="208" customFormat="1" x14ac:dyDescent="0.25">
      <c r="A1030" s="466"/>
      <c r="B1030" s="458"/>
      <c r="C1030" s="212">
        <v>6</v>
      </c>
      <c r="D1030" s="212">
        <v>2</v>
      </c>
      <c r="E1030" s="213" t="s">
        <v>188</v>
      </c>
      <c r="F1030" s="213" t="s">
        <v>154</v>
      </c>
      <c r="G1030" s="213" t="s">
        <v>154</v>
      </c>
      <c r="H1030" s="214" t="s">
        <v>116</v>
      </c>
      <c r="I1030" s="215">
        <v>13.73</v>
      </c>
      <c r="J1030" s="216">
        <v>502.72</v>
      </c>
      <c r="K1030" s="217">
        <f t="shared" si="75"/>
        <v>488.99</v>
      </c>
      <c r="L1030" s="14">
        <v>464.67771428571399</v>
      </c>
      <c r="M1030" s="215">
        <f t="shared" si="76"/>
        <v>1.052320748266695</v>
      </c>
      <c r="N1030" s="218"/>
      <c r="O1030" s="217"/>
      <c r="P1030" s="217"/>
      <c r="Q1030" s="217"/>
      <c r="R1030" s="217"/>
      <c r="S1030" s="216"/>
      <c r="T1030" s="219"/>
      <c r="U1030" s="217"/>
      <c r="V1030" s="217"/>
      <c r="W1030" s="220"/>
    </row>
    <row r="1031" spans="1:23" s="208" customFormat="1" ht="15.75" hidden="1" thickBot="1" x14ac:dyDescent="0.3">
      <c r="A1031" s="467"/>
      <c r="B1031" s="459"/>
      <c r="C1031" s="212">
        <v>6</v>
      </c>
      <c r="D1031" s="212">
        <v>2</v>
      </c>
      <c r="E1031" s="213" t="s">
        <v>188</v>
      </c>
      <c r="F1031" s="213" t="s">
        <v>154</v>
      </c>
      <c r="G1031" s="213" t="s">
        <v>154</v>
      </c>
      <c r="H1031" s="232" t="s">
        <v>118</v>
      </c>
      <c r="I1031" s="233">
        <v>13.84</v>
      </c>
      <c r="J1031" s="234">
        <v>615.6</v>
      </c>
      <c r="K1031" s="217">
        <f t="shared" si="75"/>
        <v>601.76</v>
      </c>
      <c r="L1031" s="14">
        <v>486.982244571428</v>
      </c>
      <c r="M1031" s="215">
        <f t="shared" si="76"/>
        <v>1.2356918690733436</v>
      </c>
      <c r="N1031" s="218"/>
      <c r="O1031" s="217"/>
      <c r="P1031" s="217"/>
      <c r="Q1031" s="217"/>
      <c r="R1031" s="217"/>
      <c r="S1031" s="216"/>
      <c r="T1031" s="219"/>
      <c r="U1031" s="217"/>
      <c r="V1031" s="217"/>
      <c r="W1031" s="220"/>
    </row>
    <row r="1032" spans="1:23" s="208" customFormat="1" hidden="1" x14ac:dyDescent="0.25">
      <c r="A1032" s="465" t="s">
        <v>224</v>
      </c>
      <c r="B1032" s="461">
        <v>592</v>
      </c>
      <c r="C1032" s="212">
        <v>6</v>
      </c>
      <c r="D1032" s="212">
        <v>2</v>
      </c>
      <c r="E1032" s="213" t="s">
        <v>187</v>
      </c>
      <c r="F1032" s="213" t="s">
        <v>154</v>
      </c>
      <c r="G1032" s="213" t="s">
        <v>155</v>
      </c>
      <c r="H1032" s="237" t="s">
        <v>117</v>
      </c>
      <c r="I1032" s="238">
        <v>13.84</v>
      </c>
      <c r="J1032" s="239">
        <v>76.349999999999994</v>
      </c>
      <c r="K1032" s="217">
        <f t="shared" si="75"/>
        <v>62.509999999999991</v>
      </c>
      <c r="L1032" s="14">
        <v>77.446285714285594</v>
      </c>
      <c r="M1032" s="215">
        <f t="shared" si="76"/>
        <v>0.8071400638968218</v>
      </c>
      <c r="N1032" s="218"/>
      <c r="O1032" s="217"/>
      <c r="P1032" s="217"/>
      <c r="Q1032" s="217"/>
      <c r="R1032" s="217"/>
      <c r="S1032" s="216"/>
      <c r="T1032" s="219"/>
      <c r="U1032" s="217"/>
      <c r="V1032" s="217"/>
      <c r="W1032" s="220"/>
    </row>
    <row r="1033" spans="1:23" s="208" customFormat="1" hidden="1" x14ac:dyDescent="0.25">
      <c r="A1033" s="466"/>
      <c r="B1033" s="458"/>
      <c r="C1033" s="212">
        <v>6</v>
      </c>
      <c r="D1033" s="212">
        <v>2</v>
      </c>
      <c r="E1033" s="213" t="s">
        <v>187</v>
      </c>
      <c r="F1033" s="213" t="s">
        <v>154</v>
      </c>
      <c r="G1033" s="213" t="s">
        <v>155</v>
      </c>
      <c r="H1033" s="214" t="s">
        <v>119</v>
      </c>
      <c r="I1033" s="215">
        <v>13.9</v>
      </c>
      <c r="J1033" s="216">
        <v>159.35</v>
      </c>
      <c r="K1033" s="217">
        <f t="shared" si="75"/>
        <v>145.44999999999999</v>
      </c>
      <c r="L1033" s="14">
        <v>154.89257142857099</v>
      </c>
      <c r="M1033" s="215">
        <f t="shared" si="76"/>
        <v>0.93903793228117816</v>
      </c>
      <c r="N1033" s="218"/>
      <c r="O1033" s="217"/>
      <c r="P1033" s="217"/>
      <c r="Q1033" s="217"/>
      <c r="R1033" s="217"/>
      <c r="S1033" s="216"/>
      <c r="T1033" s="219"/>
      <c r="U1033" s="217"/>
      <c r="V1033" s="217"/>
      <c r="W1033" s="220"/>
    </row>
    <row r="1034" spans="1:23" s="208" customFormat="1" hidden="1" x14ac:dyDescent="0.25">
      <c r="A1034" s="466"/>
      <c r="B1034" s="458"/>
      <c r="C1034" s="212">
        <v>6</v>
      </c>
      <c r="D1034" s="212">
        <v>2</v>
      </c>
      <c r="E1034" s="213" t="s">
        <v>187</v>
      </c>
      <c r="F1034" s="213" t="s">
        <v>154</v>
      </c>
      <c r="G1034" s="213" t="s">
        <v>155</v>
      </c>
      <c r="H1034" s="214" t="s">
        <v>69</v>
      </c>
      <c r="I1034" s="215">
        <v>13.88</v>
      </c>
      <c r="J1034" s="216">
        <v>285.72000000000003</v>
      </c>
      <c r="K1034" s="217">
        <f t="shared" si="75"/>
        <v>271.84000000000003</v>
      </c>
      <c r="L1034" s="14">
        <v>232.33885714285699</v>
      </c>
      <c r="M1034" s="215">
        <f t="shared" si="76"/>
        <v>1.1700152240692789</v>
      </c>
      <c r="N1034" s="218"/>
      <c r="O1034" s="217"/>
      <c r="P1034" s="217"/>
      <c r="Q1034" s="217"/>
      <c r="R1034" s="217"/>
      <c r="S1034" s="216"/>
      <c r="T1034" s="219"/>
      <c r="U1034" s="217"/>
      <c r="V1034" s="217"/>
      <c r="W1034" s="220"/>
    </row>
    <row r="1035" spans="1:23" s="208" customFormat="1" x14ac:dyDescent="0.25">
      <c r="A1035" s="466"/>
      <c r="B1035" s="458"/>
      <c r="C1035" s="212">
        <v>6</v>
      </c>
      <c r="D1035" s="212">
        <v>2</v>
      </c>
      <c r="E1035" s="213" t="s">
        <v>187</v>
      </c>
      <c r="F1035" s="213" t="s">
        <v>154</v>
      </c>
      <c r="G1035" s="213" t="s">
        <v>155</v>
      </c>
      <c r="H1035" s="214" t="s">
        <v>116</v>
      </c>
      <c r="I1035" s="215">
        <v>13.83</v>
      </c>
      <c r="J1035" s="216">
        <v>494.35</v>
      </c>
      <c r="K1035" s="217">
        <f t="shared" si="75"/>
        <v>480.52000000000004</v>
      </c>
      <c r="L1035" s="14">
        <v>464.67771428571399</v>
      </c>
      <c r="M1035" s="215">
        <f t="shared" si="76"/>
        <v>1.0340930611200889</v>
      </c>
      <c r="N1035" s="218"/>
      <c r="O1035" s="217"/>
      <c r="P1035" s="217"/>
      <c r="Q1035" s="217"/>
      <c r="R1035" s="217"/>
      <c r="S1035" s="216"/>
      <c r="T1035" s="219"/>
      <c r="U1035" s="217"/>
      <c r="V1035" s="217"/>
      <c r="W1035" s="220"/>
    </row>
    <row r="1036" spans="1:23" s="208" customFormat="1" ht="15.75" hidden="1" thickBot="1" x14ac:dyDescent="0.3">
      <c r="A1036" s="467"/>
      <c r="B1036" s="459"/>
      <c r="C1036" s="212">
        <v>6</v>
      </c>
      <c r="D1036" s="212">
        <v>2</v>
      </c>
      <c r="E1036" s="213" t="s">
        <v>187</v>
      </c>
      <c r="F1036" s="213" t="s">
        <v>154</v>
      </c>
      <c r="G1036" s="213" t="s">
        <v>155</v>
      </c>
      <c r="H1036" s="232" t="s">
        <v>118</v>
      </c>
      <c r="I1036" s="233">
        <v>13.82</v>
      </c>
      <c r="J1036" s="234">
        <v>525.04</v>
      </c>
      <c r="K1036" s="217">
        <f t="shared" si="75"/>
        <v>511.21999999999997</v>
      </c>
      <c r="L1036" s="14">
        <v>486.982244571428</v>
      </c>
      <c r="M1036" s="215">
        <f t="shared" si="76"/>
        <v>1.0497713329361784</v>
      </c>
      <c r="N1036" s="218"/>
      <c r="O1036" s="217"/>
      <c r="P1036" s="217"/>
      <c r="Q1036" s="217"/>
      <c r="R1036" s="217"/>
      <c r="S1036" s="216"/>
      <c r="T1036" s="219"/>
      <c r="U1036" s="217"/>
      <c r="V1036" s="217"/>
      <c r="W1036" s="220"/>
    </row>
    <row r="1037" spans="1:23" s="208" customFormat="1" hidden="1" x14ac:dyDescent="0.25">
      <c r="A1037" s="465" t="s">
        <v>224</v>
      </c>
      <c r="B1037" s="461">
        <v>593</v>
      </c>
      <c r="C1037" s="212">
        <v>6</v>
      </c>
      <c r="D1037" s="212">
        <v>2</v>
      </c>
      <c r="E1037" s="213" t="s">
        <v>187</v>
      </c>
      <c r="F1037" s="213" t="s">
        <v>157</v>
      </c>
      <c r="G1037" s="213" t="s">
        <v>155</v>
      </c>
      <c r="H1037" s="237" t="s">
        <v>117</v>
      </c>
      <c r="I1037" s="238">
        <v>13.82</v>
      </c>
      <c r="J1037" s="239">
        <v>65.61</v>
      </c>
      <c r="K1037" s="217">
        <f t="shared" si="75"/>
        <v>51.79</v>
      </c>
      <c r="L1037" s="14">
        <v>77.446285714285594</v>
      </c>
      <c r="M1037" s="215">
        <f t="shared" si="76"/>
        <v>0.66872154709992648</v>
      </c>
      <c r="N1037" s="218"/>
      <c r="O1037" s="217"/>
      <c r="P1037" s="217"/>
      <c r="Q1037" s="217"/>
      <c r="R1037" s="217"/>
      <c r="S1037" s="216"/>
      <c r="T1037" s="219"/>
      <c r="U1037" s="217"/>
      <c r="V1037" s="217"/>
      <c r="W1037" s="220"/>
    </row>
    <row r="1038" spans="1:23" s="208" customFormat="1" hidden="1" x14ac:dyDescent="0.25">
      <c r="A1038" s="466"/>
      <c r="B1038" s="458"/>
      <c r="C1038" s="212">
        <v>6</v>
      </c>
      <c r="D1038" s="212">
        <v>2</v>
      </c>
      <c r="E1038" s="213" t="s">
        <v>187</v>
      </c>
      <c r="F1038" s="213" t="s">
        <v>157</v>
      </c>
      <c r="G1038" s="213" t="s">
        <v>155</v>
      </c>
      <c r="H1038" s="214" t="s">
        <v>119</v>
      </c>
      <c r="I1038" s="215">
        <v>13.89</v>
      </c>
      <c r="J1038" s="216">
        <v>147.02000000000001</v>
      </c>
      <c r="K1038" s="217">
        <f t="shared" si="75"/>
        <v>133.13</v>
      </c>
      <c r="L1038" s="14">
        <v>154.89257142857099</v>
      </c>
      <c r="M1038" s="215">
        <f t="shared" si="76"/>
        <v>0.85949893382326059</v>
      </c>
      <c r="N1038" s="218"/>
      <c r="O1038" s="217"/>
      <c r="P1038" s="217"/>
      <c r="Q1038" s="217"/>
      <c r="R1038" s="217"/>
      <c r="S1038" s="216"/>
      <c r="T1038" s="219"/>
      <c r="U1038" s="217"/>
      <c r="V1038" s="217"/>
      <c r="W1038" s="220"/>
    </row>
    <row r="1039" spans="1:23" s="208" customFormat="1" hidden="1" x14ac:dyDescent="0.25">
      <c r="A1039" s="466"/>
      <c r="B1039" s="458"/>
      <c r="C1039" s="212">
        <v>6</v>
      </c>
      <c r="D1039" s="212">
        <v>2</v>
      </c>
      <c r="E1039" s="213" t="s">
        <v>187</v>
      </c>
      <c r="F1039" s="213" t="s">
        <v>157</v>
      </c>
      <c r="G1039" s="213" t="s">
        <v>155</v>
      </c>
      <c r="H1039" s="214" t="s">
        <v>69</v>
      </c>
      <c r="I1039" s="215">
        <v>13.83</v>
      </c>
      <c r="J1039" s="216">
        <v>250.87</v>
      </c>
      <c r="K1039" s="217">
        <f t="shared" si="75"/>
        <v>237.04</v>
      </c>
      <c r="L1039" s="14">
        <v>232.33885714285699</v>
      </c>
      <c r="M1039" s="215">
        <f t="shared" si="76"/>
        <v>1.0202339932069668</v>
      </c>
      <c r="N1039" s="218"/>
      <c r="O1039" s="217"/>
      <c r="P1039" s="217"/>
      <c r="Q1039" s="217"/>
      <c r="R1039" s="217"/>
      <c r="S1039" s="216"/>
      <c r="T1039" s="219"/>
      <c r="U1039" s="217"/>
      <c r="V1039" s="217"/>
      <c r="W1039" s="220"/>
    </row>
    <row r="1040" spans="1:23" s="208" customFormat="1" x14ac:dyDescent="0.25">
      <c r="A1040" s="466"/>
      <c r="B1040" s="458"/>
      <c r="C1040" s="212">
        <v>6</v>
      </c>
      <c r="D1040" s="212">
        <v>2</v>
      </c>
      <c r="E1040" s="213" t="s">
        <v>187</v>
      </c>
      <c r="F1040" s="213" t="s">
        <v>157</v>
      </c>
      <c r="G1040" s="213" t="s">
        <v>155</v>
      </c>
      <c r="H1040" s="214" t="s">
        <v>116</v>
      </c>
      <c r="I1040" s="215">
        <v>13.89</v>
      </c>
      <c r="J1040" s="216">
        <v>488.54</v>
      </c>
      <c r="K1040" s="217">
        <f t="shared" si="75"/>
        <v>474.65000000000003</v>
      </c>
      <c r="L1040" s="14">
        <v>464.67771428571399</v>
      </c>
      <c r="M1040" s="215">
        <f t="shared" si="76"/>
        <v>1.0214606498390288</v>
      </c>
      <c r="N1040" s="218"/>
      <c r="O1040" s="217"/>
      <c r="P1040" s="217"/>
      <c r="Q1040" s="217"/>
      <c r="R1040" s="217"/>
      <c r="S1040" s="216"/>
      <c r="T1040" s="219"/>
      <c r="U1040" s="217"/>
      <c r="V1040" s="217"/>
      <c r="W1040" s="220"/>
    </row>
    <row r="1041" spans="1:23" s="208" customFormat="1" ht="15.75" hidden="1" thickBot="1" x14ac:dyDescent="0.3">
      <c r="A1041" s="467"/>
      <c r="B1041" s="459"/>
      <c r="C1041" s="212">
        <v>6</v>
      </c>
      <c r="D1041" s="212">
        <v>2</v>
      </c>
      <c r="E1041" s="213" t="s">
        <v>187</v>
      </c>
      <c r="F1041" s="213" t="s">
        <v>157</v>
      </c>
      <c r="G1041" s="213" t="s">
        <v>155</v>
      </c>
      <c r="H1041" s="232" t="s">
        <v>118</v>
      </c>
      <c r="I1041" s="233">
        <v>13.89</v>
      </c>
      <c r="J1041" s="234">
        <v>499.35</v>
      </c>
      <c r="K1041" s="217">
        <f t="shared" si="75"/>
        <v>485.46000000000004</v>
      </c>
      <c r="L1041" s="14">
        <v>486.982244571428</v>
      </c>
      <c r="M1041" s="215">
        <f t="shared" si="76"/>
        <v>0.99687412716090373</v>
      </c>
      <c r="N1041" s="218"/>
      <c r="O1041" s="217"/>
      <c r="P1041" s="217"/>
      <c r="Q1041" s="217"/>
      <c r="R1041" s="217"/>
      <c r="S1041" s="216"/>
      <c r="T1041" s="219"/>
      <c r="U1041" s="217"/>
      <c r="V1041" s="217"/>
      <c r="W1041" s="220"/>
    </row>
    <row r="1042" spans="1:23" s="208" customFormat="1" hidden="1" x14ac:dyDescent="0.25">
      <c r="A1042" s="465" t="s">
        <v>224</v>
      </c>
      <c r="B1042" s="461">
        <v>594</v>
      </c>
      <c r="C1042" s="212">
        <v>6</v>
      </c>
      <c r="D1042" s="212">
        <v>2</v>
      </c>
      <c r="E1042" s="213" t="s">
        <v>180</v>
      </c>
      <c r="F1042" s="213" t="s">
        <v>157</v>
      </c>
      <c r="G1042" s="213" t="s">
        <v>155</v>
      </c>
      <c r="H1042" s="237" t="s">
        <v>117</v>
      </c>
      <c r="I1042" s="238">
        <v>13.8</v>
      </c>
      <c r="J1042" s="239">
        <v>75.06</v>
      </c>
      <c r="K1042" s="217">
        <f t="shared" si="75"/>
        <v>61.260000000000005</v>
      </c>
      <c r="L1042" s="14">
        <v>77.446285714285594</v>
      </c>
      <c r="M1042" s="215">
        <f t="shared" si="76"/>
        <v>0.79099984505390042</v>
      </c>
      <c r="N1042" s="218"/>
      <c r="O1042" s="217"/>
      <c r="P1042" s="217"/>
      <c r="Q1042" s="217"/>
      <c r="R1042" s="217"/>
      <c r="S1042" s="216"/>
      <c r="T1042" s="219"/>
      <c r="U1042" s="217"/>
      <c r="V1042" s="217"/>
      <c r="W1042" s="220"/>
    </row>
    <row r="1043" spans="1:23" s="208" customFormat="1" hidden="1" x14ac:dyDescent="0.25">
      <c r="A1043" s="466"/>
      <c r="B1043" s="458"/>
      <c r="C1043" s="212">
        <v>6</v>
      </c>
      <c r="D1043" s="212">
        <v>2</v>
      </c>
      <c r="E1043" s="213" t="s">
        <v>180</v>
      </c>
      <c r="F1043" s="213" t="s">
        <v>157</v>
      </c>
      <c r="G1043" s="213" t="s">
        <v>155</v>
      </c>
      <c r="H1043" s="214" t="s">
        <v>119</v>
      </c>
      <c r="I1043" s="215">
        <v>13.85</v>
      </c>
      <c r="J1043" s="216">
        <v>182.87</v>
      </c>
      <c r="K1043" s="217">
        <f t="shared" si="75"/>
        <v>169.02</v>
      </c>
      <c r="L1043" s="14">
        <v>154.89257142857099</v>
      </c>
      <c r="M1043" s="215">
        <f t="shared" si="76"/>
        <v>1.0912079155322429</v>
      </c>
      <c r="N1043" s="218"/>
      <c r="O1043" s="217"/>
      <c r="P1043" s="217"/>
      <c r="Q1043" s="217"/>
      <c r="R1043" s="217"/>
      <c r="S1043" s="216"/>
      <c r="T1043" s="219"/>
      <c r="U1043" s="217"/>
      <c r="V1043" s="217"/>
      <c r="W1043" s="220"/>
    </row>
    <row r="1044" spans="1:23" s="208" customFormat="1" hidden="1" x14ac:dyDescent="0.25">
      <c r="A1044" s="466"/>
      <c r="B1044" s="458"/>
      <c r="C1044" s="212">
        <v>6</v>
      </c>
      <c r="D1044" s="212">
        <v>2</v>
      </c>
      <c r="E1044" s="213" t="s">
        <v>180</v>
      </c>
      <c r="F1044" s="213" t="s">
        <v>157</v>
      </c>
      <c r="G1044" s="213" t="s">
        <v>155</v>
      </c>
      <c r="H1044" s="214" t="s">
        <v>69</v>
      </c>
      <c r="I1044" s="215">
        <v>13.74</v>
      </c>
      <c r="J1044" s="216">
        <v>271.8</v>
      </c>
      <c r="K1044" s="217">
        <f t="shared" si="75"/>
        <v>258.06</v>
      </c>
      <c r="L1044" s="14">
        <v>232.33885714285699</v>
      </c>
      <c r="M1044" s="215">
        <f t="shared" si="76"/>
        <v>1.1107052998944897</v>
      </c>
      <c r="N1044" s="218"/>
      <c r="O1044" s="217"/>
      <c r="P1044" s="217"/>
      <c r="Q1044" s="217"/>
      <c r="R1044" s="217"/>
      <c r="S1044" s="216"/>
      <c r="T1044" s="219"/>
      <c r="U1044" s="217"/>
      <c r="V1044" s="217"/>
      <c r="W1044" s="220"/>
    </row>
    <row r="1045" spans="1:23" s="208" customFormat="1" x14ac:dyDescent="0.25">
      <c r="A1045" s="466"/>
      <c r="B1045" s="458"/>
      <c r="C1045" s="212">
        <v>6</v>
      </c>
      <c r="D1045" s="212">
        <v>2</v>
      </c>
      <c r="E1045" s="213" t="s">
        <v>180</v>
      </c>
      <c r="F1045" s="213" t="s">
        <v>157</v>
      </c>
      <c r="G1045" s="213" t="s">
        <v>155</v>
      </c>
      <c r="H1045" s="214" t="s">
        <v>116</v>
      </c>
      <c r="I1045" s="215">
        <v>13.87</v>
      </c>
      <c r="J1045" s="216">
        <v>488</v>
      </c>
      <c r="K1045" s="217">
        <f t="shared" si="75"/>
        <v>474.13</v>
      </c>
      <c r="L1045" s="14">
        <v>464.67771428571399</v>
      </c>
      <c r="M1045" s="215">
        <f t="shared" si="76"/>
        <v>1.0203415946659196</v>
      </c>
      <c r="N1045" s="218"/>
      <c r="O1045" s="217"/>
      <c r="P1045" s="217"/>
      <c r="Q1045" s="217"/>
      <c r="R1045" s="217"/>
      <c r="S1045" s="216"/>
      <c r="T1045" s="219"/>
      <c r="U1045" s="217"/>
      <c r="V1045" s="217"/>
      <c r="W1045" s="220"/>
    </row>
    <row r="1046" spans="1:23" s="208" customFormat="1" ht="15.75" hidden="1" thickBot="1" x14ac:dyDescent="0.3">
      <c r="A1046" s="467"/>
      <c r="B1046" s="459"/>
      <c r="C1046" s="212">
        <v>6</v>
      </c>
      <c r="D1046" s="212">
        <v>2</v>
      </c>
      <c r="E1046" s="213" t="s">
        <v>180</v>
      </c>
      <c r="F1046" s="213" t="s">
        <v>157</v>
      </c>
      <c r="G1046" s="213" t="s">
        <v>155</v>
      </c>
      <c r="H1046" s="232" t="s">
        <v>118</v>
      </c>
      <c r="I1046" s="233">
        <v>13.68</v>
      </c>
      <c r="J1046" s="234">
        <v>574.26</v>
      </c>
      <c r="K1046" s="217">
        <f t="shared" si="75"/>
        <v>560.58000000000004</v>
      </c>
      <c r="L1046" s="14">
        <v>486.982244571428</v>
      </c>
      <c r="M1046" s="215">
        <f t="shared" si="76"/>
        <v>1.1511302644993602</v>
      </c>
      <c r="N1046" s="218"/>
      <c r="O1046" s="217"/>
      <c r="P1046" s="217"/>
      <c r="Q1046" s="217"/>
      <c r="R1046" s="217"/>
      <c r="S1046" s="216"/>
      <c r="T1046" s="219"/>
      <c r="U1046" s="217"/>
      <c r="V1046" s="217"/>
      <c r="W1046" s="220"/>
    </row>
    <row r="1047" spans="1:23" s="208" customFormat="1" hidden="1" x14ac:dyDescent="0.25">
      <c r="A1047" s="465" t="s">
        <v>224</v>
      </c>
      <c r="B1047" s="461">
        <v>595</v>
      </c>
      <c r="C1047" s="212">
        <v>6</v>
      </c>
      <c r="D1047" s="212">
        <v>2</v>
      </c>
      <c r="E1047" s="213" t="s">
        <v>196</v>
      </c>
      <c r="F1047" s="213" t="s">
        <v>154</v>
      </c>
      <c r="G1047" s="213" t="s">
        <v>154</v>
      </c>
      <c r="H1047" s="237" t="s">
        <v>117</v>
      </c>
      <c r="I1047" s="238">
        <v>12.03</v>
      </c>
      <c r="J1047" s="239">
        <v>96.94</v>
      </c>
      <c r="K1047" s="217">
        <f t="shared" si="75"/>
        <v>84.91</v>
      </c>
      <c r="L1047" s="14">
        <v>77.446285714285594</v>
      </c>
      <c r="M1047" s="215">
        <f t="shared" si="76"/>
        <v>1.0963727855619765</v>
      </c>
      <c r="N1047" s="218"/>
      <c r="O1047" s="217"/>
      <c r="P1047" s="217"/>
      <c r="Q1047" s="217"/>
      <c r="R1047" s="217"/>
      <c r="S1047" s="216"/>
      <c r="T1047" s="219"/>
      <c r="U1047" s="217"/>
      <c r="V1047" s="217"/>
      <c r="W1047" s="220"/>
    </row>
    <row r="1048" spans="1:23" s="208" customFormat="1" hidden="1" x14ac:dyDescent="0.25">
      <c r="A1048" s="466"/>
      <c r="B1048" s="458"/>
      <c r="C1048" s="212">
        <v>6</v>
      </c>
      <c r="D1048" s="212">
        <v>2</v>
      </c>
      <c r="E1048" s="213" t="s">
        <v>196</v>
      </c>
      <c r="F1048" s="213" t="s">
        <v>154</v>
      </c>
      <c r="G1048" s="213" t="s">
        <v>154</v>
      </c>
      <c r="H1048" s="214" t="s">
        <v>119</v>
      </c>
      <c r="I1048" s="215">
        <v>14.01</v>
      </c>
      <c r="J1048" s="216">
        <v>162.61000000000001</v>
      </c>
      <c r="K1048" s="217">
        <f t="shared" si="75"/>
        <v>148.60000000000002</v>
      </c>
      <c r="L1048" s="14">
        <v>154.89257142857099</v>
      </c>
      <c r="M1048" s="215">
        <f t="shared" si="76"/>
        <v>0.95937460802325958</v>
      </c>
      <c r="N1048" s="218"/>
      <c r="O1048" s="217"/>
      <c r="P1048" s="217"/>
      <c r="Q1048" s="217"/>
      <c r="R1048" s="217"/>
      <c r="S1048" s="216"/>
      <c r="T1048" s="219"/>
      <c r="U1048" s="217"/>
      <c r="V1048" s="217"/>
      <c r="W1048" s="220"/>
    </row>
    <row r="1049" spans="1:23" s="208" customFormat="1" hidden="1" x14ac:dyDescent="0.25">
      <c r="A1049" s="466"/>
      <c r="B1049" s="458"/>
      <c r="C1049" s="212">
        <v>6</v>
      </c>
      <c r="D1049" s="212">
        <v>2</v>
      </c>
      <c r="E1049" s="213" t="s">
        <v>196</v>
      </c>
      <c r="F1049" s="213" t="s">
        <v>154</v>
      </c>
      <c r="G1049" s="213" t="s">
        <v>154</v>
      </c>
      <c r="H1049" s="214" t="s">
        <v>69</v>
      </c>
      <c r="I1049" s="215">
        <v>14.01</v>
      </c>
      <c r="J1049" s="216">
        <v>222.73</v>
      </c>
      <c r="K1049" s="217">
        <f t="shared" si="75"/>
        <v>208.72</v>
      </c>
      <c r="L1049" s="14">
        <v>232.33885714285699</v>
      </c>
      <c r="M1049" s="215">
        <f t="shared" si="76"/>
        <v>0.89834306050522328</v>
      </c>
      <c r="N1049" s="218"/>
      <c r="O1049" s="217"/>
      <c r="P1049" s="217"/>
      <c r="Q1049" s="217"/>
      <c r="R1049" s="217"/>
      <c r="S1049" s="216"/>
      <c r="T1049" s="219"/>
      <c r="U1049" s="217"/>
      <c r="V1049" s="217"/>
      <c r="W1049" s="220"/>
    </row>
    <row r="1050" spans="1:23" s="208" customFormat="1" x14ac:dyDescent="0.25">
      <c r="A1050" s="466"/>
      <c r="B1050" s="458"/>
      <c r="C1050" s="212">
        <v>6</v>
      </c>
      <c r="D1050" s="212">
        <v>2</v>
      </c>
      <c r="E1050" s="213" t="s">
        <v>196</v>
      </c>
      <c r="F1050" s="213" t="s">
        <v>154</v>
      </c>
      <c r="G1050" s="213" t="s">
        <v>154</v>
      </c>
      <c r="H1050" s="214" t="s">
        <v>116</v>
      </c>
      <c r="I1050" s="215">
        <v>25.5</v>
      </c>
      <c r="J1050" s="216">
        <v>491.28</v>
      </c>
      <c r="K1050" s="217">
        <f t="shared" si="75"/>
        <v>465.78</v>
      </c>
      <c r="L1050" s="14">
        <v>464.67771428571399</v>
      </c>
      <c r="M1050" s="215">
        <f t="shared" si="76"/>
        <v>1.0023721510208004</v>
      </c>
      <c r="N1050" s="218"/>
      <c r="O1050" s="217"/>
      <c r="P1050" s="217"/>
      <c r="Q1050" s="217"/>
      <c r="R1050" s="217"/>
      <c r="S1050" s="216"/>
      <c r="T1050" s="219"/>
      <c r="U1050" s="217"/>
      <c r="V1050" s="217"/>
      <c r="W1050" s="220"/>
    </row>
    <row r="1051" spans="1:23" s="208" customFormat="1" ht="15.75" hidden="1" thickBot="1" x14ac:dyDescent="0.3">
      <c r="A1051" s="467"/>
      <c r="B1051" s="459"/>
      <c r="C1051" s="212">
        <v>6</v>
      </c>
      <c r="D1051" s="212">
        <v>2</v>
      </c>
      <c r="E1051" s="213" t="s">
        <v>196</v>
      </c>
      <c r="F1051" s="213" t="s">
        <v>154</v>
      </c>
      <c r="G1051" s="213" t="s">
        <v>154</v>
      </c>
      <c r="H1051" s="232" t="s">
        <v>118</v>
      </c>
      <c r="I1051" s="233">
        <v>25.47</v>
      </c>
      <c r="J1051" s="234">
        <v>524.14</v>
      </c>
      <c r="K1051" s="217">
        <f t="shared" si="75"/>
        <v>498.66999999999996</v>
      </c>
      <c r="L1051" s="14">
        <v>486.982244571428</v>
      </c>
      <c r="M1051" s="215">
        <f t="shared" si="76"/>
        <v>1.0240003728243887</v>
      </c>
      <c r="N1051" s="218"/>
      <c r="O1051" s="217"/>
      <c r="P1051" s="217"/>
      <c r="Q1051" s="217"/>
      <c r="R1051" s="217"/>
      <c r="S1051" s="216"/>
      <c r="T1051" s="219"/>
      <c r="U1051" s="217"/>
      <c r="V1051" s="217"/>
      <c r="W1051" s="220"/>
    </row>
    <row r="1052" spans="1:23" s="208" customFormat="1" hidden="1" x14ac:dyDescent="0.25">
      <c r="A1052" s="465" t="s">
        <v>225</v>
      </c>
      <c r="B1052" s="461">
        <v>631</v>
      </c>
      <c r="C1052" s="212">
        <v>7</v>
      </c>
      <c r="D1052" s="212">
        <v>1</v>
      </c>
      <c r="E1052" s="213" t="s">
        <v>149</v>
      </c>
      <c r="F1052" s="213" t="s">
        <v>154</v>
      </c>
      <c r="G1052" s="213" t="s">
        <v>154</v>
      </c>
      <c r="H1052" s="237" t="s">
        <v>117</v>
      </c>
      <c r="I1052" s="238">
        <v>13.9</v>
      </c>
      <c r="J1052" s="239">
        <v>78.41</v>
      </c>
      <c r="K1052" s="217">
        <f t="shared" si="75"/>
        <v>64.509999999999991</v>
      </c>
      <c r="L1052" s="14">
        <v>77.446285714285594</v>
      </c>
      <c r="M1052" s="215">
        <f t="shared" si="76"/>
        <v>0.83296441404549626</v>
      </c>
      <c r="N1052" s="218"/>
      <c r="O1052" s="217"/>
      <c r="P1052" s="217"/>
      <c r="Q1052" s="217"/>
      <c r="R1052" s="217"/>
      <c r="S1052" s="216"/>
      <c r="T1052" s="219"/>
      <c r="U1052" s="217"/>
      <c r="V1052" s="217"/>
      <c r="W1052" s="220"/>
    </row>
    <row r="1053" spans="1:23" s="208" customFormat="1" hidden="1" x14ac:dyDescent="0.25">
      <c r="A1053" s="466"/>
      <c r="B1053" s="458"/>
      <c r="C1053" s="212">
        <v>7</v>
      </c>
      <c r="D1053" s="212">
        <v>1</v>
      </c>
      <c r="E1053" s="213" t="s">
        <v>149</v>
      </c>
      <c r="F1053" s="213" t="s">
        <v>154</v>
      </c>
      <c r="G1053" s="213" t="s">
        <v>154</v>
      </c>
      <c r="H1053" s="214" t="s">
        <v>119</v>
      </c>
      <c r="I1053" s="215">
        <v>13.9</v>
      </c>
      <c r="J1053" s="216">
        <v>197.43</v>
      </c>
      <c r="K1053" s="217">
        <f t="shared" si="75"/>
        <v>183.53</v>
      </c>
      <c r="L1053" s="14">
        <v>154.89257142857099</v>
      </c>
      <c r="M1053" s="215">
        <f t="shared" si="76"/>
        <v>1.1848857456965598</v>
      </c>
      <c r="N1053" s="218"/>
      <c r="O1053" s="217"/>
      <c r="P1053" s="217"/>
      <c r="Q1053" s="217"/>
      <c r="R1053" s="217"/>
      <c r="S1053" s="216"/>
      <c r="T1053" s="219"/>
      <c r="U1053" s="217"/>
      <c r="V1053" s="217"/>
      <c r="W1053" s="220"/>
    </row>
    <row r="1054" spans="1:23" s="208" customFormat="1" hidden="1" x14ac:dyDescent="0.25">
      <c r="A1054" s="466"/>
      <c r="B1054" s="458"/>
      <c r="C1054" s="212">
        <v>7</v>
      </c>
      <c r="D1054" s="212">
        <v>1</v>
      </c>
      <c r="E1054" s="213" t="s">
        <v>149</v>
      </c>
      <c r="F1054" s="213" t="s">
        <v>154</v>
      </c>
      <c r="G1054" s="213" t="s">
        <v>154</v>
      </c>
      <c r="H1054" s="214" t="s">
        <v>69</v>
      </c>
      <c r="I1054" s="215">
        <v>13.84</v>
      </c>
      <c r="J1054" s="216">
        <v>293.89999999999998</v>
      </c>
      <c r="K1054" s="217">
        <f t="shared" si="75"/>
        <v>280.06</v>
      </c>
      <c r="L1054" s="14">
        <v>232.33885714285699</v>
      </c>
      <c r="M1054" s="215">
        <f t="shared" si="76"/>
        <v>1.2053945837729629</v>
      </c>
      <c r="N1054" s="218"/>
      <c r="O1054" s="217"/>
      <c r="P1054" s="217"/>
      <c r="Q1054" s="217"/>
      <c r="R1054" s="217"/>
      <c r="S1054" s="216"/>
      <c r="T1054" s="219"/>
      <c r="U1054" s="217"/>
      <c r="V1054" s="217"/>
      <c r="W1054" s="220"/>
    </row>
    <row r="1055" spans="1:23" s="208" customFormat="1" x14ac:dyDescent="0.25">
      <c r="A1055" s="466"/>
      <c r="B1055" s="458"/>
      <c r="C1055" s="212">
        <v>7</v>
      </c>
      <c r="D1055" s="212">
        <v>1</v>
      </c>
      <c r="E1055" s="213" t="s">
        <v>149</v>
      </c>
      <c r="F1055" s="213" t="s">
        <v>154</v>
      </c>
      <c r="G1055" s="213" t="s">
        <v>154</v>
      </c>
      <c r="H1055" s="214" t="s">
        <v>116</v>
      </c>
      <c r="I1055" s="215">
        <v>14</v>
      </c>
      <c r="J1055" s="216">
        <v>551.55999999999995</v>
      </c>
      <c r="K1055" s="217">
        <f t="shared" si="75"/>
        <v>537.55999999999995</v>
      </c>
      <c r="L1055" s="14">
        <v>464.67771428571399</v>
      </c>
      <c r="M1055" s="215">
        <f t="shared" si="76"/>
        <v>1.1568448054934548</v>
      </c>
      <c r="N1055" s="218"/>
      <c r="O1055" s="217"/>
      <c r="P1055" s="217"/>
      <c r="Q1055" s="217"/>
      <c r="R1055" s="217"/>
      <c r="S1055" s="216"/>
      <c r="T1055" s="219"/>
      <c r="U1055" s="217"/>
      <c r="V1055" s="217"/>
      <c r="W1055" s="220"/>
    </row>
    <row r="1056" spans="1:23" s="208" customFormat="1" ht="15.75" hidden="1" thickBot="1" x14ac:dyDescent="0.3">
      <c r="A1056" s="467"/>
      <c r="B1056" s="459"/>
      <c r="C1056" s="212">
        <v>7</v>
      </c>
      <c r="D1056" s="212">
        <v>1</v>
      </c>
      <c r="E1056" s="213" t="s">
        <v>149</v>
      </c>
      <c r="F1056" s="213" t="s">
        <v>154</v>
      </c>
      <c r="G1056" s="213" t="s">
        <v>154</v>
      </c>
      <c r="H1056" s="232" t="s">
        <v>118</v>
      </c>
      <c r="I1056" s="233">
        <v>14.09</v>
      </c>
      <c r="J1056" s="234">
        <v>458.11</v>
      </c>
      <c r="K1056" s="217">
        <f t="shared" si="75"/>
        <v>444.02000000000004</v>
      </c>
      <c r="L1056" s="14">
        <v>486.982244571428</v>
      </c>
      <c r="M1056" s="215">
        <f t="shared" si="76"/>
        <v>0.91177862221807049</v>
      </c>
      <c r="N1056" s="218"/>
      <c r="O1056" s="217"/>
      <c r="P1056" s="217"/>
      <c r="Q1056" s="217"/>
      <c r="R1056" s="217"/>
      <c r="S1056" s="216"/>
      <c r="T1056" s="219"/>
      <c r="U1056" s="217"/>
      <c r="V1056" s="217"/>
      <c r="W1056" s="220"/>
    </row>
    <row r="1057" spans="1:23" s="208" customFormat="1" hidden="1" x14ac:dyDescent="0.25">
      <c r="A1057" s="465" t="s">
        <v>225</v>
      </c>
      <c r="B1057" s="461">
        <v>632</v>
      </c>
      <c r="C1057" s="212">
        <v>7</v>
      </c>
      <c r="D1057" s="212">
        <v>1</v>
      </c>
      <c r="E1057" s="213" t="s">
        <v>187</v>
      </c>
      <c r="F1057" s="213" t="s">
        <v>157</v>
      </c>
      <c r="G1057" s="213" t="s">
        <v>154</v>
      </c>
      <c r="H1057" s="237" t="s">
        <v>117</v>
      </c>
      <c r="I1057" s="238">
        <v>11.96</v>
      </c>
      <c r="J1057" s="239">
        <v>53.11</v>
      </c>
      <c r="K1057" s="217">
        <f t="shared" si="75"/>
        <v>41.15</v>
      </c>
      <c r="L1057" s="14">
        <v>77.446285714285594</v>
      </c>
      <c r="M1057" s="215">
        <f t="shared" si="76"/>
        <v>0.53133600430897809</v>
      </c>
      <c r="N1057" s="291">
        <v>2.1</v>
      </c>
      <c r="O1057" s="292">
        <v>27.04</v>
      </c>
      <c r="P1057" s="293">
        <v>17.100000000000001</v>
      </c>
      <c r="Q1057" s="217">
        <f t="shared" ref="Q1057:Q1076" si="77">O1057-N1057</f>
        <v>24.939999999999998</v>
      </c>
      <c r="R1057" s="217">
        <f t="shared" ref="R1057:R1076" si="78">P1057-N1057</f>
        <v>15.000000000000002</v>
      </c>
      <c r="S1057" s="216">
        <f t="shared" ref="S1057:S1076" si="79">(Q1057-R1057)/R1057*100</f>
        <v>66.266666666666623</v>
      </c>
      <c r="T1057" s="219"/>
      <c r="U1057" s="217"/>
      <c r="V1057" s="217"/>
      <c r="W1057" s="220"/>
    </row>
    <row r="1058" spans="1:23" s="208" customFormat="1" hidden="1" x14ac:dyDescent="0.25">
      <c r="A1058" s="466"/>
      <c r="B1058" s="458"/>
      <c r="C1058" s="212">
        <v>7</v>
      </c>
      <c r="D1058" s="212">
        <v>1</v>
      </c>
      <c r="E1058" s="213" t="s">
        <v>187</v>
      </c>
      <c r="F1058" s="213" t="s">
        <v>157</v>
      </c>
      <c r="G1058" s="213" t="s">
        <v>154</v>
      </c>
      <c r="H1058" s="214" t="s">
        <v>119</v>
      </c>
      <c r="I1058" s="215">
        <v>13.99</v>
      </c>
      <c r="J1058" s="216">
        <v>120.75</v>
      </c>
      <c r="K1058" s="217">
        <f t="shared" si="75"/>
        <v>106.76</v>
      </c>
      <c r="L1058" s="14">
        <v>154.89257142857099</v>
      </c>
      <c r="M1058" s="215">
        <f t="shared" si="76"/>
        <v>0.68925190546812365</v>
      </c>
      <c r="N1058" s="218"/>
      <c r="O1058" s="217"/>
      <c r="P1058" s="217"/>
      <c r="Q1058" s="217"/>
      <c r="R1058" s="217"/>
      <c r="S1058" s="216"/>
      <c r="T1058" s="219"/>
      <c r="U1058" s="217"/>
      <c r="V1058" s="217"/>
      <c r="W1058" s="220"/>
    </row>
    <row r="1059" spans="1:23" s="208" customFormat="1" hidden="1" x14ac:dyDescent="0.25">
      <c r="A1059" s="466"/>
      <c r="B1059" s="458"/>
      <c r="C1059" s="212">
        <v>7</v>
      </c>
      <c r="D1059" s="212">
        <v>1</v>
      </c>
      <c r="E1059" s="213" t="s">
        <v>187</v>
      </c>
      <c r="F1059" s="213" t="s">
        <v>157</v>
      </c>
      <c r="G1059" s="213" t="s">
        <v>154</v>
      </c>
      <c r="H1059" s="214" t="s">
        <v>69</v>
      </c>
      <c r="I1059" s="215">
        <v>13.99</v>
      </c>
      <c r="J1059" s="216">
        <v>201.72</v>
      </c>
      <c r="K1059" s="217">
        <f t="shared" si="75"/>
        <v>187.73</v>
      </c>
      <c r="L1059" s="14">
        <v>232.33885714285699</v>
      </c>
      <c r="M1059" s="215">
        <f t="shared" si="76"/>
        <v>0.80800087556844358</v>
      </c>
      <c r="N1059" s="218"/>
      <c r="O1059" s="217"/>
      <c r="P1059" s="217"/>
      <c r="Q1059" s="217"/>
      <c r="R1059" s="217"/>
      <c r="S1059" s="216"/>
      <c r="T1059" s="219"/>
      <c r="U1059" s="217"/>
      <c r="V1059" s="217"/>
      <c r="W1059" s="220"/>
    </row>
    <row r="1060" spans="1:23" s="208" customFormat="1" x14ac:dyDescent="0.25">
      <c r="A1060" s="466"/>
      <c r="B1060" s="458"/>
      <c r="C1060" s="212">
        <v>7</v>
      </c>
      <c r="D1060" s="212">
        <v>1</v>
      </c>
      <c r="E1060" s="213" t="s">
        <v>187</v>
      </c>
      <c r="F1060" s="213" t="s">
        <v>157</v>
      </c>
      <c r="G1060" s="213" t="s">
        <v>154</v>
      </c>
      <c r="H1060" s="214" t="s">
        <v>116</v>
      </c>
      <c r="I1060" s="215">
        <v>25.46</v>
      </c>
      <c r="J1060" s="216">
        <v>480.3</v>
      </c>
      <c r="K1060" s="217">
        <f t="shared" si="75"/>
        <v>454.84000000000003</v>
      </c>
      <c r="L1060" s="14">
        <v>464.67771428571399</v>
      </c>
      <c r="M1060" s="215">
        <f t="shared" si="76"/>
        <v>0.97882895180192542</v>
      </c>
      <c r="N1060" s="266">
        <v>2.1800000000000002</v>
      </c>
      <c r="O1060" s="14">
        <v>37.299999999999997</v>
      </c>
      <c r="P1060" s="14">
        <v>22</v>
      </c>
      <c r="Q1060" s="217">
        <f t="shared" si="77"/>
        <v>35.119999999999997</v>
      </c>
      <c r="R1060" s="217">
        <f t="shared" si="78"/>
        <v>19.82</v>
      </c>
      <c r="S1060" s="216">
        <f t="shared" si="79"/>
        <v>77.194752774974759</v>
      </c>
      <c r="T1060" s="219"/>
      <c r="U1060" s="217"/>
      <c r="V1060" s="217"/>
      <c r="W1060" s="220"/>
    </row>
    <row r="1061" spans="1:23" s="208" customFormat="1" ht="15.75" hidden="1" thickBot="1" x14ac:dyDescent="0.3">
      <c r="A1061" s="467"/>
      <c r="B1061" s="459"/>
      <c r="C1061" s="212">
        <v>7</v>
      </c>
      <c r="D1061" s="212">
        <v>1</v>
      </c>
      <c r="E1061" s="213" t="s">
        <v>187</v>
      </c>
      <c r="F1061" s="213" t="s">
        <v>157</v>
      </c>
      <c r="G1061" s="213" t="s">
        <v>154</v>
      </c>
      <c r="H1061" s="245" t="s">
        <v>121</v>
      </c>
      <c r="I1061" s="233">
        <v>25.26</v>
      </c>
      <c r="J1061" s="234">
        <v>511.52</v>
      </c>
      <c r="K1061" s="217">
        <f t="shared" si="75"/>
        <v>486.26</v>
      </c>
      <c r="L1061" s="246">
        <v>433.699199999999</v>
      </c>
      <c r="M1061" s="215">
        <f t="shared" si="76"/>
        <v>1.1211918306512927</v>
      </c>
      <c r="N1061" s="218"/>
      <c r="O1061" s="217"/>
      <c r="P1061" s="217"/>
      <c r="Q1061" s="217"/>
      <c r="R1061" s="217"/>
      <c r="S1061" s="216"/>
      <c r="T1061" s="219"/>
      <c r="U1061" s="217"/>
      <c r="V1061" s="217"/>
      <c r="W1061" s="220"/>
    </row>
    <row r="1062" spans="1:23" s="208" customFormat="1" hidden="1" x14ac:dyDescent="0.25">
      <c r="A1062" s="465" t="s">
        <v>225</v>
      </c>
      <c r="B1062" s="461">
        <v>633</v>
      </c>
      <c r="C1062" s="212">
        <v>7</v>
      </c>
      <c r="D1062" s="212">
        <v>1</v>
      </c>
      <c r="E1062" s="213" t="s">
        <v>196</v>
      </c>
      <c r="F1062" s="213" t="s">
        <v>154</v>
      </c>
      <c r="G1062" s="213" t="s">
        <v>154</v>
      </c>
      <c r="H1062" s="237" t="s">
        <v>117</v>
      </c>
      <c r="I1062" s="238">
        <v>12.05</v>
      </c>
      <c r="J1062" s="239">
        <v>70.290000000000006</v>
      </c>
      <c r="K1062" s="217">
        <f t="shared" si="75"/>
        <v>58.240000000000009</v>
      </c>
      <c r="L1062" s="14">
        <v>77.446285714285594</v>
      </c>
      <c r="M1062" s="215">
        <f t="shared" si="76"/>
        <v>0.75200507632940194</v>
      </c>
      <c r="N1062" s="218">
        <v>2.1800000000000002</v>
      </c>
      <c r="O1062" s="217">
        <v>29.53</v>
      </c>
      <c r="P1062" s="217">
        <v>17.95</v>
      </c>
      <c r="Q1062" s="217">
        <f t="shared" si="77"/>
        <v>27.35</v>
      </c>
      <c r="R1062" s="217">
        <f t="shared" si="78"/>
        <v>15.77</v>
      </c>
      <c r="S1062" s="216">
        <f t="shared" si="79"/>
        <v>73.430564362714023</v>
      </c>
      <c r="T1062" s="219"/>
      <c r="U1062" s="217"/>
      <c r="V1062" s="217"/>
      <c r="W1062" s="220"/>
    </row>
    <row r="1063" spans="1:23" s="208" customFormat="1" hidden="1" x14ac:dyDescent="0.25">
      <c r="A1063" s="466"/>
      <c r="B1063" s="458"/>
      <c r="C1063" s="212">
        <v>7</v>
      </c>
      <c r="D1063" s="212">
        <v>1</v>
      </c>
      <c r="E1063" s="213" t="s">
        <v>196</v>
      </c>
      <c r="F1063" s="213" t="s">
        <v>154</v>
      </c>
      <c r="G1063" s="213" t="s">
        <v>154</v>
      </c>
      <c r="H1063" s="214" t="s">
        <v>119</v>
      </c>
      <c r="I1063" s="215">
        <v>14</v>
      </c>
      <c r="J1063" s="216">
        <v>168.44</v>
      </c>
      <c r="K1063" s="217">
        <f t="shared" si="75"/>
        <v>154.44</v>
      </c>
      <c r="L1063" s="14">
        <v>154.89257142857099</v>
      </c>
      <c r="M1063" s="215">
        <f t="shared" si="76"/>
        <v>0.99707815924032417</v>
      </c>
      <c r="N1063" s="218">
        <v>1.02</v>
      </c>
      <c r="O1063" s="217">
        <v>24.13</v>
      </c>
      <c r="P1063" s="217">
        <v>14.13</v>
      </c>
      <c r="Q1063" s="217">
        <f t="shared" si="77"/>
        <v>23.11</v>
      </c>
      <c r="R1063" s="217">
        <f t="shared" si="78"/>
        <v>13.110000000000001</v>
      </c>
      <c r="S1063" s="216">
        <f t="shared" si="79"/>
        <v>76.277650648360009</v>
      </c>
      <c r="T1063" s="219"/>
      <c r="U1063" s="217"/>
      <c r="V1063" s="217"/>
      <c r="W1063" s="220"/>
    </row>
    <row r="1064" spans="1:23" s="208" customFormat="1" hidden="1" x14ac:dyDescent="0.25">
      <c r="A1064" s="466"/>
      <c r="B1064" s="458"/>
      <c r="C1064" s="212">
        <v>7</v>
      </c>
      <c r="D1064" s="212">
        <v>1</v>
      </c>
      <c r="E1064" s="213" t="s">
        <v>196</v>
      </c>
      <c r="F1064" s="213" t="s">
        <v>154</v>
      </c>
      <c r="G1064" s="213" t="s">
        <v>154</v>
      </c>
      <c r="H1064" s="214" t="s">
        <v>69</v>
      </c>
      <c r="I1064" s="215">
        <v>14.16</v>
      </c>
      <c r="J1064" s="216">
        <v>264.38</v>
      </c>
      <c r="K1064" s="217">
        <f t="shared" si="75"/>
        <v>250.22</v>
      </c>
      <c r="L1064" s="14">
        <v>232.33885714285699</v>
      </c>
      <c r="M1064" s="215">
        <f t="shared" si="76"/>
        <v>1.0769614823668885</v>
      </c>
      <c r="N1064" s="291">
        <v>2.16</v>
      </c>
      <c r="O1064" s="292">
        <v>63.54</v>
      </c>
      <c r="P1064" s="293">
        <v>38.479999999999997</v>
      </c>
      <c r="Q1064" s="217">
        <f t="shared" si="77"/>
        <v>61.379999999999995</v>
      </c>
      <c r="R1064" s="217">
        <f t="shared" si="78"/>
        <v>36.319999999999993</v>
      </c>
      <c r="S1064" s="216">
        <f t="shared" si="79"/>
        <v>68.997797356828215</v>
      </c>
      <c r="T1064" s="219"/>
      <c r="U1064" s="217"/>
      <c r="V1064" s="217"/>
      <c r="W1064" s="220"/>
    </row>
    <row r="1065" spans="1:23" s="208" customFormat="1" x14ac:dyDescent="0.25">
      <c r="A1065" s="466"/>
      <c r="B1065" s="458"/>
      <c r="C1065" s="212">
        <v>7</v>
      </c>
      <c r="D1065" s="212">
        <v>1</v>
      </c>
      <c r="E1065" s="213" t="s">
        <v>196</v>
      </c>
      <c r="F1065" s="213" t="s">
        <v>154</v>
      </c>
      <c r="G1065" s="213" t="s">
        <v>154</v>
      </c>
      <c r="H1065" s="214" t="s">
        <v>116</v>
      </c>
      <c r="I1065" s="215">
        <v>25.13</v>
      </c>
      <c r="J1065" s="216">
        <v>537.85</v>
      </c>
      <c r="K1065" s="217">
        <f t="shared" si="75"/>
        <v>512.72</v>
      </c>
      <c r="L1065" s="14">
        <v>464.67771428571399</v>
      </c>
      <c r="M1065" s="215">
        <f t="shared" si="76"/>
        <v>1.1033884006856987</v>
      </c>
      <c r="N1065" s="218">
        <v>1.01</v>
      </c>
      <c r="O1065" s="217">
        <v>12.48</v>
      </c>
      <c r="P1065" s="217">
        <v>7.98</v>
      </c>
      <c r="Q1065" s="217">
        <f t="shared" si="77"/>
        <v>11.47</v>
      </c>
      <c r="R1065" s="217">
        <f t="shared" si="78"/>
        <v>6.9700000000000006</v>
      </c>
      <c r="S1065" s="216">
        <f t="shared" si="79"/>
        <v>64.562410329985639</v>
      </c>
      <c r="T1065" s="219"/>
      <c r="U1065" s="217"/>
      <c r="V1065" s="217"/>
      <c r="W1065" s="220"/>
    </row>
    <row r="1066" spans="1:23" s="208" customFormat="1" ht="15.75" hidden="1" thickBot="1" x14ac:dyDescent="0.3">
      <c r="A1066" s="467"/>
      <c r="B1066" s="459"/>
      <c r="C1066" s="212">
        <v>7</v>
      </c>
      <c r="D1066" s="212">
        <v>1</v>
      </c>
      <c r="E1066" s="213" t="s">
        <v>196</v>
      </c>
      <c r="F1066" s="213" t="s">
        <v>154</v>
      </c>
      <c r="G1066" s="213" t="s">
        <v>154</v>
      </c>
      <c r="H1066" s="232" t="s">
        <v>118</v>
      </c>
      <c r="I1066" s="233">
        <v>25.48</v>
      </c>
      <c r="J1066" s="234">
        <v>426.49</v>
      </c>
      <c r="K1066" s="217">
        <f t="shared" si="75"/>
        <v>401.01</v>
      </c>
      <c r="L1066" s="14">
        <v>486.982244571428</v>
      </c>
      <c r="M1066" s="215">
        <f t="shared" si="76"/>
        <v>0.82345918043256694</v>
      </c>
      <c r="N1066" s="218">
        <v>1</v>
      </c>
      <c r="O1066" s="217">
        <v>14.56</v>
      </c>
      <c r="P1066" s="217">
        <v>8.5</v>
      </c>
      <c r="Q1066" s="217">
        <f t="shared" si="77"/>
        <v>13.56</v>
      </c>
      <c r="R1066" s="217">
        <f t="shared" si="78"/>
        <v>7.5</v>
      </c>
      <c r="S1066" s="216">
        <f t="shared" si="79"/>
        <v>80.800000000000011</v>
      </c>
      <c r="T1066" s="219"/>
      <c r="U1066" s="217"/>
      <c r="V1066" s="217"/>
      <c r="W1066" s="220"/>
    </row>
    <row r="1067" spans="1:23" s="208" customFormat="1" hidden="1" x14ac:dyDescent="0.25">
      <c r="A1067" s="465" t="s">
        <v>225</v>
      </c>
      <c r="B1067" s="461">
        <v>634</v>
      </c>
      <c r="C1067" s="212">
        <v>7</v>
      </c>
      <c r="D1067" s="212">
        <v>1</v>
      </c>
      <c r="E1067" s="213" t="s">
        <v>150</v>
      </c>
      <c r="F1067" s="213" t="s">
        <v>154</v>
      </c>
      <c r="G1067" s="213" t="s">
        <v>154</v>
      </c>
      <c r="H1067" s="237" t="s">
        <v>117</v>
      </c>
      <c r="I1067" s="238">
        <v>14.91</v>
      </c>
      <c r="J1067" s="239">
        <v>89.29</v>
      </c>
      <c r="K1067" s="217">
        <f t="shared" si="75"/>
        <v>74.38000000000001</v>
      </c>
      <c r="L1067" s="14">
        <v>77.446285714285594</v>
      </c>
      <c r="M1067" s="215">
        <f t="shared" si="76"/>
        <v>0.96040758202920529</v>
      </c>
      <c r="N1067" s="218"/>
      <c r="O1067" s="217"/>
      <c r="P1067" s="217"/>
      <c r="Q1067" s="217"/>
      <c r="R1067" s="217"/>
      <c r="S1067" s="216"/>
      <c r="T1067" s="219"/>
      <c r="U1067" s="217"/>
      <c r="V1067" s="217"/>
      <c r="W1067" s="220"/>
    </row>
    <row r="1068" spans="1:23" s="208" customFormat="1" hidden="1" x14ac:dyDescent="0.25">
      <c r="A1068" s="466"/>
      <c r="B1068" s="458"/>
      <c r="C1068" s="212">
        <v>7</v>
      </c>
      <c r="D1068" s="212">
        <v>1</v>
      </c>
      <c r="E1068" s="213" t="s">
        <v>150</v>
      </c>
      <c r="F1068" s="213" t="s">
        <v>154</v>
      </c>
      <c r="G1068" s="213" t="s">
        <v>154</v>
      </c>
      <c r="H1068" s="214" t="s">
        <v>119</v>
      </c>
      <c r="I1068" s="215">
        <v>16.63</v>
      </c>
      <c r="J1068" s="216">
        <v>218.81</v>
      </c>
      <c r="K1068" s="217">
        <f t="shared" si="75"/>
        <v>202.18</v>
      </c>
      <c r="L1068" s="14">
        <v>154.89257142857099</v>
      </c>
      <c r="M1068" s="215">
        <f t="shared" si="76"/>
        <v>1.3052917782647551</v>
      </c>
      <c r="N1068" s="218"/>
      <c r="O1068" s="217"/>
      <c r="P1068" s="217"/>
      <c r="Q1068" s="217"/>
      <c r="R1068" s="217"/>
      <c r="S1068" s="216"/>
      <c r="T1068" s="219"/>
      <c r="U1068" s="217"/>
      <c r="V1068" s="217"/>
      <c r="W1068" s="220"/>
    </row>
    <row r="1069" spans="1:23" s="208" customFormat="1" hidden="1" x14ac:dyDescent="0.25">
      <c r="A1069" s="466"/>
      <c r="B1069" s="458"/>
      <c r="C1069" s="212">
        <v>7</v>
      </c>
      <c r="D1069" s="212">
        <v>1</v>
      </c>
      <c r="E1069" s="213" t="s">
        <v>150</v>
      </c>
      <c r="F1069" s="213" t="s">
        <v>154</v>
      </c>
      <c r="G1069" s="213" t="s">
        <v>154</v>
      </c>
      <c r="H1069" s="214" t="s">
        <v>69</v>
      </c>
      <c r="I1069" s="215">
        <v>13.81</v>
      </c>
      <c r="J1069" s="216">
        <v>265.42</v>
      </c>
      <c r="K1069" s="217">
        <f t="shared" si="75"/>
        <v>251.61</v>
      </c>
      <c r="L1069" s="14">
        <v>232.33885714285699</v>
      </c>
      <c r="M1069" s="215">
        <f t="shared" si="76"/>
        <v>1.0829441234846648</v>
      </c>
      <c r="N1069" s="218"/>
      <c r="O1069" s="217"/>
      <c r="P1069" s="217"/>
      <c r="Q1069" s="217"/>
      <c r="R1069" s="217"/>
      <c r="S1069" s="216"/>
      <c r="T1069" s="219"/>
      <c r="U1069" s="217"/>
      <c r="V1069" s="217"/>
      <c r="W1069" s="220"/>
    </row>
    <row r="1070" spans="1:23" s="208" customFormat="1" x14ac:dyDescent="0.25">
      <c r="A1070" s="466"/>
      <c r="B1070" s="458"/>
      <c r="C1070" s="212">
        <v>7</v>
      </c>
      <c r="D1070" s="212">
        <v>1</v>
      </c>
      <c r="E1070" s="213" t="s">
        <v>150</v>
      </c>
      <c r="F1070" s="213" t="s">
        <v>154</v>
      </c>
      <c r="G1070" s="213" t="s">
        <v>154</v>
      </c>
      <c r="H1070" s="214" t="s">
        <v>116</v>
      </c>
      <c r="I1070" s="215">
        <v>13.96</v>
      </c>
      <c r="J1070" s="216">
        <v>511.58</v>
      </c>
      <c r="K1070" s="217">
        <f t="shared" si="75"/>
        <v>497.62</v>
      </c>
      <c r="L1070" s="14">
        <v>464.67771428571399</v>
      </c>
      <c r="M1070" s="215">
        <f t="shared" si="76"/>
        <v>1.07089276008195</v>
      </c>
      <c r="N1070" s="218"/>
      <c r="O1070" s="217"/>
      <c r="P1070" s="217"/>
      <c r="Q1070" s="217"/>
      <c r="R1070" s="217"/>
      <c r="S1070" s="216"/>
      <c r="T1070" s="219"/>
      <c r="U1070" s="217"/>
      <c r="V1070" s="217"/>
      <c r="W1070" s="220"/>
    </row>
    <row r="1071" spans="1:23" s="208" customFormat="1" ht="15.75" hidden="1" thickBot="1" x14ac:dyDescent="0.3">
      <c r="A1071" s="467"/>
      <c r="B1071" s="459"/>
      <c r="C1071" s="212">
        <v>7</v>
      </c>
      <c r="D1071" s="212">
        <v>1</v>
      </c>
      <c r="E1071" s="213" t="s">
        <v>150</v>
      </c>
      <c r="F1071" s="213" t="s">
        <v>154</v>
      </c>
      <c r="G1071" s="213" t="s">
        <v>154</v>
      </c>
      <c r="H1071" s="232" t="s">
        <v>118</v>
      </c>
      <c r="I1071" s="233">
        <v>13.97</v>
      </c>
      <c r="J1071" s="234">
        <v>607.44000000000005</v>
      </c>
      <c r="K1071" s="217">
        <f t="shared" si="75"/>
        <v>593.47</v>
      </c>
      <c r="L1071" s="14">
        <v>486.982244571428</v>
      </c>
      <c r="M1071" s="215">
        <f t="shared" si="76"/>
        <v>1.2186686611588629</v>
      </c>
      <c r="N1071" s="218"/>
      <c r="O1071" s="217"/>
      <c r="P1071" s="217"/>
      <c r="Q1071" s="217"/>
      <c r="R1071" s="217"/>
      <c r="S1071" s="216"/>
      <c r="T1071" s="219"/>
      <c r="U1071" s="217"/>
      <c r="V1071" s="217"/>
      <c r="W1071" s="220"/>
    </row>
    <row r="1072" spans="1:23" s="208" customFormat="1" hidden="1" x14ac:dyDescent="0.25">
      <c r="A1072" s="465" t="s">
        <v>225</v>
      </c>
      <c r="B1072" s="461">
        <v>635</v>
      </c>
      <c r="C1072" s="212">
        <v>7</v>
      </c>
      <c r="D1072" s="212">
        <v>1</v>
      </c>
      <c r="E1072" s="213" t="s">
        <v>193</v>
      </c>
      <c r="F1072" s="213" t="s">
        <v>154</v>
      </c>
      <c r="G1072" s="213" t="s">
        <v>154</v>
      </c>
      <c r="H1072" s="237" t="s">
        <v>117</v>
      </c>
      <c r="I1072" s="238">
        <v>12.04</v>
      </c>
      <c r="J1072" s="239">
        <v>53.86</v>
      </c>
      <c r="K1072" s="217">
        <f t="shared" si="75"/>
        <v>41.82</v>
      </c>
      <c r="L1072" s="14">
        <v>77.446285714285594</v>
      </c>
      <c r="M1072" s="215">
        <f t="shared" si="76"/>
        <v>0.53998716160878413</v>
      </c>
      <c r="N1072" s="218">
        <v>0.99</v>
      </c>
      <c r="O1072" s="217">
        <v>29.74</v>
      </c>
      <c r="P1072" s="217">
        <v>16.73</v>
      </c>
      <c r="Q1072" s="217">
        <f t="shared" si="77"/>
        <v>28.75</v>
      </c>
      <c r="R1072" s="217">
        <f t="shared" si="78"/>
        <v>15.74</v>
      </c>
      <c r="S1072" s="216">
        <f t="shared" si="79"/>
        <v>82.655654383735694</v>
      </c>
      <c r="T1072" s="219"/>
      <c r="U1072" s="217"/>
      <c r="V1072" s="217"/>
      <c r="W1072" s="220"/>
    </row>
    <row r="1073" spans="1:23" s="208" customFormat="1" hidden="1" x14ac:dyDescent="0.25">
      <c r="A1073" s="466"/>
      <c r="B1073" s="458"/>
      <c r="C1073" s="212">
        <v>7</v>
      </c>
      <c r="D1073" s="212">
        <v>1</v>
      </c>
      <c r="E1073" s="213" t="s">
        <v>193</v>
      </c>
      <c r="F1073" s="213" t="s">
        <v>154</v>
      </c>
      <c r="G1073" s="213" t="s">
        <v>154</v>
      </c>
      <c r="H1073" s="214" t="s">
        <v>119</v>
      </c>
      <c r="I1073" s="215">
        <v>13.9</v>
      </c>
      <c r="J1073" s="216">
        <v>136.58000000000001</v>
      </c>
      <c r="K1073" s="217">
        <f t="shared" si="75"/>
        <v>122.68</v>
      </c>
      <c r="L1073" s="14">
        <v>154.89257142857099</v>
      </c>
      <c r="M1073" s="215">
        <f t="shared" si="76"/>
        <v>0.79203281905984835</v>
      </c>
      <c r="N1073" s="266">
        <v>2.14</v>
      </c>
      <c r="O1073" s="292">
        <v>62.77</v>
      </c>
      <c r="P1073" s="173">
        <v>37.36</v>
      </c>
      <c r="Q1073" s="217">
        <f t="shared" si="77"/>
        <v>60.63</v>
      </c>
      <c r="R1073" s="217">
        <f t="shared" si="78"/>
        <v>35.22</v>
      </c>
      <c r="S1073" s="216">
        <f t="shared" si="79"/>
        <v>72.146507666098827</v>
      </c>
      <c r="T1073" s="219"/>
      <c r="U1073" s="217"/>
      <c r="V1073" s="217"/>
      <c r="W1073" s="220"/>
    </row>
    <row r="1074" spans="1:23" s="208" customFormat="1" hidden="1" x14ac:dyDescent="0.25">
      <c r="A1074" s="466"/>
      <c r="B1074" s="458"/>
      <c r="C1074" s="212">
        <v>7</v>
      </c>
      <c r="D1074" s="212">
        <v>1</v>
      </c>
      <c r="E1074" s="213" t="s">
        <v>193</v>
      </c>
      <c r="F1074" s="213" t="s">
        <v>154</v>
      </c>
      <c r="G1074" s="213" t="s">
        <v>154</v>
      </c>
      <c r="H1074" s="214" t="s">
        <v>69</v>
      </c>
      <c r="I1074" s="215">
        <v>14.07</v>
      </c>
      <c r="J1074" s="216">
        <v>309.85000000000002</v>
      </c>
      <c r="K1074" s="217">
        <f t="shared" si="75"/>
        <v>295.78000000000003</v>
      </c>
      <c r="L1074" s="14">
        <v>232.33885714285699</v>
      </c>
      <c r="M1074" s="215">
        <f t="shared" si="76"/>
        <v>1.2730543811624901</v>
      </c>
      <c r="N1074" s="266">
        <v>2.21</v>
      </c>
      <c r="O1074" s="292">
        <v>62.76</v>
      </c>
      <c r="P1074" s="173">
        <v>37.24</v>
      </c>
      <c r="Q1074" s="217">
        <f t="shared" si="77"/>
        <v>60.55</v>
      </c>
      <c r="R1074" s="217">
        <f t="shared" si="78"/>
        <v>35.03</v>
      </c>
      <c r="S1074" s="216">
        <f t="shared" si="79"/>
        <v>72.851841278903777</v>
      </c>
      <c r="T1074" s="219"/>
      <c r="U1074" s="217"/>
      <c r="V1074" s="217"/>
      <c r="W1074" s="220"/>
    </row>
    <row r="1075" spans="1:23" s="208" customFormat="1" x14ac:dyDescent="0.25">
      <c r="A1075" s="466"/>
      <c r="B1075" s="458"/>
      <c r="C1075" s="212">
        <v>7</v>
      </c>
      <c r="D1075" s="212">
        <v>1</v>
      </c>
      <c r="E1075" s="213" t="s">
        <v>193</v>
      </c>
      <c r="F1075" s="213" t="s">
        <v>154</v>
      </c>
      <c r="G1075" s="213" t="s">
        <v>154</v>
      </c>
      <c r="H1075" s="214" t="s">
        <v>116</v>
      </c>
      <c r="I1075" s="215">
        <v>25.49</v>
      </c>
      <c r="J1075" s="216">
        <v>519.89</v>
      </c>
      <c r="K1075" s="217">
        <f t="shared" si="75"/>
        <v>494.4</v>
      </c>
      <c r="L1075" s="14">
        <v>464.67771428571399</v>
      </c>
      <c r="M1075" s="215">
        <f t="shared" si="76"/>
        <v>1.0639632261253889</v>
      </c>
      <c r="N1075" s="266">
        <v>2.13</v>
      </c>
      <c r="O1075" s="292">
        <v>62.39</v>
      </c>
      <c r="P1075" s="173">
        <v>36.74</v>
      </c>
      <c r="Q1075" s="217">
        <f t="shared" si="77"/>
        <v>60.26</v>
      </c>
      <c r="R1075" s="217">
        <f t="shared" si="78"/>
        <v>34.61</v>
      </c>
      <c r="S1075" s="216">
        <f t="shared" si="79"/>
        <v>74.111528459982651</v>
      </c>
      <c r="T1075" s="219"/>
      <c r="U1075" s="217"/>
      <c r="V1075" s="217"/>
      <c r="W1075" s="220"/>
    </row>
    <row r="1076" spans="1:23" s="208" customFormat="1" ht="15.75" hidden="1" thickBot="1" x14ac:dyDescent="0.3">
      <c r="A1076" s="467"/>
      <c r="B1076" s="459"/>
      <c r="C1076" s="212">
        <v>7</v>
      </c>
      <c r="D1076" s="212">
        <v>1</v>
      </c>
      <c r="E1076" s="213" t="s">
        <v>193</v>
      </c>
      <c r="F1076" s="213" t="s">
        <v>154</v>
      </c>
      <c r="G1076" s="213" t="s">
        <v>154</v>
      </c>
      <c r="H1076" s="232" t="s">
        <v>118</v>
      </c>
      <c r="I1076" s="233">
        <v>25.6</v>
      </c>
      <c r="J1076" s="234">
        <v>638.52</v>
      </c>
      <c r="K1076" s="217">
        <f t="shared" si="75"/>
        <v>612.91999999999996</v>
      </c>
      <c r="L1076" s="14">
        <v>486.982244571428</v>
      </c>
      <c r="M1076" s="215">
        <f t="shared" si="76"/>
        <v>1.2586085156747435</v>
      </c>
      <c r="N1076" s="266">
        <v>2.16</v>
      </c>
      <c r="O1076" s="292">
        <v>65.25</v>
      </c>
      <c r="P1076" s="173">
        <v>40.090000000000003</v>
      </c>
      <c r="Q1076" s="217">
        <f t="shared" si="77"/>
        <v>63.09</v>
      </c>
      <c r="R1076" s="217">
        <f t="shared" si="78"/>
        <v>37.930000000000007</v>
      </c>
      <c r="S1076" s="216">
        <f t="shared" si="79"/>
        <v>66.332718165040845</v>
      </c>
      <c r="T1076" s="219"/>
      <c r="U1076" s="217"/>
      <c r="V1076" s="217"/>
      <c r="W1076" s="220"/>
    </row>
    <row r="1077" spans="1:23" s="208" customFormat="1" hidden="1" x14ac:dyDescent="0.25">
      <c r="A1077" s="465" t="s">
        <v>225</v>
      </c>
      <c r="B1077" s="461">
        <v>636</v>
      </c>
      <c r="C1077" s="212">
        <v>7</v>
      </c>
      <c r="D1077" s="212">
        <v>1</v>
      </c>
      <c r="E1077" s="213" t="s">
        <v>186</v>
      </c>
      <c r="F1077" s="213" t="s">
        <v>154</v>
      </c>
      <c r="G1077" s="213" t="s">
        <v>154</v>
      </c>
      <c r="H1077" s="237" t="s">
        <v>117</v>
      </c>
      <c r="I1077" s="238">
        <v>16.53</v>
      </c>
      <c r="J1077" s="239">
        <v>50.77</v>
      </c>
      <c r="K1077" s="217">
        <f t="shared" si="75"/>
        <v>34.24</v>
      </c>
      <c r="L1077" s="14">
        <v>77.446285714285594</v>
      </c>
      <c r="M1077" s="215">
        <f t="shared" si="76"/>
        <v>0.44211287454530768</v>
      </c>
      <c r="N1077" s="218"/>
      <c r="O1077" s="217"/>
      <c r="P1077" s="217"/>
      <c r="Q1077" s="217"/>
      <c r="R1077" s="217"/>
      <c r="S1077" s="216"/>
      <c r="T1077" s="219"/>
      <c r="U1077" s="217"/>
      <c r="V1077" s="217"/>
      <c r="W1077" s="220"/>
    </row>
    <row r="1078" spans="1:23" s="208" customFormat="1" hidden="1" x14ac:dyDescent="0.25">
      <c r="A1078" s="466"/>
      <c r="B1078" s="458"/>
      <c r="C1078" s="212">
        <v>7</v>
      </c>
      <c r="D1078" s="212">
        <v>1</v>
      </c>
      <c r="E1078" s="213" t="s">
        <v>186</v>
      </c>
      <c r="F1078" s="213" t="s">
        <v>154</v>
      </c>
      <c r="G1078" s="213" t="s">
        <v>154</v>
      </c>
      <c r="H1078" s="214" t="s">
        <v>119</v>
      </c>
      <c r="I1078" s="215">
        <v>13.73</v>
      </c>
      <c r="J1078" s="216">
        <v>138.1</v>
      </c>
      <c r="K1078" s="217">
        <f t="shared" si="75"/>
        <v>124.36999999999999</v>
      </c>
      <c r="L1078" s="14">
        <v>154.89257142857099</v>
      </c>
      <c r="M1078" s="215">
        <f t="shared" si="76"/>
        <v>0.80294360699766332</v>
      </c>
      <c r="N1078" s="218"/>
      <c r="O1078" s="217"/>
      <c r="P1078" s="217"/>
      <c r="Q1078" s="217"/>
      <c r="R1078" s="217"/>
      <c r="S1078" s="216"/>
      <c r="T1078" s="219"/>
      <c r="U1078" s="217"/>
      <c r="V1078" s="217"/>
      <c r="W1078" s="220"/>
    </row>
    <row r="1079" spans="1:23" s="208" customFormat="1" hidden="1" x14ac:dyDescent="0.25">
      <c r="A1079" s="466"/>
      <c r="B1079" s="458"/>
      <c r="C1079" s="212">
        <v>7</v>
      </c>
      <c r="D1079" s="212">
        <v>1</v>
      </c>
      <c r="E1079" s="213" t="s">
        <v>186</v>
      </c>
      <c r="F1079" s="213" t="s">
        <v>154</v>
      </c>
      <c r="G1079" s="213" t="s">
        <v>154</v>
      </c>
      <c r="H1079" s="214" t="s">
        <v>69</v>
      </c>
      <c r="I1079" s="215">
        <v>13.87</v>
      </c>
      <c r="J1079" s="216">
        <v>255.47</v>
      </c>
      <c r="K1079" s="217">
        <f t="shared" si="75"/>
        <v>241.6</v>
      </c>
      <c r="L1079" s="14">
        <v>232.33885714285699</v>
      </c>
      <c r="M1079" s="215">
        <f t="shared" si="76"/>
        <v>1.0398604993199594</v>
      </c>
      <c r="N1079" s="218"/>
      <c r="O1079" s="217"/>
      <c r="P1079" s="217"/>
      <c r="Q1079" s="217"/>
      <c r="R1079" s="217"/>
      <c r="S1079" s="216"/>
      <c r="T1079" s="219"/>
      <c r="U1079" s="217"/>
      <c r="V1079" s="217"/>
      <c r="W1079" s="220"/>
    </row>
    <row r="1080" spans="1:23" s="208" customFormat="1" x14ac:dyDescent="0.25">
      <c r="A1080" s="466"/>
      <c r="B1080" s="458"/>
      <c r="C1080" s="212">
        <v>7</v>
      </c>
      <c r="D1080" s="212">
        <v>1</v>
      </c>
      <c r="E1080" s="213" t="s">
        <v>186</v>
      </c>
      <c r="F1080" s="213" t="s">
        <v>154</v>
      </c>
      <c r="G1080" s="213" t="s">
        <v>154</v>
      </c>
      <c r="H1080" s="214" t="s">
        <v>116</v>
      </c>
      <c r="I1080" s="215">
        <v>13.94</v>
      </c>
      <c r="J1080" s="216">
        <v>504.46</v>
      </c>
      <c r="K1080" s="217">
        <f t="shared" si="75"/>
        <v>490.52</v>
      </c>
      <c r="L1080" s="14">
        <v>464.67771428571399</v>
      </c>
      <c r="M1080" s="215">
        <f t="shared" si="76"/>
        <v>1.0556133529106508</v>
      </c>
      <c r="N1080" s="218"/>
      <c r="O1080" s="217"/>
      <c r="P1080" s="217"/>
      <c r="Q1080" s="217"/>
      <c r="R1080" s="217"/>
      <c r="S1080" s="216"/>
      <c r="T1080" s="219"/>
      <c r="U1080" s="217"/>
      <c r="V1080" s="217"/>
      <c r="W1080" s="220"/>
    </row>
    <row r="1081" spans="1:23" s="208" customFormat="1" ht="15.75" hidden="1" thickBot="1" x14ac:dyDescent="0.3">
      <c r="A1081" s="467"/>
      <c r="B1081" s="459"/>
      <c r="C1081" s="212">
        <v>7</v>
      </c>
      <c r="D1081" s="212">
        <v>1</v>
      </c>
      <c r="E1081" s="213" t="s">
        <v>186</v>
      </c>
      <c r="F1081" s="213" t="s">
        <v>154</v>
      </c>
      <c r="G1081" s="213" t="s">
        <v>154</v>
      </c>
      <c r="H1081" s="232" t="s">
        <v>118</v>
      </c>
      <c r="I1081" s="233">
        <v>13.8</v>
      </c>
      <c r="J1081" s="234">
        <v>646.14</v>
      </c>
      <c r="K1081" s="217">
        <f t="shared" si="75"/>
        <v>632.34</v>
      </c>
      <c r="L1081" s="14">
        <v>486.982244571428</v>
      </c>
      <c r="M1081" s="215">
        <f t="shared" si="76"/>
        <v>1.2984867663019113</v>
      </c>
      <c r="N1081" s="218"/>
      <c r="O1081" s="217"/>
      <c r="P1081" s="217"/>
      <c r="Q1081" s="217"/>
      <c r="R1081" s="217"/>
      <c r="S1081" s="216"/>
      <c r="T1081" s="219"/>
      <c r="U1081" s="217"/>
      <c r="V1081" s="217"/>
      <c r="W1081" s="220"/>
    </row>
    <row r="1082" spans="1:23" s="208" customFormat="1" hidden="1" x14ac:dyDescent="0.25">
      <c r="A1082" s="465" t="s">
        <v>225</v>
      </c>
      <c r="B1082" s="461">
        <v>637</v>
      </c>
      <c r="C1082" s="212">
        <v>7</v>
      </c>
      <c r="D1082" s="212">
        <v>1</v>
      </c>
      <c r="E1082" s="213" t="s">
        <v>189</v>
      </c>
      <c r="F1082" s="213" t="s">
        <v>154</v>
      </c>
      <c r="G1082" s="213" t="s">
        <v>154</v>
      </c>
      <c r="H1082" s="237" t="s">
        <v>117</v>
      </c>
      <c r="I1082" s="238">
        <v>13.88</v>
      </c>
      <c r="J1082" s="239">
        <v>74.05</v>
      </c>
      <c r="K1082" s="217">
        <f t="shared" si="75"/>
        <v>60.169999999999995</v>
      </c>
      <c r="L1082" s="14">
        <v>77.446285714285594</v>
      </c>
      <c r="M1082" s="215">
        <f t="shared" si="76"/>
        <v>0.77692557422287267</v>
      </c>
      <c r="N1082" s="218"/>
      <c r="O1082" s="217"/>
      <c r="P1082" s="217"/>
      <c r="Q1082" s="217"/>
      <c r="R1082" s="217"/>
      <c r="S1082" s="216"/>
      <c r="T1082" s="219"/>
      <c r="U1082" s="217"/>
      <c r="V1082" s="217"/>
      <c r="W1082" s="220"/>
    </row>
    <row r="1083" spans="1:23" s="208" customFormat="1" hidden="1" x14ac:dyDescent="0.25">
      <c r="A1083" s="466"/>
      <c r="B1083" s="458"/>
      <c r="C1083" s="212">
        <v>7</v>
      </c>
      <c r="D1083" s="212">
        <v>1</v>
      </c>
      <c r="E1083" s="213" t="s">
        <v>189</v>
      </c>
      <c r="F1083" s="213" t="s">
        <v>154</v>
      </c>
      <c r="G1083" s="213" t="s">
        <v>154</v>
      </c>
      <c r="H1083" s="214" t="s">
        <v>119</v>
      </c>
      <c r="I1083" s="215">
        <v>13.72</v>
      </c>
      <c r="J1083" s="216">
        <v>197.66</v>
      </c>
      <c r="K1083" s="217">
        <f t="shared" si="75"/>
        <v>183.94</v>
      </c>
      <c r="L1083" s="14">
        <v>154.89257142857099</v>
      </c>
      <c r="M1083" s="215">
        <f t="shared" si="76"/>
        <v>1.1875327415867989</v>
      </c>
      <c r="N1083" s="218"/>
      <c r="O1083" s="217"/>
      <c r="P1083" s="217"/>
      <c r="Q1083" s="217"/>
      <c r="R1083" s="217"/>
      <c r="S1083" s="216"/>
      <c r="T1083" s="219"/>
      <c r="U1083" s="217"/>
      <c r="V1083" s="217"/>
      <c r="W1083" s="220"/>
    </row>
    <row r="1084" spans="1:23" s="208" customFormat="1" hidden="1" x14ac:dyDescent="0.25">
      <c r="A1084" s="466"/>
      <c r="B1084" s="458"/>
      <c r="C1084" s="212">
        <v>7</v>
      </c>
      <c r="D1084" s="212">
        <v>1</v>
      </c>
      <c r="E1084" s="213" t="s">
        <v>189</v>
      </c>
      <c r="F1084" s="213" t="s">
        <v>154</v>
      </c>
      <c r="G1084" s="213" t="s">
        <v>154</v>
      </c>
      <c r="H1084" s="214" t="s">
        <v>69</v>
      </c>
      <c r="I1084" s="215">
        <v>13.68</v>
      </c>
      <c r="J1084" s="216">
        <v>291.99</v>
      </c>
      <c r="K1084" s="217">
        <f t="shared" si="75"/>
        <v>278.31</v>
      </c>
      <c r="L1084" s="14">
        <v>232.33885714285699</v>
      </c>
      <c r="M1084" s="215">
        <f t="shared" si="76"/>
        <v>1.1978624816462662</v>
      </c>
      <c r="N1084" s="218"/>
      <c r="O1084" s="217"/>
      <c r="P1084" s="217"/>
      <c r="Q1084" s="217"/>
      <c r="R1084" s="217"/>
      <c r="S1084" s="216"/>
      <c r="T1084" s="219"/>
      <c r="U1084" s="217"/>
      <c r="V1084" s="217"/>
      <c r="W1084" s="220"/>
    </row>
    <row r="1085" spans="1:23" s="208" customFormat="1" x14ac:dyDescent="0.25">
      <c r="A1085" s="466"/>
      <c r="B1085" s="458"/>
      <c r="C1085" s="212">
        <v>7</v>
      </c>
      <c r="D1085" s="212">
        <v>1</v>
      </c>
      <c r="E1085" s="213" t="s">
        <v>189</v>
      </c>
      <c r="F1085" s="213" t="s">
        <v>154</v>
      </c>
      <c r="G1085" s="213" t="s">
        <v>154</v>
      </c>
      <c r="H1085" s="214" t="s">
        <v>116</v>
      </c>
      <c r="I1085" s="215">
        <v>13.8</v>
      </c>
      <c r="J1085" s="216">
        <v>519.89</v>
      </c>
      <c r="K1085" s="217">
        <f t="shared" si="75"/>
        <v>506.09</v>
      </c>
      <c r="L1085" s="14">
        <v>464.67771428571399</v>
      </c>
      <c r="M1085" s="215">
        <f t="shared" si="76"/>
        <v>1.0891204472285561</v>
      </c>
      <c r="N1085" s="218"/>
      <c r="O1085" s="217"/>
      <c r="P1085" s="217"/>
      <c r="Q1085" s="217"/>
      <c r="R1085" s="217"/>
      <c r="S1085" s="216"/>
      <c r="T1085" s="219"/>
      <c r="U1085" s="217"/>
      <c r="V1085" s="217"/>
      <c r="W1085" s="220"/>
    </row>
    <row r="1086" spans="1:23" s="208" customFormat="1" ht="15.75" hidden="1" thickBot="1" x14ac:dyDescent="0.3">
      <c r="A1086" s="467"/>
      <c r="B1086" s="459"/>
      <c r="C1086" s="212">
        <v>7</v>
      </c>
      <c r="D1086" s="212">
        <v>1</v>
      </c>
      <c r="E1086" s="213" t="s">
        <v>189</v>
      </c>
      <c r="F1086" s="213" t="s">
        <v>154</v>
      </c>
      <c r="G1086" s="213" t="s">
        <v>154</v>
      </c>
      <c r="H1086" s="232" t="s">
        <v>118</v>
      </c>
      <c r="I1086" s="233">
        <v>13.91</v>
      </c>
      <c r="J1086" s="234">
        <v>639.14</v>
      </c>
      <c r="K1086" s="217">
        <f t="shared" si="75"/>
        <v>625.23</v>
      </c>
      <c r="L1086" s="14">
        <v>486.982244571428</v>
      </c>
      <c r="M1086" s="215">
        <f t="shared" si="76"/>
        <v>1.2838866446768258</v>
      </c>
      <c r="N1086" s="218"/>
      <c r="O1086" s="217"/>
      <c r="P1086" s="217"/>
      <c r="Q1086" s="217"/>
      <c r="R1086" s="217"/>
      <c r="S1086" s="216"/>
      <c r="T1086" s="219"/>
      <c r="U1086" s="217"/>
      <c r="V1086" s="217"/>
      <c r="W1086" s="220"/>
    </row>
    <row r="1087" spans="1:23" s="208" customFormat="1" hidden="1" x14ac:dyDescent="0.25">
      <c r="A1087" s="465" t="s">
        <v>225</v>
      </c>
      <c r="B1087" s="461">
        <v>638</v>
      </c>
      <c r="C1087" s="212">
        <v>7</v>
      </c>
      <c r="D1087" s="212">
        <v>1</v>
      </c>
      <c r="E1087" s="213" t="s">
        <v>180</v>
      </c>
      <c r="F1087" s="213" t="s">
        <v>154</v>
      </c>
      <c r="G1087" s="213" t="s">
        <v>155</v>
      </c>
      <c r="H1087" s="237" t="s">
        <v>117</v>
      </c>
      <c r="I1087" s="238">
        <v>14.4</v>
      </c>
      <c r="J1087" s="239">
        <v>62.66</v>
      </c>
      <c r="K1087" s="217">
        <f t="shared" si="75"/>
        <v>48.26</v>
      </c>
      <c r="L1087" s="14">
        <v>77.446285714285594</v>
      </c>
      <c r="M1087" s="215">
        <f t="shared" si="76"/>
        <v>0.62314156908751595</v>
      </c>
      <c r="N1087" s="218"/>
      <c r="O1087" s="217"/>
      <c r="P1087" s="217"/>
      <c r="Q1087" s="217"/>
      <c r="R1087" s="217"/>
      <c r="S1087" s="216"/>
      <c r="T1087" s="219"/>
      <c r="U1087" s="217"/>
      <c r="V1087" s="217"/>
      <c r="W1087" s="220"/>
    </row>
    <row r="1088" spans="1:23" s="208" customFormat="1" hidden="1" x14ac:dyDescent="0.25">
      <c r="A1088" s="466"/>
      <c r="B1088" s="458"/>
      <c r="C1088" s="212">
        <v>7</v>
      </c>
      <c r="D1088" s="212">
        <v>1</v>
      </c>
      <c r="E1088" s="213" t="s">
        <v>180</v>
      </c>
      <c r="F1088" s="213" t="s">
        <v>154</v>
      </c>
      <c r="G1088" s="213" t="s">
        <v>155</v>
      </c>
      <c r="H1088" s="214" t="s">
        <v>119</v>
      </c>
      <c r="I1088" s="215">
        <v>14.3</v>
      </c>
      <c r="J1088" s="216">
        <v>185.45</v>
      </c>
      <c r="K1088" s="217">
        <f t="shared" si="75"/>
        <v>171.14999999999998</v>
      </c>
      <c r="L1088" s="14">
        <v>154.89257142857099</v>
      </c>
      <c r="M1088" s="215">
        <f t="shared" si="76"/>
        <v>1.1049593819864121</v>
      </c>
      <c r="N1088" s="218"/>
      <c r="O1088" s="217"/>
      <c r="P1088" s="217"/>
      <c r="Q1088" s="217"/>
      <c r="R1088" s="217"/>
      <c r="S1088" s="216"/>
      <c r="T1088" s="219"/>
      <c r="U1088" s="217"/>
      <c r="V1088" s="217"/>
      <c r="W1088" s="220"/>
    </row>
    <row r="1089" spans="1:23" s="208" customFormat="1" hidden="1" x14ac:dyDescent="0.25">
      <c r="A1089" s="466"/>
      <c r="B1089" s="458"/>
      <c r="C1089" s="212">
        <v>7</v>
      </c>
      <c r="D1089" s="212">
        <v>1</v>
      </c>
      <c r="E1089" s="213" t="s">
        <v>180</v>
      </c>
      <c r="F1089" s="213" t="s">
        <v>154</v>
      </c>
      <c r="G1089" s="213" t="s">
        <v>155</v>
      </c>
      <c r="H1089" s="214" t="s">
        <v>69</v>
      </c>
      <c r="I1089" s="215">
        <v>15.93</v>
      </c>
      <c r="J1089" s="216">
        <v>278.14999999999998</v>
      </c>
      <c r="K1089" s="217">
        <f t="shared" si="75"/>
        <v>262.21999999999997</v>
      </c>
      <c r="L1089" s="14">
        <v>232.33885714285699</v>
      </c>
      <c r="M1089" s="215">
        <f t="shared" si="76"/>
        <v>1.1286101826642374</v>
      </c>
      <c r="N1089" s="218"/>
      <c r="O1089" s="217"/>
      <c r="P1089" s="217"/>
      <c r="Q1089" s="217"/>
      <c r="R1089" s="217"/>
      <c r="S1089" s="216"/>
      <c r="T1089" s="219"/>
      <c r="U1089" s="217"/>
      <c r="V1089" s="217"/>
      <c r="W1089" s="220"/>
    </row>
    <row r="1090" spans="1:23" s="208" customFormat="1" x14ac:dyDescent="0.25">
      <c r="A1090" s="466"/>
      <c r="B1090" s="458"/>
      <c r="C1090" s="212">
        <v>7</v>
      </c>
      <c r="D1090" s="212">
        <v>1</v>
      </c>
      <c r="E1090" s="213" t="s">
        <v>180</v>
      </c>
      <c r="F1090" s="213" t="s">
        <v>154</v>
      </c>
      <c r="G1090" s="213" t="s">
        <v>155</v>
      </c>
      <c r="H1090" s="214" t="s">
        <v>116</v>
      </c>
      <c r="I1090" s="215">
        <v>13.9</v>
      </c>
      <c r="J1090" s="216">
        <v>514.36</v>
      </c>
      <c r="K1090" s="217">
        <f t="shared" si="75"/>
        <v>500.46000000000004</v>
      </c>
      <c r="L1090" s="14">
        <v>464.67771428571399</v>
      </c>
      <c r="M1090" s="215">
        <f t="shared" si="76"/>
        <v>1.0770045229504697</v>
      </c>
      <c r="N1090" s="218"/>
      <c r="O1090" s="217"/>
      <c r="P1090" s="217"/>
      <c r="Q1090" s="217"/>
      <c r="R1090" s="217"/>
      <c r="S1090" s="216"/>
      <c r="T1090" s="219"/>
      <c r="U1090" s="217"/>
      <c r="V1090" s="217"/>
      <c r="W1090" s="220"/>
    </row>
    <row r="1091" spans="1:23" s="208" customFormat="1" ht="15.75" hidden="1" thickBot="1" x14ac:dyDescent="0.3">
      <c r="A1091" s="467"/>
      <c r="B1091" s="459"/>
      <c r="C1091" s="212">
        <v>7</v>
      </c>
      <c r="D1091" s="212">
        <v>1</v>
      </c>
      <c r="E1091" s="213" t="s">
        <v>180</v>
      </c>
      <c r="F1091" s="213" t="s">
        <v>154</v>
      </c>
      <c r="G1091" s="213" t="s">
        <v>155</v>
      </c>
      <c r="H1091" s="232" t="s">
        <v>118</v>
      </c>
      <c r="I1091" s="233">
        <v>4.87</v>
      </c>
      <c r="J1091" s="234">
        <v>500.76</v>
      </c>
      <c r="K1091" s="217">
        <f t="shared" ref="K1091:K1154" si="80">J1091-I1091</f>
        <v>495.89</v>
      </c>
      <c r="L1091" s="14">
        <v>486.982244571428</v>
      </c>
      <c r="M1091" s="215">
        <f t="shared" ref="M1091:M1154" si="81">K1091/L1091</f>
        <v>1.01829174580361</v>
      </c>
      <c r="N1091" s="218"/>
      <c r="O1091" s="217"/>
      <c r="P1091" s="217"/>
      <c r="Q1091" s="217"/>
      <c r="R1091" s="217"/>
      <c r="S1091" s="216"/>
      <c r="T1091" s="219"/>
      <c r="U1091" s="217"/>
      <c r="V1091" s="217"/>
      <c r="W1091" s="220"/>
    </row>
    <row r="1092" spans="1:23" s="208" customFormat="1" hidden="1" x14ac:dyDescent="0.25">
      <c r="A1092" s="465" t="s">
        <v>225</v>
      </c>
      <c r="B1092" s="461">
        <v>639</v>
      </c>
      <c r="C1092" s="212">
        <v>7</v>
      </c>
      <c r="D1092" s="212">
        <v>1</v>
      </c>
      <c r="E1092" s="213" t="s">
        <v>190</v>
      </c>
      <c r="F1092" s="213" t="s">
        <v>154</v>
      </c>
      <c r="G1092" s="213" t="s">
        <v>154</v>
      </c>
      <c r="H1092" s="237" t="s">
        <v>117</v>
      </c>
      <c r="I1092" s="238">
        <v>13.8</v>
      </c>
      <c r="J1092" s="239">
        <v>75.319999999999993</v>
      </c>
      <c r="K1092" s="217">
        <f t="shared" si="80"/>
        <v>61.519999999999996</v>
      </c>
      <c r="L1092" s="14">
        <v>77.446285714285594</v>
      </c>
      <c r="M1092" s="215">
        <f t="shared" si="81"/>
        <v>0.79435701057322794</v>
      </c>
      <c r="N1092" s="218"/>
      <c r="O1092" s="217"/>
      <c r="P1092" s="217"/>
      <c r="Q1092" s="217"/>
      <c r="R1092" s="217"/>
      <c r="S1092" s="216"/>
      <c r="T1092" s="219"/>
      <c r="U1092" s="217"/>
      <c r="V1092" s="217"/>
      <c r="W1092" s="220"/>
    </row>
    <row r="1093" spans="1:23" s="208" customFormat="1" hidden="1" x14ac:dyDescent="0.25">
      <c r="A1093" s="466"/>
      <c r="B1093" s="458"/>
      <c r="C1093" s="212">
        <v>7</v>
      </c>
      <c r="D1093" s="212">
        <v>1</v>
      </c>
      <c r="E1093" s="213" t="s">
        <v>190</v>
      </c>
      <c r="F1093" s="213" t="s">
        <v>154</v>
      </c>
      <c r="G1093" s="213" t="s">
        <v>154</v>
      </c>
      <c r="H1093" s="214" t="s">
        <v>119</v>
      </c>
      <c r="I1093" s="215">
        <v>13.9</v>
      </c>
      <c r="J1093" s="216">
        <v>159.47</v>
      </c>
      <c r="K1093" s="217">
        <f t="shared" si="80"/>
        <v>145.57</v>
      </c>
      <c r="L1093" s="14">
        <v>154.89257142857099</v>
      </c>
      <c r="M1093" s="215">
        <f t="shared" si="81"/>
        <v>0.93981266278563835</v>
      </c>
      <c r="N1093" s="218"/>
      <c r="O1093" s="217"/>
      <c r="P1093" s="217"/>
      <c r="Q1093" s="217"/>
      <c r="R1093" s="217"/>
      <c r="S1093" s="216"/>
      <c r="T1093" s="219"/>
      <c r="U1093" s="217"/>
      <c r="V1093" s="217"/>
      <c r="W1093" s="220"/>
    </row>
    <row r="1094" spans="1:23" s="208" customFormat="1" hidden="1" x14ac:dyDescent="0.25">
      <c r="A1094" s="466"/>
      <c r="B1094" s="458"/>
      <c r="C1094" s="212">
        <v>7</v>
      </c>
      <c r="D1094" s="212">
        <v>1</v>
      </c>
      <c r="E1094" s="213" t="s">
        <v>190</v>
      </c>
      <c r="F1094" s="213" t="s">
        <v>154</v>
      </c>
      <c r="G1094" s="213" t="s">
        <v>154</v>
      </c>
      <c r="H1094" s="214" t="s">
        <v>69</v>
      </c>
      <c r="I1094" s="215">
        <v>15.86</v>
      </c>
      <c r="J1094" s="216">
        <v>246.63</v>
      </c>
      <c r="K1094" s="217">
        <f t="shared" si="80"/>
        <v>230.76999999999998</v>
      </c>
      <c r="L1094" s="14">
        <v>232.33885714285699</v>
      </c>
      <c r="M1094" s="215">
        <f t="shared" si="81"/>
        <v>0.99324754730160192</v>
      </c>
      <c r="N1094" s="218"/>
      <c r="O1094" s="217"/>
      <c r="P1094" s="217"/>
      <c r="Q1094" s="217"/>
      <c r="R1094" s="217"/>
      <c r="S1094" s="216"/>
      <c r="T1094" s="219"/>
      <c r="U1094" s="217"/>
      <c r="V1094" s="217"/>
      <c r="W1094" s="220"/>
    </row>
    <row r="1095" spans="1:23" s="208" customFormat="1" x14ac:dyDescent="0.25">
      <c r="A1095" s="466"/>
      <c r="B1095" s="458"/>
      <c r="C1095" s="212">
        <v>7</v>
      </c>
      <c r="D1095" s="212">
        <v>1</v>
      </c>
      <c r="E1095" s="213" t="s">
        <v>190</v>
      </c>
      <c r="F1095" s="213" t="s">
        <v>154</v>
      </c>
      <c r="G1095" s="213" t="s">
        <v>154</v>
      </c>
      <c r="H1095" s="214" t="s">
        <v>116</v>
      </c>
      <c r="I1095" s="215">
        <v>13.86</v>
      </c>
      <c r="J1095" s="216">
        <v>514.65</v>
      </c>
      <c r="K1095" s="217">
        <f t="shared" si="80"/>
        <v>500.78999999999996</v>
      </c>
      <c r="L1095" s="14">
        <v>464.67771428571399</v>
      </c>
      <c r="M1095" s="215">
        <f t="shared" si="81"/>
        <v>1.077714692579558</v>
      </c>
      <c r="N1095" s="218"/>
      <c r="O1095" s="217"/>
      <c r="P1095" s="217"/>
      <c r="Q1095" s="217"/>
      <c r="R1095" s="217"/>
      <c r="S1095" s="216"/>
      <c r="T1095" s="219"/>
      <c r="U1095" s="217"/>
      <c r="V1095" s="217"/>
      <c r="W1095" s="220"/>
    </row>
    <row r="1096" spans="1:23" s="208" customFormat="1" ht="15.75" hidden="1" thickBot="1" x14ac:dyDescent="0.3">
      <c r="A1096" s="467"/>
      <c r="B1096" s="459"/>
      <c r="C1096" s="212">
        <v>7</v>
      </c>
      <c r="D1096" s="212">
        <v>1</v>
      </c>
      <c r="E1096" s="213" t="s">
        <v>190</v>
      </c>
      <c r="F1096" s="213" t="s">
        <v>154</v>
      </c>
      <c r="G1096" s="213" t="s">
        <v>154</v>
      </c>
      <c r="H1096" s="232" t="s">
        <v>118</v>
      </c>
      <c r="I1096" s="233">
        <v>13.88</v>
      </c>
      <c r="J1096" s="234">
        <v>454.92</v>
      </c>
      <c r="K1096" s="217">
        <f t="shared" si="80"/>
        <v>441.04</v>
      </c>
      <c r="L1096" s="14">
        <v>486.982244571428</v>
      </c>
      <c r="M1096" s="215">
        <f t="shared" si="81"/>
        <v>0.90565930260586858</v>
      </c>
      <c r="N1096" s="218"/>
      <c r="O1096" s="217"/>
      <c r="P1096" s="217"/>
      <c r="Q1096" s="217"/>
      <c r="R1096" s="217"/>
      <c r="S1096" s="216"/>
      <c r="T1096" s="219"/>
      <c r="U1096" s="217"/>
      <c r="V1096" s="217"/>
      <c r="W1096" s="220"/>
    </row>
    <row r="1097" spans="1:23" s="208" customFormat="1" hidden="1" x14ac:dyDescent="0.25">
      <c r="A1097" s="465" t="s">
        <v>225</v>
      </c>
      <c r="B1097" s="461">
        <v>640</v>
      </c>
      <c r="C1097" s="212">
        <v>7</v>
      </c>
      <c r="D1097" s="212">
        <v>1</v>
      </c>
      <c r="E1097" s="213" t="s">
        <v>180</v>
      </c>
      <c r="F1097" s="213" t="s">
        <v>157</v>
      </c>
      <c r="G1097" s="213" t="s">
        <v>155</v>
      </c>
      <c r="H1097" s="237" t="s">
        <v>117</v>
      </c>
      <c r="I1097" s="238">
        <v>14.03</v>
      </c>
      <c r="J1097" s="239">
        <v>42.66</v>
      </c>
      <c r="K1097" s="217">
        <f t="shared" si="80"/>
        <v>28.629999999999995</v>
      </c>
      <c r="L1097" s="14">
        <v>77.446285714285594</v>
      </c>
      <c r="M1097" s="215">
        <f t="shared" si="81"/>
        <v>0.36967557237827559</v>
      </c>
      <c r="N1097" s="218"/>
      <c r="O1097" s="217"/>
      <c r="P1097" s="217"/>
      <c r="Q1097" s="217"/>
      <c r="R1097" s="217"/>
      <c r="S1097" s="216"/>
      <c r="T1097" s="219"/>
      <c r="U1097" s="217"/>
      <c r="V1097" s="217"/>
      <c r="W1097" s="220"/>
    </row>
    <row r="1098" spans="1:23" s="208" customFormat="1" hidden="1" x14ac:dyDescent="0.25">
      <c r="A1098" s="466"/>
      <c r="B1098" s="458"/>
      <c r="C1098" s="212">
        <v>7</v>
      </c>
      <c r="D1098" s="212">
        <v>1</v>
      </c>
      <c r="E1098" s="213" t="s">
        <v>180</v>
      </c>
      <c r="F1098" s="213" t="s">
        <v>157</v>
      </c>
      <c r="G1098" s="213" t="s">
        <v>155</v>
      </c>
      <c r="H1098" s="214" t="s">
        <v>119</v>
      </c>
      <c r="I1098" s="215">
        <v>14.68</v>
      </c>
      <c r="J1098" s="216">
        <v>116.29</v>
      </c>
      <c r="K1098" s="217">
        <f t="shared" si="80"/>
        <v>101.61000000000001</v>
      </c>
      <c r="L1098" s="14">
        <v>154.89257142857099</v>
      </c>
      <c r="M1098" s="215">
        <f t="shared" si="81"/>
        <v>0.65600305465170528</v>
      </c>
      <c r="N1098" s="218"/>
      <c r="O1098" s="217"/>
      <c r="P1098" s="217"/>
      <c r="Q1098" s="217"/>
      <c r="R1098" s="217"/>
      <c r="S1098" s="216"/>
      <c r="T1098" s="219"/>
      <c r="U1098" s="217"/>
      <c r="V1098" s="217"/>
      <c r="W1098" s="220"/>
    </row>
    <row r="1099" spans="1:23" s="208" customFormat="1" hidden="1" x14ac:dyDescent="0.25">
      <c r="A1099" s="466"/>
      <c r="B1099" s="458"/>
      <c r="C1099" s="212">
        <v>7</v>
      </c>
      <c r="D1099" s="212">
        <v>1</v>
      </c>
      <c r="E1099" s="213" t="s">
        <v>180</v>
      </c>
      <c r="F1099" s="213" t="s">
        <v>157</v>
      </c>
      <c r="G1099" s="213" t="s">
        <v>155</v>
      </c>
      <c r="H1099" s="214" t="s">
        <v>69</v>
      </c>
      <c r="I1099" s="215">
        <v>13.86</v>
      </c>
      <c r="J1099" s="216">
        <v>198.78</v>
      </c>
      <c r="K1099" s="217">
        <f t="shared" si="80"/>
        <v>184.92000000000002</v>
      </c>
      <c r="L1099" s="14">
        <v>232.33885714285699</v>
      </c>
      <c r="M1099" s="215">
        <f t="shared" si="81"/>
        <v>0.79590647158214778</v>
      </c>
      <c r="N1099" s="218"/>
      <c r="O1099" s="217"/>
      <c r="P1099" s="217"/>
      <c r="Q1099" s="217"/>
      <c r="R1099" s="217"/>
      <c r="S1099" s="216"/>
      <c r="T1099" s="219"/>
      <c r="U1099" s="217"/>
      <c r="V1099" s="217"/>
      <c r="W1099" s="220"/>
    </row>
    <row r="1100" spans="1:23" s="208" customFormat="1" x14ac:dyDescent="0.25">
      <c r="A1100" s="466"/>
      <c r="B1100" s="458"/>
      <c r="C1100" s="212">
        <v>7</v>
      </c>
      <c r="D1100" s="212">
        <v>1</v>
      </c>
      <c r="E1100" s="213" t="s">
        <v>180</v>
      </c>
      <c r="F1100" s="213" t="s">
        <v>157</v>
      </c>
      <c r="G1100" s="213" t="s">
        <v>155</v>
      </c>
      <c r="H1100" s="214" t="s">
        <v>116</v>
      </c>
      <c r="I1100" s="215">
        <v>14.35</v>
      </c>
      <c r="J1100" s="216">
        <v>498.58</v>
      </c>
      <c r="K1100" s="217">
        <f t="shared" si="80"/>
        <v>484.22999999999996</v>
      </c>
      <c r="L1100" s="14">
        <v>464.67771428571399</v>
      </c>
      <c r="M1100" s="215">
        <f t="shared" si="81"/>
        <v>1.0420770893743871</v>
      </c>
      <c r="N1100" s="218"/>
      <c r="O1100" s="217"/>
      <c r="P1100" s="217"/>
      <c r="Q1100" s="217"/>
      <c r="R1100" s="217"/>
      <c r="S1100" s="216"/>
      <c r="T1100" s="219"/>
      <c r="U1100" s="217"/>
      <c r="V1100" s="217"/>
      <c r="W1100" s="220"/>
    </row>
    <row r="1101" spans="1:23" s="208" customFormat="1" ht="15.75" hidden="1" thickBot="1" x14ac:dyDescent="0.3">
      <c r="A1101" s="467"/>
      <c r="B1101" s="459"/>
      <c r="C1101" s="212">
        <v>7</v>
      </c>
      <c r="D1101" s="212">
        <v>1</v>
      </c>
      <c r="E1101" s="213" t="s">
        <v>180</v>
      </c>
      <c r="F1101" s="213" t="s">
        <v>157</v>
      </c>
      <c r="G1101" s="213" t="s">
        <v>155</v>
      </c>
      <c r="H1101" s="232" t="s">
        <v>118</v>
      </c>
      <c r="I1101" s="233">
        <v>13.87</v>
      </c>
      <c r="J1101" s="234">
        <v>637.69000000000005</v>
      </c>
      <c r="K1101" s="217">
        <f t="shared" si="80"/>
        <v>623.82000000000005</v>
      </c>
      <c r="L1101" s="14">
        <v>486.982244571428</v>
      </c>
      <c r="M1101" s="215">
        <f t="shared" si="81"/>
        <v>1.2809912619072941</v>
      </c>
      <c r="N1101" s="218"/>
      <c r="O1101" s="217"/>
      <c r="P1101" s="217"/>
      <c r="Q1101" s="217"/>
      <c r="R1101" s="217"/>
      <c r="S1101" s="216"/>
      <c r="T1101" s="219"/>
      <c r="U1101" s="217"/>
      <c r="V1101" s="217"/>
      <c r="W1101" s="220"/>
    </row>
    <row r="1102" spans="1:23" s="208" customFormat="1" hidden="1" x14ac:dyDescent="0.25">
      <c r="A1102" s="465" t="s">
        <v>225</v>
      </c>
      <c r="B1102" s="461">
        <v>641</v>
      </c>
      <c r="C1102" s="212">
        <v>7</v>
      </c>
      <c r="D1102" s="212">
        <v>1</v>
      </c>
      <c r="E1102" s="213" t="s">
        <v>151</v>
      </c>
      <c r="F1102" s="213" t="s">
        <v>154</v>
      </c>
      <c r="G1102" s="213" t="s">
        <v>154</v>
      </c>
      <c r="H1102" s="237" t="s">
        <v>117</v>
      </c>
      <c r="I1102" s="238">
        <v>13.78</v>
      </c>
      <c r="J1102" s="239">
        <v>40.659999999999997</v>
      </c>
      <c r="K1102" s="217">
        <f t="shared" si="80"/>
        <v>26.879999999999995</v>
      </c>
      <c r="L1102" s="14">
        <v>77.446285714285594</v>
      </c>
      <c r="M1102" s="215">
        <f t="shared" si="81"/>
        <v>0.34707926599818539</v>
      </c>
      <c r="N1102" s="218"/>
      <c r="O1102" s="217"/>
      <c r="P1102" s="217"/>
      <c r="Q1102" s="217"/>
      <c r="R1102" s="217"/>
      <c r="S1102" s="216"/>
      <c r="T1102" s="219"/>
      <c r="U1102" s="217"/>
      <c r="V1102" s="217"/>
      <c r="W1102" s="220"/>
    </row>
    <row r="1103" spans="1:23" s="208" customFormat="1" hidden="1" x14ac:dyDescent="0.25">
      <c r="A1103" s="466"/>
      <c r="B1103" s="458"/>
      <c r="C1103" s="212">
        <v>7</v>
      </c>
      <c r="D1103" s="212">
        <v>1</v>
      </c>
      <c r="E1103" s="213" t="s">
        <v>151</v>
      </c>
      <c r="F1103" s="213" t="s">
        <v>154</v>
      </c>
      <c r="G1103" s="213" t="s">
        <v>154</v>
      </c>
      <c r="H1103" s="214" t="s">
        <v>119</v>
      </c>
      <c r="I1103" s="215">
        <v>13.95</v>
      </c>
      <c r="J1103" s="216">
        <v>69.75</v>
      </c>
      <c r="K1103" s="217">
        <f t="shared" si="80"/>
        <v>55.8</v>
      </c>
      <c r="L1103" s="14">
        <v>154.89257142857099</v>
      </c>
      <c r="M1103" s="215">
        <f t="shared" si="81"/>
        <v>0.36024968457400991</v>
      </c>
      <c r="N1103" s="218"/>
      <c r="O1103" s="217"/>
      <c r="P1103" s="217"/>
      <c r="Q1103" s="217"/>
      <c r="R1103" s="217"/>
      <c r="S1103" s="216"/>
      <c r="T1103" s="219"/>
      <c r="U1103" s="217"/>
      <c r="V1103" s="217"/>
      <c r="W1103" s="220"/>
    </row>
    <row r="1104" spans="1:23" s="208" customFormat="1" hidden="1" x14ac:dyDescent="0.25">
      <c r="A1104" s="466"/>
      <c r="B1104" s="458"/>
      <c r="C1104" s="212">
        <v>7</v>
      </c>
      <c r="D1104" s="212">
        <v>1</v>
      </c>
      <c r="E1104" s="213" t="s">
        <v>151</v>
      </c>
      <c r="F1104" s="213" t="s">
        <v>154</v>
      </c>
      <c r="G1104" s="213" t="s">
        <v>154</v>
      </c>
      <c r="H1104" s="214" t="s">
        <v>69</v>
      </c>
      <c r="I1104" s="215">
        <v>13.89</v>
      </c>
      <c r="J1104" s="216">
        <v>229.13</v>
      </c>
      <c r="K1104" s="217">
        <f t="shared" si="80"/>
        <v>215.24</v>
      </c>
      <c r="L1104" s="14">
        <v>232.33885714285699</v>
      </c>
      <c r="M1104" s="215">
        <f t="shared" si="81"/>
        <v>0.92640552100011619</v>
      </c>
      <c r="N1104" s="218"/>
      <c r="O1104" s="217"/>
      <c r="P1104" s="217"/>
      <c r="Q1104" s="217"/>
      <c r="R1104" s="217"/>
      <c r="S1104" s="216"/>
      <c r="T1104" s="219"/>
      <c r="U1104" s="217"/>
      <c r="V1104" s="217"/>
      <c r="W1104" s="220"/>
    </row>
    <row r="1105" spans="1:23" s="208" customFormat="1" x14ac:dyDescent="0.25">
      <c r="A1105" s="466"/>
      <c r="B1105" s="458"/>
      <c r="C1105" s="212">
        <v>7</v>
      </c>
      <c r="D1105" s="212">
        <v>1</v>
      </c>
      <c r="E1105" s="213" t="s">
        <v>151</v>
      </c>
      <c r="F1105" s="213" t="s">
        <v>154</v>
      </c>
      <c r="G1105" s="213" t="s">
        <v>154</v>
      </c>
      <c r="H1105" s="214" t="s">
        <v>116</v>
      </c>
      <c r="I1105" s="215">
        <v>14.79</v>
      </c>
      <c r="J1105" s="216">
        <v>531.21</v>
      </c>
      <c r="K1105" s="217">
        <f t="shared" si="80"/>
        <v>516.42000000000007</v>
      </c>
      <c r="L1105" s="14">
        <v>464.67771428571399</v>
      </c>
      <c r="M1105" s="215">
        <f t="shared" si="81"/>
        <v>1.1113509086482067</v>
      </c>
      <c r="N1105" s="218"/>
      <c r="O1105" s="217"/>
      <c r="P1105" s="217"/>
      <c r="Q1105" s="217"/>
      <c r="R1105" s="217"/>
      <c r="S1105" s="216"/>
      <c r="T1105" s="219"/>
      <c r="U1105" s="217"/>
      <c r="V1105" s="217"/>
      <c r="W1105" s="220"/>
    </row>
    <row r="1106" spans="1:23" s="208" customFormat="1" ht="15.75" hidden="1" thickBot="1" x14ac:dyDescent="0.3">
      <c r="A1106" s="467"/>
      <c r="B1106" s="459"/>
      <c r="C1106" s="212">
        <v>7</v>
      </c>
      <c r="D1106" s="212">
        <v>1</v>
      </c>
      <c r="E1106" s="213" t="s">
        <v>151</v>
      </c>
      <c r="F1106" s="213" t="s">
        <v>154</v>
      </c>
      <c r="G1106" s="213" t="s">
        <v>154</v>
      </c>
      <c r="H1106" s="232" t="s">
        <v>118</v>
      </c>
      <c r="I1106" s="233">
        <v>13.83</v>
      </c>
      <c r="J1106" s="234">
        <v>602.85</v>
      </c>
      <c r="K1106" s="217">
        <f t="shared" si="80"/>
        <v>589.02</v>
      </c>
      <c r="L1106" s="14">
        <v>486.982244571428</v>
      </c>
      <c r="M1106" s="215">
        <f t="shared" si="81"/>
        <v>1.2095307509997022</v>
      </c>
      <c r="N1106" s="218"/>
      <c r="O1106" s="217"/>
      <c r="P1106" s="217"/>
      <c r="Q1106" s="217"/>
      <c r="R1106" s="217"/>
      <c r="S1106" s="216"/>
      <c r="T1106" s="219"/>
      <c r="U1106" s="217"/>
      <c r="V1106" s="217"/>
      <c r="W1106" s="220"/>
    </row>
    <row r="1107" spans="1:23" s="208" customFormat="1" hidden="1" x14ac:dyDescent="0.25">
      <c r="A1107" s="465" t="s">
        <v>225</v>
      </c>
      <c r="B1107" s="461">
        <v>642</v>
      </c>
      <c r="C1107" s="212">
        <v>7</v>
      </c>
      <c r="D1107" s="212">
        <v>1</v>
      </c>
      <c r="E1107" s="213" t="s">
        <v>195</v>
      </c>
      <c r="F1107" s="213" t="s">
        <v>154</v>
      </c>
      <c r="G1107" s="213" t="s">
        <v>154</v>
      </c>
      <c r="H1107" s="237" t="s">
        <v>117</v>
      </c>
      <c r="I1107" s="238">
        <v>13.93</v>
      </c>
      <c r="J1107" s="239">
        <v>60.45</v>
      </c>
      <c r="K1107" s="217">
        <f t="shared" si="80"/>
        <v>46.52</v>
      </c>
      <c r="L1107" s="14">
        <v>77.446285714285594</v>
      </c>
      <c r="M1107" s="215">
        <f t="shared" si="81"/>
        <v>0.60067438445816923</v>
      </c>
      <c r="N1107" s="218"/>
      <c r="O1107" s="217"/>
      <c r="P1107" s="217"/>
      <c r="Q1107" s="217"/>
      <c r="R1107" s="217"/>
      <c r="S1107" s="216"/>
      <c r="T1107" s="219"/>
      <c r="U1107" s="217"/>
      <c r="V1107" s="217"/>
      <c r="W1107" s="220"/>
    </row>
    <row r="1108" spans="1:23" s="208" customFormat="1" hidden="1" x14ac:dyDescent="0.25">
      <c r="A1108" s="466"/>
      <c r="B1108" s="458"/>
      <c r="C1108" s="212">
        <v>7</v>
      </c>
      <c r="D1108" s="212">
        <v>1</v>
      </c>
      <c r="E1108" s="213" t="s">
        <v>195</v>
      </c>
      <c r="F1108" s="213" t="s">
        <v>154</v>
      </c>
      <c r="G1108" s="213" t="s">
        <v>154</v>
      </c>
      <c r="H1108" s="214" t="s">
        <v>119</v>
      </c>
      <c r="I1108" s="215">
        <v>13.9</v>
      </c>
      <c r="J1108" s="216">
        <v>150.85</v>
      </c>
      <c r="K1108" s="217">
        <f t="shared" si="80"/>
        <v>136.94999999999999</v>
      </c>
      <c r="L1108" s="14">
        <v>154.89257142857099</v>
      </c>
      <c r="M1108" s="215">
        <f t="shared" si="81"/>
        <v>0.8841611882152447</v>
      </c>
      <c r="N1108" s="218"/>
      <c r="O1108" s="217"/>
      <c r="P1108" s="217"/>
      <c r="Q1108" s="217"/>
      <c r="R1108" s="217"/>
      <c r="S1108" s="216"/>
      <c r="T1108" s="219"/>
      <c r="U1108" s="217"/>
      <c r="V1108" s="217"/>
      <c r="W1108" s="220"/>
    </row>
    <row r="1109" spans="1:23" s="208" customFormat="1" hidden="1" x14ac:dyDescent="0.25">
      <c r="A1109" s="466"/>
      <c r="B1109" s="458"/>
      <c r="C1109" s="212">
        <v>7</v>
      </c>
      <c r="D1109" s="212">
        <v>1</v>
      </c>
      <c r="E1109" s="213" t="s">
        <v>195</v>
      </c>
      <c r="F1109" s="213" t="s">
        <v>154</v>
      </c>
      <c r="G1109" s="213" t="s">
        <v>154</v>
      </c>
      <c r="H1109" s="214" t="s">
        <v>69</v>
      </c>
      <c r="I1109" s="215">
        <v>13.96</v>
      </c>
      <c r="J1109" s="216">
        <v>239.07</v>
      </c>
      <c r="K1109" s="217">
        <f t="shared" si="80"/>
        <v>225.10999999999999</v>
      </c>
      <c r="L1109" s="14">
        <v>232.33885714285699</v>
      </c>
      <c r="M1109" s="215">
        <f t="shared" si="81"/>
        <v>0.96888657699468561</v>
      </c>
      <c r="N1109" s="218"/>
      <c r="O1109" s="217"/>
      <c r="P1109" s="217"/>
      <c r="Q1109" s="217"/>
      <c r="R1109" s="217"/>
      <c r="S1109" s="216"/>
      <c r="T1109" s="219"/>
      <c r="U1109" s="217"/>
      <c r="V1109" s="217"/>
      <c r="W1109" s="220"/>
    </row>
    <row r="1110" spans="1:23" s="208" customFormat="1" x14ac:dyDescent="0.25">
      <c r="A1110" s="466"/>
      <c r="B1110" s="458"/>
      <c r="C1110" s="212">
        <v>7</v>
      </c>
      <c r="D1110" s="212">
        <v>1</v>
      </c>
      <c r="E1110" s="213" t="s">
        <v>195</v>
      </c>
      <c r="F1110" s="213" t="s">
        <v>154</v>
      </c>
      <c r="G1110" s="213" t="s">
        <v>154</v>
      </c>
      <c r="H1110" s="214" t="s">
        <v>116</v>
      </c>
      <c r="I1110" s="215">
        <v>13.87</v>
      </c>
      <c r="J1110" s="216">
        <v>447.61</v>
      </c>
      <c r="K1110" s="217">
        <f t="shared" si="80"/>
        <v>433.74</v>
      </c>
      <c r="L1110" s="14">
        <v>464.67771428571399</v>
      </c>
      <c r="M1110" s="215">
        <f t="shared" si="81"/>
        <v>0.93342113612383948</v>
      </c>
      <c r="N1110" s="218"/>
      <c r="O1110" s="217"/>
      <c r="P1110" s="217"/>
      <c r="Q1110" s="217"/>
      <c r="R1110" s="217"/>
      <c r="S1110" s="216"/>
      <c r="T1110" s="219"/>
      <c r="U1110" s="217"/>
      <c r="V1110" s="217"/>
      <c r="W1110" s="220"/>
    </row>
    <row r="1111" spans="1:23" s="208" customFormat="1" ht="15.75" hidden="1" thickBot="1" x14ac:dyDescent="0.3">
      <c r="A1111" s="467"/>
      <c r="B1111" s="459"/>
      <c r="C1111" s="212">
        <v>7</v>
      </c>
      <c r="D1111" s="212">
        <v>1</v>
      </c>
      <c r="E1111" s="213" t="s">
        <v>195</v>
      </c>
      <c r="F1111" s="213" t="s">
        <v>154</v>
      </c>
      <c r="G1111" s="213" t="s">
        <v>154</v>
      </c>
      <c r="H1111" s="232" t="s">
        <v>118</v>
      </c>
      <c r="I1111" s="233">
        <v>13.84</v>
      </c>
      <c r="J1111" s="234">
        <v>379.38</v>
      </c>
      <c r="K1111" s="217">
        <f t="shared" si="80"/>
        <v>365.54</v>
      </c>
      <c r="L1111" s="14">
        <v>486.982244571428</v>
      </c>
      <c r="M1111" s="215">
        <f t="shared" si="81"/>
        <v>0.75062284934370849</v>
      </c>
      <c r="N1111" s="218"/>
      <c r="O1111" s="217"/>
      <c r="P1111" s="217"/>
      <c r="Q1111" s="217"/>
      <c r="R1111" s="217"/>
      <c r="S1111" s="216"/>
      <c r="T1111" s="219"/>
      <c r="U1111" s="217"/>
      <c r="V1111" s="217"/>
      <c r="W1111" s="220"/>
    </row>
    <row r="1112" spans="1:23" s="208" customFormat="1" hidden="1" x14ac:dyDescent="0.25">
      <c r="A1112" s="465" t="s">
        <v>225</v>
      </c>
      <c r="B1112" s="461">
        <v>643</v>
      </c>
      <c r="C1112" s="212">
        <v>7</v>
      </c>
      <c r="D1112" s="212">
        <v>1</v>
      </c>
      <c r="E1112" s="213" t="s">
        <v>197</v>
      </c>
      <c r="F1112" s="213" t="s">
        <v>154</v>
      </c>
      <c r="G1112" s="213" t="s">
        <v>154</v>
      </c>
      <c r="H1112" s="237" t="s">
        <v>117</v>
      </c>
      <c r="I1112" s="238">
        <v>14.03</v>
      </c>
      <c r="J1112" s="239">
        <v>65.739999999999995</v>
      </c>
      <c r="K1112" s="217">
        <f t="shared" si="80"/>
        <v>51.709999999999994</v>
      </c>
      <c r="L1112" s="14">
        <v>77.446285714285594</v>
      </c>
      <c r="M1112" s="215">
        <f t="shared" si="81"/>
        <v>0.66768857309397944</v>
      </c>
      <c r="N1112" s="218"/>
      <c r="O1112" s="217"/>
      <c r="P1112" s="217"/>
      <c r="Q1112" s="217"/>
      <c r="R1112" s="217"/>
      <c r="S1112" s="216"/>
      <c r="T1112" s="219"/>
      <c r="U1112" s="217"/>
      <c r="V1112" s="217"/>
      <c r="W1112" s="220"/>
    </row>
    <row r="1113" spans="1:23" s="208" customFormat="1" hidden="1" x14ac:dyDescent="0.25">
      <c r="A1113" s="466"/>
      <c r="B1113" s="458"/>
      <c r="C1113" s="212">
        <v>7</v>
      </c>
      <c r="D1113" s="212">
        <v>1</v>
      </c>
      <c r="E1113" s="213" t="s">
        <v>197</v>
      </c>
      <c r="F1113" s="213" t="s">
        <v>154</v>
      </c>
      <c r="G1113" s="213" t="s">
        <v>154</v>
      </c>
      <c r="H1113" s="214" t="s">
        <v>119</v>
      </c>
      <c r="I1113" s="215">
        <v>13.8</v>
      </c>
      <c r="J1113" s="216">
        <v>123.16</v>
      </c>
      <c r="K1113" s="217">
        <f t="shared" si="80"/>
        <v>109.36</v>
      </c>
      <c r="L1113" s="14">
        <v>154.89257142857099</v>
      </c>
      <c r="M1113" s="215">
        <f t="shared" si="81"/>
        <v>0.70603773306476214</v>
      </c>
      <c r="N1113" s="218"/>
      <c r="O1113" s="217"/>
      <c r="P1113" s="217"/>
      <c r="Q1113" s="217"/>
      <c r="R1113" s="217"/>
      <c r="S1113" s="216"/>
      <c r="T1113" s="219"/>
      <c r="U1113" s="217"/>
      <c r="V1113" s="217"/>
      <c r="W1113" s="220"/>
    </row>
    <row r="1114" spans="1:23" s="208" customFormat="1" hidden="1" x14ac:dyDescent="0.25">
      <c r="A1114" s="466"/>
      <c r="B1114" s="458"/>
      <c r="C1114" s="212">
        <v>7</v>
      </c>
      <c r="D1114" s="212">
        <v>1</v>
      </c>
      <c r="E1114" s="213" t="s">
        <v>197</v>
      </c>
      <c r="F1114" s="213" t="s">
        <v>154</v>
      </c>
      <c r="G1114" s="213" t="s">
        <v>154</v>
      </c>
      <c r="H1114" s="214" t="s">
        <v>69</v>
      </c>
      <c r="I1114" s="215">
        <v>13.9</v>
      </c>
      <c r="J1114" s="216">
        <v>140.33000000000001</v>
      </c>
      <c r="K1114" s="217">
        <f t="shared" si="80"/>
        <v>126.43</v>
      </c>
      <c r="L1114" s="14">
        <v>232.33885714285699</v>
      </c>
      <c r="M1114" s="215">
        <f t="shared" si="81"/>
        <v>0.54416209821615269</v>
      </c>
      <c r="N1114" s="218"/>
      <c r="O1114" s="217"/>
      <c r="P1114" s="217"/>
      <c r="Q1114" s="217"/>
      <c r="R1114" s="217"/>
      <c r="S1114" s="216"/>
      <c r="T1114" s="219"/>
      <c r="U1114" s="217"/>
      <c r="V1114" s="217"/>
      <c r="W1114" s="220"/>
    </row>
    <row r="1115" spans="1:23" s="208" customFormat="1" x14ac:dyDescent="0.25">
      <c r="A1115" s="466"/>
      <c r="B1115" s="458"/>
      <c r="C1115" s="212">
        <v>7</v>
      </c>
      <c r="D1115" s="212">
        <v>1</v>
      </c>
      <c r="E1115" s="213" t="s">
        <v>197</v>
      </c>
      <c r="F1115" s="213" t="s">
        <v>154</v>
      </c>
      <c r="G1115" s="213" t="s">
        <v>154</v>
      </c>
      <c r="H1115" s="214" t="s">
        <v>116</v>
      </c>
      <c r="I1115" s="215">
        <v>13.91</v>
      </c>
      <c r="J1115" s="216">
        <v>383.18</v>
      </c>
      <c r="K1115" s="217">
        <f t="shared" si="80"/>
        <v>369.27</v>
      </c>
      <c r="L1115" s="14">
        <v>464.67771428571399</v>
      </c>
      <c r="M1115" s="215">
        <f t="shared" si="81"/>
        <v>0.79467981495008566</v>
      </c>
      <c r="N1115" s="218"/>
      <c r="O1115" s="217"/>
      <c r="P1115" s="217"/>
      <c r="Q1115" s="217"/>
      <c r="R1115" s="217"/>
      <c r="S1115" s="216"/>
      <c r="T1115" s="219"/>
      <c r="U1115" s="217"/>
      <c r="V1115" s="217"/>
      <c r="W1115" s="220"/>
    </row>
    <row r="1116" spans="1:23" s="208" customFormat="1" ht="15.75" hidden="1" thickBot="1" x14ac:dyDescent="0.3">
      <c r="A1116" s="467"/>
      <c r="B1116" s="459"/>
      <c r="C1116" s="212">
        <v>7</v>
      </c>
      <c r="D1116" s="212">
        <v>1</v>
      </c>
      <c r="E1116" s="213" t="s">
        <v>197</v>
      </c>
      <c r="F1116" s="213" t="s">
        <v>154</v>
      </c>
      <c r="G1116" s="213" t="s">
        <v>154</v>
      </c>
      <c r="H1116" s="232" t="s">
        <v>118</v>
      </c>
      <c r="I1116" s="233">
        <v>13.92</v>
      </c>
      <c r="J1116" s="234">
        <v>513.29999999999995</v>
      </c>
      <c r="K1116" s="217">
        <f t="shared" si="80"/>
        <v>499.37999999999994</v>
      </c>
      <c r="L1116" s="14">
        <v>486.982244571428</v>
      </c>
      <c r="M1116" s="215">
        <f t="shared" si="81"/>
        <v>1.0254583315239403</v>
      </c>
      <c r="N1116" s="218"/>
      <c r="O1116" s="217"/>
      <c r="P1116" s="217"/>
      <c r="Q1116" s="217"/>
      <c r="R1116" s="217"/>
      <c r="S1116" s="216"/>
      <c r="T1116" s="219"/>
      <c r="U1116" s="217"/>
      <c r="V1116" s="217"/>
      <c r="W1116" s="220"/>
    </row>
    <row r="1117" spans="1:23" s="208" customFormat="1" hidden="1" x14ac:dyDescent="0.25">
      <c r="A1117" s="465" t="s">
        <v>225</v>
      </c>
      <c r="B1117" s="461">
        <v>644</v>
      </c>
      <c r="C1117" s="212">
        <v>7</v>
      </c>
      <c r="D1117" s="212">
        <v>1</v>
      </c>
      <c r="E1117" s="213" t="s">
        <v>187</v>
      </c>
      <c r="F1117" s="213" t="s">
        <v>154</v>
      </c>
      <c r="G1117" s="213" t="s">
        <v>156</v>
      </c>
      <c r="H1117" s="237" t="s">
        <v>117</v>
      </c>
      <c r="I1117" s="238">
        <v>13.73</v>
      </c>
      <c r="J1117" s="239">
        <v>72.290000000000006</v>
      </c>
      <c r="K1117" s="217">
        <f t="shared" si="80"/>
        <v>58.56</v>
      </c>
      <c r="L1117" s="14">
        <v>77.446285714285594</v>
      </c>
      <c r="M1117" s="215">
        <f t="shared" si="81"/>
        <v>0.75613697235318977</v>
      </c>
      <c r="N1117" s="218"/>
      <c r="O1117" s="217"/>
      <c r="P1117" s="217"/>
      <c r="Q1117" s="217"/>
      <c r="R1117" s="217"/>
      <c r="S1117" s="216"/>
      <c r="T1117" s="219"/>
      <c r="U1117" s="217"/>
      <c r="V1117" s="217"/>
      <c r="W1117" s="220"/>
    </row>
    <row r="1118" spans="1:23" s="208" customFormat="1" hidden="1" x14ac:dyDescent="0.25">
      <c r="A1118" s="466"/>
      <c r="B1118" s="458"/>
      <c r="C1118" s="212">
        <v>7</v>
      </c>
      <c r="D1118" s="212">
        <v>1</v>
      </c>
      <c r="E1118" s="213" t="s">
        <v>187</v>
      </c>
      <c r="F1118" s="213" t="s">
        <v>154</v>
      </c>
      <c r="G1118" s="213" t="s">
        <v>156</v>
      </c>
      <c r="H1118" s="214" t="s">
        <v>119</v>
      </c>
      <c r="I1118" s="215">
        <v>13.68</v>
      </c>
      <c r="J1118" s="216">
        <v>171.87</v>
      </c>
      <c r="K1118" s="217">
        <f t="shared" si="80"/>
        <v>158.19</v>
      </c>
      <c r="L1118" s="14">
        <v>154.89257142857099</v>
      </c>
      <c r="M1118" s="215">
        <f t="shared" si="81"/>
        <v>1.0212884875047066</v>
      </c>
      <c r="N1118" s="218"/>
      <c r="O1118" s="217"/>
      <c r="P1118" s="217"/>
      <c r="Q1118" s="217"/>
      <c r="R1118" s="217"/>
      <c r="S1118" s="216"/>
      <c r="T1118" s="219"/>
      <c r="U1118" s="217"/>
      <c r="V1118" s="217"/>
      <c r="W1118" s="220"/>
    </row>
    <row r="1119" spans="1:23" s="208" customFormat="1" hidden="1" x14ac:dyDescent="0.25">
      <c r="A1119" s="466"/>
      <c r="B1119" s="458"/>
      <c r="C1119" s="212">
        <v>7</v>
      </c>
      <c r="D1119" s="212">
        <v>1</v>
      </c>
      <c r="E1119" s="213" t="s">
        <v>187</v>
      </c>
      <c r="F1119" s="213" t="s">
        <v>154</v>
      </c>
      <c r="G1119" s="213" t="s">
        <v>156</v>
      </c>
      <c r="H1119" s="214" t="s">
        <v>69</v>
      </c>
      <c r="I1119" s="215" t="s">
        <v>14</v>
      </c>
      <c r="J1119" s="216" t="s">
        <v>14</v>
      </c>
      <c r="K1119" s="217" t="s">
        <v>14</v>
      </c>
      <c r="L1119" s="14" t="s">
        <v>14</v>
      </c>
      <c r="M1119" s="215" t="s">
        <v>14</v>
      </c>
      <c r="N1119" s="218"/>
      <c r="O1119" s="217"/>
      <c r="P1119" s="217"/>
      <c r="Q1119" s="217"/>
      <c r="R1119" s="217"/>
      <c r="S1119" s="216"/>
      <c r="T1119" s="219"/>
      <c r="U1119" s="217"/>
      <c r="V1119" s="217"/>
      <c r="W1119" s="220"/>
    </row>
    <row r="1120" spans="1:23" s="208" customFormat="1" x14ac:dyDescent="0.25">
      <c r="A1120" s="466"/>
      <c r="B1120" s="458"/>
      <c r="C1120" s="212">
        <v>7</v>
      </c>
      <c r="D1120" s="212">
        <v>1</v>
      </c>
      <c r="E1120" s="213" t="s">
        <v>187</v>
      </c>
      <c r="F1120" s="213" t="s">
        <v>154</v>
      </c>
      <c r="G1120" s="213" t="s">
        <v>156</v>
      </c>
      <c r="H1120" s="214" t="s">
        <v>116</v>
      </c>
      <c r="I1120" s="215">
        <v>14.03</v>
      </c>
      <c r="J1120" s="216">
        <v>545.33000000000004</v>
      </c>
      <c r="K1120" s="217">
        <f t="shared" si="80"/>
        <v>531.30000000000007</v>
      </c>
      <c r="L1120" s="14">
        <v>464.67771428571399</v>
      </c>
      <c r="M1120" s="215">
        <f t="shared" si="81"/>
        <v>1.1433731028325631</v>
      </c>
      <c r="N1120" s="218"/>
      <c r="O1120" s="217"/>
      <c r="P1120" s="217"/>
      <c r="Q1120" s="217"/>
      <c r="R1120" s="217"/>
      <c r="S1120" s="216"/>
      <c r="T1120" s="219"/>
      <c r="U1120" s="217"/>
      <c r="V1120" s="217"/>
      <c r="W1120" s="220"/>
    </row>
    <row r="1121" spans="1:23" s="208" customFormat="1" ht="15.75" hidden="1" thickBot="1" x14ac:dyDescent="0.3">
      <c r="A1121" s="467"/>
      <c r="B1121" s="459"/>
      <c r="C1121" s="212">
        <v>7</v>
      </c>
      <c r="D1121" s="212">
        <v>1</v>
      </c>
      <c r="E1121" s="213" t="s">
        <v>187</v>
      </c>
      <c r="F1121" s="213" t="s">
        <v>154</v>
      </c>
      <c r="G1121" s="213" t="s">
        <v>156</v>
      </c>
      <c r="H1121" s="232" t="s">
        <v>118</v>
      </c>
      <c r="I1121" s="233">
        <v>13.74</v>
      </c>
      <c r="J1121" s="234">
        <v>649.30999999999995</v>
      </c>
      <c r="K1121" s="217">
        <f t="shared" si="80"/>
        <v>635.56999999999994</v>
      </c>
      <c r="L1121" s="14">
        <v>486.982244571428</v>
      </c>
      <c r="M1121" s="215">
        <f t="shared" si="81"/>
        <v>1.3051194516533915</v>
      </c>
      <c r="N1121" s="218"/>
      <c r="O1121" s="217"/>
      <c r="P1121" s="217"/>
      <c r="Q1121" s="217"/>
      <c r="R1121" s="217"/>
      <c r="S1121" s="216"/>
      <c r="T1121" s="219"/>
      <c r="U1121" s="217"/>
      <c r="V1121" s="217"/>
      <c r="W1121" s="220"/>
    </row>
    <row r="1122" spans="1:23" s="208" customFormat="1" hidden="1" x14ac:dyDescent="0.25">
      <c r="A1122" s="465" t="s">
        <v>225</v>
      </c>
      <c r="B1122" s="461">
        <v>645</v>
      </c>
      <c r="C1122" s="212">
        <v>7</v>
      </c>
      <c r="D1122" s="212">
        <v>1</v>
      </c>
      <c r="E1122" s="213" t="s">
        <v>210</v>
      </c>
      <c r="F1122" s="213" t="s">
        <v>154</v>
      </c>
      <c r="G1122" s="213" t="s">
        <v>154</v>
      </c>
      <c r="H1122" s="237" t="s">
        <v>117</v>
      </c>
      <c r="I1122" s="238">
        <v>25.39</v>
      </c>
      <c r="J1122" s="239">
        <v>80.89</v>
      </c>
      <c r="K1122" s="217">
        <f t="shared" si="80"/>
        <v>55.5</v>
      </c>
      <c r="L1122" s="14">
        <v>77.446285714285594</v>
      </c>
      <c r="M1122" s="215">
        <f t="shared" si="81"/>
        <v>0.71662571662571772</v>
      </c>
      <c r="N1122" s="218"/>
      <c r="O1122" s="217"/>
      <c r="P1122" s="217"/>
      <c r="Q1122" s="217"/>
      <c r="R1122" s="217"/>
      <c r="S1122" s="216"/>
      <c r="T1122" s="219"/>
      <c r="U1122" s="217"/>
      <c r="V1122" s="217"/>
      <c r="W1122" s="220"/>
    </row>
    <row r="1123" spans="1:23" s="208" customFormat="1" hidden="1" x14ac:dyDescent="0.25">
      <c r="A1123" s="466"/>
      <c r="B1123" s="458"/>
      <c r="C1123" s="212">
        <v>7</v>
      </c>
      <c r="D1123" s="212">
        <v>1</v>
      </c>
      <c r="E1123" s="213" t="s">
        <v>210</v>
      </c>
      <c r="F1123" s="213" t="s">
        <v>154</v>
      </c>
      <c r="G1123" s="213" t="s">
        <v>154</v>
      </c>
      <c r="H1123" s="214" t="s">
        <v>119</v>
      </c>
      <c r="I1123" s="215">
        <v>13.87</v>
      </c>
      <c r="J1123" s="216">
        <v>146.30000000000001</v>
      </c>
      <c r="K1123" s="217">
        <f t="shared" si="80"/>
        <v>132.43</v>
      </c>
      <c r="L1123" s="14">
        <v>154.89257142857099</v>
      </c>
      <c r="M1123" s="215">
        <f t="shared" si="81"/>
        <v>0.85497967254724261</v>
      </c>
      <c r="N1123" s="218"/>
      <c r="O1123" s="217"/>
      <c r="P1123" s="217"/>
      <c r="Q1123" s="217"/>
      <c r="R1123" s="217"/>
      <c r="S1123" s="216"/>
      <c r="T1123" s="219"/>
      <c r="U1123" s="217"/>
      <c r="V1123" s="217"/>
      <c r="W1123" s="220"/>
    </row>
    <row r="1124" spans="1:23" s="208" customFormat="1" hidden="1" x14ac:dyDescent="0.25">
      <c r="A1124" s="466"/>
      <c r="B1124" s="458"/>
      <c r="C1124" s="212">
        <v>7</v>
      </c>
      <c r="D1124" s="212">
        <v>1</v>
      </c>
      <c r="E1124" s="213" t="s">
        <v>210</v>
      </c>
      <c r="F1124" s="213" t="s">
        <v>154</v>
      </c>
      <c r="G1124" s="213" t="s">
        <v>154</v>
      </c>
      <c r="H1124" s="214" t="s">
        <v>69</v>
      </c>
      <c r="I1124" s="215">
        <v>13.82</v>
      </c>
      <c r="J1124" s="216">
        <v>242.66</v>
      </c>
      <c r="K1124" s="217">
        <f t="shared" si="80"/>
        <v>228.84</v>
      </c>
      <c r="L1124" s="14">
        <v>232.33885714285699</v>
      </c>
      <c r="M1124" s="215">
        <f t="shared" si="81"/>
        <v>0.98494071467044508</v>
      </c>
      <c r="N1124" s="218"/>
      <c r="O1124" s="217"/>
      <c r="P1124" s="217"/>
      <c r="Q1124" s="217"/>
      <c r="R1124" s="217"/>
      <c r="S1124" s="216"/>
      <c r="T1124" s="219"/>
      <c r="U1124" s="217"/>
      <c r="V1124" s="217"/>
      <c r="W1124" s="220"/>
    </row>
    <row r="1125" spans="1:23" s="208" customFormat="1" x14ac:dyDescent="0.25">
      <c r="A1125" s="466"/>
      <c r="B1125" s="458"/>
      <c r="C1125" s="212">
        <v>7</v>
      </c>
      <c r="D1125" s="212">
        <v>1</v>
      </c>
      <c r="E1125" s="213" t="s">
        <v>210</v>
      </c>
      <c r="F1125" s="213" t="s">
        <v>154</v>
      </c>
      <c r="G1125" s="213" t="s">
        <v>154</v>
      </c>
      <c r="H1125" s="214" t="s">
        <v>116</v>
      </c>
      <c r="I1125" s="215">
        <v>13.79</v>
      </c>
      <c r="J1125" s="216">
        <v>607.04</v>
      </c>
      <c r="K1125" s="217">
        <f t="shared" si="80"/>
        <v>593.25</v>
      </c>
      <c r="L1125" s="14">
        <v>464.67771428571399</v>
      </c>
      <c r="M1125" s="215">
        <f t="shared" si="81"/>
        <v>1.276691310475095</v>
      </c>
      <c r="N1125" s="218"/>
      <c r="O1125" s="217"/>
      <c r="P1125" s="217"/>
      <c r="Q1125" s="217"/>
      <c r="R1125" s="217"/>
      <c r="S1125" s="216"/>
      <c r="T1125" s="219"/>
      <c r="U1125" s="217"/>
      <c r="V1125" s="217"/>
      <c r="W1125" s="220"/>
    </row>
    <row r="1126" spans="1:23" s="208" customFormat="1" ht="15.75" hidden="1" thickBot="1" x14ac:dyDescent="0.3">
      <c r="A1126" s="467"/>
      <c r="B1126" s="459"/>
      <c r="C1126" s="212">
        <v>7</v>
      </c>
      <c r="D1126" s="212">
        <v>1</v>
      </c>
      <c r="E1126" s="213" t="s">
        <v>210</v>
      </c>
      <c r="F1126" s="213" t="s">
        <v>154</v>
      </c>
      <c r="G1126" s="213" t="s">
        <v>154</v>
      </c>
      <c r="H1126" s="232" t="s">
        <v>118</v>
      </c>
      <c r="I1126" s="233">
        <v>13.88</v>
      </c>
      <c r="J1126" s="234">
        <v>415.02</v>
      </c>
      <c r="K1126" s="217">
        <f t="shared" si="80"/>
        <v>401.14</v>
      </c>
      <c r="L1126" s="14">
        <v>486.982244571428</v>
      </c>
      <c r="M1126" s="215">
        <f t="shared" si="81"/>
        <v>0.82372613061699185</v>
      </c>
      <c r="N1126" s="218"/>
      <c r="O1126" s="217"/>
      <c r="P1126" s="217"/>
      <c r="Q1126" s="217"/>
      <c r="R1126" s="217"/>
      <c r="S1126" s="216"/>
      <c r="T1126" s="219"/>
      <c r="U1126" s="217"/>
      <c r="V1126" s="217"/>
      <c r="W1126" s="220"/>
    </row>
    <row r="1127" spans="1:23" s="208" customFormat="1" hidden="1" x14ac:dyDescent="0.25">
      <c r="A1127" s="465" t="s">
        <v>225</v>
      </c>
      <c r="B1127" s="461">
        <v>646</v>
      </c>
      <c r="C1127" s="212">
        <v>7</v>
      </c>
      <c r="D1127" s="212">
        <v>1</v>
      </c>
      <c r="E1127" s="213" t="s">
        <v>192</v>
      </c>
      <c r="F1127" s="213" t="s">
        <v>154</v>
      </c>
      <c r="G1127" s="213" t="s">
        <v>154</v>
      </c>
      <c r="H1127" s="237" t="s">
        <v>117</v>
      </c>
      <c r="I1127" s="238">
        <v>13.8</v>
      </c>
      <c r="J1127" s="239">
        <v>44.51</v>
      </c>
      <c r="K1127" s="217">
        <f t="shared" si="80"/>
        <v>30.709999999999997</v>
      </c>
      <c r="L1127" s="14">
        <v>77.446285714285594</v>
      </c>
      <c r="M1127" s="215">
        <f t="shared" si="81"/>
        <v>0.39653289653289714</v>
      </c>
      <c r="N1127" s="218"/>
      <c r="O1127" s="217"/>
      <c r="P1127" s="217"/>
      <c r="Q1127" s="217"/>
      <c r="R1127" s="217"/>
      <c r="S1127" s="216"/>
      <c r="T1127" s="219"/>
      <c r="U1127" s="217"/>
      <c r="V1127" s="217"/>
      <c r="W1127" s="220"/>
    </row>
    <row r="1128" spans="1:23" s="208" customFormat="1" hidden="1" x14ac:dyDescent="0.25">
      <c r="A1128" s="466"/>
      <c r="B1128" s="458"/>
      <c r="C1128" s="212">
        <v>7</v>
      </c>
      <c r="D1128" s="212">
        <v>1</v>
      </c>
      <c r="E1128" s="213" t="s">
        <v>192</v>
      </c>
      <c r="F1128" s="213" t="s">
        <v>154</v>
      </c>
      <c r="G1128" s="213" t="s">
        <v>154</v>
      </c>
      <c r="H1128" s="214" t="s">
        <v>119</v>
      </c>
      <c r="I1128" s="215">
        <v>13.72</v>
      </c>
      <c r="J1128" s="216">
        <v>145.1</v>
      </c>
      <c r="K1128" s="217">
        <f t="shared" si="80"/>
        <v>131.38</v>
      </c>
      <c r="L1128" s="14">
        <v>154.89257142857099</v>
      </c>
      <c r="M1128" s="215">
        <f t="shared" si="81"/>
        <v>0.84820078063321547</v>
      </c>
      <c r="N1128" s="218"/>
      <c r="O1128" s="217"/>
      <c r="P1128" s="217"/>
      <c r="Q1128" s="217"/>
      <c r="R1128" s="217"/>
      <c r="S1128" s="216"/>
      <c r="T1128" s="219"/>
      <c r="U1128" s="217"/>
      <c r="V1128" s="217"/>
      <c r="W1128" s="220"/>
    </row>
    <row r="1129" spans="1:23" s="208" customFormat="1" hidden="1" x14ac:dyDescent="0.25">
      <c r="A1129" s="466"/>
      <c r="B1129" s="458"/>
      <c r="C1129" s="212">
        <v>7</v>
      </c>
      <c r="D1129" s="212">
        <v>1</v>
      </c>
      <c r="E1129" s="213" t="s">
        <v>192</v>
      </c>
      <c r="F1129" s="213" t="s">
        <v>154</v>
      </c>
      <c r="G1129" s="213" t="s">
        <v>154</v>
      </c>
      <c r="H1129" s="214" t="s">
        <v>69</v>
      </c>
      <c r="I1129" s="215">
        <v>13.8</v>
      </c>
      <c r="J1129" s="216">
        <v>289.17</v>
      </c>
      <c r="K1129" s="217">
        <f t="shared" si="80"/>
        <v>275.37</v>
      </c>
      <c r="L1129" s="14">
        <v>232.33885714285699</v>
      </c>
      <c r="M1129" s="215">
        <f t="shared" si="81"/>
        <v>1.1852085500734157</v>
      </c>
      <c r="N1129" s="218"/>
      <c r="O1129" s="217"/>
      <c r="P1129" s="217"/>
      <c r="Q1129" s="217"/>
      <c r="R1129" s="217"/>
      <c r="S1129" s="216"/>
      <c r="T1129" s="219"/>
      <c r="U1129" s="217"/>
      <c r="V1129" s="217"/>
      <c r="W1129" s="220"/>
    </row>
    <row r="1130" spans="1:23" s="208" customFormat="1" x14ac:dyDescent="0.25">
      <c r="A1130" s="466"/>
      <c r="B1130" s="458"/>
      <c r="C1130" s="212">
        <v>7</v>
      </c>
      <c r="D1130" s="212">
        <v>1</v>
      </c>
      <c r="E1130" s="213" t="s">
        <v>192</v>
      </c>
      <c r="F1130" s="213" t="s">
        <v>154</v>
      </c>
      <c r="G1130" s="213" t="s">
        <v>154</v>
      </c>
      <c r="H1130" s="214" t="s">
        <v>116</v>
      </c>
      <c r="I1130" s="215">
        <v>13.79</v>
      </c>
      <c r="J1130" s="216">
        <v>540.70000000000005</v>
      </c>
      <c r="K1130" s="217">
        <f t="shared" si="80"/>
        <v>526.91000000000008</v>
      </c>
      <c r="L1130" s="14">
        <v>464.67771428571399</v>
      </c>
      <c r="M1130" s="215">
        <f t="shared" si="81"/>
        <v>1.1339256947365064</v>
      </c>
      <c r="N1130" s="218"/>
      <c r="O1130" s="217"/>
      <c r="P1130" s="217"/>
      <c r="Q1130" s="217"/>
      <c r="R1130" s="217"/>
      <c r="S1130" s="216"/>
      <c r="T1130" s="219"/>
      <c r="U1130" s="217"/>
      <c r="V1130" s="217"/>
      <c r="W1130" s="220"/>
    </row>
    <row r="1131" spans="1:23" s="208" customFormat="1" ht="15.75" hidden="1" thickBot="1" x14ac:dyDescent="0.3">
      <c r="A1131" s="467"/>
      <c r="B1131" s="459"/>
      <c r="C1131" s="212">
        <v>7</v>
      </c>
      <c r="D1131" s="212">
        <v>1</v>
      </c>
      <c r="E1131" s="213" t="s">
        <v>192</v>
      </c>
      <c r="F1131" s="213" t="s">
        <v>154</v>
      </c>
      <c r="G1131" s="213" t="s">
        <v>154</v>
      </c>
      <c r="H1131" s="232" t="s">
        <v>118</v>
      </c>
      <c r="I1131" s="233">
        <v>13.87</v>
      </c>
      <c r="J1131" s="234">
        <v>613.85</v>
      </c>
      <c r="K1131" s="217">
        <f t="shared" si="80"/>
        <v>599.98</v>
      </c>
      <c r="L1131" s="14">
        <v>486.982244571428</v>
      </c>
      <c r="M1131" s="215">
        <f t="shared" si="81"/>
        <v>1.2320367050096794</v>
      </c>
      <c r="N1131" s="218"/>
      <c r="O1131" s="217"/>
      <c r="P1131" s="217"/>
      <c r="Q1131" s="217"/>
      <c r="R1131" s="217"/>
      <c r="S1131" s="216"/>
      <c r="T1131" s="219"/>
      <c r="U1131" s="217"/>
      <c r="V1131" s="217"/>
      <c r="W1131" s="220"/>
    </row>
    <row r="1132" spans="1:23" s="208" customFormat="1" hidden="1" x14ac:dyDescent="0.25">
      <c r="A1132" s="465" t="s">
        <v>225</v>
      </c>
      <c r="B1132" s="461">
        <v>647</v>
      </c>
      <c r="C1132" s="212">
        <v>7</v>
      </c>
      <c r="D1132" s="212">
        <v>1</v>
      </c>
      <c r="E1132" s="213" t="s">
        <v>187</v>
      </c>
      <c r="F1132" s="213" t="s">
        <v>154</v>
      </c>
      <c r="G1132" s="213" t="s">
        <v>154</v>
      </c>
      <c r="H1132" s="237" t="s">
        <v>117</v>
      </c>
      <c r="I1132" s="238">
        <v>13.86</v>
      </c>
      <c r="J1132" s="239">
        <v>50.3</v>
      </c>
      <c r="K1132" s="217">
        <f t="shared" si="80"/>
        <v>36.44</v>
      </c>
      <c r="L1132" s="14">
        <v>77.446285714285594</v>
      </c>
      <c r="M1132" s="215">
        <f t="shared" si="81"/>
        <v>0.47051965970884962</v>
      </c>
      <c r="N1132" s="218"/>
      <c r="O1132" s="217"/>
      <c r="P1132" s="217"/>
      <c r="Q1132" s="217"/>
      <c r="R1132" s="217"/>
      <c r="S1132" s="216"/>
      <c r="T1132" s="219"/>
      <c r="U1132" s="217"/>
      <c r="V1132" s="217"/>
      <c r="W1132" s="220"/>
    </row>
    <row r="1133" spans="1:23" s="208" customFormat="1" hidden="1" x14ac:dyDescent="0.25">
      <c r="A1133" s="466"/>
      <c r="B1133" s="458"/>
      <c r="C1133" s="212">
        <v>7</v>
      </c>
      <c r="D1133" s="212">
        <v>1</v>
      </c>
      <c r="E1133" s="213" t="s">
        <v>187</v>
      </c>
      <c r="F1133" s="213" t="s">
        <v>154</v>
      </c>
      <c r="G1133" s="213" t="s">
        <v>154</v>
      </c>
      <c r="H1133" s="214" t="s">
        <v>119</v>
      </c>
      <c r="I1133" s="215">
        <v>13.92</v>
      </c>
      <c r="J1133" s="216">
        <v>146.72999999999999</v>
      </c>
      <c r="K1133" s="217">
        <f t="shared" si="80"/>
        <v>132.81</v>
      </c>
      <c r="L1133" s="14">
        <v>154.89257142857099</v>
      </c>
      <c r="M1133" s="215">
        <f t="shared" si="81"/>
        <v>0.85743298581136662</v>
      </c>
      <c r="N1133" s="218"/>
      <c r="O1133" s="217"/>
      <c r="P1133" s="217"/>
      <c r="Q1133" s="217"/>
      <c r="R1133" s="217"/>
      <c r="S1133" s="216"/>
      <c r="T1133" s="219"/>
      <c r="U1133" s="217"/>
      <c r="V1133" s="217"/>
      <c r="W1133" s="220"/>
    </row>
    <row r="1134" spans="1:23" s="208" customFormat="1" hidden="1" x14ac:dyDescent="0.25">
      <c r="A1134" s="466"/>
      <c r="B1134" s="458"/>
      <c r="C1134" s="212">
        <v>7</v>
      </c>
      <c r="D1134" s="212">
        <v>1</v>
      </c>
      <c r="E1134" s="213" t="s">
        <v>187</v>
      </c>
      <c r="F1134" s="213" t="s">
        <v>154</v>
      </c>
      <c r="G1134" s="213" t="s">
        <v>154</v>
      </c>
      <c r="H1134" s="214" t="s">
        <v>69</v>
      </c>
      <c r="I1134" s="215">
        <v>13.85</v>
      </c>
      <c r="J1134" s="216">
        <v>236.67</v>
      </c>
      <c r="K1134" s="217">
        <f t="shared" si="80"/>
        <v>222.82</v>
      </c>
      <c r="L1134" s="14">
        <v>232.33885714285699</v>
      </c>
      <c r="M1134" s="215">
        <f t="shared" si="81"/>
        <v>0.95903028335460827</v>
      </c>
      <c r="N1134" s="218"/>
      <c r="O1134" s="217"/>
      <c r="P1134" s="217"/>
      <c r="Q1134" s="217"/>
      <c r="R1134" s="217"/>
      <c r="S1134" s="216"/>
      <c r="T1134" s="219"/>
      <c r="U1134" s="217"/>
      <c r="V1134" s="217"/>
      <c r="W1134" s="220"/>
    </row>
    <row r="1135" spans="1:23" s="208" customFormat="1" x14ac:dyDescent="0.25">
      <c r="A1135" s="466"/>
      <c r="B1135" s="458"/>
      <c r="C1135" s="212">
        <v>7</v>
      </c>
      <c r="D1135" s="212">
        <v>1</v>
      </c>
      <c r="E1135" s="213" t="s">
        <v>187</v>
      </c>
      <c r="F1135" s="213" t="s">
        <v>154</v>
      </c>
      <c r="G1135" s="213" t="s">
        <v>154</v>
      </c>
      <c r="H1135" s="214" t="s">
        <v>116</v>
      </c>
      <c r="I1135" s="215">
        <v>13.99</v>
      </c>
      <c r="J1135" s="216">
        <v>483.61</v>
      </c>
      <c r="K1135" s="217">
        <f t="shared" si="80"/>
        <v>469.62</v>
      </c>
      <c r="L1135" s="14">
        <v>464.67771428571399</v>
      </c>
      <c r="M1135" s="215">
        <f t="shared" si="81"/>
        <v>1.0106359430683762</v>
      </c>
      <c r="N1135" s="218"/>
      <c r="O1135" s="217"/>
      <c r="P1135" s="217"/>
      <c r="Q1135" s="217"/>
      <c r="R1135" s="217"/>
      <c r="S1135" s="216"/>
      <c r="T1135" s="219"/>
      <c r="U1135" s="217"/>
      <c r="V1135" s="217"/>
      <c r="W1135" s="220"/>
    </row>
    <row r="1136" spans="1:23" s="208" customFormat="1" ht="15.75" hidden="1" thickBot="1" x14ac:dyDescent="0.3">
      <c r="A1136" s="467"/>
      <c r="B1136" s="459"/>
      <c r="C1136" s="212">
        <v>7</v>
      </c>
      <c r="D1136" s="212">
        <v>1</v>
      </c>
      <c r="E1136" s="213" t="s">
        <v>187</v>
      </c>
      <c r="F1136" s="213" t="s">
        <v>154</v>
      </c>
      <c r="G1136" s="213" t="s">
        <v>154</v>
      </c>
      <c r="H1136" s="232" t="s">
        <v>118</v>
      </c>
      <c r="I1136" s="233">
        <v>14.04</v>
      </c>
      <c r="J1136" s="234">
        <v>509.22</v>
      </c>
      <c r="K1136" s="217">
        <f t="shared" si="80"/>
        <v>495.18</v>
      </c>
      <c r="L1136" s="14">
        <v>486.982244571428</v>
      </c>
      <c r="M1136" s="215">
        <f t="shared" si="81"/>
        <v>1.0168337871040587</v>
      </c>
      <c r="N1136" s="218"/>
      <c r="O1136" s="217"/>
      <c r="P1136" s="217"/>
      <c r="Q1136" s="217"/>
      <c r="R1136" s="217"/>
      <c r="S1136" s="216"/>
      <c r="T1136" s="219"/>
      <c r="U1136" s="217"/>
      <c r="V1136" s="217"/>
      <c r="W1136" s="220"/>
    </row>
    <row r="1137" spans="1:23" s="208" customFormat="1" hidden="1" x14ac:dyDescent="0.25">
      <c r="A1137" s="465" t="s">
        <v>225</v>
      </c>
      <c r="B1137" s="461">
        <v>648</v>
      </c>
      <c r="C1137" s="212">
        <v>7</v>
      </c>
      <c r="D1137" s="212">
        <v>1</v>
      </c>
      <c r="E1137" s="213" t="s">
        <v>149</v>
      </c>
      <c r="F1137" s="213" t="s">
        <v>154</v>
      </c>
      <c r="G1137" s="213" t="s">
        <v>156</v>
      </c>
      <c r="H1137" s="237" t="s">
        <v>117</v>
      </c>
      <c r="I1137" s="238">
        <v>13.78</v>
      </c>
      <c r="J1137" s="239">
        <v>75.09</v>
      </c>
      <c r="K1137" s="217">
        <f t="shared" si="80"/>
        <v>61.31</v>
      </c>
      <c r="L1137" s="14">
        <v>77.446285714285594</v>
      </c>
      <c r="M1137" s="215">
        <f t="shared" si="81"/>
        <v>0.79164545380761719</v>
      </c>
      <c r="N1137" s="218"/>
      <c r="O1137" s="217"/>
      <c r="P1137" s="217"/>
      <c r="Q1137" s="217"/>
      <c r="R1137" s="217"/>
      <c r="S1137" s="216"/>
      <c r="T1137" s="219"/>
      <c r="U1137" s="217"/>
      <c r="V1137" s="217"/>
      <c r="W1137" s="220"/>
    </row>
    <row r="1138" spans="1:23" s="208" customFormat="1" hidden="1" x14ac:dyDescent="0.25">
      <c r="A1138" s="466"/>
      <c r="B1138" s="458"/>
      <c r="C1138" s="212">
        <v>7</v>
      </c>
      <c r="D1138" s="212">
        <v>1</v>
      </c>
      <c r="E1138" s="213" t="s">
        <v>149</v>
      </c>
      <c r="F1138" s="213" t="s">
        <v>154</v>
      </c>
      <c r="G1138" s="213" t="s">
        <v>156</v>
      </c>
      <c r="H1138" s="214" t="s">
        <v>119</v>
      </c>
      <c r="I1138" s="215">
        <v>14.01</v>
      </c>
      <c r="J1138" s="216">
        <v>196.18</v>
      </c>
      <c r="K1138" s="217">
        <f t="shared" si="80"/>
        <v>182.17000000000002</v>
      </c>
      <c r="L1138" s="14">
        <v>154.89257142857099</v>
      </c>
      <c r="M1138" s="215">
        <f t="shared" si="81"/>
        <v>1.1761054666460107</v>
      </c>
      <c r="N1138" s="218"/>
      <c r="O1138" s="217"/>
      <c r="P1138" s="217"/>
      <c r="Q1138" s="217"/>
      <c r="R1138" s="217"/>
      <c r="S1138" s="216"/>
      <c r="T1138" s="219"/>
      <c r="U1138" s="217"/>
      <c r="V1138" s="217"/>
      <c r="W1138" s="220"/>
    </row>
    <row r="1139" spans="1:23" s="208" customFormat="1" hidden="1" x14ac:dyDescent="0.25">
      <c r="A1139" s="466"/>
      <c r="B1139" s="458"/>
      <c r="C1139" s="212">
        <v>7</v>
      </c>
      <c r="D1139" s="212">
        <v>1</v>
      </c>
      <c r="E1139" s="213" t="s">
        <v>149</v>
      </c>
      <c r="F1139" s="213" t="s">
        <v>154</v>
      </c>
      <c r="G1139" s="213" t="s">
        <v>156</v>
      </c>
      <c r="H1139" s="214" t="s">
        <v>69</v>
      </c>
      <c r="I1139" s="215">
        <v>13.67</v>
      </c>
      <c r="J1139" s="216">
        <v>306.99</v>
      </c>
      <c r="K1139" s="217">
        <f t="shared" si="80"/>
        <v>293.32</v>
      </c>
      <c r="L1139" s="14">
        <v>232.33885714285699</v>
      </c>
      <c r="M1139" s="215">
        <f t="shared" si="81"/>
        <v>1.2624663976015336</v>
      </c>
      <c r="N1139" s="218"/>
      <c r="O1139" s="217"/>
      <c r="P1139" s="217"/>
      <c r="Q1139" s="217"/>
      <c r="R1139" s="217"/>
      <c r="S1139" s="216"/>
      <c r="T1139" s="219"/>
      <c r="U1139" s="217"/>
      <c r="V1139" s="217"/>
      <c r="W1139" s="220"/>
    </row>
    <row r="1140" spans="1:23" s="208" customFormat="1" x14ac:dyDescent="0.25">
      <c r="A1140" s="466"/>
      <c r="B1140" s="458"/>
      <c r="C1140" s="212">
        <v>7</v>
      </c>
      <c r="D1140" s="212">
        <v>1</v>
      </c>
      <c r="E1140" s="213" t="s">
        <v>149</v>
      </c>
      <c r="F1140" s="213" t="s">
        <v>154</v>
      </c>
      <c r="G1140" s="213" t="s">
        <v>156</v>
      </c>
      <c r="H1140" s="214" t="s">
        <v>116</v>
      </c>
      <c r="I1140" s="215">
        <v>13.87</v>
      </c>
      <c r="J1140" s="216">
        <v>550.70000000000005</v>
      </c>
      <c r="K1140" s="217">
        <f t="shared" si="80"/>
        <v>536.83000000000004</v>
      </c>
      <c r="L1140" s="14">
        <v>464.67771428571399</v>
      </c>
      <c r="M1140" s="215">
        <f t="shared" si="81"/>
        <v>1.155273824192744</v>
      </c>
      <c r="N1140" s="218"/>
      <c r="O1140" s="217"/>
      <c r="P1140" s="217"/>
      <c r="Q1140" s="217"/>
      <c r="R1140" s="217"/>
      <c r="S1140" s="216"/>
      <c r="T1140" s="219"/>
      <c r="U1140" s="217"/>
      <c r="V1140" s="217"/>
      <c r="W1140" s="220"/>
    </row>
    <row r="1141" spans="1:23" s="208" customFormat="1" ht="15.75" hidden="1" thickBot="1" x14ac:dyDescent="0.3">
      <c r="A1141" s="467"/>
      <c r="B1141" s="459"/>
      <c r="C1141" s="212">
        <v>7</v>
      </c>
      <c r="D1141" s="212">
        <v>1</v>
      </c>
      <c r="E1141" s="213" t="s">
        <v>149</v>
      </c>
      <c r="F1141" s="213" t="s">
        <v>154</v>
      </c>
      <c r="G1141" s="213" t="s">
        <v>156</v>
      </c>
      <c r="H1141" s="232" t="s">
        <v>118</v>
      </c>
      <c r="I1141" s="233">
        <v>13.86</v>
      </c>
      <c r="J1141" s="234">
        <v>579.29999999999995</v>
      </c>
      <c r="K1141" s="217">
        <f t="shared" si="80"/>
        <v>565.43999999999994</v>
      </c>
      <c r="L1141" s="14">
        <v>486.982244571428</v>
      </c>
      <c r="M1141" s="215">
        <f t="shared" si="81"/>
        <v>1.1611100944709374</v>
      </c>
      <c r="N1141" s="218"/>
      <c r="O1141" s="217"/>
      <c r="P1141" s="217"/>
      <c r="Q1141" s="217"/>
      <c r="R1141" s="217"/>
      <c r="S1141" s="216"/>
      <c r="T1141" s="219"/>
      <c r="U1141" s="217"/>
      <c r="V1141" s="217"/>
      <c r="W1141" s="220"/>
    </row>
    <row r="1142" spans="1:23" s="208" customFormat="1" hidden="1" x14ac:dyDescent="0.25">
      <c r="A1142" s="465" t="s">
        <v>225</v>
      </c>
      <c r="B1142" s="462">
        <v>649</v>
      </c>
      <c r="C1142" s="212"/>
      <c r="D1142" s="212"/>
      <c r="E1142" s="213"/>
      <c r="F1142" s="213"/>
      <c r="G1142" s="213"/>
      <c r="H1142" s="272" t="s">
        <v>117</v>
      </c>
      <c r="I1142" s="273" t="s">
        <v>213</v>
      </c>
      <c r="J1142" s="274" t="s">
        <v>213</v>
      </c>
      <c r="K1142" s="271" t="s">
        <v>213</v>
      </c>
      <c r="L1142" s="274" t="s">
        <v>213</v>
      </c>
      <c r="M1142" s="274" t="s">
        <v>213</v>
      </c>
      <c r="N1142" s="274" t="s">
        <v>213</v>
      </c>
      <c r="O1142" s="274" t="s">
        <v>213</v>
      </c>
      <c r="P1142" s="274" t="s">
        <v>213</v>
      </c>
      <c r="Q1142" s="274" t="s">
        <v>213</v>
      </c>
      <c r="R1142" s="274" t="s">
        <v>213</v>
      </c>
      <c r="S1142" s="274" t="s">
        <v>213</v>
      </c>
      <c r="T1142" s="219"/>
      <c r="U1142" s="217"/>
      <c r="V1142" s="217"/>
      <c r="W1142" s="220"/>
    </row>
    <row r="1143" spans="1:23" s="208" customFormat="1" hidden="1" x14ac:dyDescent="0.25">
      <c r="A1143" s="466"/>
      <c r="B1143" s="463"/>
      <c r="C1143" s="212"/>
      <c r="D1143" s="212"/>
      <c r="E1143" s="213"/>
      <c r="F1143" s="213"/>
      <c r="G1143" s="213"/>
      <c r="H1143" s="275" t="s">
        <v>119</v>
      </c>
      <c r="I1143" s="269" t="s">
        <v>213</v>
      </c>
      <c r="J1143" s="270" t="s">
        <v>213</v>
      </c>
      <c r="K1143" s="271" t="s">
        <v>213</v>
      </c>
      <c r="L1143" s="270" t="s">
        <v>213</v>
      </c>
      <c r="M1143" s="270" t="s">
        <v>213</v>
      </c>
      <c r="N1143" s="270" t="s">
        <v>213</v>
      </c>
      <c r="O1143" s="270" t="s">
        <v>213</v>
      </c>
      <c r="P1143" s="270" t="s">
        <v>213</v>
      </c>
      <c r="Q1143" s="270" t="s">
        <v>213</v>
      </c>
      <c r="R1143" s="270" t="s">
        <v>213</v>
      </c>
      <c r="S1143" s="270" t="s">
        <v>213</v>
      </c>
      <c r="T1143" s="219"/>
      <c r="U1143" s="217"/>
      <c r="V1143" s="217"/>
      <c r="W1143" s="220"/>
    </row>
    <row r="1144" spans="1:23" s="208" customFormat="1" hidden="1" x14ac:dyDescent="0.25">
      <c r="A1144" s="466"/>
      <c r="B1144" s="463"/>
      <c r="C1144" s="212"/>
      <c r="D1144" s="212"/>
      <c r="E1144" s="213"/>
      <c r="F1144" s="213"/>
      <c r="G1144" s="213"/>
      <c r="H1144" s="275" t="s">
        <v>69</v>
      </c>
      <c r="I1144" s="269" t="s">
        <v>213</v>
      </c>
      <c r="J1144" s="270" t="s">
        <v>213</v>
      </c>
      <c r="K1144" s="271" t="s">
        <v>213</v>
      </c>
      <c r="L1144" s="270" t="s">
        <v>213</v>
      </c>
      <c r="M1144" s="270" t="s">
        <v>213</v>
      </c>
      <c r="N1144" s="270" t="s">
        <v>213</v>
      </c>
      <c r="O1144" s="270" t="s">
        <v>213</v>
      </c>
      <c r="P1144" s="270" t="s">
        <v>213</v>
      </c>
      <c r="Q1144" s="270" t="s">
        <v>213</v>
      </c>
      <c r="R1144" s="270" t="s">
        <v>213</v>
      </c>
      <c r="S1144" s="270" t="s">
        <v>213</v>
      </c>
      <c r="T1144" s="219"/>
      <c r="U1144" s="217"/>
      <c r="V1144" s="217"/>
      <c r="W1144" s="220"/>
    </row>
    <row r="1145" spans="1:23" s="208" customFormat="1" x14ac:dyDescent="0.25">
      <c r="A1145" s="466"/>
      <c r="B1145" s="463"/>
      <c r="C1145" s="212"/>
      <c r="D1145" s="212"/>
      <c r="E1145" s="213"/>
      <c r="F1145" s="213"/>
      <c r="G1145" s="213"/>
      <c r="H1145" s="275" t="s">
        <v>116</v>
      </c>
      <c r="I1145" s="269" t="s">
        <v>213</v>
      </c>
      <c r="J1145" s="270" t="s">
        <v>213</v>
      </c>
      <c r="K1145" s="271" t="s">
        <v>213</v>
      </c>
      <c r="L1145" s="270" t="s">
        <v>213</v>
      </c>
      <c r="M1145" s="270" t="s">
        <v>213</v>
      </c>
      <c r="N1145" s="270" t="s">
        <v>213</v>
      </c>
      <c r="O1145" s="270" t="s">
        <v>213</v>
      </c>
      <c r="P1145" s="270" t="s">
        <v>213</v>
      </c>
      <c r="Q1145" s="270" t="s">
        <v>213</v>
      </c>
      <c r="R1145" s="270" t="s">
        <v>213</v>
      </c>
      <c r="S1145" s="270" t="s">
        <v>213</v>
      </c>
      <c r="T1145" s="219"/>
      <c r="U1145" s="217"/>
      <c r="V1145" s="217"/>
      <c r="W1145" s="220"/>
    </row>
    <row r="1146" spans="1:23" s="208" customFormat="1" ht="15.75" hidden="1" thickBot="1" x14ac:dyDescent="0.3">
      <c r="A1146" s="467"/>
      <c r="B1146" s="464"/>
      <c r="C1146" s="212"/>
      <c r="D1146" s="212"/>
      <c r="E1146" s="213"/>
      <c r="F1146" s="213"/>
      <c r="G1146" s="213"/>
      <c r="H1146" s="278" t="s">
        <v>118</v>
      </c>
      <c r="I1146" s="269" t="s">
        <v>213</v>
      </c>
      <c r="J1146" s="270" t="s">
        <v>213</v>
      </c>
      <c r="K1146" s="271" t="s">
        <v>213</v>
      </c>
      <c r="L1146" s="270" t="s">
        <v>213</v>
      </c>
      <c r="M1146" s="270" t="s">
        <v>213</v>
      </c>
      <c r="N1146" s="270" t="s">
        <v>213</v>
      </c>
      <c r="O1146" s="270" t="s">
        <v>213</v>
      </c>
      <c r="P1146" s="270" t="s">
        <v>213</v>
      </c>
      <c r="Q1146" s="270" t="s">
        <v>213</v>
      </c>
      <c r="R1146" s="270" t="s">
        <v>213</v>
      </c>
      <c r="S1146" s="270" t="s">
        <v>213</v>
      </c>
      <c r="T1146" s="219"/>
      <c r="U1146" s="217"/>
      <c r="V1146" s="217"/>
      <c r="W1146" s="220"/>
    </row>
    <row r="1147" spans="1:23" s="208" customFormat="1" hidden="1" x14ac:dyDescent="0.25">
      <c r="A1147" s="465" t="s">
        <v>225</v>
      </c>
      <c r="B1147" s="461">
        <v>650</v>
      </c>
      <c r="C1147" s="212">
        <v>7</v>
      </c>
      <c r="D1147" s="212">
        <v>1</v>
      </c>
      <c r="E1147" s="213" t="s">
        <v>187</v>
      </c>
      <c r="F1147" s="213" t="s">
        <v>157</v>
      </c>
      <c r="G1147" s="213" t="s">
        <v>155</v>
      </c>
      <c r="H1147" s="237" t="s">
        <v>117</v>
      </c>
      <c r="I1147" s="238">
        <v>13.9</v>
      </c>
      <c r="J1147" s="239">
        <v>65.83</v>
      </c>
      <c r="K1147" s="217">
        <f t="shared" si="80"/>
        <v>51.93</v>
      </c>
      <c r="L1147" s="14">
        <v>77.446285714285594</v>
      </c>
      <c r="M1147" s="215">
        <f t="shared" si="81"/>
        <v>0.67052925161033372</v>
      </c>
      <c r="N1147" s="218"/>
      <c r="O1147" s="217"/>
      <c r="P1147" s="217"/>
      <c r="Q1147" s="217"/>
      <c r="R1147" s="217"/>
      <c r="S1147" s="216"/>
      <c r="T1147" s="219"/>
      <c r="U1147" s="217"/>
      <c r="V1147" s="217"/>
      <c r="W1147" s="220"/>
    </row>
    <row r="1148" spans="1:23" s="208" customFormat="1" hidden="1" x14ac:dyDescent="0.25">
      <c r="A1148" s="466"/>
      <c r="B1148" s="458"/>
      <c r="C1148" s="212">
        <v>7</v>
      </c>
      <c r="D1148" s="212">
        <v>1</v>
      </c>
      <c r="E1148" s="213" t="s">
        <v>187</v>
      </c>
      <c r="F1148" s="213" t="s">
        <v>157</v>
      </c>
      <c r="G1148" s="213" t="s">
        <v>155</v>
      </c>
      <c r="H1148" s="214" t="s">
        <v>119</v>
      </c>
      <c r="I1148" s="215">
        <v>13.87</v>
      </c>
      <c r="J1148" s="216">
        <v>138.05000000000001</v>
      </c>
      <c r="K1148" s="217">
        <f t="shared" si="80"/>
        <v>124.18</v>
      </c>
      <c r="L1148" s="14">
        <v>154.89257142857099</v>
      </c>
      <c r="M1148" s="215">
        <f t="shared" si="81"/>
        <v>0.80171695036560131</v>
      </c>
      <c r="N1148" s="218"/>
      <c r="O1148" s="217"/>
      <c r="P1148" s="217"/>
      <c r="Q1148" s="217"/>
      <c r="R1148" s="217"/>
      <c r="S1148" s="216"/>
      <c r="T1148" s="219"/>
      <c r="U1148" s="217"/>
      <c r="V1148" s="217"/>
      <c r="W1148" s="220"/>
    </row>
    <row r="1149" spans="1:23" s="208" customFormat="1" hidden="1" x14ac:dyDescent="0.25">
      <c r="A1149" s="466"/>
      <c r="B1149" s="458"/>
      <c r="C1149" s="212">
        <v>7</v>
      </c>
      <c r="D1149" s="212">
        <v>1</v>
      </c>
      <c r="E1149" s="213" t="s">
        <v>187</v>
      </c>
      <c r="F1149" s="213" t="s">
        <v>157</v>
      </c>
      <c r="G1149" s="213" t="s">
        <v>155</v>
      </c>
      <c r="H1149" s="214" t="s">
        <v>69</v>
      </c>
      <c r="I1149" s="215">
        <v>13.88</v>
      </c>
      <c r="J1149" s="216">
        <v>270.87</v>
      </c>
      <c r="K1149" s="217">
        <f t="shared" si="80"/>
        <v>256.99</v>
      </c>
      <c r="L1149" s="14">
        <v>232.33885714285699</v>
      </c>
      <c r="M1149" s="215">
        <f t="shared" si="81"/>
        <v>1.1060999574513095</v>
      </c>
      <c r="N1149" s="218"/>
      <c r="O1149" s="217"/>
      <c r="P1149" s="217"/>
      <c r="Q1149" s="217"/>
      <c r="R1149" s="217"/>
      <c r="S1149" s="216"/>
      <c r="T1149" s="219"/>
      <c r="U1149" s="217"/>
      <c r="V1149" s="217"/>
      <c r="W1149" s="220"/>
    </row>
    <row r="1150" spans="1:23" s="208" customFormat="1" x14ac:dyDescent="0.25">
      <c r="A1150" s="466"/>
      <c r="B1150" s="458"/>
      <c r="C1150" s="212">
        <v>7</v>
      </c>
      <c r="D1150" s="212">
        <v>1</v>
      </c>
      <c r="E1150" s="213" t="s">
        <v>187</v>
      </c>
      <c r="F1150" s="213" t="s">
        <v>157</v>
      </c>
      <c r="G1150" s="213" t="s">
        <v>155</v>
      </c>
      <c r="H1150" s="214" t="s">
        <v>116</v>
      </c>
      <c r="I1150" s="215">
        <v>13.93</v>
      </c>
      <c r="J1150" s="216">
        <v>524.47</v>
      </c>
      <c r="K1150" s="217">
        <f t="shared" si="80"/>
        <v>510.54</v>
      </c>
      <c r="L1150" s="14">
        <v>464.67771428571399</v>
      </c>
      <c r="M1150" s="215">
        <f t="shared" si="81"/>
        <v>1.0986969770753563</v>
      </c>
      <c r="N1150" s="218"/>
      <c r="O1150" s="217"/>
      <c r="P1150" s="217"/>
      <c r="Q1150" s="217"/>
      <c r="R1150" s="217"/>
      <c r="S1150" s="216"/>
      <c r="T1150" s="219"/>
      <c r="U1150" s="217"/>
      <c r="V1150" s="217"/>
      <c r="W1150" s="220"/>
    </row>
    <row r="1151" spans="1:23" s="208" customFormat="1" ht="15.75" hidden="1" thickBot="1" x14ac:dyDescent="0.3">
      <c r="A1151" s="467"/>
      <c r="B1151" s="459"/>
      <c r="C1151" s="212">
        <v>7</v>
      </c>
      <c r="D1151" s="212">
        <v>1</v>
      </c>
      <c r="E1151" s="213" t="s">
        <v>187</v>
      </c>
      <c r="F1151" s="213" t="s">
        <v>157</v>
      </c>
      <c r="G1151" s="213" t="s">
        <v>155</v>
      </c>
      <c r="H1151" s="232" t="s">
        <v>118</v>
      </c>
      <c r="I1151" s="233">
        <v>13.87</v>
      </c>
      <c r="J1151" s="234">
        <v>606.16</v>
      </c>
      <c r="K1151" s="217">
        <f t="shared" si="80"/>
        <v>592.29</v>
      </c>
      <c r="L1151" s="14">
        <v>486.982244571428</v>
      </c>
      <c r="M1151" s="215">
        <f t="shared" si="81"/>
        <v>1.2162455748694674</v>
      </c>
      <c r="N1151" s="218"/>
      <c r="O1151" s="217"/>
      <c r="P1151" s="217"/>
      <c r="Q1151" s="217"/>
      <c r="R1151" s="217"/>
      <c r="S1151" s="216"/>
      <c r="T1151" s="219"/>
      <c r="U1151" s="217"/>
      <c r="V1151" s="217"/>
      <c r="W1151" s="220"/>
    </row>
    <row r="1152" spans="1:23" s="208" customFormat="1" hidden="1" x14ac:dyDescent="0.25">
      <c r="A1152" s="465" t="s">
        <v>225</v>
      </c>
      <c r="B1152" s="461">
        <v>651</v>
      </c>
      <c r="C1152" s="212">
        <v>7</v>
      </c>
      <c r="D1152" s="212">
        <v>1</v>
      </c>
      <c r="E1152" s="213" t="s">
        <v>180</v>
      </c>
      <c r="F1152" s="213" t="s">
        <v>157</v>
      </c>
      <c r="G1152" s="213" t="s">
        <v>154</v>
      </c>
      <c r="H1152" s="237" t="s">
        <v>117</v>
      </c>
      <c r="I1152" s="238">
        <v>13.9</v>
      </c>
      <c r="J1152" s="239">
        <v>105.32</v>
      </c>
      <c r="K1152" s="217">
        <f t="shared" si="80"/>
        <v>91.419999999999987</v>
      </c>
      <c r="L1152" s="14">
        <v>77.446285714285594</v>
      </c>
      <c r="M1152" s="215">
        <f t="shared" si="81"/>
        <v>1.1804310452959119</v>
      </c>
      <c r="N1152" s="218"/>
      <c r="O1152" s="217"/>
      <c r="P1152" s="217"/>
      <c r="Q1152" s="217"/>
      <c r="R1152" s="217"/>
      <c r="S1152" s="216"/>
      <c r="T1152" s="219"/>
      <c r="U1152" s="217"/>
      <c r="V1152" s="217"/>
      <c r="W1152" s="220"/>
    </row>
    <row r="1153" spans="1:23" s="208" customFormat="1" hidden="1" x14ac:dyDescent="0.25">
      <c r="A1153" s="466"/>
      <c r="B1153" s="458"/>
      <c r="C1153" s="212">
        <v>7</v>
      </c>
      <c r="D1153" s="212">
        <v>1</v>
      </c>
      <c r="E1153" s="213" t="s">
        <v>180</v>
      </c>
      <c r="F1153" s="213" t="s">
        <v>157</v>
      </c>
      <c r="G1153" s="213" t="s">
        <v>154</v>
      </c>
      <c r="H1153" s="214" t="s">
        <v>119</v>
      </c>
      <c r="I1153" s="215">
        <v>13.88</v>
      </c>
      <c r="J1153" s="216">
        <v>191.23</v>
      </c>
      <c r="K1153" s="217">
        <f t="shared" si="80"/>
        <v>177.35</v>
      </c>
      <c r="L1153" s="14">
        <v>154.89257142857099</v>
      </c>
      <c r="M1153" s="215">
        <f t="shared" si="81"/>
        <v>1.1449871247168577</v>
      </c>
      <c r="N1153" s="218"/>
      <c r="O1153" s="217"/>
      <c r="P1153" s="217"/>
      <c r="Q1153" s="217"/>
      <c r="R1153" s="217"/>
      <c r="S1153" s="216"/>
      <c r="T1153" s="219"/>
      <c r="U1153" s="217"/>
      <c r="V1153" s="217"/>
      <c r="W1153" s="220"/>
    </row>
    <row r="1154" spans="1:23" s="208" customFormat="1" hidden="1" x14ac:dyDescent="0.25">
      <c r="A1154" s="466"/>
      <c r="B1154" s="458"/>
      <c r="C1154" s="212">
        <v>7</v>
      </c>
      <c r="D1154" s="212">
        <v>1</v>
      </c>
      <c r="E1154" s="213" t="s">
        <v>180</v>
      </c>
      <c r="F1154" s="213" t="s">
        <v>157</v>
      </c>
      <c r="G1154" s="213" t="s">
        <v>154</v>
      </c>
      <c r="H1154" s="214" t="s">
        <v>69</v>
      </c>
      <c r="I1154" s="215">
        <v>13.76</v>
      </c>
      <c r="J1154" s="216">
        <v>279.38</v>
      </c>
      <c r="K1154" s="217">
        <f t="shared" si="80"/>
        <v>265.62</v>
      </c>
      <c r="L1154" s="14">
        <v>232.33885714285699</v>
      </c>
      <c r="M1154" s="215">
        <f t="shared" si="81"/>
        <v>1.1432439810818196</v>
      </c>
      <c r="N1154" s="218"/>
      <c r="O1154" s="217"/>
      <c r="P1154" s="217"/>
      <c r="Q1154" s="217"/>
      <c r="R1154" s="217"/>
      <c r="S1154" s="216"/>
      <c r="T1154" s="219"/>
      <c r="U1154" s="217"/>
      <c r="V1154" s="217"/>
      <c r="W1154" s="220"/>
    </row>
    <row r="1155" spans="1:23" s="208" customFormat="1" x14ac:dyDescent="0.25">
      <c r="A1155" s="466"/>
      <c r="B1155" s="458"/>
      <c r="C1155" s="212">
        <v>7</v>
      </c>
      <c r="D1155" s="212">
        <v>1</v>
      </c>
      <c r="E1155" s="213" t="s">
        <v>180</v>
      </c>
      <c r="F1155" s="213" t="s">
        <v>157</v>
      </c>
      <c r="G1155" s="213" t="s">
        <v>154</v>
      </c>
      <c r="H1155" s="214" t="s">
        <v>116</v>
      </c>
      <c r="I1155" s="215">
        <v>13.9</v>
      </c>
      <c r="J1155" s="216">
        <v>544.99</v>
      </c>
      <c r="K1155" s="217">
        <f t="shared" ref="K1155:K1218" si="82">J1155-I1155</f>
        <v>531.09</v>
      </c>
      <c r="L1155" s="14">
        <v>464.67771428571399</v>
      </c>
      <c r="M1155" s="215">
        <f t="shared" ref="M1155:M1218" si="83">K1155/L1155</f>
        <v>1.1429211767049612</v>
      </c>
      <c r="N1155" s="218"/>
      <c r="O1155" s="217"/>
      <c r="P1155" s="217"/>
      <c r="Q1155" s="217"/>
      <c r="R1155" s="217"/>
      <c r="S1155" s="216"/>
      <c r="T1155" s="219"/>
      <c r="U1155" s="217"/>
      <c r="V1155" s="217"/>
      <c r="W1155" s="220"/>
    </row>
    <row r="1156" spans="1:23" s="208" customFormat="1" ht="15.75" hidden="1" thickBot="1" x14ac:dyDescent="0.3">
      <c r="A1156" s="467"/>
      <c r="B1156" s="459"/>
      <c r="C1156" s="212">
        <v>7</v>
      </c>
      <c r="D1156" s="212">
        <v>1</v>
      </c>
      <c r="E1156" s="213" t="s">
        <v>180</v>
      </c>
      <c r="F1156" s="213" t="s">
        <v>157</v>
      </c>
      <c r="G1156" s="213" t="s">
        <v>154</v>
      </c>
      <c r="H1156" s="232" t="s">
        <v>118</v>
      </c>
      <c r="I1156" s="233">
        <v>13.93</v>
      </c>
      <c r="J1156" s="234">
        <v>646.36</v>
      </c>
      <c r="K1156" s="217">
        <f t="shared" si="82"/>
        <v>632.43000000000006</v>
      </c>
      <c r="L1156" s="14">
        <v>486.982244571428</v>
      </c>
      <c r="M1156" s="215">
        <f t="shared" si="83"/>
        <v>1.2986715779680518</v>
      </c>
      <c r="N1156" s="218"/>
      <c r="O1156" s="217"/>
      <c r="P1156" s="217"/>
      <c r="Q1156" s="217"/>
      <c r="R1156" s="217"/>
      <c r="S1156" s="216"/>
      <c r="T1156" s="219"/>
      <c r="U1156" s="217"/>
      <c r="V1156" s="217"/>
      <c r="W1156" s="220"/>
    </row>
    <row r="1157" spans="1:23" s="208" customFormat="1" hidden="1" x14ac:dyDescent="0.25">
      <c r="A1157" s="465" t="s">
        <v>225</v>
      </c>
      <c r="B1157" s="461">
        <v>652</v>
      </c>
      <c r="C1157" s="212">
        <v>7</v>
      </c>
      <c r="D1157" s="212">
        <v>1</v>
      </c>
      <c r="E1157" s="213" t="s">
        <v>209</v>
      </c>
      <c r="F1157" s="213" t="s">
        <v>154</v>
      </c>
      <c r="G1157" s="213" t="s">
        <v>154</v>
      </c>
      <c r="H1157" s="237" t="s">
        <v>117</v>
      </c>
      <c r="I1157" s="238">
        <v>13.87</v>
      </c>
      <c r="J1157" s="239">
        <v>77.8</v>
      </c>
      <c r="K1157" s="217">
        <f t="shared" si="82"/>
        <v>63.93</v>
      </c>
      <c r="L1157" s="14">
        <v>77.446285714285594</v>
      </c>
      <c r="M1157" s="215">
        <f t="shared" si="83"/>
        <v>0.8254753525023808</v>
      </c>
      <c r="N1157" s="218"/>
      <c r="O1157" s="217"/>
      <c r="P1157" s="217"/>
      <c r="Q1157" s="217"/>
      <c r="R1157" s="217"/>
      <c r="S1157" s="216"/>
      <c r="T1157" s="219"/>
      <c r="U1157" s="217"/>
      <c r="V1157" s="217"/>
      <c r="W1157" s="220"/>
    </row>
    <row r="1158" spans="1:23" s="208" customFormat="1" hidden="1" x14ac:dyDescent="0.25">
      <c r="A1158" s="466"/>
      <c r="B1158" s="458"/>
      <c r="C1158" s="212">
        <v>7</v>
      </c>
      <c r="D1158" s="212">
        <v>1</v>
      </c>
      <c r="E1158" s="213" t="s">
        <v>209</v>
      </c>
      <c r="F1158" s="213" t="s">
        <v>154</v>
      </c>
      <c r="G1158" s="213" t="s">
        <v>154</v>
      </c>
      <c r="H1158" s="214" t="s">
        <v>119</v>
      </c>
      <c r="I1158" s="215">
        <v>13.89</v>
      </c>
      <c r="J1158" s="216">
        <v>161.65</v>
      </c>
      <c r="K1158" s="217">
        <f t="shared" si="82"/>
        <v>147.76</v>
      </c>
      <c r="L1158" s="14">
        <v>154.89257142857099</v>
      </c>
      <c r="M1158" s="215">
        <f t="shared" si="83"/>
        <v>0.95395149449203764</v>
      </c>
      <c r="N1158" s="218"/>
      <c r="O1158" s="217"/>
      <c r="P1158" s="217"/>
      <c r="Q1158" s="217"/>
      <c r="R1158" s="217"/>
      <c r="S1158" s="216"/>
      <c r="T1158" s="219"/>
      <c r="U1158" s="217"/>
      <c r="V1158" s="217"/>
      <c r="W1158" s="220"/>
    </row>
    <row r="1159" spans="1:23" s="208" customFormat="1" hidden="1" x14ac:dyDescent="0.25">
      <c r="A1159" s="466"/>
      <c r="B1159" s="458"/>
      <c r="C1159" s="212">
        <v>7</v>
      </c>
      <c r="D1159" s="212">
        <v>1</v>
      </c>
      <c r="E1159" s="213" t="s">
        <v>209</v>
      </c>
      <c r="F1159" s="213" t="s">
        <v>154</v>
      </c>
      <c r="G1159" s="213" t="s">
        <v>154</v>
      </c>
      <c r="H1159" s="214" t="s">
        <v>69</v>
      </c>
      <c r="I1159" s="215">
        <v>14.08</v>
      </c>
      <c r="J1159" s="216">
        <v>247.54</v>
      </c>
      <c r="K1159" s="217">
        <f t="shared" si="82"/>
        <v>233.45999999999998</v>
      </c>
      <c r="L1159" s="14">
        <v>232.33885714285699</v>
      </c>
      <c r="M1159" s="215">
        <f t="shared" si="83"/>
        <v>1.0048254642849244</v>
      </c>
      <c r="N1159" s="218"/>
      <c r="O1159" s="217"/>
      <c r="P1159" s="217"/>
      <c r="Q1159" s="217"/>
      <c r="R1159" s="217"/>
      <c r="S1159" s="216"/>
      <c r="T1159" s="219"/>
      <c r="U1159" s="217"/>
      <c r="V1159" s="217"/>
      <c r="W1159" s="220"/>
    </row>
    <row r="1160" spans="1:23" s="208" customFormat="1" x14ac:dyDescent="0.25">
      <c r="A1160" s="466"/>
      <c r="B1160" s="458"/>
      <c r="C1160" s="212">
        <v>7</v>
      </c>
      <c r="D1160" s="212">
        <v>1</v>
      </c>
      <c r="E1160" s="213" t="s">
        <v>209</v>
      </c>
      <c r="F1160" s="213" t="s">
        <v>154</v>
      </c>
      <c r="G1160" s="213" t="s">
        <v>154</v>
      </c>
      <c r="H1160" s="214" t="s">
        <v>116</v>
      </c>
      <c r="I1160" s="215">
        <v>13.9</v>
      </c>
      <c r="J1160" s="216">
        <v>479.37</v>
      </c>
      <c r="K1160" s="217">
        <f t="shared" si="82"/>
        <v>465.47</v>
      </c>
      <c r="L1160" s="14">
        <v>464.67771428571399</v>
      </c>
      <c r="M1160" s="215">
        <f t="shared" si="83"/>
        <v>1.001705021975293</v>
      </c>
      <c r="N1160" s="218"/>
      <c r="O1160" s="217"/>
      <c r="P1160" s="217"/>
      <c r="Q1160" s="217"/>
      <c r="R1160" s="217"/>
      <c r="S1160" s="216"/>
      <c r="T1160" s="219"/>
      <c r="U1160" s="217"/>
      <c r="V1160" s="217"/>
      <c r="W1160" s="220"/>
    </row>
    <row r="1161" spans="1:23" s="208" customFormat="1" ht="15.75" hidden="1" thickBot="1" x14ac:dyDescent="0.3">
      <c r="A1161" s="467"/>
      <c r="B1161" s="459"/>
      <c r="C1161" s="212">
        <v>7</v>
      </c>
      <c r="D1161" s="212">
        <v>1</v>
      </c>
      <c r="E1161" s="213" t="s">
        <v>209</v>
      </c>
      <c r="F1161" s="213" t="s">
        <v>154</v>
      </c>
      <c r="G1161" s="213" t="s">
        <v>154</v>
      </c>
      <c r="H1161" s="232" t="s">
        <v>118</v>
      </c>
      <c r="I1161" s="233">
        <v>13.92</v>
      </c>
      <c r="J1161" s="234">
        <v>539.72</v>
      </c>
      <c r="K1161" s="217">
        <f t="shared" si="82"/>
        <v>525.80000000000007</v>
      </c>
      <c r="L1161" s="14">
        <v>486.982244571428</v>
      </c>
      <c r="M1161" s="215">
        <f t="shared" si="83"/>
        <v>1.0797108228509109</v>
      </c>
      <c r="N1161" s="218"/>
      <c r="O1161" s="217"/>
      <c r="P1161" s="217"/>
      <c r="Q1161" s="217"/>
      <c r="R1161" s="217"/>
      <c r="S1161" s="216"/>
      <c r="T1161" s="219"/>
      <c r="U1161" s="217"/>
      <c r="V1161" s="217"/>
      <c r="W1161" s="220"/>
    </row>
    <row r="1162" spans="1:23" s="208" customFormat="1" hidden="1" x14ac:dyDescent="0.25">
      <c r="A1162" s="465" t="s">
        <v>225</v>
      </c>
      <c r="B1162" s="461">
        <v>653</v>
      </c>
      <c r="C1162" s="212">
        <v>7</v>
      </c>
      <c r="D1162" s="212">
        <v>1</v>
      </c>
      <c r="E1162" s="213" t="s">
        <v>149</v>
      </c>
      <c r="F1162" s="213" t="s">
        <v>154</v>
      </c>
      <c r="G1162" s="213" t="s">
        <v>155</v>
      </c>
      <c r="H1162" s="237" t="s">
        <v>117</v>
      </c>
      <c r="I1162" s="238">
        <v>13.8</v>
      </c>
      <c r="J1162" s="239">
        <v>100.5</v>
      </c>
      <c r="K1162" s="217">
        <f t="shared" si="82"/>
        <v>86.7</v>
      </c>
      <c r="L1162" s="14">
        <v>77.446285714285594</v>
      </c>
      <c r="M1162" s="215">
        <f t="shared" si="83"/>
        <v>1.1194855789450402</v>
      </c>
      <c r="N1162" s="218"/>
      <c r="O1162" s="217"/>
      <c r="P1162" s="217"/>
      <c r="Q1162" s="217"/>
      <c r="R1162" s="217"/>
      <c r="S1162" s="216"/>
      <c r="T1162" s="219"/>
      <c r="U1162" s="217"/>
      <c r="V1162" s="217"/>
      <c r="W1162" s="220"/>
    </row>
    <row r="1163" spans="1:23" s="208" customFormat="1" hidden="1" x14ac:dyDescent="0.25">
      <c r="A1163" s="466"/>
      <c r="B1163" s="458"/>
      <c r="C1163" s="212">
        <v>7</v>
      </c>
      <c r="D1163" s="212">
        <v>1</v>
      </c>
      <c r="E1163" s="213" t="s">
        <v>149</v>
      </c>
      <c r="F1163" s="213" t="s">
        <v>154</v>
      </c>
      <c r="G1163" s="213" t="s">
        <v>155</v>
      </c>
      <c r="H1163" s="214" t="s">
        <v>119</v>
      </c>
      <c r="I1163" s="215">
        <v>13.87</v>
      </c>
      <c r="J1163" s="216">
        <v>207.02</v>
      </c>
      <c r="K1163" s="217">
        <f t="shared" si="82"/>
        <v>193.15</v>
      </c>
      <c r="L1163" s="14">
        <v>154.89257142857099</v>
      </c>
      <c r="M1163" s="215">
        <f t="shared" si="83"/>
        <v>1.2469933078041222</v>
      </c>
      <c r="N1163" s="218"/>
      <c r="O1163" s="217"/>
      <c r="P1163" s="217"/>
      <c r="Q1163" s="217"/>
      <c r="R1163" s="217"/>
      <c r="S1163" s="216"/>
      <c r="T1163" s="219"/>
      <c r="U1163" s="217"/>
      <c r="V1163" s="217"/>
      <c r="W1163" s="220"/>
    </row>
    <row r="1164" spans="1:23" s="208" customFormat="1" hidden="1" x14ac:dyDescent="0.25">
      <c r="A1164" s="466"/>
      <c r="B1164" s="458"/>
      <c r="C1164" s="212">
        <v>7</v>
      </c>
      <c r="D1164" s="212">
        <v>1</v>
      </c>
      <c r="E1164" s="213" t="s">
        <v>149</v>
      </c>
      <c r="F1164" s="213" t="s">
        <v>154</v>
      </c>
      <c r="G1164" s="213" t="s">
        <v>155</v>
      </c>
      <c r="H1164" s="214" t="s">
        <v>69</v>
      </c>
      <c r="I1164" s="215">
        <v>13.83</v>
      </c>
      <c r="J1164" s="216">
        <v>295.95</v>
      </c>
      <c r="K1164" s="217">
        <f t="shared" si="82"/>
        <v>282.12</v>
      </c>
      <c r="L1164" s="14">
        <v>232.33885714285699</v>
      </c>
      <c r="M1164" s="215">
        <f t="shared" si="83"/>
        <v>1.2142609439906744</v>
      </c>
      <c r="N1164" s="218"/>
      <c r="O1164" s="217"/>
      <c r="P1164" s="217"/>
      <c r="Q1164" s="217"/>
      <c r="R1164" s="217"/>
      <c r="S1164" s="216"/>
      <c r="T1164" s="219"/>
      <c r="U1164" s="217"/>
      <c r="V1164" s="217"/>
      <c r="W1164" s="220"/>
    </row>
    <row r="1165" spans="1:23" s="208" customFormat="1" x14ac:dyDescent="0.25">
      <c r="A1165" s="466"/>
      <c r="B1165" s="458"/>
      <c r="C1165" s="212">
        <v>7</v>
      </c>
      <c r="D1165" s="212">
        <v>1</v>
      </c>
      <c r="E1165" s="213" t="s">
        <v>149</v>
      </c>
      <c r="F1165" s="213" t="s">
        <v>154</v>
      </c>
      <c r="G1165" s="213" t="s">
        <v>155</v>
      </c>
      <c r="H1165" s="214" t="s">
        <v>116</v>
      </c>
      <c r="I1165" s="215">
        <v>13.95</v>
      </c>
      <c r="J1165" s="216">
        <v>543.98</v>
      </c>
      <c r="K1165" s="217">
        <f t="shared" si="82"/>
        <v>530.03</v>
      </c>
      <c r="L1165" s="14">
        <v>464.67771428571399</v>
      </c>
      <c r="M1165" s="215">
        <f t="shared" si="83"/>
        <v>1.1406400257751617</v>
      </c>
      <c r="N1165" s="218"/>
      <c r="O1165" s="217"/>
      <c r="P1165" s="217"/>
      <c r="Q1165" s="217"/>
      <c r="R1165" s="217"/>
      <c r="S1165" s="216"/>
      <c r="T1165" s="219"/>
      <c r="U1165" s="217"/>
      <c r="V1165" s="217"/>
      <c r="W1165" s="220"/>
    </row>
    <row r="1166" spans="1:23" s="208" customFormat="1" ht="15.75" hidden="1" thickBot="1" x14ac:dyDescent="0.3">
      <c r="A1166" s="467"/>
      <c r="B1166" s="459"/>
      <c r="C1166" s="212">
        <v>7</v>
      </c>
      <c r="D1166" s="212">
        <v>1</v>
      </c>
      <c r="E1166" s="213" t="s">
        <v>149</v>
      </c>
      <c r="F1166" s="213" t="s">
        <v>154</v>
      </c>
      <c r="G1166" s="213" t="s">
        <v>155</v>
      </c>
      <c r="H1166" s="232" t="s">
        <v>118</v>
      </c>
      <c r="I1166" s="233">
        <v>13.86</v>
      </c>
      <c r="J1166" s="234">
        <v>683.69</v>
      </c>
      <c r="K1166" s="217">
        <f t="shared" si="82"/>
        <v>669.83</v>
      </c>
      <c r="L1166" s="14">
        <v>486.982244571428</v>
      </c>
      <c r="M1166" s="215">
        <f t="shared" si="83"/>
        <v>1.3754710925641416</v>
      </c>
      <c r="N1166" s="218"/>
      <c r="O1166" s="217"/>
      <c r="P1166" s="217"/>
      <c r="Q1166" s="217"/>
      <c r="R1166" s="217"/>
      <c r="S1166" s="216"/>
      <c r="T1166" s="219"/>
      <c r="U1166" s="217"/>
      <c r="V1166" s="217"/>
      <c r="W1166" s="220"/>
    </row>
    <row r="1167" spans="1:23" s="208" customFormat="1" hidden="1" x14ac:dyDescent="0.25">
      <c r="A1167" s="465" t="s">
        <v>225</v>
      </c>
      <c r="B1167" s="461">
        <v>654</v>
      </c>
      <c r="C1167" s="212">
        <v>7</v>
      </c>
      <c r="D1167" s="212">
        <v>1</v>
      </c>
      <c r="E1167" s="213" t="s">
        <v>180</v>
      </c>
      <c r="F1167" s="213" t="s">
        <v>154</v>
      </c>
      <c r="G1167" s="213" t="s">
        <v>156</v>
      </c>
      <c r="H1167" s="237" t="s">
        <v>117</v>
      </c>
      <c r="I1167" s="238">
        <v>13.9</v>
      </c>
      <c r="J1167" s="239">
        <v>94.31</v>
      </c>
      <c r="K1167" s="217">
        <f t="shared" si="82"/>
        <v>80.41</v>
      </c>
      <c r="L1167" s="14">
        <v>77.446285714285594</v>
      </c>
      <c r="M1167" s="215">
        <f t="shared" si="83"/>
        <v>1.0382679977274587</v>
      </c>
      <c r="N1167" s="218"/>
      <c r="O1167" s="217"/>
      <c r="P1167" s="217"/>
      <c r="Q1167" s="217"/>
      <c r="R1167" s="217"/>
      <c r="S1167" s="216"/>
      <c r="T1167" s="219"/>
      <c r="U1167" s="217"/>
      <c r="V1167" s="217"/>
      <c r="W1167" s="220"/>
    </row>
    <row r="1168" spans="1:23" s="208" customFormat="1" hidden="1" x14ac:dyDescent="0.25">
      <c r="A1168" s="466"/>
      <c r="B1168" s="458"/>
      <c r="C1168" s="212">
        <v>7</v>
      </c>
      <c r="D1168" s="212">
        <v>1</v>
      </c>
      <c r="E1168" s="213" t="s">
        <v>180</v>
      </c>
      <c r="F1168" s="213" t="s">
        <v>154</v>
      </c>
      <c r="G1168" s="213" t="s">
        <v>156</v>
      </c>
      <c r="H1168" s="214" t="s">
        <v>119</v>
      </c>
      <c r="I1168" s="215">
        <v>13.81</v>
      </c>
      <c r="J1168" s="216">
        <v>199.22</v>
      </c>
      <c r="K1168" s="217">
        <f t="shared" si="82"/>
        <v>185.41</v>
      </c>
      <c r="L1168" s="14">
        <v>154.89257142857099</v>
      </c>
      <c r="M1168" s="215">
        <f t="shared" si="83"/>
        <v>1.1970231902664368</v>
      </c>
      <c r="N1168" s="218"/>
      <c r="O1168" s="217"/>
      <c r="P1168" s="217"/>
      <c r="Q1168" s="217"/>
      <c r="R1168" s="217"/>
      <c r="S1168" s="216"/>
      <c r="T1168" s="219"/>
      <c r="U1168" s="217"/>
      <c r="V1168" s="217"/>
      <c r="W1168" s="220"/>
    </row>
    <row r="1169" spans="1:23" s="208" customFormat="1" hidden="1" x14ac:dyDescent="0.25">
      <c r="A1169" s="466"/>
      <c r="B1169" s="458"/>
      <c r="C1169" s="212">
        <v>7</v>
      </c>
      <c r="D1169" s="212">
        <v>1</v>
      </c>
      <c r="E1169" s="213" t="s">
        <v>180</v>
      </c>
      <c r="F1169" s="213" t="s">
        <v>154</v>
      </c>
      <c r="G1169" s="213" t="s">
        <v>156</v>
      </c>
      <c r="H1169" s="214" t="s">
        <v>69</v>
      </c>
      <c r="I1169" s="215">
        <v>13.91</v>
      </c>
      <c r="J1169" s="216">
        <v>299.61</v>
      </c>
      <c r="K1169" s="217">
        <f t="shared" si="82"/>
        <v>285.7</v>
      </c>
      <c r="L1169" s="14">
        <v>232.33885714285699</v>
      </c>
      <c r="M1169" s="215">
        <f t="shared" si="83"/>
        <v>1.2296694729127169</v>
      </c>
      <c r="N1169" s="218"/>
      <c r="O1169" s="217"/>
      <c r="P1169" s="217"/>
      <c r="Q1169" s="217"/>
      <c r="R1169" s="217"/>
      <c r="S1169" s="216"/>
      <c r="T1169" s="219"/>
      <c r="U1169" s="217"/>
      <c r="V1169" s="217"/>
      <c r="W1169" s="220"/>
    </row>
    <row r="1170" spans="1:23" s="208" customFormat="1" x14ac:dyDescent="0.25">
      <c r="A1170" s="466"/>
      <c r="B1170" s="458"/>
      <c r="C1170" s="212">
        <v>7</v>
      </c>
      <c r="D1170" s="212">
        <v>1</v>
      </c>
      <c r="E1170" s="213" t="s">
        <v>180</v>
      </c>
      <c r="F1170" s="213" t="s">
        <v>154</v>
      </c>
      <c r="G1170" s="213" t="s">
        <v>156</v>
      </c>
      <c r="H1170" s="214" t="s">
        <v>116</v>
      </c>
      <c r="I1170" s="215">
        <v>14.39</v>
      </c>
      <c r="J1170" s="216">
        <v>516.23</v>
      </c>
      <c r="K1170" s="217">
        <f t="shared" si="82"/>
        <v>501.84000000000003</v>
      </c>
      <c r="L1170" s="14">
        <v>464.67771428571399</v>
      </c>
      <c r="M1170" s="215">
        <f t="shared" si="83"/>
        <v>1.0799743232175671</v>
      </c>
      <c r="N1170" s="218"/>
      <c r="O1170" s="217"/>
      <c r="P1170" s="217"/>
      <c r="Q1170" s="217"/>
      <c r="R1170" s="217"/>
      <c r="S1170" s="216"/>
      <c r="T1170" s="219"/>
      <c r="U1170" s="217"/>
      <c r="V1170" s="217"/>
      <c r="W1170" s="220"/>
    </row>
    <row r="1171" spans="1:23" s="208" customFormat="1" ht="15.75" hidden="1" thickBot="1" x14ac:dyDescent="0.3">
      <c r="A1171" s="467"/>
      <c r="B1171" s="459"/>
      <c r="C1171" s="212">
        <v>7</v>
      </c>
      <c r="D1171" s="212">
        <v>1</v>
      </c>
      <c r="E1171" s="213" t="s">
        <v>180</v>
      </c>
      <c r="F1171" s="213" t="s">
        <v>154</v>
      </c>
      <c r="G1171" s="213" t="s">
        <v>156</v>
      </c>
      <c r="H1171" s="232" t="s">
        <v>118</v>
      </c>
      <c r="I1171" s="233">
        <v>13.94</v>
      </c>
      <c r="J1171" s="234">
        <v>625.97</v>
      </c>
      <c r="K1171" s="217">
        <f t="shared" si="82"/>
        <v>612.03</v>
      </c>
      <c r="L1171" s="14">
        <v>486.982244571428</v>
      </c>
      <c r="M1171" s="215">
        <f t="shared" si="83"/>
        <v>1.2567809336429117</v>
      </c>
      <c r="N1171" s="218"/>
      <c r="O1171" s="217"/>
      <c r="P1171" s="217"/>
      <c r="Q1171" s="217"/>
      <c r="R1171" s="217"/>
      <c r="S1171" s="216"/>
      <c r="T1171" s="219"/>
      <c r="U1171" s="217"/>
      <c r="V1171" s="217"/>
      <c r="W1171" s="220"/>
    </row>
    <row r="1172" spans="1:23" s="208" customFormat="1" hidden="1" x14ac:dyDescent="0.25">
      <c r="A1172" s="465" t="s">
        <v>225</v>
      </c>
      <c r="B1172" s="461">
        <v>655</v>
      </c>
      <c r="C1172" s="212">
        <v>7</v>
      </c>
      <c r="D1172" s="212">
        <v>1</v>
      </c>
      <c r="E1172" s="213" t="s">
        <v>151</v>
      </c>
      <c r="F1172" s="213" t="s">
        <v>154</v>
      </c>
      <c r="G1172" s="213" t="s">
        <v>156</v>
      </c>
      <c r="H1172" s="237" t="s">
        <v>117</v>
      </c>
      <c r="I1172" s="238">
        <v>14.02</v>
      </c>
      <c r="J1172" s="239">
        <v>81.599999999999994</v>
      </c>
      <c r="K1172" s="217">
        <f t="shared" si="82"/>
        <v>67.58</v>
      </c>
      <c r="L1172" s="14">
        <v>77.446285714285594</v>
      </c>
      <c r="M1172" s="215">
        <f t="shared" si="83"/>
        <v>0.87260479152371173</v>
      </c>
      <c r="N1172" s="218"/>
      <c r="O1172" s="217"/>
      <c r="P1172" s="217"/>
      <c r="Q1172" s="217"/>
      <c r="R1172" s="217"/>
      <c r="S1172" s="216"/>
      <c r="T1172" s="219"/>
      <c r="U1172" s="217"/>
      <c r="V1172" s="217"/>
      <c r="W1172" s="220"/>
    </row>
    <row r="1173" spans="1:23" s="208" customFormat="1" hidden="1" x14ac:dyDescent="0.25">
      <c r="A1173" s="466"/>
      <c r="B1173" s="458"/>
      <c r="C1173" s="212">
        <v>7</v>
      </c>
      <c r="D1173" s="212">
        <v>1</v>
      </c>
      <c r="E1173" s="213" t="s">
        <v>151</v>
      </c>
      <c r="F1173" s="213" t="s">
        <v>154</v>
      </c>
      <c r="G1173" s="213" t="s">
        <v>156</v>
      </c>
      <c r="H1173" s="214" t="s">
        <v>119</v>
      </c>
      <c r="I1173" s="215">
        <v>13.88</v>
      </c>
      <c r="J1173" s="216">
        <v>188.2</v>
      </c>
      <c r="K1173" s="217">
        <f t="shared" si="82"/>
        <v>174.32</v>
      </c>
      <c r="L1173" s="14">
        <v>154.89257142857099</v>
      </c>
      <c r="M1173" s="215">
        <f t="shared" si="83"/>
        <v>1.1254251794792367</v>
      </c>
      <c r="N1173" s="218"/>
      <c r="O1173" s="217"/>
      <c r="P1173" s="217"/>
      <c r="Q1173" s="217"/>
      <c r="R1173" s="217"/>
      <c r="S1173" s="216"/>
      <c r="T1173" s="219"/>
      <c r="U1173" s="217"/>
      <c r="V1173" s="217"/>
      <c r="W1173" s="220"/>
    </row>
    <row r="1174" spans="1:23" s="208" customFormat="1" hidden="1" x14ac:dyDescent="0.25">
      <c r="A1174" s="466"/>
      <c r="B1174" s="458"/>
      <c r="C1174" s="212">
        <v>7</v>
      </c>
      <c r="D1174" s="212">
        <v>1</v>
      </c>
      <c r="E1174" s="213" t="s">
        <v>151</v>
      </c>
      <c r="F1174" s="213" t="s">
        <v>154</v>
      </c>
      <c r="G1174" s="213" t="s">
        <v>156</v>
      </c>
      <c r="H1174" s="214" t="s">
        <v>69</v>
      </c>
      <c r="I1174" s="215">
        <v>14.74</v>
      </c>
      <c r="J1174" s="216">
        <v>287.07</v>
      </c>
      <c r="K1174" s="217">
        <f t="shared" si="82"/>
        <v>272.33</v>
      </c>
      <c r="L1174" s="14">
        <v>232.33885714285699</v>
      </c>
      <c r="M1174" s="215">
        <f t="shared" si="83"/>
        <v>1.172124212664754</v>
      </c>
      <c r="N1174" s="218"/>
      <c r="O1174" s="217"/>
      <c r="P1174" s="217"/>
      <c r="Q1174" s="217"/>
      <c r="R1174" s="217"/>
      <c r="S1174" s="216"/>
      <c r="T1174" s="219"/>
      <c r="U1174" s="217"/>
      <c r="V1174" s="217"/>
      <c r="W1174" s="220"/>
    </row>
    <row r="1175" spans="1:23" s="208" customFormat="1" x14ac:dyDescent="0.25">
      <c r="A1175" s="466"/>
      <c r="B1175" s="458"/>
      <c r="C1175" s="212">
        <v>7</v>
      </c>
      <c r="D1175" s="212">
        <v>1</v>
      </c>
      <c r="E1175" s="213" t="s">
        <v>151</v>
      </c>
      <c r="F1175" s="213" t="s">
        <v>154</v>
      </c>
      <c r="G1175" s="213" t="s">
        <v>156</v>
      </c>
      <c r="H1175" s="214" t="s">
        <v>116</v>
      </c>
      <c r="I1175" s="215">
        <v>14.36</v>
      </c>
      <c r="J1175" s="216">
        <v>531.6</v>
      </c>
      <c r="K1175" s="217">
        <f t="shared" si="82"/>
        <v>517.24</v>
      </c>
      <c r="L1175" s="14">
        <v>464.67771428571399</v>
      </c>
      <c r="M1175" s="215">
        <f t="shared" si="83"/>
        <v>1.1131155725750328</v>
      </c>
      <c r="N1175" s="218"/>
      <c r="O1175" s="217"/>
      <c r="P1175" s="217"/>
      <c r="Q1175" s="217"/>
      <c r="R1175" s="217"/>
      <c r="S1175" s="216"/>
      <c r="T1175" s="219"/>
      <c r="U1175" s="217"/>
      <c r="V1175" s="217"/>
      <c r="W1175" s="220"/>
    </row>
    <row r="1176" spans="1:23" s="208" customFormat="1" ht="15.75" hidden="1" thickBot="1" x14ac:dyDescent="0.3">
      <c r="A1176" s="467"/>
      <c r="B1176" s="459"/>
      <c r="C1176" s="212">
        <v>7</v>
      </c>
      <c r="D1176" s="212">
        <v>1</v>
      </c>
      <c r="E1176" s="213" t="s">
        <v>151</v>
      </c>
      <c r="F1176" s="213" t="s">
        <v>154</v>
      </c>
      <c r="G1176" s="213" t="s">
        <v>156</v>
      </c>
      <c r="H1176" s="232" t="s">
        <v>118</v>
      </c>
      <c r="I1176" s="233">
        <v>13.8</v>
      </c>
      <c r="J1176" s="234">
        <v>614.91999999999996</v>
      </c>
      <c r="K1176" s="217">
        <f t="shared" si="82"/>
        <v>601.12</v>
      </c>
      <c r="L1176" s="14">
        <v>486.982244571428</v>
      </c>
      <c r="M1176" s="215">
        <f t="shared" si="83"/>
        <v>1.2343776527807901</v>
      </c>
      <c r="N1176" s="218"/>
      <c r="O1176" s="217"/>
      <c r="P1176" s="217"/>
      <c r="Q1176" s="217"/>
      <c r="R1176" s="217"/>
      <c r="S1176" s="216"/>
      <c r="T1176" s="219"/>
      <c r="U1176" s="217"/>
      <c r="V1176" s="217"/>
      <c r="W1176" s="220"/>
    </row>
    <row r="1177" spans="1:23" s="208" customFormat="1" hidden="1" x14ac:dyDescent="0.25">
      <c r="A1177" s="465" t="s">
        <v>225</v>
      </c>
      <c r="B1177" s="461">
        <v>656</v>
      </c>
      <c r="C1177" s="212">
        <v>7</v>
      </c>
      <c r="D1177" s="212">
        <v>1</v>
      </c>
      <c r="E1177" s="213" t="s">
        <v>191</v>
      </c>
      <c r="F1177" s="213" t="s">
        <v>154</v>
      </c>
      <c r="G1177" s="213" t="s">
        <v>154</v>
      </c>
      <c r="H1177" s="237" t="s">
        <v>117</v>
      </c>
      <c r="I1177" s="238">
        <v>14.02</v>
      </c>
      <c r="J1177" s="239">
        <v>89.73</v>
      </c>
      <c r="K1177" s="217">
        <f t="shared" si="82"/>
        <v>75.710000000000008</v>
      </c>
      <c r="L1177" s="14">
        <v>77.446285714285594</v>
      </c>
      <c r="M1177" s="215">
        <f t="shared" si="83"/>
        <v>0.97758077487807382</v>
      </c>
      <c r="N1177" s="218"/>
      <c r="O1177" s="217"/>
      <c r="P1177" s="217"/>
      <c r="Q1177" s="217"/>
      <c r="R1177" s="217"/>
      <c r="S1177" s="216"/>
      <c r="T1177" s="219"/>
      <c r="U1177" s="217"/>
      <c r="V1177" s="217"/>
      <c r="W1177" s="220"/>
    </row>
    <row r="1178" spans="1:23" s="208" customFormat="1" hidden="1" x14ac:dyDescent="0.25">
      <c r="A1178" s="466"/>
      <c r="B1178" s="458"/>
      <c r="C1178" s="212">
        <v>7</v>
      </c>
      <c r="D1178" s="212">
        <v>1</v>
      </c>
      <c r="E1178" s="213" t="s">
        <v>191</v>
      </c>
      <c r="F1178" s="213" t="s">
        <v>154</v>
      </c>
      <c r="G1178" s="213" t="s">
        <v>154</v>
      </c>
      <c r="H1178" s="214" t="s">
        <v>119</v>
      </c>
      <c r="I1178" s="215">
        <v>13.91</v>
      </c>
      <c r="J1178" s="216">
        <v>188.24</v>
      </c>
      <c r="K1178" s="217">
        <f t="shared" si="82"/>
        <v>174.33</v>
      </c>
      <c r="L1178" s="14">
        <v>154.89257142857099</v>
      </c>
      <c r="M1178" s="215">
        <f t="shared" si="83"/>
        <v>1.1254897403546085</v>
      </c>
      <c r="N1178" s="218"/>
      <c r="O1178" s="217"/>
      <c r="P1178" s="217"/>
      <c r="Q1178" s="217"/>
      <c r="R1178" s="217"/>
      <c r="S1178" s="216"/>
      <c r="T1178" s="219"/>
      <c r="U1178" s="217"/>
      <c r="V1178" s="217"/>
      <c r="W1178" s="220"/>
    </row>
    <row r="1179" spans="1:23" s="208" customFormat="1" hidden="1" x14ac:dyDescent="0.25">
      <c r="A1179" s="466"/>
      <c r="B1179" s="458"/>
      <c r="C1179" s="212">
        <v>7</v>
      </c>
      <c r="D1179" s="212">
        <v>1</v>
      </c>
      <c r="E1179" s="213" t="s">
        <v>191</v>
      </c>
      <c r="F1179" s="213" t="s">
        <v>154</v>
      </c>
      <c r="G1179" s="213" t="s">
        <v>154</v>
      </c>
      <c r="H1179" s="214" t="s">
        <v>69</v>
      </c>
      <c r="I1179" s="215">
        <v>13.84</v>
      </c>
      <c r="J1179" s="216">
        <v>256.22000000000003</v>
      </c>
      <c r="K1179" s="217">
        <f t="shared" si="82"/>
        <v>242.38000000000002</v>
      </c>
      <c r="L1179" s="14">
        <v>232.33885714285699</v>
      </c>
      <c r="M1179" s="215">
        <f t="shared" si="83"/>
        <v>1.0432176648392872</v>
      </c>
      <c r="N1179" s="218"/>
      <c r="O1179" s="217"/>
      <c r="P1179" s="217"/>
      <c r="Q1179" s="217"/>
      <c r="R1179" s="217"/>
      <c r="S1179" s="216"/>
      <c r="T1179" s="219"/>
      <c r="U1179" s="217"/>
      <c r="V1179" s="217"/>
      <c r="W1179" s="220"/>
    </row>
    <row r="1180" spans="1:23" s="208" customFormat="1" x14ac:dyDescent="0.25">
      <c r="A1180" s="466"/>
      <c r="B1180" s="458"/>
      <c r="C1180" s="212">
        <v>7</v>
      </c>
      <c r="D1180" s="212">
        <v>1</v>
      </c>
      <c r="E1180" s="213" t="s">
        <v>191</v>
      </c>
      <c r="F1180" s="213" t="s">
        <v>154</v>
      </c>
      <c r="G1180" s="213" t="s">
        <v>154</v>
      </c>
      <c r="H1180" s="214" t="s">
        <v>116</v>
      </c>
      <c r="I1180" s="215">
        <v>13.8</v>
      </c>
      <c r="J1180" s="216">
        <v>566.92999999999995</v>
      </c>
      <c r="K1180" s="217">
        <f t="shared" si="82"/>
        <v>553.13</v>
      </c>
      <c r="L1180" s="14">
        <v>464.67771428571399</v>
      </c>
      <c r="M1180" s="215">
        <f t="shared" si="83"/>
        <v>1.19035189981136</v>
      </c>
      <c r="N1180" s="218"/>
      <c r="O1180" s="217"/>
      <c r="P1180" s="217"/>
      <c r="Q1180" s="217"/>
      <c r="R1180" s="217"/>
      <c r="S1180" s="216"/>
      <c r="T1180" s="219"/>
      <c r="U1180" s="217"/>
      <c r="V1180" s="217"/>
      <c r="W1180" s="220"/>
    </row>
    <row r="1181" spans="1:23" s="208" customFormat="1" ht="15.75" hidden="1" thickBot="1" x14ac:dyDescent="0.3">
      <c r="A1181" s="467"/>
      <c r="B1181" s="459"/>
      <c r="C1181" s="212">
        <v>7</v>
      </c>
      <c r="D1181" s="212">
        <v>1</v>
      </c>
      <c r="E1181" s="213" t="s">
        <v>191</v>
      </c>
      <c r="F1181" s="213" t="s">
        <v>154</v>
      </c>
      <c r="G1181" s="213" t="s">
        <v>154</v>
      </c>
      <c r="H1181" s="232" t="s">
        <v>118</v>
      </c>
      <c r="I1181" s="233">
        <v>13.8</v>
      </c>
      <c r="J1181" s="234">
        <v>676.45</v>
      </c>
      <c r="K1181" s="217">
        <f t="shared" si="82"/>
        <v>662.65000000000009</v>
      </c>
      <c r="L1181" s="14">
        <v>486.982244571428</v>
      </c>
      <c r="M1181" s="215">
        <f t="shared" si="83"/>
        <v>1.360727228532058</v>
      </c>
      <c r="N1181" s="218"/>
      <c r="O1181" s="217"/>
      <c r="P1181" s="217"/>
      <c r="Q1181" s="217"/>
      <c r="R1181" s="217"/>
      <c r="S1181" s="216"/>
      <c r="T1181" s="219"/>
      <c r="U1181" s="217"/>
      <c r="V1181" s="217"/>
      <c r="W1181" s="220"/>
    </row>
    <row r="1182" spans="1:23" s="208" customFormat="1" hidden="1" x14ac:dyDescent="0.25">
      <c r="A1182" s="465" t="s">
        <v>225</v>
      </c>
      <c r="B1182" s="461">
        <v>657</v>
      </c>
      <c r="C1182" s="212">
        <v>7</v>
      </c>
      <c r="D1182" s="212">
        <v>1</v>
      </c>
      <c r="E1182" s="213" t="s">
        <v>211</v>
      </c>
      <c r="F1182" s="213" t="s">
        <v>154</v>
      </c>
      <c r="G1182" s="213" t="s">
        <v>154</v>
      </c>
      <c r="H1182" s="237" t="s">
        <v>117</v>
      </c>
      <c r="I1182" s="238">
        <v>13.8</v>
      </c>
      <c r="J1182" s="239">
        <v>76.37</v>
      </c>
      <c r="K1182" s="217">
        <f t="shared" si="82"/>
        <v>62.570000000000007</v>
      </c>
      <c r="L1182" s="14">
        <v>77.446285714285594</v>
      </c>
      <c r="M1182" s="215">
        <f t="shared" si="83"/>
        <v>0.80791479440128222</v>
      </c>
      <c r="N1182" s="218"/>
      <c r="O1182" s="217"/>
      <c r="P1182" s="217"/>
      <c r="Q1182" s="217"/>
      <c r="R1182" s="217"/>
      <c r="S1182" s="216"/>
      <c r="T1182" s="219"/>
      <c r="U1182" s="217"/>
      <c r="V1182" s="217"/>
      <c r="W1182" s="220"/>
    </row>
    <row r="1183" spans="1:23" s="208" customFormat="1" hidden="1" x14ac:dyDescent="0.25">
      <c r="A1183" s="466"/>
      <c r="B1183" s="458"/>
      <c r="C1183" s="212">
        <v>7</v>
      </c>
      <c r="D1183" s="212">
        <v>1</v>
      </c>
      <c r="E1183" s="213" t="s">
        <v>211</v>
      </c>
      <c r="F1183" s="213" t="s">
        <v>154</v>
      </c>
      <c r="G1183" s="213" t="s">
        <v>154</v>
      </c>
      <c r="H1183" s="214" t="s">
        <v>119</v>
      </c>
      <c r="I1183" s="215">
        <v>13.87</v>
      </c>
      <c r="J1183" s="216">
        <v>151</v>
      </c>
      <c r="K1183" s="217">
        <f t="shared" si="82"/>
        <v>137.13</v>
      </c>
      <c r="L1183" s="14">
        <v>154.89257142857099</v>
      </c>
      <c r="M1183" s="215">
        <f t="shared" si="83"/>
        <v>0.88532328397193516</v>
      </c>
      <c r="N1183" s="218"/>
      <c r="O1183" s="217"/>
      <c r="P1183" s="217"/>
      <c r="Q1183" s="217"/>
      <c r="R1183" s="217"/>
      <c r="S1183" s="216"/>
      <c r="T1183" s="219"/>
      <c r="U1183" s="217"/>
      <c r="V1183" s="217"/>
      <c r="W1183" s="220"/>
    </row>
    <row r="1184" spans="1:23" s="208" customFormat="1" hidden="1" x14ac:dyDescent="0.25">
      <c r="A1184" s="466"/>
      <c r="B1184" s="458"/>
      <c r="C1184" s="212">
        <v>7</v>
      </c>
      <c r="D1184" s="212">
        <v>1</v>
      </c>
      <c r="E1184" s="213" t="s">
        <v>211</v>
      </c>
      <c r="F1184" s="213" t="s">
        <v>154</v>
      </c>
      <c r="G1184" s="213" t="s">
        <v>154</v>
      </c>
      <c r="H1184" s="214" t="s">
        <v>69</v>
      </c>
      <c r="I1184" s="215">
        <v>13.98</v>
      </c>
      <c r="J1184" s="216">
        <v>198.81</v>
      </c>
      <c r="K1184" s="217">
        <f t="shared" si="82"/>
        <v>184.83</v>
      </c>
      <c r="L1184" s="14">
        <v>232.33885714285699</v>
      </c>
      <c r="M1184" s="215">
        <f t="shared" si="83"/>
        <v>0.79551910632991774</v>
      </c>
      <c r="N1184" s="218"/>
      <c r="O1184" s="217"/>
      <c r="P1184" s="217"/>
      <c r="Q1184" s="217"/>
      <c r="R1184" s="217"/>
      <c r="S1184" s="216"/>
      <c r="T1184" s="219"/>
      <c r="U1184" s="217"/>
      <c r="V1184" s="217"/>
      <c r="W1184" s="220"/>
    </row>
    <row r="1185" spans="1:23" s="208" customFormat="1" x14ac:dyDescent="0.25">
      <c r="A1185" s="466"/>
      <c r="B1185" s="458"/>
      <c r="C1185" s="212">
        <v>7</v>
      </c>
      <c r="D1185" s="212">
        <v>1</v>
      </c>
      <c r="E1185" s="213" t="s">
        <v>211</v>
      </c>
      <c r="F1185" s="213" t="s">
        <v>154</v>
      </c>
      <c r="G1185" s="213" t="s">
        <v>154</v>
      </c>
      <c r="H1185" s="214" t="s">
        <v>116</v>
      </c>
      <c r="I1185" s="215">
        <v>13.87</v>
      </c>
      <c r="J1185" s="216">
        <v>481.42</v>
      </c>
      <c r="K1185" s="217">
        <f t="shared" si="82"/>
        <v>467.55</v>
      </c>
      <c r="L1185" s="14">
        <v>464.67771428571399</v>
      </c>
      <c r="M1185" s="215">
        <f t="shared" si="83"/>
        <v>1.0061812426677299</v>
      </c>
      <c r="N1185" s="218"/>
      <c r="O1185" s="217"/>
      <c r="P1185" s="217"/>
      <c r="Q1185" s="217"/>
      <c r="R1185" s="217"/>
      <c r="S1185" s="216"/>
      <c r="T1185" s="219"/>
      <c r="U1185" s="217"/>
      <c r="V1185" s="217"/>
      <c r="W1185" s="220"/>
    </row>
    <row r="1186" spans="1:23" s="208" customFormat="1" ht="15.75" hidden="1" thickBot="1" x14ac:dyDescent="0.3">
      <c r="A1186" s="467"/>
      <c r="B1186" s="459"/>
      <c r="C1186" s="212">
        <v>7</v>
      </c>
      <c r="D1186" s="212">
        <v>1</v>
      </c>
      <c r="E1186" s="213" t="s">
        <v>211</v>
      </c>
      <c r="F1186" s="213" t="s">
        <v>154</v>
      </c>
      <c r="G1186" s="213" t="s">
        <v>154</v>
      </c>
      <c r="H1186" s="232" t="s">
        <v>118</v>
      </c>
      <c r="I1186" s="233">
        <v>13.89</v>
      </c>
      <c r="J1186" s="234">
        <v>305.45999999999998</v>
      </c>
      <c r="K1186" s="217">
        <f t="shared" si="82"/>
        <v>291.57</v>
      </c>
      <c r="L1186" s="14">
        <v>486.982244571428</v>
      </c>
      <c r="M1186" s="215">
        <f t="shared" si="83"/>
        <v>0.59872819440593394</v>
      </c>
      <c r="N1186" s="218"/>
      <c r="O1186" s="217"/>
      <c r="P1186" s="217"/>
      <c r="Q1186" s="217"/>
      <c r="R1186" s="217"/>
      <c r="S1186" s="216"/>
      <c r="T1186" s="219"/>
      <c r="U1186" s="217"/>
      <c r="V1186" s="217"/>
      <c r="W1186" s="220"/>
    </row>
    <row r="1187" spans="1:23" s="208" customFormat="1" hidden="1" x14ac:dyDescent="0.25">
      <c r="A1187" s="465" t="s">
        <v>225</v>
      </c>
      <c r="B1187" s="461">
        <v>658</v>
      </c>
      <c r="C1187" s="212">
        <v>7</v>
      </c>
      <c r="D1187" s="212">
        <v>1</v>
      </c>
      <c r="E1187" s="213" t="s">
        <v>194</v>
      </c>
      <c r="F1187" s="213" t="s">
        <v>154</v>
      </c>
      <c r="G1187" s="213" t="s">
        <v>154</v>
      </c>
      <c r="H1187" s="237" t="s">
        <v>117</v>
      </c>
      <c r="I1187" s="238">
        <v>13.86</v>
      </c>
      <c r="J1187" s="239">
        <v>73.31</v>
      </c>
      <c r="K1187" s="217">
        <f t="shared" si="82"/>
        <v>59.45</v>
      </c>
      <c r="L1187" s="14">
        <v>77.446285714285594</v>
      </c>
      <c r="M1187" s="215">
        <f t="shared" si="83"/>
        <v>0.76762880816934997</v>
      </c>
      <c r="N1187" s="218"/>
      <c r="O1187" s="217"/>
      <c r="P1187" s="217"/>
      <c r="Q1187" s="217"/>
      <c r="R1187" s="217"/>
      <c r="S1187" s="216"/>
      <c r="T1187" s="219"/>
      <c r="U1187" s="217"/>
      <c r="V1187" s="217"/>
      <c r="W1187" s="220"/>
    </row>
    <row r="1188" spans="1:23" s="208" customFormat="1" hidden="1" x14ac:dyDescent="0.25">
      <c r="A1188" s="466"/>
      <c r="B1188" s="458"/>
      <c r="C1188" s="212">
        <v>7</v>
      </c>
      <c r="D1188" s="212">
        <v>1</v>
      </c>
      <c r="E1188" s="213" t="s">
        <v>194</v>
      </c>
      <c r="F1188" s="213" t="s">
        <v>154</v>
      </c>
      <c r="G1188" s="213" t="s">
        <v>154</v>
      </c>
      <c r="H1188" s="214" t="s">
        <v>119</v>
      </c>
      <c r="I1188" s="215">
        <v>13.9</v>
      </c>
      <c r="J1188" s="216">
        <v>192.43</v>
      </c>
      <c r="K1188" s="217">
        <f t="shared" si="82"/>
        <v>178.53</v>
      </c>
      <c r="L1188" s="14">
        <v>154.89257142857099</v>
      </c>
      <c r="M1188" s="215">
        <f t="shared" si="83"/>
        <v>1.1526053080107166</v>
      </c>
      <c r="N1188" s="218"/>
      <c r="O1188" s="217"/>
      <c r="P1188" s="217"/>
      <c r="Q1188" s="217"/>
      <c r="R1188" s="217"/>
      <c r="S1188" s="216"/>
      <c r="T1188" s="219"/>
      <c r="U1188" s="217"/>
      <c r="V1188" s="217"/>
      <c r="W1188" s="220"/>
    </row>
    <row r="1189" spans="1:23" s="208" customFormat="1" hidden="1" x14ac:dyDescent="0.25">
      <c r="A1189" s="466"/>
      <c r="B1189" s="458"/>
      <c r="C1189" s="212">
        <v>7</v>
      </c>
      <c r="D1189" s="212">
        <v>1</v>
      </c>
      <c r="E1189" s="213" t="s">
        <v>194</v>
      </c>
      <c r="F1189" s="213" t="s">
        <v>154</v>
      </c>
      <c r="G1189" s="213" t="s">
        <v>154</v>
      </c>
      <c r="H1189" s="214" t="s">
        <v>69</v>
      </c>
      <c r="I1189" s="215">
        <v>13.86</v>
      </c>
      <c r="J1189" s="216">
        <v>289.35000000000002</v>
      </c>
      <c r="K1189" s="217">
        <f t="shared" si="82"/>
        <v>275.49</v>
      </c>
      <c r="L1189" s="14">
        <v>232.33885714285699</v>
      </c>
      <c r="M1189" s="215">
        <f t="shared" si="83"/>
        <v>1.1857250370763892</v>
      </c>
      <c r="N1189" s="218"/>
      <c r="O1189" s="217"/>
      <c r="P1189" s="217"/>
      <c r="Q1189" s="217"/>
      <c r="R1189" s="217"/>
      <c r="S1189" s="216"/>
      <c r="T1189" s="219"/>
      <c r="U1189" s="217"/>
      <c r="V1189" s="217"/>
      <c r="W1189" s="220"/>
    </row>
    <row r="1190" spans="1:23" s="208" customFormat="1" x14ac:dyDescent="0.25">
      <c r="A1190" s="466"/>
      <c r="B1190" s="458"/>
      <c r="C1190" s="212">
        <v>7</v>
      </c>
      <c r="D1190" s="212">
        <v>1</v>
      </c>
      <c r="E1190" s="213" t="s">
        <v>194</v>
      </c>
      <c r="F1190" s="213" t="s">
        <v>154</v>
      </c>
      <c r="G1190" s="213" t="s">
        <v>154</v>
      </c>
      <c r="H1190" s="214" t="s">
        <v>116</v>
      </c>
      <c r="I1190" s="215">
        <v>13.9</v>
      </c>
      <c r="J1190" s="216">
        <v>520.12</v>
      </c>
      <c r="K1190" s="217">
        <f t="shared" si="82"/>
        <v>506.22</v>
      </c>
      <c r="L1190" s="14">
        <v>464.67771428571399</v>
      </c>
      <c r="M1190" s="215">
        <f t="shared" si="83"/>
        <v>1.0894002110218335</v>
      </c>
      <c r="N1190" s="218"/>
      <c r="O1190" s="217"/>
      <c r="P1190" s="217"/>
      <c r="Q1190" s="217"/>
      <c r="R1190" s="217"/>
      <c r="S1190" s="216"/>
      <c r="T1190" s="219"/>
      <c r="U1190" s="217"/>
      <c r="V1190" s="217"/>
      <c r="W1190" s="220"/>
    </row>
    <row r="1191" spans="1:23" s="208" customFormat="1" ht="15.75" hidden="1" thickBot="1" x14ac:dyDescent="0.3">
      <c r="A1191" s="467"/>
      <c r="B1191" s="459"/>
      <c r="C1191" s="212">
        <v>7</v>
      </c>
      <c r="D1191" s="212">
        <v>1</v>
      </c>
      <c r="E1191" s="213" t="s">
        <v>194</v>
      </c>
      <c r="F1191" s="213" t="s">
        <v>154</v>
      </c>
      <c r="G1191" s="213" t="s">
        <v>154</v>
      </c>
      <c r="H1191" s="232" t="s">
        <v>118</v>
      </c>
      <c r="I1191" s="233">
        <v>13.97</v>
      </c>
      <c r="J1191" s="234">
        <v>522.57000000000005</v>
      </c>
      <c r="K1191" s="217">
        <f t="shared" si="82"/>
        <v>508.6</v>
      </c>
      <c r="L1191" s="14">
        <v>486.982244571428</v>
      </c>
      <c r="M1191" s="215">
        <f t="shared" si="83"/>
        <v>1.0443912599885379</v>
      </c>
      <c r="N1191" s="218"/>
      <c r="O1191" s="217"/>
      <c r="P1191" s="217"/>
      <c r="Q1191" s="217"/>
      <c r="R1191" s="217"/>
      <c r="S1191" s="216"/>
      <c r="T1191" s="219"/>
      <c r="U1191" s="217"/>
      <c r="V1191" s="217"/>
      <c r="W1191" s="220"/>
    </row>
    <row r="1192" spans="1:23" s="208" customFormat="1" hidden="1" x14ac:dyDescent="0.25">
      <c r="A1192" s="465" t="s">
        <v>225</v>
      </c>
      <c r="B1192" s="461">
        <v>659</v>
      </c>
      <c r="C1192" s="212">
        <v>7</v>
      </c>
      <c r="D1192" s="212">
        <v>1</v>
      </c>
      <c r="E1192" s="213" t="s">
        <v>181</v>
      </c>
      <c r="F1192" s="213" t="s">
        <v>154</v>
      </c>
      <c r="G1192" s="213" t="s">
        <v>154</v>
      </c>
      <c r="H1192" s="237" t="s">
        <v>117</v>
      </c>
      <c r="I1192" s="238">
        <v>13.85</v>
      </c>
      <c r="J1192" s="239">
        <v>62.53</v>
      </c>
      <c r="K1192" s="217">
        <f t="shared" si="82"/>
        <v>48.68</v>
      </c>
      <c r="L1192" s="14">
        <v>77.446285714285594</v>
      </c>
      <c r="M1192" s="215">
        <f t="shared" si="83"/>
        <v>0.62856468261873766</v>
      </c>
      <c r="N1192" s="218"/>
      <c r="O1192" s="217"/>
      <c r="P1192" s="217"/>
      <c r="Q1192" s="217"/>
      <c r="R1192" s="217"/>
      <c r="S1192" s="216"/>
      <c r="T1192" s="219"/>
      <c r="U1192" s="217"/>
      <c r="V1192" s="217"/>
      <c r="W1192" s="220"/>
    </row>
    <row r="1193" spans="1:23" s="208" customFormat="1" hidden="1" x14ac:dyDescent="0.25">
      <c r="A1193" s="466"/>
      <c r="B1193" s="458"/>
      <c r="C1193" s="212">
        <v>7</v>
      </c>
      <c r="D1193" s="212">
        <v>1</v>
      </c>
      <c r="E1193" s="213" t="s">
        <v>181</v>
      </c>
      <c r="F1193" s="213" t="s">
        <v>154</v>
      </c>
      <c r="G1193" s="213" t="s">
        <v>154</v>
      </c>
      <c r="H1193" s="214" t="s">
        <v>119</v>
      </c>
      <c r="I1193" s="215">
        <v>13.92</v>
      </c>
      <c r="J1193" s="216">
        <v>148.84</v>
      </c>
      <c r="K1193" s="217">
        <f t="shared" si="82"/>
        <v>134.92000000000002</v>
      </c>
      <c r="L1193" s="14">
        <v>154.89257142857099</v>
      </c>
      <c r="M1193" s="215">
        <f t="shared" si="83"/>
        <v>0.87105533051479256</v>
      </c>
      <c r="N1193" s="218"/>
      <c r="O1193" s="217"/>
      <c r="P1193" s="217"/>
      <c r="Q1193" s="217"/>
      <c r="R1193" s="217"/>
      <c r="S1193" s="216"/>
      <c r="T1193" s="219"/>
      <c r="U1193" s="217"/>
      <c r="V1193" s="217"/>
      <c r="W1193" s="220"/>
    </row>
    <row r="1194" spans="1:23" s="208" customFormat="1" hidden="1" x14ac:dyDescent="0.25">
      <c r="A1194" s="466"/>
      <c r="B1194" s="458"/>
      <c r="C1194" s="212">
        <v>7</v>
      </c>
      <c r="D1194" s="212">
        <v>1</v>
      </c>
      <c r="E1194" s="213" t="s">
        <v>181</v>
      </c>
      <c r="F1194" s="213" t="s">
        <v>154</v>
      </c>
      <c r="G1194" s="213" t="s">
        <v>154</v>
      </c>
      <c r="H1194" s="214" t="s">
        <v>69</v>
      </c>
      <c r="I1194" s="215">
        <v>13.84</v>
      </c>
      <c r="J1194" s="216">
        <v>249.36</v>
      </c>
      <c r="K1194" s="217">
        <f t="shared" si="82"/>
        <v>235.52</v>
      </c>
      <c r="L1194" s="14">
        <v>232.33885714285699</v>
      </c>
      <c r="M1194" s="215">
        <f t="shared" si="83"/>
        <v>1.0136918245026361</v>
      </c>
      <c r="N1194" s="218"/>
      <c r="O1194" s="217"/>
      <c r="P1194" s="217"/>
      <c r="Q1194" s="217"/>
      <c r="R1194" s="217"/>
      <c r="S1194" s="216"/>
      <c r="T1194" s="219"/>
      <c r="U1194" s="217"/>
      <c r="V1194" s="217"/>
      <c r="W1194" s="220"/>
    </row>
    <row r="1195" spans="1:23" s="208" customFormat="1" x14ac:dyDescent="0.25">
      <c r="A1195" s="466"/>
      <c r="B1195" s="458"/>
      <c r="C1195" s="212">
        <v>7</v>
      </c>
      <c r="D1195" s="212">
        <v>1</v>
      </c>
      <c r="E1195" s="213" t="s">
        <v>181</v>
      </c>
      <c r="F1195" s="213" t="s">
        <v>154</v>
      </c>
      <c r="G1195" s="213" t="s">
        <v>154</v>
      </c>
      <c r="H1195" s="214" t="s">
        <v>116</v>
      </c>
      <c r="I1195" s="215">
        <v>13.89</v>
      </c>
      <c r="J1195" s="216">
        <v>528.59</v>
      </c>
      <c r="K1195" s="217">
        <f t="shared" si="82"/>
        <v>514.70000000000005</v>
      </c>
      <c r="L1195" s="14">
        <v>464.67771428571399</v>
      </c>
      <c r="M1195" s="215">
        <f t="shared" si="83"/>
        <v>1.1076494184602301</v>
      </c>
      <c r="N1195" s="218"/>
      <c r="O1195" s="217"/>
      <c r="P1195" s="217"/>
      <c r="Q1195" s="217"/>
      <c r="R1195" s="217"/>
      <c r="S1195" s="216"/>
      <c r="T1195" s="219"/>
      <c r="U1195" s="217"/>
      <c r="V1195" s="217"/>
      <c r="W1195" s="220"/>
    </row>
    <row r="1196" spans="1:23" s="208" customFormat="1" ht="15.75" hidden="1" thickBot="1" x14ac:dyDescent="0.3">
      <c r="A1196" s="467"/>
      <c r="B1196" s="459"/>
      <c r="C1196" s="212">
        <v>7</v>
      </c>
      <c r="D1196" s="212">
        <v>1</v>
      </c>
      <c r="E1196" s="213" t="s">
        <v>181</v>
      </c>
      <c r="F1196" s="213" t="s">
        <v>154</v>
      </c>
      <c r="G1196" s="213" t="s">
        <v>154</v>
      </c>
      <c r="H1196" s="232" t="s">
        <v>118</v>
      </c>
      <c r="I1196" s="233">
        <v>13.9</v>
      </c>
      <c r="J1196" s="234">
        <v>627.38</v>
      </c>
      <c r="K1196" s="217">
        <f t="shared" si="82"/>
        <v>613.48</v>
      </c>
      <c r="L1196" s="14">
        <v>486.982244571428</v>
      </c>
      <c r="M1196" s="215">
        <f t="shared" si="83"/>
        <v>1.2597584549307279</v>
      </c>
      <c r="N1196" s="218"/>
      <c r="O1196" s="217"/>
      <c r="P1196" s="217"/>
      <c r="Q1196" s="217"/>
      <c r="R1196" s="217"/>
      <c r="S1196" s="216"/>
      <c r="T1196" s="219"/>
      <c r="U1196" s="217"/>
      <c r="V1196" s="217"/>
      <c r="W1196" s="220"/>
    </row>
    <row r="1197" spans="1:23" s="208" customFormat="1" hidden="1" x14ac:dyDescent="0.25">
      <c r="A1197" s="465" t="s">
        <v>225</v>
      </c>
      <c r="B1197" s="461">
        <v>660</v>
      </c>
      <c r="C1197" s="212">
        <v>7</v>
      </c>
      <c r="D1197" s="212">
        <v>1</v>
      </c>
      <c r="E1197" s="213" t="s">
        <v>188</v>
      </c>
      <c r="F1197" s="213" t="s">
        <v>154</v>
      </c>
      <c r="G1197" s="213" t="s">
        <v>154</v>
      </c>
      <c r="H1197" s="237" t="s">
        <v>117</v>
      </c>
      <c r="I1197" s="238">
        <v>13.82</v>
      </c>
      <c r="J1197" s="239">
        <v>72.27</v>
      </c>
      <c r="K1197" s="217">
        <f t="shared" si="82"/>
        <v>58.449999999999996</v>
      </c>
      <c r="L1197" s="14">
        <v>77.446285714285594</v>
      </c>
      <c r="M1197" s="215">
        <f t="shared" si="83"/>
        <v>0.75471663309501258</v>
      </c>
      <c r="N1197" s="218"/>
      <c r="O1197" s="217"/>
      <c r="P1197" s="217"/>
      <c r="Q1197" s="217"/>
      <c r="R1197" s="217"/>
      <c r="S1197" s="216"/>
      <c r="T1197" s="219"/>
      <c r="U1197" s="217"/>
      <c r="V1197" s="217"/>
      <c r="W1197" s="220"/>
    </row>
    <row r="1198" spans="1:23" s="208" customFormat="1" hidden="1" x14ac:dyDescent="0.25">
      <c r="A1198" s="466"/>
      <c r="B1198" s="458"/>
      <c r="C1198" s="212">
        <v>7</v>
      </c>
      <c r="D1198" s="212">
        <v>1</v>
      </c>
      <c r="E1198" s="213" t="s">
        <v>188</v>
      </c>
      <c r="F1198" s="213" t="s">
        <v>154</v>
      </c>
      <c r="G1198" s="213" t="s">
        <v>154</v>
      </c>
      <c r="H1198" s="214" t="s">
        <v>119</v>
      </c>
      <c r="I1198" s="215">
        <v>14</v>
      </c>
      <c r="J1198" s="216">
        <v>171.19</v>
      </c>
      <c r="K1198" s="217">
        <f t="shared" si="82"/>
        <v>157.19</v>
      </c>
      <c r="L1198" s="14">
        <v>154.89257142857099</v>
      </c>
      <c r="M1198" s="215">
        <f t="shared" si="83"/>
        <v>1.0148323999675379</v>
      </c>
      <c r="N1198" s="218"/>
      <c r="O1198" s="217"/>
      <c r="P1198" s="217"/>
      <c r="Q1198" s="217"/>
      <c r="R1198" s="217"/>
      <c r="S1198" s="216"/>
      <c r="T1198" s="219"/>
      <c r="U1198" s="217"/>
      <c r="V1198" s="217"/>
      <c r="W1198" s="220"/>
    </row>
    <row r="1199" spans="1:23" s="208" customFormat="1" hidden="1" x14ac:dyDescent="0.25">
      <c r="A1199" s="466"/>
      <c r="B1199" s="458"/>
      <c r="C1199" s="212">
        <v>7</v>
      </c>
      <c r="D1199" s="212">
        <v>1</v>
      </c>
      <c r="E1199" s="213" t="s">
        <v>188</v>
      </c>
      <c r="F1199" s="213" t="s">
        <v>154</v>
      </c>
      <c r="G1199" s="213" t="s">
        <v>154</v>
      </c>
      <c r="H1199" s="214" t="s">
        <v>69</v>
      </c>
      <c r="I1199" s="215">
        <v>13.85</v>
      </c>
      <c r="J1199" s="216">
        <v>283.08</v>
      </c>
      <c r="K1199" s="217">
        <f t="shared" si="82"/>
        <v>269.22999999999996</v>
      </c>
      <c r="L1199" s="14">
        <v>232.33885714285699</v>
      </c>
      <c r="M1199" s="215">
        <f t="shared" si="83"/>
        <v>1.1587816317546054</v>
      </c>
      <c r="N1199" s="218"/>
      <c r="O1199" s="217"/>
      <c r="P1199" s="217"/>
      <c r="Q1199" s="217"/>
      <c r="R1199" s="217"/>
      <c r="S1199" s="216"/>
      <c r="T1199" s="219"/>
      <c r="U1199" s="217"/>
      <c r="V1199" s="217"/>
      <c r="W1199" s="220"/>
    </row>
    <row r="1200" spans="1:23" s="208" customFormat="1" x14ac:dyDescent="0.25">
      <c r="A1200" s="466"/>
      <c r="B1200" s="458"/>
      <c r="C1200" s="212">
        <v>7</v>
      </c>
      <c r="D1200" s="212">
        <v>1</v>
      </c>
      <c r="E1200" s="213" t="s">
        <v>188</v>
      </c>
      <c r="F1200" s="213" t="s">
        <v>154</v>
      </c>
      <c r="G1200" s="213" t="s">
        <v>154</v>
      </c>
      <c r="H1200" s="214" t="s">
        <v>116</v>
      </c>
      <c r="I1200" s="215">
        <v>13.86</v>
      </c>
      <c r="J1200" s="216">
        <v>505.55</v>
      </c>
      <c r="K1200" s="217">
        <f t="shared" si="82"/>
        <v>491.69</v>
      </c>
      <c r="L1200" s="14">
        <v>464.67771428571399</v>
      </c>
      <c r="M1200" s="215">
        <f t="shared" si="83"/>
        <v>1.0581312270501466</v>
      </c>
      <c r="N1200" s="218"/>
      <c r="O1200" s="217"/>
      <c r="P1200" s="217"/>
      <c r="Q1200" s="217"/>
      <c r="R1200" s="217"/>
      <c r="S1200" s="216"/>
      <c r="T1200" s="219"/>
      <c r="U1200" s="217"/>
      <c r="V1200" s="217"/>
      <c r="W1200" s="220"/>
    </row>
    <row r="1201" spans="1:23" s="208" customFormat="1" ht="15.75" hidden="1" thickBot="1" x14ac:dyDescent="0.3">
      <c r="A1201" s="467"/>
      <c r="B1201" s="459"/>
      <c r="C1201" s="212">
        <v>7</v>
      </c>
      <c r="D1201" s="212">
        <v>1</v>
      </c>
      <c r="E1201" s="213" t="s">
        <v>188</v>
      </c>
      <c r="F1201" s="213" t="s">
        <v>154</v>
      </c>
      <c r="G1201" s="213" t="s">
        <v>154</v>
      </c>
      <c r="H1201" s="232" t="s">
        <v>118</v>
      </c>
      <c r="I1201" s="233">
        <v>13.98</v>
      </c>
      <c r="J1201" s="234">
        <v>618.37</v>
      </c>
      <c r="K1201" s="217">
        <f t="shared" si="82"/>
        <v>604.39</v>
      </c>
      <c r="L1201" s="14">
        <v>486.982244571428</v>
      </c>
      <c r="M1201" s="215">
        <f t="shared" si="83"/>
        <v>1.2410924766505553</v>
      </c>
      <c r="N1201" s="218"/>
      <c r="O1201" s="217"/>
      <c r="P1201" s="217"/>
      <c r="Q1201" s="217"/>
      <c r="R1201" s="217"/>
      <c r="S1201" s="216"/>
      <c r="T1201" s="219"/>
      <c r="U1201" s="217"/>
      <c r="V1201" s="217"/>
      <c r="W1201" s="220"/>
    </row>
    <row r="1202" spans="1:23" s="208" customFormat="1" hidden="1" x14ac:dyDescent="0.25">
      <c r="A1202" s="465" t="s">
        <v>225</v>
      </c>
      <c r="B1202" s="461">
        <v>661</v>
      </c>
      <c r="C1202" s="212">
        <v>7</v>
      </c>
      <c r="D1202" s="212">
        <v>1</v>
      </c>
      <c r="E1202" s="213" t="s">
        <v>180</v>
      </c>
      <c r="F1202" s="213" t="s">
        <v>154</v>
      </c>
      <c r="G1202" s="213" t="s">
        <v>154</v>
      </c>
      <c r="H1202" s="237" t="s">
        <v>117</v>
      </c>
      <c r="I1202" s="238">
        <v>25.42</v>
      </c>
      <c r="J1202" s="239">
        <v>103.97</v>
      </c>
      <c r="K1202" s="217">
        <f t="shared" si="82"/>
        <v>78.55</v>
      </c>
      <c r="L1202" s="14">
        <v>77.446285714285594</v>
      </c>
      <c r="M1202" s="215">
        <f t="shared" si="83"/>
        <v>1.0142513520891914</v>
      </c>
      <c r="N1202" s="218"/>
      <c r="O1202" s="217"/>
      <c r="P1202" s="217"/>
      <c r="Q1202" s="217"/>
      <c r="R1202" s="217"/>
      <c r="S1202" s="216"/>
      <c r="T1202" s="219"/>
      <c r="U1202" s="217"/>
      <c r="V1202" s="217"/>
      <c r="W1202" s="220"/>
    </row>
    <row r="1203" spans="1:23" s="208" customFormat="1" hidden="1" x14ac:dyDescent="0.25">
      <c r="A1203" s="466"/>
      <c r="B1203" s="458"/>
      <c r="C1203" s="212">
        <v>7</v>
      </c>
      <c r="D1203" s="212">
        <v>1</v>
      </c>
      <c r="E1203" s="213" t="s">
        <v>180</v>
      </c>
      <c r="F1203" s="213" t="s">
        <v>154</v>
      </c>
      <c r="G1203" s="213" t="s">
        <v>154</v>
      </c>
      <c r="H1203" s="214" t="s">
        <v>119</v>
      </c>
      <c r="I1203" s="215">
        <v>13.78</v>
      </c>
      <c r="J1203" s="216">
        <v>190.36</v>
      </c>
      <c r="K1203" s="217">
        <f t="shared" si="82"/>
        <v>176.58</v>
      </c>
      <c r="L1203" s="14">
        <v>154.89257142857099</v>
      </c>
      <c r="M1203" s="215">
        <f t="shared" si="83"/>
        <v>1.1400159373132379</v>
      </c>
      <c r="N1203" s="218"/>
      <c r="O1203" s="217"/>
      <c r="P1203" s="217"/>
      <c r="Q1203" s="217"/>
      <c r="R1203" s="217"/>
      <c r="S1203" s="216"/>
      <c r="T1203" s="219"/>
      <c r="U1203" s="217"/>
      <c r="V1203" s="217"/>
      <c r="W1203" s="220"/>
    </row>
    <row r="1204" spans="1:23" s="208" customFormat="1" hidden="1" x14ac:dyDescent="0.25">
      <c r="A1204" s="466"/>
      <c r="B1204" s="458"/>
      <c r="C1204" s="212">
        <v>7</v>
      </c>
      <c r="D1204" s="212">
        <v>1</v>
      </c>
      <c r="E1204" s="213" t="s">
        <v>180</v>
      </c>
      <c r="F1204" s="213" t="s">
        <v>154</v>
      </c>
      <c r="G1204" s="213" t="s">
        <v>154</v>
      </c>
      <c r="H1204" s="214" t="s">
        <v>69</v>
      </c>
      <c r="I1204" s="215">
        <v>25.33</v>
      </c>
      <c r="J1204" s="216">
        <v>288.13</v>
      </c>
      <c r="K1204" s="217">
        <f t="shared" si="82"/>
        <v>262.8</v>
      </c>
      <c r="L1204" s="14">
        <v>232.33885714285699</v>
      </c>
      <c r="M1204" s="215">
        <f t="shared" si="83"/>
        <v>1.1311065365119426</v>
      </c>
      <c r="N1204" s="218"/>
      <c r="O1204" s="217"/>
      <c r="P1204" s="217"/>
      <c r="Q1204" s="217"/>
      <c r="R1204" s="217"/>
      <c r="S1204" s="216"/>
      <c r="T1204" s="219"/>
      <c r="U1204" s="217"/>
      <c r="V1204" s="217"/>
      <c r="W1204" s="220"/>
    </row>
    <row r="1205" spans="1:23" s="208" customFormat="1" x14ac:dyDescent="0.25">
      <c r="A1205" s="466"/>
      <c r="B1205" s="458"/>
      <c r="C1205" s="212">
        <v>7</v>
      </c>
      <c r="D1205" s="212">
        <v>1</v>
      </c>
      <c r="E1205" s="213" t="s">
        <v>180</v>
      </c>
      <c r="F1205" s="213" t="s">
        <v>154</v>
      </c>
      <c r="G1205" s="213" t="s">
        <v>154</v>
      </c>
      <c r="H1205" s="214" t="s">
        <v>116</v>
      </c>
      <c r="I1205" s="215">
        <v>13.88</v>
      </c>
      <c r="J1205" s="216">
        <v>485.91</v>
      </c>
      <c r="K1205" s="217">
        <f t="shared" si="82"/>
        <v>472.03000000000003</v>
      </c>
      <c r="L1205" s="14">
        <v>464.67771428571399</v>
      </c>
      <c r="M1205" s="215">
        <f t="shared" si="83"/>
        <v>1.0158223333899017</v>
      </c>
      <c r="N1205" s="218"/>
      <c r="O1205" s="217"/>
      <c r="P1205" s="217"/>
      <c r="Q1205" s="217"/>
      <c r="R1205" s="217"/>
      <c r="S1205" s="216"/>
      <c r="T1205" s="219"/>
      <c r="U1205" s="217"/>
      <c r="V1205" s="217"/>
      <c r="W1205" s="220"/>
    </row>
    <row r="1206" spans="1:23" s="208" customFormat="1" ht="15.75" hidden="1" thickBot="1" x14ac:dyDescent="0.3">
      <c r="A1206" s="467"/>
      <c r="B1206" s="459"/>
      <c r="C1206" s="212">
        <v>7</v>
      </c>
      <c r="D1206" s="212">
        <v>1</v>
      </c>
      <c r="E1206" s="213" t="s">
        <v>180</v>
      </c>
      <c r="F1206" s="213" t="s">
        <v>154</v>
      </c>
      <c r="G1206" s="213" t="s">
        <v>154</v>
      </c>
      <c r="H1206" s="232" t="s">
        <v>118</v>
      </c>
      <c r="I1206" s="233">
        <v>13.84</v>
      </c>
      <c r="J1206" s="234">
        <v>492.65</v>
      </c>
      <c r="K1206" s="217">
        <f t="shared" si="82"/>
        <v>478.81</v>
      </c>
      <c r="L1206" s="14">
        <v>486.982244571428</v>
      </c>
      <c r="M1206" s="215">
        <f t="shared" si="83"/>
        <v>0.98321859849609095</v>
      </c>
      <c r="N1206" s="218"/>
      <c r="O1206" s="217"/>
      <c r="P1206" s="217"/>
      <c r="Q1206" s="217"/>
      <c r="R1206" s="217"/>
      <c r="S1206" s="216"/>
      <c r="T1206" s="219"/>
      <c r="U1206" s="217"/>
      <c r="V1206" s="217"/>
      <c r="W1206" s="220"/>
    </row>
    <row r="1207" spans="1:23" s="208" customFormat="1" hidden="1" x14ac:dyDescent="0.25">
      <c r="A1207" s="465" t="s">
        <v>225</v>
      </c>
      <c r="B1207" s="461">
        <v>662</v>
      </c>
      <c r="C1207" s="212">
        <v>7</v>
      </c>
      <c r="D1207" s="212">
        <v>1</v>
      </c>
      <c r="E1207" s="213" t="s">
        <v>187</v>
      </c>
      <c r="F1207" s="213" t="s">
        <v>157</v>
      </c>
      <c r="G1207" s="213" t="s">
        <v>156</v>
      </c>
      <c r="H1207" s="237" t="s">
        <v>117</v>
      </c>
      <c r="I1207" s="238">
        <v>13.84</v>
      </c>
      <c r="J1207" s="239">
        <v>85.93</v>
      </c>
      <c r="K1207" s="217">
        <f t="shared" si="82"/>
        <v>72.09</v>
      </c>
      <c r="L1207" s="14">
        <v>77.446285714285594</v>
      </c>
      <c r="M1207" s="215">
        <f t="shared" si="83"/>
        <v>0.93083870110897282</v>
      </c>
      <c r="N1207" s="218"/>
      <c r="O1207" s="217"/>
      <c r="P1207" s="217"/>
      <c r="Q1207" s="217"/>
      <c r="R1207" s="217"/>
      <c r="S1207" s="216"/>
      <c r="T1207" s="219"/>
      <c r="U1207" s="217"/>
      <c r="V1207" s="217"/>
      <c r="W1207" s="220"/>
    </row>
    <row r="1208" spans="1:23" s="208" customFormat="1" hidden="1" x14ac:dyDescent="0.25">
      <c r="A1208" s="466"/>
      <c r="B1208" s="458"/>
      <c r="C1208" s="212">
        <v>7</v>
      </c>
      <c r="D1208" s="212">
        <v>1</v>
      </c>
      <c r="E1208" s="213" t="s">
        <v>187</v>
      </c>
      <c r="F1208" s="213" t="s">
        <v>157</v>
      </c>
      <c r="G1208" s="213" t="s">
        <v>156</v>
      </c>
      <c r="H1208" s="214" t="s">
        <v>119</v>
      </c>
      <c r="I1208" s="215">
        <v>13.85</v>
      </c>
      <c r="J1208" s="216">
        <v>178.75</v>
      </c>
      <c r="K1208" s="217">
        <f t="shared" si="82"/>
        <v>164.9</v>
      </c>
      <c r="L1208" s="14">
        <v>154.89257142857099</v>
      </c>
      <c r="M1208" s="215">
        <f t="shared" si="83"/>
        <v>1.0646088348791083</v>
      </c>
      <c r="N1208" s="218"/>
      <c r="O1208" s="217"/>
      <c r="P1208" s="217"/>
      <c r="Q1208" s="217"/>
      <c r="R1208" s="217"/>
      <c r="S1208" s="216"/>
      <c r="T1208" s="219"/>
      <c r="U1208" s="217"/>
      <c r="V1208" s="217"/>
      <c r="W1208" s="220"/>
    </row>
    <row r="1209" spans="1:23" s="208" customFormat="1" hidden="1" x14ac:dyDescent="0.25">
      <c r="A1209" s="466"/>
      <c r="B1209" s="458"/>
      <c r="C1209" s="212">
        <v>7</v>
      </c>
      <c r="D1209" s="212">
        <v>1</v>
      </c>
      <c r="E1209" s="213" t="s">
        <v>187</v>
      </c>
      <c r="F1209" s="213" t="s">
        <v>157</v>
      </c>
      <c r="G1209" s="213" t="s">
        <v>156</v>
      </c>
      <c r="H1209" s="214" t="s">
        <v>69</v>
      </c>
      <c r="I1209" s="215">
        <v>13.9</v>
      </c>
      <c r="J1209" s="216">
        <v>254.21</v>
      </c>
      <c r="K1209" s="217">
        <f t="shared" si="82"/>
        <v>240.31</v>
      </c>
      <c r="L1209" s="14">
        <v>232.33885714285699</v>
      </c>
      <c r="M1209" s="215">
        <f t="shared" si="83"/>
        <v>1.0343082640379944</v>
      </c>
      <c r="N1209" s="218"/>
      <c r="O1209" s="217"/>
      <c r="P1209" s="217"/>
      <c r="Q1209" s="217"/>
      <c r="R1209" s="217"/>
      <c r="S1209" s="216"/>
      <c r="T1209" s="219"/>
      <c r="U1209" s="217"/>
      <c r="V1209" s="217"/>
      <c r="W1209" s="220"/>
    </row>
    <row r="1210" spans="1:23" s="208" customFormat="1" x14ac:dyDescent="0.25">
      <c r="A1210" s="466"/>
      <c r="B1210" s="458"/>
      <c r="C1210" s="212">
        <v>7</v>
      </c>
      <c r="D1210" s="212">
        <v>1</v>
      </c>
      <c r="E1210" s="213" t="s">
        <v>187</v>
      </c>
      <c r="F1210" s="213" t="s">
        <v>157</v>
      </c>
      <c r="G1210" s="213" t="s">
        <v>156</v>
      </c>
      <c r="H1210" s="214" t="s">
        <v>116</v>
      </c>
      <c r="I1210" s="215">
        <v>13.86</v>
      </c>
      <c r="J1210" s="216">
        <v>509.73</v>
      </c>
      <c r="K1210" s="217">
        <f t="shared" si="82"/>
        <v>495.87</v>
      </c>
      <c r="L1210" s="14">
        <v>464.67771428571399</v>
      </c>
      <c r="M1210" s="215">
        <f t="shared" si="83"/>
        <v>1.0671267090186016</v>
      </c>
      <c r="N1210" s="218"/>
      <c r="O1210" s="217"/>
      <c r="P1210" s="217"/>
      <c r="Q1210" s="217"/>
      <c r="R1210" s="217"/>
      <c r="S1210" s="216"/>
      <c r="T1210" s="219"/>
      <c r="U1210" s="217"/>
      <c r="V1210" s="217"/>
      <c r="W1210" s="220"/>
    </row>
    <row r="1211" spans="1:23" s="208" customFormat="1" ht="15.75" hidden="1" thickBot="1" x14ac:dyDescent="0.3">
      <c r="A1211" s="467"/>
      <c r="B1211" s="459"/>
      <c r="C1211" s="212">
        <v>7</v>
      </c>
      <c r="D1211" s="212">
        <v>1</v>
      </c>
      <c r="E1211" s="213" t="s">
        <v>187</v>
      </c>
      <c r="F1211" s="213" t="s">
        <v>157</v>
      </c>
      <c r="G1211" s="213" t="s">
        <v>156</v>
      </c>
      <c r="H1211" s="232" t="s">
        <v>118</v>
      </c>
      <c r="I1211" s="233">
        <v>13.79</v>
      </c>
      <c r="J1211" s="234">
        <v>575.85</v>
      </c>
      <c r="K1211" s="217">
        <f t="shared" si="82"/>
        <v>562.06000000000006</v>
      </c>
      <c r="L1211" s="14">
        <v>486.982244571428</v>
      </c>
      <c r="M1211" s="215">
        <f t="shared" si="83"/>
        <v>1.15416938967589</v>
      </c>
      <c r="N1211" s="218"/>
      <c r="O1211" s="217"/>
      <c r="P1211" s="217"/>
      <c r="Q1211" s="217"/>
      <c r="R1211" s="217"/>
      <c r="S1211" s="216"/>
      <c r="T1211" s="219"/>
      <c r="U1211" s="217"/>
      <c r="V1211" s="217"/>
      <c r="W1211" s="220"/>
    </row>
    <row r="1212" spans="1:23" s="208" customFormat="1" hidden="1" x14ac:dyDescent="0.25">
      <c r="A1212" s="465" t="s">
        <v>225</v>
      </c>
      <c r="B1212" s="461">
        <v>663</v>
      </c>
      <c r="C1212" s="212">
        <v>7</v>
      </c>
      <c r="D1212" s="212">
        <v>1</v>
      </c>
      <c r="E1212" s="213" t="s">
        <v>187</v>
      </c>
      <c r="F1212" s="213" t="s">
        <v>154</v>
      </c>
      <c r="G1212" s="213" t="s">
        <v>155</v>
      </c>
      <c r="H1212" s="237" t="s">
        <v>117</v>
      </c>
      <c r="I1212" s="238">
        <v>13.88</v>
      </c>
      <c r="J1212" s="239">
        <v>70.72</v>
      </c>
      <c r="K1212" s="217">
        <f t="shared" si="82"/>
        <v>56.839999999999996</v>
      </c>
      <c r="L1212" s="14">
        <v>77.446285714285594</v>
      </c>
      <c r="M1212" s="215">
        <f t="shared" si="83"/>
        <v>0.73392803122532957</v>
      </c>
      <c r="N1212" s="218"/>
      <c r="O1212" s="217"/>
      <c r="P1212" s="217"/>
      <c r="Q1212" s="217"/>
      <c r="R1212" s="217"/>
      <c r="S1212" s="216"/>
      <c r="T1212" s="219"/>
      <c r="U1212" s="217"/>
      <c r="V1212" s="217"/>
      <c r="W1212" s="220"/>
    </row>
    <row r="1213" spans="1:23" s="208" customFormat="1" hidden="1" x14ac:dyDescent="0.25">
      <c r="A1213" s="466"/>
      <c r="B1213" s="458"/>
      <c r="C1213" s="212">
        <v>7</v>
      </c>
      <c r="D1213" s="212">
        <v>1</v>
      </c>
      <c r="E1213" s="213" t="s">
        <v>187</v>
      </c>
      <c r="F1213" s="213" t="s">
        <v>154</v>
      </c>
      <c r="G1213" s="213" t="s">
        <v>155</v>
      </c>
      <c r="H1213" s="214" t="s">
        <v>119</v>
      </c>
      <c r="I1213" s="215">
        <v>13.86</v>
      </c>
      <c r="J1213" s="239">
        <v>153.80000000000001</v>
      </c>
      <c r="K1213" s="217">
        <f t="shared" si="82"/>
        <v>139.94</v>
      </c>
      <c r="L1213" s="14">
        <v>154.89257142857099</v>
      </c>
      <c r="M1213" s="215">
        <f t="shared" si="83"/>
        <v>0.90346488995137897</v>
      </c>
      <c r="N1213" s="218"/>
      <c r="O1213" s="217"/>
      <c r="P1213" s="217"/>
      <c r="Q1213" s="217"/>
      <c r="R1213" s="217"/>
      <c r="S1213" s="216"/>
      <c r="T1213" s="219"/>
      <c r="U1213" s="217"/>
      <c r="V1213" s="217"/>
      <c r="W1213" s="220"/>
    </row>
    <row r="1214" spans="1:23" s="208" customFormat="1" hidden="1" x14ac:dyDescent="0.25">
      <c r="A1214" s="466"/>
      <c r="B1214" s="458"/>
      <c r="C1214" s="212">
        <v>7</v>
      </c>
      <c r="D1214" s="212">
        <v>1</v>
      </c>
      <c r="E1214" s="213" t="s">
        <v>187</v>
      </c>
      <c r="F1214" s="213" t="s">
        <v>154</v>
      </c>
      <c r="G1214" s="213" t="s">
        <v>155</v>
      </c>
      <c r="H1214" s="214" t="s">
        <v>69</v>
      </c>
      <c r="I1214" s="215">
        <v>25.36</v>
      </c>
      <c r="J1214" s="216">
        <v>246.95</v>
      </c>
      <c r="K1214" s="217">
        <f t="shared" si="82"/>
        <v>221.58999999999997</v>
      </c>
      <c r="L1214" s="14">
        <v>232.33885714285699</v>
      </c>
      <c r="M1214" s="215">
        <f t="shared" si="83"/>
        <v>0.95373629157412987</v>
      </c>
      <c r="N1214" s="218"/>
      <c r="O1214" s="217"/>
      <c r="P1214" s="217"/>
      <c r="Q1214" s="217"/>
      <c r="R1214" s="217"/>
      <c r="S1214" s="216"/>
      <c r="T1214" s="219"/>
      <c r="U1214" s="217"/>
      <c r="V1214" s="217"/>
      <c r="W1214" s="220"/>
    </row>
    <row r="1215" spans="1:23" s="208" customFormat="1" x14ac:dyDescent="0.25">
      <c r="A1215" s="466"/>
      <c r="B1215" s="458"/>
      <c r="C1215" s="212">
        <v>7</v>
      </c>
      <c r="D1215" s="212">
        <v>1</v>
      </c>
      <c r="E1215" s="213" t="s">
        <v>187</v>
      </c>
      <c r="F1215" s="213" t="s">
        <v>154</v>
      </c>
      <c r="G1215" s="213" t="s">
        <v>155</v>
      </c>
      <c r="H1215" s="214" t="s">
        <v>116</v>
      </c>
      <c r="I1215" s="215">
        <v>25.19</v>
      </c>
      <c r="J1215" s="216">
        <v>517.61</v>
      </c>
      <c r="K1215" s="217">
        <f t="shared" si="82"/>
        <v>492.42</v>
      </c>
      <c r="L1215" s="14">
        <v>464.67771428571399</v>
      </c>
      <c r="M1215" s="215">
        <f t="shared" si="83"/>
        <v>1.0597022083508576</v>
      </c>
      <c r="N1215" s="218"/>
      <c r="O1215" s="217"/>
      <c r="P1215" s="217"/>
      <c r="Q1215" s="217"/>
      <c r="R1215" s="217"/>
      <c r="S1215" s="216"/>
      <c r="T1215" s="219"/>
      <c r="U1215" s="217"/>
      <c r="V1215" s="217"/>
      <c r="W1215" s="220"/>
    </row>
    <row r="1216" spans="1:23" s="208" customFormat="1" ht="15.75" hidden="1" thickBot="1" x14ac:dyDescent="0.3">
      <c r="A1216" s="467"/>
      <c r="B1216" s="459"/>
      <c r="C1216" s="212">
        <v>7</v>
      </c>
      <c r="D1216" s="212">
        <v>1</v>
      </c>
      <c r="E1216" s="213" t="s">
        <v>187</v>
      </c>
      <c r="F1216" s="213" t="s">
        <v>154</v>
      </c>
      <c r="G1216" s="213" t="s">
        <v>155</v>
      </c>
      <c r="H1216" s="245" t="s">
        <v>217</v>
      </c>
      <c r="I1216" s="233">
        <v>25.36</v>
      </c>
      <c r="J1216" s="234">
        <v>464.5</v>
      </c>
      <c r="K1216" s="217">
        <f t="shared" si="82"/>
        <v>439.14</v>
      </c>
      <c r="L1216" s="246">
        <v>356.25291428571398</v>
      </c>
      <c r="M1216" s="215">
        <f t="shared" si="83"/>
        <v>1.2326636004661866</v>
      </c>
      <c r="N1216" s="218"/>
      <c r="O1216" s="217"/>
      <c r="P1216" s="217"/>
      <c r="Q1216" s="217"/>
      <c r="R1216" s="217"/>
      <c r="S1216" s="216"/>
      <c r="T1216" s="219"/>
      <c r="U1216" s="217"/>
      <c r="V1216" s="217"/>
      <c r="W1216" s="220"/>
    </row>
    <row r="1217" spans="1:23" s="208" customFormat="1" hidden="1" x14ac:dyDescent="0.25">
      <c r="A1217" s="465" t="s">
        <v>225</v>
      </c>
      <c r="B1217" s="461">
        <v>664</v>
      </c>
      <c r="C1217" s="212">
        <v>7</v>
      </c>
      <c r="D1217" s="212">
        <v>1</v>
      </c>
      <c r="E1217" s="213" t="s">
        <v>180</v>
      </c>
      <c r="F1217" s="213" t="s">
        <v>157</v>
      </c>
      <c r="G1217" s="213" t="s">
        <v>156</v>
      </c>
      <c r="H1217" s="237" t="s">
        <v>117</v>
      </c>
      <c r="I1217" s="238">
        <v>13.82</v>
      </c>
      <c r="J1217" s="239">
        <v>86.49</v>
      </c>
      <c r="K1217" s="217">
        <f t="shared" si="82"/>
        <v>72.669999999999987</v>
      </c>
      <c r="L1217" s="14">
        <v>77.446285714285594</v>
      </c>
      <c r="M1217" s="215">
        <f t="shared" si="83"/>
        <v>0.93832776265208828</v>
      </c>
      <c r="N1217" s="218"/>
      <c r="O1217" s="217"/>
      <c r="P1217" s="217"/>
      <c r="Q1217" s="217"/>
      <c r="R1217" s="217"/>
      <c r="S1217" s="216"/>
      <c r="T1217" s="219"/>
      <c r="U1217" s="217"/>
      <c r="V1217" s="217"/>
      <c r="W1217" s="220"/>
    </row>
    <row r="1218" spans="1:23" s="208" customFormat="1" hidden="1" x14ac:dyDescent="0.25">
      <c r="A1218" s="466"/>
      <c r="B1218" s="458"/>
      <c r="C1218" s="212">
        <v>7</v>
      </c>
      <c r="D1218" s="212">
        <v>1</v>
      </c>
      <c r="E1218" s="213" t="s">
        <v>180</v>
      </c>
      <c r="F1218" s="213" t="s">
        <v>157</v>
      </c>
      <c r="G1218" s="213" t="s">
        <v>156</v>
      </c>
      <c r="H1218" s="214" t="s">
        <v>119</v>
      </c>
      <c r="I1218" s="215">
        <v>13.8</v>
      </c>
      <c r="J1218" s="216">
        <v>202.76</v>
      </c>
      <c r="K1218" s="217">
        <f t="shared" si="82"/>
        <v>188.95999999999998</v>
      </c>
      <c r="L1218" s="14">
        <v>154.89257142857099</v>
      </c>
      <c r="M1218" s="215">
        <f t="shared" si="83"/>
        <v>1.2199423010233854</v>
      </c>
      <c r="N1218" s="218"/>
      <c r="O1218" s="217"/>
      <c r="P1218" s="217"/>
      <c r="Q1218" s="217"/>
      <c r="R1218" s="217"/>
      <c r="S1218" s="216"/>
      <c r="T1218" s="219"/>
      <c r="U1218" s="217"/>
      <c r="V1218" s="217"/>
      <c r="W1218" s="220"/>
    </row>
    <row r="1219" spans="1:23" s="208" customFormat="1" hidden="1" x14ac:dyDescent="0.25">
      <c r="A1219" s="466"/>
      <c r="B1219" s="458"/>
      <c r="C1219" s="212">
        <v>7</v>
      </c>
      <c r="D1219" s="212">
        <v>1</v>
      </c>
      <c r="E1219" s="213" t="s">
        <v>180</v>
      </c>
      <c r="F1219" s="213" t="s">
        <v>157</v>
      </c>
      <c r="G1219" s="213" t="s">
        <v>156</v>
      </c>
      <c r="H1219" s="214" t="s">
        <v>69</v>
      </c>
      <c r="I1219" s="215">
        <v>14.22</v>
      </c>
      <c r="J1219" s="216">
        <v>313.56</v>
      </c>
      <c r="K1219" s="217">
        <f t="shared" ref="K1219:K1286" si="84">J1219-I1219</f>
        <v>299.33999999999997</v>
      </c>
      <c r="L1219" s="14">
        <v>232.33885714285699</v>
      </c>
      <c r="M1219" s="215">
        <f t="shared" ref="M1219:M1286" si="85">K1219/L1219</f>
        <v>1.2883768289173703</v>
      </c>
      <c r="N1219" s="218"/>
      <c r="O1219" s="217"/>
      <c r="P1219" s="217"/>
      <c r="Q1219" s="217"/>
      <c r="R1219" s="217"/>
      <c r="S1219" s="216"/>
      <c r="T1219" s="219"/>
      <c r="U1219" s="217"/>
      <c r="V1219" s="217"/>
      <c r="W1219" s="220"/>
    </row>
    <row r="1220" spans="1:23" s="208" customFormat="1" x14ac:dyDescent="0.25">
      <c r="A1220" s="466"/>
      <c r="B1220" s="458"/>
      <c r="C1220" s="212">
        <v>7</v>
      </c>
      <c r="D1220" s="212">
        <v>1</v>
      </c>
      <c r="E1220" s="213" t="s">
        <v>180</v>
      </c>
      <c r="F1220" s="213" t="s">
        <v>157</v>
      </c>
      <c r="G1220" s="213" t="s">
        <v>156</v>
      </c>
      <c r="H1220" s="214" t="s">
        <v>116</v>
      </c>
      <c r="I1220" s="215">
        <v>13.78</v>
      </c>
      <c r="J1220" s="216">
        <v>511.07</v>
      </c>
      <c r="K1220" s="217">
        <f t="shared" si="84"/>
        <v>497.29</v>
      </c>
      <c r="L1220" s="14">
        <v>464.67771428571399</v>
      </c>
      <c r="M1220" s="215">
        <f t="shared" si="85"/>
        <v>1.0701825904528615</v>
      </c>
      <c r="N1220" s="218"/>
      <c r="O1220" s="217"/>
      <c r="P1220" s="217"/>
      <c r="Q1220" s="217"/>
      <c r="R1220" s="217"/>
      <c r="S1220" s="216"/>
      <c r="T1220" s="219"/>
      <c r="U1220" s="217"/>
      <c r="V1220" s="217"/>
      <c r="W1220" s="220"/>
    </row>
    <row r="1221" spans="1:23" s="208" customFormat="1" ht="15.75" hidden="1" thickBot="1" x14ac:dyDescent="0.3">
      <c r="A1221" s="467"/>
      <c r="B1221" s="459"/>
      <c r="C1221" s="212">
        <v>7</v>
      </c>
      <c r="D1221" s="212">
        <v>1</v>
      </c>
      <c r="E1221" s="213" t="s">
        <v>180</v>
      </c>
      <c r="F1221" s="213" t="s">
        <v>157</v>
      </c>
      <c r="G1221" s="213" t="s">
        <v>156</v>
      </c>
      <c r="H1221" s="232" t="s">
        <v>118</v>
      </c>
      <c r="I1221" s="233">
        <v>14.02</v>
      </c>
      <c r="J1221" s="234">
        <v>593.04999999999995</v>
      </c>
      <c r="K1221" s="217">
        <f t="shared" si="84"/>
        <v>579.03</v>
      </c>
      <c r="L1221" s="14">
        <v>486.982244571428</v>
      </c>
      <c r="M1221" s="215">
        <f t="shared" si="85"/>
        <v>1.1890166560581263</v>
      </c>
      <c r="N1221" s="218"/>
      <c r="O1221" s="217"/>
      <c r="P1221" s="217"/>
      <c r="Q1221" s="217"/>
      <c r="R1221" s="217"/>
      <c r="S1221" s="216"/>
      <c r="T1221" s="219"/>
      <c r="U1221" s="217"/>
      <c r="V1221" s="217"/>
      <c r="W1221" s="220"/>
    </row>
    <row r="1222" spans="1:23" s="208" customFormat="1" hidden="1" x14ac:dyDescent="0.25">
      <c r="A1222" s="465" t="s">
        <v>225</v>
      </c>
      <c r="B1222" s="461">
        <v>665</v>
      </c>
      <c r="C1222" s="212">
        <v>7</v>
      </c>
      <c r="D1222" s="212">
        <v>1</v>
      </c>
      <c r="E1222" s="213" t="s">
        <v>151</v>
      </c>
      <c r="F1222" s="213" t="s">
        <v>154</v>
      </c>
      <c r="G1222" s="213" t="s">
        <v>155</v>
      </c>
      <c r="H1222" s="237" t="s">
        <v>117</v>
      </c>
      <c r="I1222" s="238">
        <v>13.85</v>
      </c>
      <c r="J1222" s="239">
        <v>80.709999999999994</v>
      </c>
      <c r="K1222" s="217">
        <f t="shared" si="84"/>
        <v>66.86</v>
      </c>
      <c r="L1222" s="14">
        <v>77.446285714285594</v>
      </c>
      <c r="M1222" s="215">
        <f t="shared" si="85"/>
        <v>0.86330802547018892</v>
      </c>
      <c r="N1222" s="218"/>
      <c r="O1222" s="217"/>
      <c r="P1222" s="217"/>
      <c r="Q1222" s="217"/>
      <c r="R1222" s="217"/>
      <c r="S1222" s="216"/>
      <c r="T1222" s="219"/>
      <c r="U1222" s="217"/>
      <c r="V1222" s="217"/>
      <c r="W1222" s="220"/>
    </row>
    <row r="1223" spans="1:23" s="208" customFormat="1" hidden="1" x14ac:dyDescent="0.25">
      <c r="A1223" s="466"/>
      <c r="B1223" s="458"/>
      <c r="C1223" s="212">
        <v>7</v>
      </c>
      <c r="D1223" s="212">
        <v>1</v>
      </c>
      <c r="E1223" s="213" t="s">
        <v>151</v>
      </c>
      <c r="F1223" s="213" t="s">
        <v>154</v>
      </c>
      <c r="G1223" s="213" t="s">
        <v>155</v>
      </c>
      <c r="H1223" s="214" t="s">
        <v>119</v>
      </c>
      <c r="I1223" s="215">
        <v>13.84</v>
      </c>
      <c r="J1223" s="216">
        <v>171.16</v>
      </c>
      <c r="K1223" s="217">
        <f t="shared" si="84"/>
        <v>157.32</v>
      </c>
      <c r="L1223" s="14">
        <v>154.89257142857099</v>
      </c>
      <c r="M1223" s="215">
        <f t="shared" si="85"/>
        <v>1.0156716913473698</v>
      </c>
      <c r="N1223" s="218"/>
      <c r="O1223" s="217"/>
      <c r="P1223" s="217"/>
      <c r="Q1223" s="217"/>
      <c r="R1223" s="217"/>
      <c r="S1223" s="216"/>
      <c r="T1223" s="219"/>
      <c r="U1223" s="217"/>
      <c r="V1223" s="217"/>
      <c r="W1223" s="220"/>
    </row>
    <row r="1224" spans="1:23" s="208" customFormat="1" hidden="1" x14ac:dyDescent="0.25">
      <c r="A1224" s="466"/>
      <c r="B1224" s="458"/>
      <c r="C1224" s="212">
        <v>7</v>
      </c>
      <c r="D1224" s="212">
        <v>1</v>
      </c>
      <c r="E1224" s="213" t="s">
        <v>151</v>
      </c>
      <c r="F1224" s="213" t="s">
        <v>154</v>
      </c>
      <c r="G1224" s="213" t="s">
        <v>155</v>
      </c>
      <c r="H1224" s="214" t="s">
        <v>69</v>
      </c>
      <c r="I1224" s="215">
        <v>13.86</v>
      </c>
      <c r="J1224" s="216">
        <v>280.08999999999997</v>
      </c>
      <c r="K1224" s="217">
        <f t="shared" si="84"/>
        <v>266.22999999999996</v>
      </c>
      <c r="L1224" s="14">
        <v>232.33885714285699</v>
      </c>
      <c r="M1224" s="215">
        <f t="shared" si="85"/>
        <v>1.1458694566802681</v>
      </c>
      <c r="N1224" s="218"/>
      <c r="O1224" s="217"/>
      <c r="P1224" s="217"/>
      <c r="Q1224" s="217"/>
      <c r="R1224" s="217"/>
      <c r="S1224" s="216"/>
      <c r="T1224" s="219"/>
      <c r="U1224" s="217"/>
      <c r="V1224" s="217"/>
      <c r="W1224" s="220"/>
    </row>
    <row r="1225" spans="1:23" s="208" customFormat="1" x14ac:dyDescent="0.25">
      <c r="A1225" s="466"/>
      <c r="B1225" s="458"/>
      <c r="C1225" s="212">
        <v>7</v>
      </c>
      <c r="D1225" s="212">
        <v>1</v>
      </c>
      <c r="E1225" s="213" t="s">
        <v>151</v>
      </c>
      <c r="F1225" s="213" t="s">
        <v>154</v>
      </c>
      <c r="G1225" s="213" t="s">
        <v>155</v>
      </c>
      <c r="H1225" s="214" t="s">
        <v>116</v>
      </c>
      <c r="I1225" s="215">
        <v>13.76</v>
      </c>
      <c r="J1225" s="216">
        <v>488.54</v>
      </c>
      <c r="K1225" s="217">
        <f t="shared" si="84"/>
        <v>474.78000000000003</v>
      </c>
      <c r="L1225" s="14">
        <v>464.67771428571399</v>
      </c>
      <c r="M1225" s="215">
        <f t="shared" si="85"/>
        <v>1.0217404136323063</v>
      </c>
      <c r="N1225" s="218"/>
      <c r="O1225" s="217"/>
      <c r="P1225" s="217"/>
      <c r="Q1225" s="217"/>
      <c r="R1225" s="217"/>
      <c r="S1225" s="216"/>
      <c r="T1225" s="219"/>
      <c r="U1225" s="217"/>
      <c r="V1225" s="217"/>
      <c r="W1225" s="220"/>
    </row>
    <row r="1226" spans="1:23" s="208" customFormat="1" ht="15.75" hidden="1" thickBot="1" x14ac:dyDescent="0.3">
      <c r="A1226" s="467"/>
      <c r="B1226" s="459"/>
      <c r="C1226" s="212">
        <v>7</v>
      </c>
      <c r="D1226" s="212">
        <v>1</v>
      </c>
      <c r="E1226" s="213" t="s">
        <v>151</v>
      </c>
      <c r="F1226" s="213" t="s">
        <v>154</v>
      </c>
      <c r="G1226" s="213" t="s">
        <v>155</v>
      </c>
      <c r="H1226" s="245" t="s">
        <v>220</v>
      </c>
      <c r="I1226" s="233">
        <v>13.85</v>
      </c>
      <c r="J1226" s="234">
        <v>370.14</v>
      </c>
      <c r="K1226" s="217">
        <f t="shared" si="84"/>
        <v>356.28999999999996</v>
      </c>
      <c r="L1226" s="246">
        <v>309.78514285714198</v>
      </c>
      <c r="M1226" s="215">
        <f t="shared" si="85"/>
        <v>1.1501197143089066</v>
      </c>
      <c r="N1226" s="218"/>
      <c r="O1226" s="217"/>
      <c r="P1226" s="217"/>
      <c r="Q1226" s="217"/>
      <c r="R1226" s="217"/>
      <c r="S1226" s="216"/>
      <c r="T1226" s="219"/>
      <c r="U1226" s="217"/>
      <c r="V1226" s="217"/>
      <c r="W1226" s="220"/>
    </row>
    <row r="1227" spans="1:23" s="208" customFormat="1" hidden="1" x14ac:dyDescent="0.25">
      <c r="A1227" s="298"/>
      <c r="B1227" s="481">
        <v>736</v>
      </c>
      <c r="C1227" s="212"/>
      <c r="D1227" s="212"/>
      <c r="E1227" s="213"/>
      <c r="F1227" s="213"/>
      <c r="G1227" s="213"/>
      <c r="H1227" s="237" t="s">
        <v>117</v>
      </c>
      <c r="I1227" s="299">
        <v>13.87</v>
      </c>
      <c r="J1227" s="300">
        <v>78.27</v>
      </c>
      <c r="K1227" s="217">
        <f t="shared" si="84"/>
        <v>64.399999999999991</v>
      </c>
      <c r="L1227" s="14">
        <v>77.446285714285594</v>
      </c>
      <c r="M1227" s="215">
        <f t="shared" si="85"/>
        <v>0.83154407478731918</v>
      </c>
      <c r="N1227" s="218"/>
      <c r="O1227" s="217"/>
      <c r="P1227" s="217"/>
      <c r="Q1227" s="217"/>
      <c r="R1227" s="217"/>
      <c r="S1227" s="216"/>
      <c r="T1227" s="219"/>
      <c r="U1227" s="217"/>
      <c r="V1227" s="217"/>
      <c r="W1227" s="220"/>
    </row>
    <row r="1228" spans="1:23" s="208" customFormat="1" hidden="1" x14ac:dyDescent="0.25">
      <c r="A1228" s="298"/>
      <c r="B1228" s="482"/>
      <c r="C1228" s="212"/>
      <c r="D1228" s="212"/>
      <c r="E1228" s="213"/>
      <c r="F1228" s="213"/>
      <c r="G1228" s="213"/>
      <c r="H1228" s="214" t="s">
        <v>119</v>
      </c>
      <c r="I1228" s="299">
        <v>13.76</v>
      </c>
      <c r="J1228" s="300">
        <v>149.57</v>
      </c>
      <c r="K1228" s="217">
        <f t="shared" si="84"/>
        <v>135.81</v>
      </c>
      <c r="L1228" s="14">
        <v>154.89257142857099</v>
      </c>
      <c r="M1228" s="215">
        <f t="shared" si="85"/>
        <v>0.87680124842287255</v>
      </c>
      <c r="N1228" s="218"/>
      <c r="O1228" s="217"/>
      <c r="P1228" s="217"/>
      <c r="Q1228" s="217"/>
      <c r="R1228" s="217"/>
      <c r="S1228" s="216"/>
      <c r="T1228" s="219"/>
      <c r="U1228" s="217"/>
      <c r="V1228" s="217"/>
      <c r="W1228" s="220"/>
    </row>
    <row r="1229" spans="1:23" s="208" customFormat="1" hidden="1" x14ac:dyDescent="0.25">
      <c r="A1229" s="298"/>
      <c r="B1229" s="482"/>
      <c r="C1229" s="212"/>
      <c r="D1229" s="212"/>
      <c r="E1229" s="213"/>
      <c r="F1229" s="213"/>
      <c r="G1229" s="213"/>
      <c r="H1229" s="214" t="s">
        <v>69</v>
      </c>
      <c r="I1229" s="299">
        <v>13.78</v>
      </c>
      <c r="J1229" s="300">
        <v>225.2</v>
      </c>
      <c r="K1229" s="217">
        <f t="shared" si="84"/>
        <v>211.42</v>
      </c>
      <c r="L1229" s="14">
        <v>232.33885714285699</v>
      </c>
      <c r="M1229" s="215">
        <f t="shared" si="85"/>
        <v>0.90996401807212668</v>
      </c>
      <c r="N1229" s="218"/>
      <c r="O1229" s="217"/>
      <c r="P1229" s="217"/>
      <c r="Q1229" s="217"/>
      <c r="R1229" s="217"/>
      <c r="S1229" s="216"/>
      <c r="T1229" s="219"/>
      <c r="U1229" s="217"/>
      <c r="V1229" s="217"/>
      <c r="W1229" s="220"/>
    </row>
    <row r="1230" spans="1:23" s="208" customFormat="1" x14ac:dyDescent="0.25">
      <c r="A1230" s="298"/>
      <c r="B1230" s="482"/>
      <c r="C1230" s="212"/>
      <c r="D1230" s="212"/>
      <c r="E1230" s="213"/>
      <c r="F1230" s="213"/>
      <c r="G1230" s="213"/>
      <c r="H1230" s="214" t="s">
        <v>116</v>
      </c>
      <c r="I1230" s="299">
        <v>13.75</v>
      </c>
      <c r="J1230" s="300">
        <v>422.63</v>
      </c>
      <c r="K1230" s="217">
        <f t="shared" si="84"/>
        <v>408.88</v>
      </c>
      <c r="L1230" s="14">
        <v>464.67771428571399</v>
      </c>
      <c r="M1230" s="215">
        <f t="shared" si="85"/>
        <v>0.87992169073250215</v>
      </c>
      <c r="N1230" s="218"/>
      <c r="O1230" s="217"/>
      <c r="P1230" s="217"/>
      <c r="Q1230" s="217"/>
      <c r="R1230" s="217"/>
      <c r="S1230" s="216"/>
      <c r="T1230" s="219"/>
      <c r="U1230" s="217"/>
      <c r="V1230" s="217"/>
      <c r="W1230" s="220"/>
    </row>
    <row r="1231" spans="1:23" s="208" customFormat="1" ht="15.75" hidden="1" thickBot="1" x14ac:dyDescent="0.3">
      <c r="A1231" s="298"/>
      <c r="B1231" s="483"/>
      <c r="C1231" s="212"/>
      <c r="D1231" s="212"/>
      <c r="E1231" s="213"/>
      <c r="F1231" s="213"/>
      <c r="G1231" s="213"/>
      <c r="H1231" s="301" t="s">
        <v>124</v>
      </c>
      <c r="I1231" s="299">
        <v>13.86</v>
      </c>
      <c r="J1231" s="300">
        <v>291.42</v>
      </c>
      <c r="K1231" s="217">
        <f t="shared" si="84"/>
        <v>277.56</v>
      </c>
      <c r="L1231" s="246">
        <v>325.27439999999899</v>
      </c>
      <c r="M1231" s="215">
        <f t="shared" si="85"/>
        <v>0.85331031276977487</v>
      </c>
      <c r="N1231" s="218"/>
      <c r="O1231" s="217"/>
      <c r="P1231" s="217"/>
      <c r="Q1231" s="217"/>
      <c r="R1231" s="217"/>
      <c r="S1231" s="216"/>
      <c r="T1231" s="219"/>
      <c r="U1231" s="217"/>
      <c r="V1231" s="217"/>
      <c r="W1231" s="220"/>
    </row>
    <row r="1232" spans="1:23" s="208" customFormat="1" hidden="1" x14ac:dyDescent="0.25">
      <c r="A1232" s="465" t="s">
        <v>226</v>
      </c>
      <c r="B1232" s="461">
        <v>737</v>
      </c>
      <c r="C1232" s="212">
        <v>8</v>
      </c>
      <c r="D1232" s="212">
        <v>1</v>
      </c>
      <c r="E1232" s="213" t="s">
        <v>187</v>
      </c>
      <c r="F1232" s="213" t="s">
        <v>154</v>
      </c>
      <c r="G1232" s="213" t="s">
        <v>155</v>
      </c>
      <c r="H1232" s="237" t="s">
        <v>117</v>
      </c>
      <c r="I1232" s="238">
        <v>13.85</v>
      </c>
      <c r="J1232" s="239">
        <v>91.89</v>
      </c>
      <c r="K1232" s="217">
        <f t="shared" si="84"/>
        <v>78.040000000000006</v>
      </c>
      <c r="L1232" s="14">
        <v>77.446285714285594</v>
      </c>
      <c r="M1232" s="215">
        <f t="shared" si="85"/>
        <v>1.0076661428012796</v>
      </c>
      <c r="N1232" s="218"/>
      <c r="O1232" s="217"/>
      <c r="P1232" s="217"/>
      <c r="Q1232" s="217"/>
      <c r="R1232" s="217"/>
      <c r="S1232" s="216"/>
      <c r="T1232" s="219"/>
      <c r="U1232" s="217"/>
      <c r="V1232" s="217"/>
      <c r="W1232" s="220"/>
    </row>
    <row r="1233" spans="1:23" s="208" customFormat="1" hidden="1" x14ac:dyDescent="0.25">
      <c r="A1233" s="466"/>
      <c r="B1233" s="458"/>
      <c r="C1233" s="212">
        <v>8</v>
      </c>
      <c r="D1233" s="212">
        <v>1</v>
      </c>
      <c r="E1233" s="213" t="s">
        <v>187</v>
      </c>
      <c r="F1233" s="213" t="s">
        <v>154</v>
      </c>
      <c r="G1233" s="213" t="s">
        <v>155</v>
      </c>
      <c r="H1233" s="214" t="s">
        <v>119</v>
      </c>
      <c r="I1233" s="215">
        <v>13.9</v>
      </c>
      <c r="J1233" s="216">
        <v>211.07</v>
      </c>
      <c r="K1233" s="217">
        <f t="shared" si="84"/>
        <v>197.17</v>
      </c>
      <c r="L1233" s="14">
        <v>154.89257142857099</v>
      </c>
      <c r="M1233" s="215">
        <f t="shared" si="85"/>
        <v>1.2729467797035401</v>
      </c>
      <c r="N1233" s="218"/>
      <c r="O1233" s="217"/>
      <c r="P1233" s="217"/>
      <c r="Q1233" s="217"/>
      <c r="R1233" s="217"/>
      <c r="S1233" s="216"/>
      <c r="T1233" s="219"/>
      <c r="U1233" s="217"/>
      <c r="V1233" s="217"/>
      <c r="W1233" s="220"/>
    </row>
    <row r="1234" spans="1:23" s="208" customFormat="1" hidden="1" x14ac:dyDescent="0.25">
      <c r="A1234" s="466"/>
      <c r="B1234" s="458"/>
      <c r="C1234" s="212">
        <v>8</v>
      </c>
      <c r="D1234" s="212">
        <v>1</v>
      </c>
      <c r="E1234" s="213" t="s">
        <v>187</v>
      </c>
      <c r="F1234" s="213" t="s">
        <v>154</v>
      </c>
      <c r="G1234" s="213" t="s">
        <v>155</v>
      </c>
      <c r="H1234" s="214" t="s">
        <v>69</v>
      </c>
      <c r="I1234" s="215">
        <v>13.85</v>
      </c>
      <c r="J1234" s="216">
        <v>277.33</v>
      </c>
      <c r="K1234" s="217">
        <f t="shared" si="84"/>
        <v>263.47999999999996</v>
      </c>
      <c r="L1234" s="14">
        <v>232.33885714285699</v>
      </c>
      <c r="M1234" s="215">
        <f t="shared" si="85"/>
        <v>1.1340332961954589</v>
      </c>
      <c r="N1234" s="218"/>
      <c r="O1234" s="217"/>
      <c r="P1234" s="217"/>
      <c r="Q1234" s="217"/>
      <c r="R1234" s="217"/>
      <c r="S1234" s="216"/>
      <c r="T1234" s="219"/>
      <c r="U1234" s="217"/>
      <c r="V1234" s="217"/>
      <c r="W1234" s="220"/>
    </row>
    <row r="1235" spans="1:23" s="208" customFormat="1" x14ac:dyDescent="0.25">
      <c r="A1235" s="466"/>
      <c r="B1235" s="458"/>
      <c r="C1235" s="212">
        <v>8</v>
      </c>
      <c r="D1235" s="212">
        <v>1</v>
      </c>
      <c r="E1235" s="213" t="s">
        <v>187</v>
      </c>
      <c r="F1235" s="213" t="s">
        <v>154</v>
      </c>
      <c r="G1235" s="213" t="s">
        <v>155</v>
      </c>
      <c r="H1235" s="214" t="s">
        <v>116</v>
      </c>
      <c r="I1235" s="215">
        <v>13.91</v>
      </c>
      <c r="J1235" s="216">
        <v>507.39</v>
      </c>
      <c r="K1235" s="217">
        <f t="shared" si="84"/>
        <v>493.47999999999996</v>
      </c>
      <c r="L1235" s="14">
        <v>464.67771428571399</v>
      </c>
      <c r="M1235" s="215">
        <f t="shared" si="85"/>
        <v>1.0619833592806571</v>
      </c>
      <c r="N1235" s="218"/>
      <c r="O1235" s="217"/>
      <c r="P1235" s="217"/>
      <c r="Q1235" s="217"/>
      <c r="R1235" s="217"/>
      <c r="S1235" s="216"/>
      <c r="T1235" s="219"/>
      <c r="U1235" s="217"/>
      <c r="V1235" s="217"/>
      <c r="W1235" s="220"/>
    </row>
    <row r="1236" spans="1:23" s="208" customFormat="1" ht="15.75" hidden="1" thickBot="1" x14ac:dyDescent="0.3">
      <c r="A1236" s="467"/>
      <c r="B1236" s="459"/>
      <c r="C1236" s="212">
        <v>8</v>
      </c>
      <c r="D1236" s="212">
        <v>1</v>
      </c>
      <c r="E1236" s="213" t="s">
        <v>187</v>
      </c>
      <c r="F1236" s="213" t="s">
        <v>154</v>
      </c>
      <c r="G1236" s="213" t="s">
        <v>155</v>
      </c>
      <c r="H1236" s="232" t="s">
        <v>118</v>
      </c>
      <c r="I1236" s="233">
        <v>13.89</v>
      </c>
      <c r="J1236" s="234">
        <v>597.29999999999995</v>
      </c>
      <c r="K1236" s="217">
        <f t="shared" si="84"/>
        <v>583.41</v>
      </c>
      <c r="L1236" s="14">
        <v>486.982244571428</v>
      </c>
      <c r="M1236" s="215">
        <f t="shared" si="85"/>
        <v>1.1980108238102887</v>
      </c>
      <c r="N1236" s="218"/>
      <c r="O1236" s="217"/>
      <c r="P1236" s="217"/>
      <c r="Q1236" s="217"/>
      <c r="R1236" s="217"/>
      <c r="S1236" s="216"/>
      <c r="T1236" s="219"/>
      <c r="U1236" s="217"/>
      <c r="V1236" s="217"/>
      <c r="W1236" s="220"/>
    </row>
    <row r="1237" spans="1:23" s="208" customFormat="1" hidden="1" x14ac:dyDescent="0.25">
      <c r="A1237" s="465" t="s">
        <v>226</v>
      </c>
      <c r="B1237" s="461">
        <v>738</v>
      </c>
      <c r="C1237" s="212">
        <v>8</v>
      </c>
      <c r="D1237" s="212">
        <v>1</v>
      </c>
      <c r="E1237" s="213" t="s">
        <v>191</v>
      </c>
      <c r="F1237" s="213" t="s">
        <v>154</v>
      </c>
      <c r="G1237" s="213" t="s">
        <v>154</v>
      </c>
      <c r="H1237" s="237" t="s">
        <v>117</v>
      </c>
      <c r="I1237" s="238">
        <v>13.73</v>
      </c>
      <c r="J1237" s="239">
        <v>71.930000000000007</v>
      </c>
      <c r="K1237" s="217">
        <f t="shared" si="84"/>
        <v>58.2</v>
      </c>
      <c r="L1237" s="14">
        <v>77.446285714285594</v>
      </c>
      <c r="M1237" s="215">
        <f t="shared" si="85"/>
        <v>0.75148858932642837</v>
      </c>
      <c r="N1237" s="218"/>
      <c r="O1237" s="217"/>
      <c r="P1237" s="217"/>
      <c r="Q1237" s="217"/>
      <c r="R1237" s="217"/>
      <c r="S1237" s="216"/>
      <c r="T1237" s="219"/>
      <c r="U1237" s="217"/>
      <c r="V1237" s="217"/>
      <c r="W1237" s="220"/>
    </row>
    <row r="1238" spans="1:23" s="208" customFormat="1" hidden="1" x14ac:dyDescent="0.25">
      <c r="A1238" s="466"/>
      <c r="B1238" s="458"/>
      <c r="C1238" s="212">
        <v>8</v>
      </c>
      <c r="D1238" s="212">
        <v>1</v>
      </c>
      <c r="E1238" s="213" t="s">
        <v>191</v>
      </c>
      <c r="F1238" s="213" t="s">
        <v>154</v>
      </c>
      <c r="G1238" s="213" t="s">
        <v>154</v>
      </c>
      <c r="H1238" s="214" t="s">
        <v>119</v>
      </c>
      <c r="I1238" s="215">
        <v>13.85</v>
      </c>
      <c r="J1238" s="216">
        <v>175.43</v>
      </c>
      <c r="K1238" s="217">
        <f t="shared" si="84"/>
        <v>161.58000000000001</v>
      </c>
      <c r="L1238" s="14">
        <v>154.89257142857099</v>
      </c>
      <c r="M1238" s="215">
        <f t="shared" si="85"/>
        <v>1.0431746242557083</v>
      </c>
      <c r="N1238" s="218"/>
      <c r="O1238" s="217"/>
      <c r="P1238" s="217"/>
      <c r="Q1238" s="217"/>
      <c r="R1238" s="217"/>
      <c r="S1238" s="216"/>
      <c r="T1238" s="219"/>
      <c r="U1238" s="217"/>
      <c r="V1238" s="217"/>
      <c r="W1238" s="220"/>
    </row>
    <row r="1239" spans="1:23" s="208" customFormat="1" hidden="1" x14ac:dyDescent="0.25">
      <c r="A1239" s="466"/>
      <c r="B1239" s="458"/>
      <c r="C1239" s="212">
        <v>8</v>
      </c>
      <c r="D1239" s="212">
        <v>1</v>
      </c>
      <c r="E1239" s="213" t="s">
        <v>191</v>
      </c>
      <c r="F1239" s="213" t="s">
        <v>154</v>
      </c>
      <c r="G1239" s="213" t="s">
        <v>154</v>
      </c>
      <c r="H1239" s="214" t="s">
        <v>69</v>
      </c>
      <c r="I1239" s="215">
        <v>13.84</v>
      </c>
      <c r="J1239" s="216">
        <v>262.39999999999998</v>
      </c>
      <c r="K1239" s="217">
        <f t="shared" si="84"/>
        <v>248.55999999999997</v>
      </c>
      <c r="L1239" s="14">
        <v>232.33885714285699</v>
      </c>
      <c r="M1239" s="215">
        <f t="shared" si="85"/>
        <v>1.0698167454924217</v>
      </c>
      <c r="N1239" s="218"/>
      <c r="O1239" s="217"/>
      <c r="P1239" s="217"/>
      <c r="Q1239" s="217"/>
      <c r="R1239" s="217"/>
      <c r="S1239" s="216"/>
      <c r="T1239" s="219"/>
      <c r="U1239" s="217"/>
      <c r="V1239" s="217"/>
      <c r="W1239" s="220"/>
    </row>
    <row r="1240" spans="1:23" s="208" customFormat="1" x14ac:dyDescent="0.25">
      <c r="A1240" s="466"/>
      <c r="B1240" s="458"/>
      <c r="C1240" s="212">
        <v>8</v>
      </c>
      <c r="D1240" s="212">
        <v>1</v>
      </c>
      <c r="E1240" s="213" t="s">
        <v>191</v>
      </c>
      <c r="F1240" s="213" t="s">
        <v>154</v>
      </c>
      <c r="G1240" s="213" t="s">
        <v>154</v>
      </c>
      <c r="H1240" s="214" t="s">
        <v>116</v>
      </c>
      <c r="I1240" s="215">
        <v>13.75</v>
      </c>
      <c r="J1240" s="216">
        <v>500.2</v>
      </c>
      <c r="K1240" s="217">
        <f t="shared" si="84"/>
        <v>486.45</v>
      </c>
      <c r="L1240" s="14">
        <v>464.67771428571399</v>
      </c>
      <c r="M1240" s="215">
        <f t="shared" si="85"/>
        <v>1.0468545941518921</v>
      </c>
      <c r="N1240" s="218"/>
      <c r="O1240" s="217"/>
      <c r="P1240" s="217"/>
      <c r="Q1240" s="217"/>
      <c r="R1240" s="217"/>
      <c r="S1240" s="216"/>
      <c r="T1240" s="219"/>
      <c r="U1240" s="217"/>
      <c r="V1240" s="217"/>
      <c r="W1240" s="220"/>
    </row>
    <row r="1241" spans="1:23" s="208" customFormat="1" ht="15.75" hidden="1" thickBot="1" x14ac:dyDescent="0.3">
      <c r="A1241" s="467"/>
      <c r="B1241" s="459"/>
      <c r="C1241" s="212">
        <v>8</v>
      </c>
      <c r="D1241" s="212">
        <v>1</v>
      </c>
      <c r="E1241" s="213" t="s">
        <v>191</v>
      </c>
      <c r="F1241" s="213" t="s">
        <v>154</v>
      </c>
      <c r="G1241" s="213" t="s">
        <v>154</v>
      </c>
      <c r="H1241" s="232" t="s">
        <v>118</v>
      </c>
      <c r="I1241" s="233">
        <v>13.9</v>
      </c>
      <c r="J1241" s="234">
        <v>339.3</v>
      </c>
      <c r="K1241" s="217">
        <f t="shared" si="84"/>
        <v>325.40000000000003</v>
      </c>
      <c r="L1241" s="14">
        <v>486.982244571428</v>
      </c>
      <c r="M1241" s="215">
        <f t="shared" si="85"/>
        <v>0.66819684624512443</v>
      </c>
      <c r="N1241" s="218"/>
      <c r="O1241" s="217"/>
      <c r="P1241" s="217"/>
      <c r="Q1241" s="217"/>
      <c r="R1241" s="217"/>
      <c r="S1241" s="216"/>
      <c r="T1241" s="219"/>
      <c r="U1241" s="217"/>
      <c r="V1241" s="217"/>
      <c r="W1241" s="220"/>
    </row>
    <row r="1242" spans="1:23" s="208" customFormat="1" hidden="1" x14ac:dyDescent="0.25">
      <c r="A1242" s="465" t="s">
        <v>226</v>
      </c>
      <c r="B1242" s="461">
        <v>739</v>
      </c>
      <c r="C1242" s="212">
        <v>8</v>
      </c>
      <c r="D1242" s="212">
        <v>1</v>
      </c>
      <c r="E1242" s="213" t="s">
        <v>190</v>
      </c>
      <c r="F1242" s="213" t="s">
        <v>154</v>
      </c>
      <c r="G1242" s="213" t="s">
        <v>154</v>
      </c>
      <c r="H1242" s="237" t="s">
        <v>117</v>
      </c>
      <c r="I1242" s="238">
        <v>13.87</v>
      </c>
      <c r="J1242" s="239">
        <v>65.55</v>
      </c>
      <c r="K1242" s="217">
        <f t="shared" si="84"/>
        <v>51.68</v>
      </c>
      <c r="L1242" s="14">
        <v>77.446285714285594</v>
      </c>
      <c r="M1242" s="215">
        <f t="shared" si="85"/>
        <v>0.6673012078417494</v>
      </c>
      <c r="N1242" s="218"/>
      <c r="O1242" s="217"/>
      <c r="P1242" s="217"/>
      <c r="Q1242" s="217"/>
      <c r="R1242" s="217"/>
      <c r="S1242" s="216"/>
      <c r="T1242" s="219"/>
      <c r="U1242" s="217"/>
      <c r="V1242" s="217"/>
      <c r="W1242" s="220"/>
    </row>
    <row r="1243" spans="1:23" s="208" customFormat="1" hidden="1" x14ac:dyDescent="0.25">
      <c r="A1243" s="466"/>
      <c r="B1243" s="458"/>
      <c r="C1243" s="212">
        <v>8</v>
      </c>
      <c r="D1243" s="212">
        <v>1</v>
      </c>
      <c r="E1243" s="213" t="s">
        <v>190</v>
      </c>
      <c r="F1243" s="213" t="s">
        <v>154</v>
      </c>
      <c r="G1243" s="213" t="s">
        <v>154</v>
      </c>
      <c r="H1243" s="214" t="s">
        <v>119</v>
      </c>
      <c r="I1243" s="215">
        <v>13.82</v>
      </c>
      <c r="J1243" s="216">
        <v>148.71</v>
      </c>
      <c r="K1243" s="217">
        <f t="shared" si="84"/>
        <v>134.89000000000001</v>
      </c>
      <c r="L1243" s="14">
        <v>154.89257142857099</v>
      </c>
      <c r="M1243" s="215">
        <f t="shared" si="85"/>
        <v>0.87086164788867748</v>
      </c>
      <c r="N1243" s="218"/>
      <c r="O1243" s="217"/>
      <c r="P1243" s="217"/>
      <c r="Q1243" s="217"/>
      <c r="R1243" s="217"/>
      <c r="S1243" s="216"/>
      <c r="T1243" s="219"/>
      <c r="U1243" s="217"/>
      <c r="V1243" s="217"/>
      <c r="W1243" s="220"/>
    </row>
    <row r="1244" spans="1:23" s="208" customFormat="1" hidden="1" x14ac:dyDescent="0.25">
      <c r="A1244" s="466"/>
      <c r="B1244" s="458"/>
      <c r="C1244" s="212">
        <v>8</v>
      </c>
      <c r="D1244" s="212">
        <v>1</v>
      </c>
      <c r="E1244" s="213" t="s">
        <v>190</v>
      </c>
      <c r="F1244" s="213" t="s">
        <v>154</v>
      </c>
      <c r="G1244" s="213" t="s">
        <v>154</v>
      </c>
      <c r="H1244" s="214" t="s">
        <v>69</v>
      </c>
      <c r="I1244" s="215">
        <v>13.92</v>
      </c>
      <c r="J1244" s="216">
        <v>217.41</v>
      </c>
      <c r="K1244" s="217">
        <f t="shared" si="84"/>
        <v>203.49</v>
      </c>
      <c r="L1244" s="14">
        <v>232.33885714285699</v>
      </c>
      <c r="M1244" s="215">
        <f t="shared" si="85"/>
        <v>0.87583283529229539</v>
      </c>
      <c r="N1244" s="218"/>
      <c r="O1244" s="217"/>
      <c r="P1244" s="217"/>
      <c r="Q1244" s="217"/>
      <c r="R1244" s="217"/>
      <c r="S1244" s="216"/>
      <c r="T1244" s="219"/>
      <c r="U1244" s="217"/>
      <c r="V1244" s="217"/>
      <c r="W1244" s="220"/>
    </row>
    <row r="1245" spans="1:23" s="208" customFormat="1" x14ac:dyDescent="0.25">
      <c r="A1245" s="466"/>
      <c r="B1245" s="458"/>
      <c r="C1245" s="212">
        <v>8</v>
      </c>
      <c r="D1245" s="212">
        <v>1</v>
      </c>
      <c r="E1245" s="213" t="s">
        <v>190</v>
      </c>
      <c r="F1245" s="213" t="s">
        <v>154</v>
      </c>
      <c r="G1245" s="213" t="s">
        <v>154</v>
      </c>
      <c r="H1245" s="214" t="s">
        <v>116</v>
      </c>
      <c r="I1245" s="215">
        <v>13.87</v>
      </c>
      <c r="J1245" s="216">
        <v>490.69</v>
      </c>
      <c r="K1245" s="217">
        <f t="shared" si="84"/>
        <v>476.82</v>
      </c>
      <c r="L1245" s="14">
        <v>464.67771428571399</v>
      </c>
      <c r="M1245" s="215">
        <f t="shared" si="85"/>
        <v>1.0261305531575808</v>
      </c>
      <c r="N1245" s="218"/>
      <c r="O1245" s="217"/>
      <c r="P1245" s="217"/>
      <c r="Q1245" s="217"/>
      <c r="R1245" s="217"/>
      <c r="S1245" s="216"/>
      <c r="T1245" s="219"/>
      <c r="U1245" s="217"/>
      <c r="V1245" s="217"/>
      <c r="W1245" s="220"/>
    </row>
    <row r="1246" spans="1:23" s="208" customFormat="1" ht="15.75" hidden="1" thickBot="1" x14ac:dyDescent="0.3">
      <c r="A1246" s="467"/>
      <c r="B1246" s="459"/>
      <c r="C1246" s="212">
        <v>8</v>
      </c>
      <c r="D1246" s="212">
        <v>1</v>
      </c>
      <c r="E1246" s="213" t="s">
        <v>190</v>
      </c>
      <c r="F1246" s="213" t="s">
        <v>154</v>
      </c>
      <c r="G1246" s="213" t="s">
        <v>154</v>
      </c>
      <c r="H1246" s="232" t="s">
        <v>118</v>
      </c>
      <c r="I1246" s="233">
        <v>13.84</v>
      </c>
      <c r="J1246" s="234">
        <v>529.48</v>
      </c>
      <c r="K1246" s="217">
        <f t="shared" si="84"/>
        <v>515.64</v>
      </c>
      <c r="L1246" s="14">
        <v>486.982244571428</v>
      </c>
      <c r="M1246" s="215">
        <f t="shared" si="85"/>
        <v>1.0588476392066253</v>
      </c>
      <c r="N1246" s="218"/>
      <c r="O1246" s="217"/>
      <c r="P1246" s="217"/>
      <c r="Q1246" s="217"/>
      <c r="R1246" s="217"/>
      <c r="S1246" s="216"/>
      <c r="T1246" s="219"/>
      <c r="U1246" s="217"/>
      <c r="V1246" s="217"/>
      <c r="W1246" s="220"/>
    </row>
    <row r="1247" spans="1:23" s="208" customFormat="1" hidden="1" x14ac:dyDescent="0.25">
      <c r="A1247" s="465" t="s">
        <v>226</v>
      </c>
      <c r="B1247" s="461">
        <v>740</v>
      </c>
      <c r="C1247" s="212">
        <v>8</v>
      </c>
      <c r="D1247" s="212">
        <v>1</v>
      </c>
      <c r="E1247" s="213" t="s">
        <v>196</v>
      </c>
      <c r="F1247" s="213" t="s">
        <v>154</v>
      </c>
      <c r="G1247" s="213" t="s">
        <v>154</v>
      </c>
      <c r="H1247" s="237" t="s">
        <v>117</v>
      </c>
      <c r="I1247" s="238">
        <v>13.82</v>
      </c>
      <c r="J1247" s="239">
        <v>71.25</v>
      </c>
      <c r="K1247" s="217">
        <f t="shared" si="84"/>
        <v>57.43</v>
      </c>
      <c r="L1247" s="14">
        <v>77.446285714285594</v>
      </c>
      <c r="M1247" s="215">
        <f t="shared" si="85"/>
        <v>0.74154621451918867</v>
      </c>
      <c r="N1247" s="218"/>
      <c r="O1247" s="217"/>
      <c r="P1247" s="217"/>
      <c r="Q1247" s="217"/>
      <c r="R1247" s="217"/>
      <c r="S1247" s="216"/>
      <c r="T1247" s="219"/>
      <c r="U1247" s="217"/>
      <c r="V1247" s="217"/>
      <c r="W1247" s="220"/>
    </row>
    <row r="1248" spans="1:23" s="208" customFormat="1" hidden="1" x14ac:dyDescent="0.25">
      <c r="A1248" s="466"/>
      <c r="B1248" s="458"/>
      <c r="C1248" s="212">
        <v>8</v>
      </c>
      <c r="D1248" s="212">
        <v>1</v>
      </c>
      <c r="E1248" s="213" t="s">
        <v>196</v>
      </c>
      <c r="F1248" s="213" t="s">
        <v>154</v>
      </c>
      <c r="G1248" s="213" t="s">
        <v>154</v>
      </c>
      <c r="H1248" s="214" t="s">
        <v>119</v>
      </c>
      <c r="I1248" s="215">
        <v>13.83</v>
      </c>
      <c r="J1248" s="216">
        <v>144.21</v>
      </c>
      <c r="K1248" s="217">
        <f t="shared" si="84"/>
        <v>130.38</v>
      </c>
      <c r="L1248" s="14">
        <v>154.89257142857099</v>
      </c>
      <c r="M1248" s="215">
        <f t="shared" si="85"/>
        <v>0.84174469309604683</v>
      </c>
      <c r="N1248" s="218"/>
      <c r="O1248" s="217"/>
      <c r="P1248" s="217"/>
      <c r="Q1248" s="217"/>
      <c r="R1248" s="217"/>
      <c r="S1248" s="216"/>
      <c r="T1248" s="219"/>
      <c r="U1248" s="217"/>
      <c r="V1248" s="217"/>
      <c r="W1248" s="220"/>
    </row>
    <row r="1249" spans="1:23" s="208" customFormat="1" hidden="1" x14ac:dyDescent="0.25">
      <c r="A1249" s="466"/>
      <c r="B1249" s="458"/>
      <c r="C1249" s="212">
        <v>8</v>
      </c>
      <c r="D1249" s="212">
        <v>1</v>
      </c>
      <c r="E1249" s="213" t="s">
        <v>196</v>
      </c>
      <c r="F1249" s="213" t="s">
        <v>154</v>
      </c>
      <c r="G1249" s="213" t="s">
        <v>154</v>
      </c>
      <c r="H1249" s="214" t="s">
        <v>69</v>
      </c>
      <c r="I1249" s="215">
        <v>13.84</v>
      </c>
      <c r="J1249" s="216">
        <v>292.97000000000003</v>
      </c>
      <c r="K1249" s="217">
        <f t="shared" si="84"/>
        <v>279.13000000000005</v>
      </c>
      <c r="L1249" s="14">
        <v>232.33885714285699</v>
      </c>
      <c r="M1249" s="215">
        <f t="shared" si="85"/>
        <v>1.2013918094999185</v>
      </c>
      <c r="N1249" s="218"/>
      <c r="O1249" s="217"/>
      <c r="P1249" s="217"/>
      <c r="Q1249" s="217"/>
      <c r="R1249" s="217"/>
      <c r="S1249" s="216"/>
      <c r="T1249" s="219"/>
      <c r="U1249" s="217"/>
      <c r="V1249" s="217"/>
      <c r="W1249" s="220"/>
    </row>
    <row r="1250" spans="1:23" s="208" customFormat="1" x14ac:dyDescent="0.25">
      <c r="A1250" s="466"/>
      <c r="B1250" s="458"/>
      <c r="C1250" s="212">
        <v>8</v>
      </c>
      <c r="D1250" s="212">
        <v>1</v>
      </c>
      <c r="E1250" s="213" t="s">
        <v>196</v>
      </c>
      <c r="F1250" s="213" t="s">
        <v>154</v>
      </c>
      <c r="G1250" s="213" t="s">
        <v>154</v>
      </c>
      <c r="H1250" s="214" t="s">
        <v>116</v>
      </c>
      <c r="I1250" s="215">
        <v>13.92</v>
      </c>
      <c r="J1250" s="216">
        <v>490.78</v>
      </c>
      <c r="K1250" s="217">
        <f t="shared" si="84"/>
        <v>476.85999999999996</v>
      </c>
      <c r="L1250" s="14">
        <v>464.67771428571399</v>
      </c>
      <c r="M1250" s="215">
        <f t="shared" si="85"/>
        <v>1.026216634324743</v>
      </c>
      <c r="N1250" s="218"/>
      <c r="O1250" s="217"/>
      <c r="P1250" s="217"/>
      <c r="Q1250" s="217"/>
      <c r="R1250" s="217"/>
      <c r="S1250" s="216"/>
      <c r="T1250" s="219"/>
      <c r="U1250" s="217"/>
      <c r="V1250" s="217"/>
      <c r="W1250" s="220"/>
    </row>
    <row r="1251" spans="1:23" s="208" customFormat="1" ht="15.75" hidden="1" thickBot="1" x14ac:dyDescent="0.3">
      <c r="A1251" s="467"/>
      <c r="B1251" s="459"/>
      <c r="C1251" s="212">
        <v>8</v>
      </c>
      <c r="D1251" s="212">
        <v>1</v>
      </c>
      <c r="E1251" s="213" t="s">
        <v>196</v>
      </c>
      <c r="F1251" s="213" t="s">
        <v>154</v>
      </c>
      <c r="G1251" s="213" t="s">
        <v>154</v>
      </c>
      <c r="H1251" s="232" t="s">
        <v>118</v>
      </c>
      <c r="I1251" s="233">
        <v>13.86</v>
      </c>
      <c r="J1251" s="234">
        <v>596.94000000000005</v>
      </c>
      <c r="K1251" s="217">
        <f t="shared" si="84"/>
        <v>583.08000000000004</v>
      </c>
      <c r="L1251" s="14">
        <v>486.982244571428</v>
      </c>
      <c r="M1251" s="215">
        <f t="shared" si="85"/>
        <v>1.197333181034441</v>
      </c>
      <c r="N1251" s="218"/>
      <c r="O1251" s="217"/>
      <c r="P1251" s="217"/>
      <c r="Q1251" s="217"/>
      <c r="R1251" s="217"/>
      <c r="S1251" s="216"/>
      <c r="T1251" s="219"/>
      <c r="U1251" s="217"/>
      <c r="V1251" s="217"/>
      <c r="W1251" s="220"/>
    </row>
    <row r="1252" spans="1:23" s="208" customFormat="1" hidden="1" x14ac:dyDescent="0.25">
      <c r="A1252" s="465" t="s">
        <v>226</v>
      </c>
      <c r="B1252" s="461">
        <v>741</v>
      </c>
      <c r="C1252" s="212">
        <v>8</v>
      </c>
      <c r="D1252" s="212">
        <v>1</v>
      </c>
      <c r="E1252" s="21" t="s">
        <v>196</v>
      </c>
      <c r="F1252" s="21" t="s">
        <v>154</v>
      </c>
      <c r="G1252" s="21" t="s">
        <v>154</v>
      </c>
      <c r="H1252" s="237" t="s">
        <v>117</v>
      </c>
      <c r="I1252" s="238">
        <v>13.86</v>
      </c>
      <c r="J1252" s="239">
        <v>91.02</v>
      </c>
      <c r="K1252" s="217">
        <f t="shared" si="84"/>
        <v>77.16</v>
      </c>
      <c r="L1252" s="14">
        <v>77.446285714285594</v>
      </c>
      <c r="M1252" s="215">
        <f t="shared" si="85"/>
        <v>0.99630342873586264</v>
      </c>
      <c r="N1252" s="218"/>
      <c r="O1252" s="217"/>
      <c r="P1252" s="217"/>
      <c r="Q1252" s="217"/>
      <c r="R1252" s="217"/>
      <c r="S1252" s="216"/>
      <c r="T1252" s="219"/>
      <c r="U1252" s="217"/>
      <c r="V1252" s="217"/>
      <c r="W1252" s="220"/>
    </row>
    <row r="1253" spans="1:23" s="208" customFormat="1" hidden="1" x14ac:dyDescent="0.25">
      <c r="A1253" s="466"/>
      <c r="B1253" s="458"/>
      <c r="C1253" s="212">
        <v>8</v>
      </c>
      <c r="D1253" s="212">
        <v>1</v>
      </c>
      <c r="E1253" s="21" t="s">
        <v>196</v>
      </c>
      <c r="F1253" s="21" t="s">
        <v>154</v>
      </c>
      <c r="G1253" s="21" t="s">
        <v>154</v>
      </c>
      <c r="H1253" s="214" t="s">
        <v>119</v>
      </c>
      <c r="I1253" s="215">
        <v>13.85</v>
      </c>
      <c r="J1253" s="216">
        <v>189.98</v>
      </c>
      <c r="K1253" s="217">
        <f t="shared" si="84"/>
        <v>176.13</v>
      </c>
      <c r="L1253" s="14">
        <v>154.89257142857099</v>
      </c>
      <c r="M1253" s="215">
        <f t="shared" si="85"/>
        <v>1.137110697921512</v>
      </c>
      <c r="N1253" s="218"/>
      <c r="O1253" s="217"/>
      <c r="P1253" s="217"/>
      <c r="Q1253" s="217"/>
      <c r="R1253" s="217"/>
      <c r="S1253" s="216"/>
      <c r="T1253" s="219"/>
      <c r="U1253" s="217"/>
      <c r="V1253" s="217"/>
      <c r="W1253" s="220"/>
    </row>
    <row r="1254" spans="1:23" s="208" customFormat="1" hidden="1" x14ac:dyDescent="0.25">
      <c r="A1254" s="466"/>
      <c r="B1254" s="458"/>
      <c r="C1254" s="212">
        <v>8</v>
      </c>
      <c r="D1254" s="212">
        <v>1</v>
      </c>
      <c r="E1254" s="21" t="s">
        <v>196</v>
      </c>
      <c r="F1254" s="21" t="s">
        <v>154</v>
      </c>
      <c r="G1254" s="21" t="s">
        <v>154</v>
      </c>
      <c r="H1254" s="214" t="s">
        <v>69</v>
      </c>
      <c r="I1254" s="215" t="s">
        <v>14</v>
      </c>
      <c r="J1254" s="216" t="s">
        <v>14</v>
      </c>
      <c r="K1254" s="217" t="s">
        <v>14</v>
      </c>
      <c r="L1254" s="14" t="s">
        <v>14</v>
      </c>
      <c r="M1254" s="215" t="s">
        <v>14</v>
      </c>
      <c r="N1254" s="218"/>
      <c r="O1254" s="217"/>
      <c r="P1254" s="217"/>
      <c r="Q1254" s="217"/>
      <c r="R1254" s="217"/>
      <c r="S1254" s="216"/>
      <c r="T1254" s="219"/>
      <c r="U1254" s="217"/>
      <c r="V1254" s="217"/>
      <c r="W1254" s="220"/>
    </row>
    <row r="1255" spans="1:23" s="208" customFormat="1" x14ac:dyDescent="0.25">
      <c r="A1255" s="466"/>
      <c r="B1255" s="458"/>
      <c r="C1255" s="212">
        <v>8</v>
      </c>
      <c r="D1255" s="212">
        <v>1</v>
      </c>
      <c r="E1255" s="21" t="s">
        <v>196</v>
      </c>
      <c r="F1255" s="21" t="s">
        <v>154</v>
      </c>
      <c r="G1255" s="21" t="s">
        <v>154</v>
      </c>
      <c r="H1255" s="214" t="s">
        <v>116</v>
      </c>
      <c r="I1255" s="215" t="s">
        <v>14</v>
      </c>
      <c r="J1255" s="216" t="s">
        <v>14</v>
      </c>
      <c r="K1255" s="217" t="s">
        <v>14</v>
      </c>
      <c r="L1255" s="14" t="s">
        <v>14</v>
      </c>
      <c r="M1255" s="215" t="s">
        <v>14</v>
      </c>
      <c r="N1255" s="218"/>
      <c r="O1255" s="217"/>
      <c r="P1255" s="217"/>
      <c r="Q1255" s="217"/>
      <c r="R1255" s="217"/>
      <c r="S1255" s="216"/>
      <c r="T1255" s="219"/>
      <c r="U1255" s="217"/>
      <c r="V1255" s="217"/>
      <c r="W1255" s="220"/>
    </row>
    <row r="1256" spans="1:23" s="208" customFormat="1" ht="15.75" hidden="1" thickBot="1" x14ac:dyDescent="0.3">
      <c r="A1256" s="467"/>
      <c r="B1256" s="459"/>
      <c r="C1256" s="212">
        <v>8</v>
      </c>
      <c r="D1256" s="212">
        <v>1</v>
      </c>
      <c r="E1256" s="21" t="s">
        <v>196</v>
      </c>
      <c r="F1256" s="21" t="s">
        <v>154</v>
      </c>
      <c r="G1256" s="21" t="s">
        <v>154</v>
      </c>
      <c r="H1256" s="232" t="s">
        <v>118</v>
      </c>
      <c r="I1256" s="233" t="s">
        <v>14</v>
      </c>
      <c r="J1256" s="234" t="s">
        <v>14</v>
      </c>
      <c r="K1256" s="217" t="s">
        <v>14</v>
      </c>
      <c r="L1256" s="14" t="s">
        <v>14</v>
      </c>
      <c r="M1256" s="215" t="s">
        <v>14</v>
      </c>
      <c r="N1256" s="218"/>
      <c r="O1256" s="217"/>
      <c r="P1256" s="217"/>
      <c r="Q1256" s="217"/>
      <c r="R1256" s="217"/>
      <c r="S1256" s="216"/>
      <c r="T1256" s="219"/>
      <c r="U1256" s="217"/>
      <c r="V1256" s="217"/>
      <c r="W1256" s="220"/>
    </row>
    <row r="1257" spans="1:23" s="208" customFormat="1" hidden="1" x14ac:dyDescent="0.25">
      <c r="A1257" s="465" t="s">
        <v>226</v>
      </c>
      <c r="B1257" s="461">
        <v>742</v>
      </c>
      <c r="C1257" s="212">
        <v>8</v>
      </c>
      <c r="D1257" s="212">
        <v>1</v>
      </c>
      <c r="E1257" s="213" t="s">
        <v>195</v>
      </c>
      <c r="F1257" s="213" t="s">
        <v>154</v>
      </c>
      <c r="G1257" s="213" t="s">
        <v>154</v>
      </c>
      <c r="H1257" s="237" t="s">
        <v>117</v>
      </c>
      <c r="I1257" s="238">
        <v>13.87</v>
      </c>
      <c r="J1257" s="239">
        <v>58.2</v>
      </c>
      <c r="K1257" s="217">
        <f t="shared" si="84"/>
        <v>44.330000000000005</v>
      </c>
      <c r="L1257" s="14">
        <v>77.446285714285594</v>
      </c>
      <c r="M1257" s="215">
        <f t="shared" si="85"/>
        <v>0.57239672104537065</v>
      </c>
      <c r="N1257" s="218"/>
      <c r="O1257" s="217"/>
      <c r="P1257" s="217"/>
      <c r="Q1257" s="217"/>
      <c r="R1257" s="217"/>
      <c r="S1257" s="216"/>
      <c r="T1257" s="219"/>
      <c r="U1257" s="217"/>
      <c r="V1257" s="217"/>
      <c r="W1257" s="220"/>
    </row>
    <row r="1258" spans="1:23" s="208" customFormat="1" hidden="1" x14ac:dyDescent="0.25">
      <c r="A1258" s="466"/>
      <c r="B1258" s="458"/>
      <c r="C1258" s="212">
        <v>8</v>
      </c>
      <c r="D1258" s="212">
        <v>1</v>
      </c>
      <c r="E1258" s="213" t="s">
        <v>195</v>
      </c>
      <c r="F1258" s="213" t="s">
        <v>154</v>
      </c>
      <c r="G1258" s="213" t="s">
        <v>154</v>
      </c>
      <c r="H1258" s="214" t="s">
        <v>119</v>
      </c>
      <c r="I1258" s="215">
        <v>13.87</v>
      </c>
      <c r="J1258" s="216">
        <v>174.65</v>
      </c>
      <c r="K1258" s="217">
        <f t="shared" si="84"/>
        <v>160.78</v>
      </c>
      <c r="L1258" s="14">
        <v>154.89257142857099</v>
      </c>
      <c r="M1258" s="215">
        <f t="shared" si="85"/>
        <v>1.0380097542259734</v>
      </c>
      <c r="N1258" s="218"/>
      <c r="O1258" s="217"/>
      <c r="P1258" s="217"/>
      <c r="Q1258" s="217"/>
      <c r="R1258" s="217"/>
      <c r="S1258" s="216"/>
      <c r="T1258" s="219"/>
      <c r="U1258" s="217"/>
      <c r="V1258" s="217"/>
      <c r="W1258" s="220"/>
    </row>
    <row r="1259" spans="1:23" s="208" customFormat="1" hidden="1" x14ac:dyDescent="0.25">
      <c r="A1259" s="466"/>
      <c r="B1259" s="458"/>
      <c r="C1259" s="212">
        <v>8</v>
      </c>
      <c r="D1259" s="212">
        <v>1</v>
      </c>
      <c r="E1259" s="213" t="s">
        <v>195</v>
      </c>
      <c r="F1259" s="213" t="s">
        <v>154</v>
      </c>
      <c r="G1259" s="213" t="s">
        <v>154</v>
      </c>
      <c r="H1259" s="214" t="s">
        <v>69</v>
      </c>
      <c r="I1259" s="215">
        <v>13.86</v>
      </c>
      <c r="J1259" s="216">
        <v>277.18</v>
      </c>
      <c r="K1259" s="217">
        <f t="shared" si="84"/>
        <v>263.32</v>
      </c>
      <c r="L1259" s="14">
        <v>232.33885714285699</v>
      </c>
      <c r="M1259" s="215">
        <f t="shared" si="85"/>
        <v>1.1333446468581612</v>
      </c>
      <c r="N1259" s="218"/>
      <c r="O1259" s="217"/>
      <c r="P1259" s="217"/>
      <c r="Q1259" s="217"/>
      <c r="R1259" s="217"/>
      <c r="S1259" s="216"/>
      <c r="T1259" s="219"/>
      <c r="U1259" s="217"/>
      <c r="V1259" s="217"/>
      <c r="W1259" s="220"/>
    </row>
    <row r="1260" spans="1:23" s="208" customFormat="1" x14ac:dyDescent="0.25">
      <c r="A1260" s="466"/>
      <c r="B1260" s="458"/>
      <c r="C1260" s="212">
        <v>8</v>
      </c>
      <c r="D1260" s="212">
        <v>1</v>
      </c>
      <c r="E1260" s="213" t="s">
        <v>195</v>
      </c>
      <c r="F1260" s="213" t="s">
        <v>154</v>
      </c>
      <c r="G1260" s="213" t="s">
        <v>154</v>
      </c>
      <c r="H1260" s="214" t="s">
        <v>116</v>
      </c>
      <c r="I1260" s="215">
        <v>13.86</v>
      </c>
      <c r="J1260" s="216">
        <v>504.03</v>
      </c>
      <c r="K1260" s="217">
        <f t="shared" si="84"/>
        <v>490.16999999999996</v>
      </c>
      <c r="L1260" s="14">
        <v>464.67771428571399</v>
      </c>
      <c r="M1260" s="215">
        <f t="shared" si="85"/>
        <v>1.0548601426979811</v>
      </c>
      <c r="N1260" s="218"/>
      <c r="O1260" s="217"/>
      <c r="P1260" s="217"/>
      <c r="Q1260" s="217"/>
      <c r="R1260" s="217"/>
      <c r="S1260" s="216"/>
      <c r="T1260" s="219"/>
      <c r="U1260" s="217"/>
      <c r="V1260" s="217"/>
      <c r="W1260" s="220"/>
    </row>
    <row r="1261" spans="1:23" s="208" customFormat="1" ht="15.75" hidden="1" thickBot="1" x14ac:dyDescent="0.3">
      <c r="A1261" s="467"/>
      <c r="B1261" s="459"/>
      <c r="C1261" s="212">
        <v>8</v>
      </c>
      <c r="D1261" s="212">
        <v>1</v>
      </c>
      <c r="E1261" s="213" t="s">
        <v>195</v>
      </c>
      <c r="F1261" s="213" t="s">
        <v>154</v>
      </c>
      <c r="G1261" s="213" t="s">
        <v>154</v>
      </c>
      <c r="H1261" s="232" t="s">
        <v>118</v>
      </c>
      <c r="I1261" s="233">
        <v>13.86</v>
      </c>
      <c r="J1261" s="234">
        <v>469.3</v>
      </c>
      <c r="K1261" s="217">
        <f t="shared" si="84"/>
        <v>455.44</v>
      </c>
      <c r="L1261" s="14">
        <v>486.982244571428</v>
      </c>
      <c r="M1261" s="215">
        <f t="shared" si="85"/>
        <v>0.93522916918832022</v>
      </c>
      <c r="N1261" s="218"/>
      <c r="O1261" s="217"/>
      <c r="P1261" s="217"/>
      <c r="Q1261" s="217"/>
      <c r="R1261" s="217"/>
      <c r="S1261" s="216"/>
      <c r="T1261" s="219"/>
      <c r="U1261" s="217"/>
      <c r="V1261" s="217"/>
      <c r="W1261" s="220"/>
    </row>
    <row r="1262" spans="1:23" s="208" customFormat="1" hidden="1" x14ac:dyDescent="0.25">
      <c r="A1262" s="465" t="s">
        <v>226</v>
      </c>
      <c r="B1262" s="461">
        <v>743</v>
      </c>
      <c r="C1262" s="212">
        <v>8</v>
      </c>
      <c r="D1262" s="212">
        <v>1</v>
      </c>
      <c r="E1262" s="213" t="s">
        <v>149</v>
      </c>
      <c r="F1262" s="213" t="s">
        <v>154</v>
      </c>
      <c r="G1262" s="213" t="s">
        <v>154</v>
      </c>
      <c r="H1262" s="237" t="s">
        <v>117</v>
      </c>
      <c r="I1262" s="238">
        <v>13.79</v>
      </c>
      <c r="J1262" s="239">
        <v>64.790000000000006</v>
      </c>
      <c r="K1262" s="217">
        <f t="shared" si="84"/>
        <v>51.000000000000007</v>
      </c>
      <c r="L1262" s="14">
        <v>77.446285714285594</v>
      </c>
      <c r="M1262" s="215">
        <f t="shared" si="85"/>
        <v>0.65852092879120017</v>
      </c>
      <c r="N1262" s="218"/>
      <c r="O1262" s="217"/>
      <c r="P1262" s="217"/>
      <c r="Q1262" s="217"/>
      <c r="R1262" s="217"/>
      <c r="S1262" s="216"/>
      <c r="T1262" s="219"/>
      <c r="U1262" s="217"/>
      <c r="V1262" s="217"/>
      <c r="W1262" s="220"/>
    </row>
    <row r="1263" spans="1:23" s="208" customFormat="1" hidden="1" x14ac:dyDescent="0.25">
      <c r="A1263" s="466"/>
      <c r="B1263" s="458"/>
      <c r="C1263" s="212">
        <v>8</v>
      </c>
      <c r="D1263" s="212">
        <v>1</v>
      </c>
      <c r="E1263" s="213" t="s">
        <v>149</v>
      </c>
      <c r="F1263" s="213" t="s">
        <v>154</v>
      </c>
      <c r="G1263" s="213" t="s">
        <v>154</v>
      </c>
      <c r="H1263" s="214" t="s">
        <v>119</v>
      </c>
      <c r="I1263" s="215">
        <v>13.83</v>
      </c>
      <c r="J1263" s="216">
        <v>147.80000000000001</v>
      </c>
      <c r="K1263" s="217">
        <f t="shared" si="84"/>
        <v>133.97</v>
      </c>
      <c r="L1263" s="14">
        <v>154.89257142857099</v>
      </c>
      <c r="M1263" s="215">
        <f t="shared" si="85"/>
        <v>0.86492204735448219</v>
      </c>
      <c r="N1263" s="218"/>
      <c r="O1263" s="217"/>
      <c r="P1263" s="217"/>
      <c r="Q1263" s="217"/>
      <c r="R1263" s="217"/>
      <c r="S1263" s="216"/>
      <c r="T1263" s="219"/>
      <c r="U1263" s="217"/>
      <c r="V1263" s="217"/>
      <c r="W1263" s="220"/>
    </row>
    <row r="1264" spans="1:23" s="208" customFormat="1" hidden="1" x14ac:dyDescent="0.25">
      <c r="A1264" s="466"/>
      <c r="B1264" s="458"/>
      <c r="C1264" s="212">
        <v>8</v>
      </c>
      <c r="D1264" s="212">
        <v>1</v>
      </c>
      <c r="E1264" s="213" t="s">
        <v>149</v>
      </c>
      <c r="F1264" s="213" t="s">
        <v>154</v>
      </c>
      <c r="G1264" s="213" t="s">
        <v>154</v>
      </c>
      <c r="H1264" s="214" t="s">
        <v>69</v>
      </c>
      <c r="I1264" s="215">
        <v>13.83</v>
      </c>
      <c r="J1264" s="216">
        <v>186.53</v>
      </c>
      <c r="K1264" s="217">
        <f t="shared" si="84"/>
        <v>172.7</v>
      </c>
      <c r="L1264" s="14">
        <v>232.33885714285699</v>
      </c>
      <c r="M1264" s="215">
        <f t="shared" si="85"/>
        <v>0.74331087844601396</v>
      </c>
      <c r="N1264" s="218"/>
      <c r="O1264" s="217"/>
      <c r="P1264" s="217"/>
      <c r="Q1264" s="217"/>
      <c r="R1264" s="217"/>
      <c r="S1264" s="216"/>
      <c r="T1264" s="219"/>
      <c r="U1264" s="217"/>
      <c r="V1264" s="217"/>
      <c r="W1264" s="220"/>
    </row>
    <row r="1265" spans="1:23" s="208" customFormat="1" x14ac:dyDescent="0.25">
      <c r="A1265" s="466"/>
      <c r="B1265" s="458"/>
      <c r="C1265" s="212">
        <v>8</v>
      </c>
      <c r="D1265" s="212">
        <v>1</v>
      </c>
      <c r="E1265" s="213" t="s">
        <v>149</v>
      </c>
      <c r="F1265" s="213" t="s">
        <v>154</v>
      </c>
      <c r="G1265" s="213" t="s">
        <v>154</v>
      </c>
      <c r="H1265" s="214" t="s">
        <v>116</v>
      </c>
      <c r="I1265" s="215">
        <v>14</v>
      </c>
      <c r="J1265" s="216">
        <v>360.42</v>
      </c>
      <c r="K1265" s="217">
        <f t="shared" si="84"/>
        <v>346.42</v>
      </c>
      <c r="L1265" s="14">
        <v>464.67771428571399</v>
      </c>
      <c r="M1265" s="215">
        <f t="shared" si="85"/>
        <v>0.74550594820865146</v>
      </c>
      <c r="N1265" s="218"/>
      <c r="O1265" s="217"/>
      <c r="P1265" s="217"/>
      <c r="Q1265" s="217"/>
      <c r="R1265" s="217"/>
      <c r="S1265" s="216"/>
      <c r="T1265" s="219"/>
      <c r="U1265" s="217"/>
      <c r="V1265" s="217"/>
      <c r="W1265" s="220"/>
    </row>
    <row r="1266" spans="1:23" s="208" customFormat="1" ht="15.75" hidden="1" thickBot="1" x14ac:dyDescent="0.3">
      <c r="A1266" s="467"/>
      <c r="B1266" s="459"/>
      <c r="C1266" s="212">
        <v>8</v>
      </c>
      <c r="D1266" s="212">
        <v>1</v>
      </c>
      <c r="E1266" s="213" t="s">
        <v>149</v>
      </c>
      <c r="F1266" s="213" t="s">
        <v>154</v>
      </c>
      <c r="G1266" s="213" t="s">
        <v>154</v>
      </c>
      <c r="H1266" s="232" t="s">
        <v>118</v>
      </c>
      <c r="I1266" s="233">
        <v>13.87</v>
      </c>
      <c r="J1266" s="234">
        <v>594.9</v>
      </c>
      <c r="K1266" s="217">
        <f t="shared" si="84"/>
        <v>581.03</v>
      </c>
      <c r="L1266" s="14">
        <v>486.982244571428</v>
      </c>
      <c r="M1266" s="215">
        <f t="shared" si="85"/>
        <v>1.1931235819723558</v>
      </c>
      <c r="N1266" s="218"/>
      <c r="O1266" s="217"/>
      <c r="P1266" s="217"/>
      <c r="Q1266" s="217"/>
      <c r="R1266" s="217"/>
      <c r="S1266" s="216"/>
      <c r="T1266" s="219"/>
      <c r="U1266" s="217"/>
      <c r="V1266" s="217"/>
      <c r="W1266" s="220"/>
    </row>
    <row r="1267" spans="1:23" s="208" customFormat="1" hidden="1" x14ac:dyDescent="0.25">
      <c r="A1267" s="465" t="s">
        <v>226</v>
      </c>
      <c r="B1267" s="461">
        <v>744</v>
      </c>
      <c r="C1267" s="212">
        <v>8</v>
      </c>
      <c r="D1267" s="212">
        <v>1</v>
      </c>
      <c r="E1267" s="213" t="s">
        <v>180</v>
      </c>
      <c r="F1267" s="213" t="s">
        <v>154</v>
      </c>
      <c r="G1267" s="213" t="s">
        <v>154</v>
      </c>
      <c r="H1267" s="237" t="s">
        <v>117</v>
      </c>
      <c r="I1267" s="238">
        <v>13.86</v>
      </c>
      <c r="J1267" s="239">
        <v>82.55</v>
      </c>
      <c r="K1267" s="217">
        <f t="shared" si="84"/>
        <v>68.69</v>
      </c>
      <c r="L1267" s="14">
        <v>77.446285714285594</v>
      </c>
      <c r="M1267" s="215">
        <f t="shared" si="85"/>
        <v>0.8869373058562261</v>
      </c>
      <c r="N1267" s="218"/>
      <c r="O1267" s="217"/>
      <c r="P1267" s="217"/>
      <c r="Q1267" s="217"/>
      <c r="R1267" s="217"/>
      <c r="S1267" s="216"/>
      <c r="T1267" s="219"/>
      <c r="U1267" s="217"/>
      <c r="V1267" s="217"/>
      <c r="W1267" s="220"/>
    </row>
    <row r="1268" spans="1:23" s="208" customFormat="1" hidden="1" x14ac:dyDescent="0.25">
      <c r="A1268" s="466"/>
      <c r="B1268" s="458"/>
      <c r="C1268" s="212">
        <v>8</v>
      </c>
      <c r="D1268" s="212">
        <v>1</v>
      </c>
      <c r="E1268" s="213" t="s">
        <v>180</v>
      </c>
      <c r="F1268" s="213" t="s">
        <v>154</v>
      </c>
      <c r="G1268" s="213" t="s">
        <v>154</v>
      </c>
      <c r="H1268" s="214" t="s">
        <v>119</v>
      </c>
      <c r="I1268" s="215">
        <v>25.37</v>
      </c>
      <c r="J1268" s="216">
        <v>210.5</v>
      </c>
      <c r="K1268" s="217">
        <f t="shared" si="84"/>
        <v>185.13</v>
      </c>
      <c r="L1268" s="14">
        <v>154.89257142857099</v>
      </c>
      <c r="M1268" s="215">
        <f t="shared" si="85"/>
        <v>1.1952154857560298</v>
      </c>
      <c r="N1268" s="218"/>
      <c r="O1268" s="217"/>
      <c r="P1268" s="217"/>
      <c r="Q1268" s="217"/>
      <c r="R1268" s="217"/>
      <c r="S1268" s="216"/>
      <c r="T1268" s="219"/>
      <c r="U1268" s="217"/>
      <c r="V1268" s="217"/>
      <c r="W1268" s="220"/>
    </row>
    <row r="1269" spans="1:23" s="208" customFormat="1" hidden="1" x14ac:dyDescent="0.25">
      <c r="A1269" s="466"/>
      <c r="B1269" s="458"/>
      <c r="C1269" s="212">
        <v>8</v>
      </c>
      <c r="D1269" s="212">
        <v>1</v>
      </c>
      <c r="E1269" s="213" t="s">
        <v>180</v>
      </c>
      <c r="F1269" s="213" t="s">
        <v>154</v>
      </c>
      <c r="G1269" s="213" t="s">
        <v>154</v>
      </c>
      <c r="H1269" s="214" t="s">
        <v>69</v>
      </c>
      <c r="I1269" s="215">
        <v>13.81</v>
      </c>
      <c r="J1269" s="216">
        <v>291.94</v>
      </c>
      <c r="K1269" s="217">
        <f t="shared" si="84"/>
        <v>278.13</v>
      </c>
      <c r="L1269" s="14">
        <v>232.33885714285699</v>
      </c>
      <c r="M1269" s="215">
        <f t="shared" si="85"/>
        <v>1.1970877511418059</v>
      </c>
      <c r="N1269" s="218"/>
      <c r="O1269" s="217"/>
      <c r="P1269" s="217"/>
      <c r="Q1269" s="217"/>
      <c r="R1269" s="217"/>
      <c r="S1269" s="216"/>
      <c r="T1269" s="219"/>
      <c r="U1269" s="217"/>
      <c r="V1269" s="217"/>
      <c r="W1269" s="220"/>
    </row>
    <row r="1270" spans="1:23" s="208" customFormat="1" x14ac:dyDescent="0.25">
      <c r="A1270" s="466"/>
      <c r="B1270" s="458"/>
      <c r="C1270" s="212">
        <v>8</v>
      </c>
      <c r="D1270" s="212">
        <v>1</v>
      </c>
      <c r="E1270" s="213" t="s">
        <v>180</v>
      </c>
      <c r="F1270" s="213" t="s">
        <v>154</v>
      </c>
      <c r="G1270" s="213" t="s">
        <v>154</v>
      </c>
      <c r="H1270" s="214" t="s">
        <v>116</v>
      </c>
      <c r="I1270" s="215">
        <v>13.84</v>
      </c>
      <c r="J1270" s="216">
        <v>472</v>
      </c>
      <c r="K1270" s="217">
        <f t="shared" si="84"/>
        <v>458.16</v>
      </c>
      <c r="L1270" s="14">
        <v>464.67771428571399</v>
      </c>
      <c r="M1270" s="215">
        <f t="shared" si="85"/>
        <v>0.98597368867639201</v>
      </c>
      <c r="N1270" s="218"/>
      <c r="O1270" s="217"/>
      <c r="P1270" s="217"/>
      <c r="Q1270" s="217"/>
      <c r="R1270" s="217"/>
      <c r="S1270" s="216"/>
      <c r="T1270" s="219"/>
      <c r="U1270" s="217"/>
      <c r="V1270" s="217"/>
      <c r="W1270" s="220"/>
    </row>
    <row r="1271" spans="1:23" s="208" customFormat="1" ht="15.75" hidden="1" thickBot="1" x14ac:dyDescent="0.3">
      <c r="A1271" s="467"/>
      <c r="B1271" s="459"/>
      <c r="C1271" s="212">
        <v>8</v>
      </c>
      <c r="D1271" s="212">
        <v>1</v>
      </c>
      <c r="E1271" s="213" t="s">
        <v>180</v>
      </c>
      <c r="F1271" s="213" t="s">
        <v>154</v>
      </c>
      <c r="G1271" s="213" t="s">
        <v>154</v>
      </c>
      <c r="H1271" s="232" t="s">
        <v>118</v>
      </c>
      <c r="I1271" s="233">
        <v>25.22</v>
      </c>
      <c r="J1271" s="234">
        <v>631.64</v>
      </c>
      <c r="K1271" s="217">
        <f t="shared" si="84"/>
        <v>606.41999999999996</v>
      </c>
      <c r="L1271" s="14">
        <v>486.982244571428</v>
      </c>
      <c r="M1271" s="215">
        <f t="shared" si="85"/>
        <v>1.2452610064534981</v>
      </c>
      <c r="N1271" s="218"/>
      <c r="O1271" s="217"/>
      <c r="P1271" s="217"/>
      <c r="Q1271" s="217"/>
      <c r="R1271" s="217"/>
      <c r="S1271" s="216"/>
      <c r="T1271" s="219"/>
      <c r="U1271" s="217"/>
      <c r="V1271" s="217"/>
      <c r="W1271" s="220"/>
    </row>
    <row r="1272" spans="1:23" s="208" customFormat="1" hidden="1" x14ac:dyDescent="0.25">
      <c r="A1272" s="465" t="s">
        <v>226</v>
      </c>
      <c r="B1272" s="461">
        <v>745</v>
      </c>
      <c r="C1272" s="212">
        <v>8</v>
      </c>
      <c r="D1272" s="212">
        <v>1</v>
      </c>
      <c r="E1272" s="213" t="s">
        <v>180</v>
      </c>
      <c r="F1272" s="213" t="s">
        <v>154</v>
      </c>
      <c r="G1272" s="213" t="s">
        <v>155</v>
      </c>
      <c r="H1272" s="237" t="s">
        <v>117</v>
      </c>
      <c r="I1272" s="238">
        <v>14</v>
      </c>
      <c r="J1272" s="239">
        <v>87.85</v>
      </c>
      <c r="K1272" s="217">
        <f t="shared" si="84"/>
        <v>73.849999999999994</v>
      </c>
      <c r="L1272" s="14">
        <v>77.446285714285594</v>
      </c>
      <c r="M1272" s="215">
        <f t="shared" si="85"/>
        <v>0.95356412923980638</v>
      </c>
      <c r="N1272" s="218"/>
      <c r="O1272" s="217"/>
      <c r="P1272" s="217"/>
      <c r="Q1272" s="217"/>
      <c r="R1272" s="217"/>
      <c r="S1272" s="216"/>
      <c r="T1272" s="219"/>
      <c r="U1272" s="217"/>
      <c r="V1272" s="217"/>
      <c r="W1272" s="220"/>
    </row>
    <row r="1273" spans="1:23" s="208" customFormat="1" hidden="1" x14ac:dyDescent="0.25">
      <c r="A1273" s="466"/>
      <c r="B1273" s="458"/>
      <c r="C1273" s="212">
        <v>8</v>
      </c>
      <c r="D1273" s="212">
        <v>1</v>
      </c>
      <c r="E1273" s="213" t="s">
        <v>180</v>
      </c>
      <c r="F1273" s="213" t="s">
        <v>154</v>
      </c>
      <c r="G1273" s="213" t="s">
        <v>155</v>
      </c>
      <c r="H1273" s="214" t="s">
        <v>119</v>
      </c>
      <c r="I1273" s="215">
        <v>13.84</v>
      </c>
      <c r="J1273" s="216">
        <v>188.63</v>
      </c>
      <c r="K1273" s="217">
        <f t="shared" si="84"/>
        <v>174.79</v>
      </c>
      <c r="L1273" s="14">
        <v>154.89257142857099</v>
      </c>
      <c r="M1273" s="215">
        <f t="shared" si="85"/>
        <v>1.1284595406217059</v>
      </c>
      <c r="N1273" s="218"/>
      <c r="O1273" s="217"/>
      <c r="P1273" s="217"/>
      <c r="Q1273" s="217"/>
      <c r="R1273" s="217"/>
      <c r="S1273" s="216"/>
      <c r="T1273" s="219"/>
      <c r="U1273" s="217"/>
      <c r="V1273" s="217"/>
      <c r="W1273" s="220"/>
    </row>
    <row r="1274" spans="1:23" s="208" customFormat="1" hidden="1" x14ac:dyDescent="0.25">
      <c r="A1274" s="466"/>
      <c r="B1274" s="458"/>
      <c r="C1274" s="212">
        <v>8</v>
      </c>
      <c r="D1274" s="212">
        <v>1</v>
      </c>
      <c r="E1274" s="213" t="s">
        <v>180</v>
      </c>
      <c r="F1274" s="213" t="s">
        <v>154</v>
      </c>
      <c r="G1274" s="213" t="s">
        <v>155</v>
      </c>
      <c r="H1274" s="214" t="s">
        <v>69</v>
      </c>
      <c r="I1274" s="215">
        <v>13.77</v>
      </c>
      <c r="J1274" s="216">
        <v>264.37</v>
      </c>
      <c r="K1274" s="217">
        <f t="shared" si="84"/>
        <v>250.6</v>
      </c>
      <c r="L1274" s="14">
        <v>232.33885714285699</v>
      </c>
      <c r="M1274" s="215">
        <f t="shared" si="85"/>
        <v>1.0785970245429712</v>
      </c>
      <c r="N1274" s="218"/>
      <c r="O1274" s="217"/>
      <c r="P1274" s="217"/>
      <c r="Q1274" s="217"/>
      <c r="R1274" s="217"/>
      <c r="S1274" s="216"/>
      <c r="T1274" s="219"/>
      <c r="U1274" s="217"/>
      <c r="V1274" s="217"/>
      <c r="W1274" s="220"/>
    </row>
    <row r="1275" spans="1:23" s="208" customFormat="1" x14ac:dyDescent="0.25">
      <c r="A1275" s="466"/>
      <c r="B1275" s="458"/>
      <c r="C1275" s="212">
        <v>8</v>
      </c>
      <c r="D1275" s="212">
        <v>1</v>
      </c>
      <c r="E1275" s="213" t="s">
        <v>180</v>
      </c>
      <c r="F1275" s="213" t="s">
        <v>154</v>
      </c>
      <c r="G1275" s="213" t="s">
        <v>155</v>
      </c>
      <c r="H1275" s="214" t="s">
        <v>116</v>
      </c>
      <c r="I1275" s="215">
        <v>13.84</v>
      </c>
      <c r="J1275" s="216">
        <v>499.91</v>
      </c>
      <c r="K1275" s="217">
        <f t="shared" si="84"/>
        <v>486.07000000000005</v>
      </c>
      <c r="L1275" s="14">
        <v>464.67771428571399</v>
      </c>
      <c r="M1275" s="215">
        <f t="shared" si="85"/>
        <v>1.0460368230638508</v>
      </c>
      <c r="N1275" s="218"/>
      <c r="O1275" s="217"/>
      <c r="P1275" s="217"/>
      <c r="Q1275" s="217"/>
      <c r="R1275" s="217"/>
      <c r="S1275" s="216"/>
      <c r="T1275" s="219"/>
      <c r="U1275" s="217"/>
      <c r="V1275" s="217"/>
      <c r="W1275" s="220"/>
    </row>
    <row r="1276" spans="1:23" s="208" customFormat="1" ht="15.75" hidden="1" thickBot="1" x14ac:dyDescent="0.3">
      <c r="A1276" s="467"/>
      <c r="B1276" s="459"/>
      <c r="C1276" s="212">
        <v>8</v>
      </c>
      <c r="D1276" s="212">
        <v>1</v>
      </c>
      <c r="E1276" s="213" t="s">
        <v>180</v>
      </c>
      <c r="F1276" s="213" t="s">
        <v>154</v>
      </c>
      <c r="G1276" s="213" t="s">
        <v>155</v>
      </c>
      <c r="H1276" s="232" t="s">
        <v>118</v>
      </c>
      <c r="I1276" s="233">
        <v>13.82</v>
      </c>
      <c r="J1276" s="234">
        <v>563.80999999999995</v>
      </c>
      <c r="K1276" s="217">
        <f t="shared" si="84"/>
        <v>549.9899999999999</v>
      </c>
      <c r="L1276" s="14">
        <v>486.982244571428</v>
      </c>
      <c r="M1276" s="215">
        <f t="shared" si="85"/>
        <v>1.1293840917835152</v>
      </c>
      <c r="N1276" s="218"/>
      <c r="O1276" s="217"/>
      <c r="P1276" s="217"/>
      <c r="Q1276" s="217"/>
      <c r="R1276" s="217"/>
      <c r="S1276" s="216"/>
      <c r="T1276" s="219"/>
      <c r="U1276" s="217"/>
      <c r="V1276" s="217"/>
      <c r="W1276" s="220"/>
    </row>
    <row r="1277" spans="1:23" s="208" customFormat="1" hidden="1" x14ac:dyDescent="0.25">
      <c r="A1277" s="465" t="s">
        <v>226</v>
      </c>
      <c r="B1277" s="461">
        <v>746</v>
      </c>
      <c r="C1277" s="212">
        <v>8</v>
      </c>
      <c r="D1277" s="212">
        <v>1</v>
      </c>
      <c r="E1277" s="213" t="s">
        <v>151</v>
      </c>
      <c r="F1277" s="213" t="s">
        <v>154</v>
      </c>
      <c r="G1277" s="213" t="s">
        <v>154</v>
      </c>
      <c r="H1277" s="237" t="s">
        <v>117</v>
      </c>
      <c r="I1277" s="238">
        <v>14.19</v>
      </c>
      <c r="J1277" s="239">
        <v>79.040000000000006</v>
      </c>
      <c r="K1277" s="217">
        <f t="shared" si="84"/>
        <v>64.850000000000009</v>
      </c>
      <c r="L1277" s="14">
        <v>77.446285714285594</v>
      </c>
      <c r="M1277" s="215">
        <f t="shared" si="85"/>
        <v>0.83735455357077115</v>
      </c>
      <c r="N1277" s="218"/>
      <c r="O1277" s="217"/>
      <c r="P1277" s="217"/>
      <c r="Q1277" s="217"/>
      <c r="R1277" s="217"/>
      <c r="S1277" s="216"/>
      <c r="T1277" s="219"/>
      <c r="U1277" s="217"/>
      <c r="V1277" s="217"/>
      <c r="W1277" s="220"/>
    </row>
    <row r="1278" spans="1:23" s="208" customFormat="1" hidden="1" x14ac:dyDescent="0.25">
      <c r="A1278" s="466"/>
      <c r="B1278" s="458"/>
      <c r="C1278" s="212">
        <v>8</v>
      </c>
      <c r="D1278" s="212">
        <v>1</v>
      </c>
      <c r="E1278" s="213" t="s">
        <v>151</v>
      </c>
      <c r="F1278" s="213" t="s">
        <v>154</v>
      </c>
      <c r="G1278" s="213" t="s">
        <v>154</v>
      </c>
      <c r="H1278" s="214" t="s">
        <v>119</v>
      </c>
      <c r="I1278" s="215">
        <v>14.01</v>
      </c>
      <c r="J1278" s="216">
        <v>199.81</v>
      </c>
      <c r="K1278" s="217">
        <f t="shared" si="84"/>
        <v>185.8</v>
      </c>
      <c r="L1278" s="14">
        <v>154.89257142857099</v>
      </c>
      <c r="M1278" s="215">
        <f t="shared" si="85"/>
        <v>1.1995410644059328</v>
      </c>
      <c r="N1278" s="218"/>
      <c r="O1278" s="217"/>
      <c r="P1278" s="217"/>
      <c r="Q1278" s="217"/>
      <c r="R1278" s="217"/>
      <c r="S1278" s="216"/>
      <c r="T1278" s="219"/>
      <c r="U1278" s="217"/>
      <c r="V1278" s="217"/>
      <c r="W1278" s="220"/>
    </row>
    <row r="1279" spans="1:23" s="208" customFormat="1" hidden="1" x14ac:dyDescent="0.25">
      <c r="A1279" s="466"/>
      <c r="B1279" s="458"/>
      <c r="C1279" s="212">
        <v>8</v>
      </c>
      <c r="D1279" s="212">
        <v>1</v>
      </c>
      <c r="E1279" s="213" t="s">
        <v>151</v>
      </c>
      <c r="F1279" s="213" t="s">
        <v>154</v>
      </c>
      <c r="G1279" s="213" t="s">
        <v>154</v>
      </c>
      <c r="H1279" s="214" t="s">
        <v>69</v>
      </c>
      <c r="I1279" s="215">
        <v>13.79</v>
      </c>
      <c r="J1279" s="216">
        <v>284.22000000000003</v>
      </c>
      <c r="K1279" s="217">
        <f t="shared" si="84"/>
        <v>270.43</v>
      </c>
      <c r="L1279" s="14">
        <v>232.33885714285699</v>
      </c>
      <c r="M1279" s="215">
        <f t="shared" si="85"/>
        <v>1.1639465017843404</v>
      </c>
      <c r="N1279" s="218"/>
      <c r="O1279" s="217"/>
      <c r="P1279" s="217"/>
      <c r="Q1279" s="217"/>
      <c r="R1279" s="217"/>
      <c r="S1279" s="216"/>
      <c r="T1279" s="219"/>
      <c r="U1279" s="217"/>
      <c r="V1279" s="217"/>
      <c r="W1279" s="220"/>
    </row>
    <row r="1280" spans="1:23" s="208" customFormat="1" x14ac:dyDescent="0.25">
      <c r="A1280" s="466"/>
      <c r="B1280" s="458"/>
      <c r="C1280" s="212">
        <v>8</v>
      </c>
      <c r="D1280" s="212">
        <v>1</v>
      </c>
      <c r="E1280" s="213" t="s">
        <v>151</v>
      </c>
      <c r="F1280" s="213" t="s">
        <v>154</v>
      </c>
      <c r="G1280" s="213" t="s">
        <v>154</v>
      </c>
      <c r="H1280" s="214" t="s">
        <v>116</v>
      </c>
      <c r="I1280" s="215">
        <v>25.45</v>
      </c>
      <c r="J1280" s="216">
        <v>521.6</v>
      </c>
      <c r="K1280" s="217">
        <f t="shared" si="84"/>
        <v>496.15000000000003</v>
      </c>
      <c r="L1280" s="14">
        <v>464.67771428571399</v>
      </c>
      <c r="M1280" s="215">
        <f t="shared" si="85"/>
        <v>1.0677292771887374</v>
      </c>
      <c r="N1280" s="218"/>
      <c r="O1280" s="217"/>
      <c r="P1280" s="217"/>
      <c r="Q1280" s="217"/>
      <c r="R1280" s="217"/>
      <c r="S1280" s="216"/>
      <c r="T1280" s="219"/>
      <c r="U1280" s="217"/>
      <c r="V1280" s="217"/>
      <c r="W1280" s="220"/>
    </row>
    <row r="1281" spans="1:23" s="208" customFormat="1" ht="15.75" hidden="1" thickBot="1" x14ac:dyDescent="0.3">
      <c r="A1281" s="467"/>
      <c r="B1281" s="459"/>
      <c r="C1281" s="212">
        <v>8</v>
      </c>
      <c r="D1281" s="212">
        <v>1</v>
      </c>
      <c r="E1281" s="213" t="s">
        <v>151</v>
      </c>
      <c r="F1281" s="213" t="s">
        <v>154</v>
      </c>
      <c r="G1281" s="213" t="s">
        <v>154</v>
      </c>
      <c r="H1281" s="232" t="s">
        <v>118</v>
      </c>
      <c r="I1281" s="233" t="s">
        <v>14</v>
      </c>
      <c r="J1281" s="234" t="s">
        <v>14</v>
      </c>
      <c r="K1281" s="217" t="s">
        <v>14</v>
      </c>
      <c r="L1281" s="14" t="s">
        <v>14</v>
      </c>
      <c r="M1281" s="215" t="s">
        <v>14</v>
      </c>
      <c r="N1281" s="218"/>
      <c r="O1281" s="217"/>
      <c r="P1281" s="217"/>
      <c r="Q1281" s="217"/>
      <c r="R1281" s="217"/>
      <c r="S1281" s="216"/>
      <c r="T1281" s="219"/>
      <c r="U1281" s="217"/>
      <c r="V1281" s="217"/>
      <c r="W1281" s="220"/>
    </row>
    <row r="1282" spans="1:23" s="208" customFormat="1" hidden="1" x14ac:dyDescent="0.25">
      <c r="A1282" s="465" t="s">
        <v>226</v>
      </c>
      <c r="B1282" s="461">
        <v>747</v>
      </c>
      <c r="C1282" s="212">
        <v>8</v>
      </c>
      <c r="D1282" s="212">
        <v>1</v>
      </c>
      <c r="E1282" s="212" t="s">
        <v>194</v>
      </c>
      <c r="F1282" s="212" t="s">
        <v>154</v>
      </c>
      <c r="G1282" s="212" t="s">
        <v>154</v>
      </c>
      <c r="H1282" s="237" t="s">
        <v>117</v>
      </c>
      <c r="I1282" s="238">
        <v>13.77</v>
      </c>
      <c r="J1282" s="239">
        <v>79.819999999999993</v>
      </c>
      <c r="K1282" s="217">
        <f t="shared" si="84"/>
        <v>66.05</v>
      </c>
      <c r="L1282" s="14">
        <v>77.446285714285594</v>
      </c>
      <c r="M1282" s="215">
        <f t="shared" si="85"/>
        <v>0.85284916365997576</v>
      </c>
      <c r="N1282" s="218"/>
      <c r="O1282" s="217"/>
      <c r="P1282" s="217"/>
      <c r="Q1282" s="217"/>
      <c r="R1282" s="217"/>
      <c r="S1282" s="216"/>
      <c r="T1282" s="219"/>
      <c r="U1282" s="217"/>
      <c r="V1282" s="217"/>
      <c r="W1282" s="220"/>
    </row>
    <row r="1283" spans="1:23" s="208" customFormat="1" hidden="1" x14ac:dyDescent="0.25">
      <c r="A1283" s="466"/>
      <c r="B1283" s="458"/>
      <c r="C1283" s="212">
        <v>8</v>
      </c>
      <c r="D1283" s="212">
        <v>1</v>
      </c>
      <c r="E1283" s="212" t="s">
        <v>194</v>
      </c>
      <c r="F1283" s="212" t="s">
        <v>154</v>
      </c>
      <c r="G1283" s="212" t="s">
        <v>154</v>
      </c>
      <c r="H1283" s="214" t="s">
        <v>119</v>
      </c>
      <c r="I1283" s="215" t="s">
        <v>14</v>
      </c>
      <c r="J1283" s="216" t="s">
        <v>14</v>
      </c>
      <c r="K1283" s="217" t="s">
        <v>14</v>
      </c>
      <c r="L1283" s="14" t="s">
        <v>14</v>
      </c>
      <c r="M1283" s="215" t="s">
        <v>14</v>
      </c>
      <c r="N1283" s="218"/>
      <c r="O1283" s="217"/>
      <c r="P1283" s="217"/>
      <c r="Q1283" s="217"/>
      <c r="R1283" s="217"/>
      <c r="S1283" s="216"/>
      <c r="T1283" s="219"/>
      <c r="U1283" s="217"/>
      <c r="V1283" s="217"/>
      <c r="W1283" s="220"/>
    </row>
    <row r="1284" spans="1:23" s="208" customFormat="1" hidden="1" x14ac:dyDescent="0.25">
      <c r="A1284" s="466"/>
      <c r="B1284" s="458"/>
      <c r="C1284" s="212">
        <v>8</v>
      </c>
      <c r="D1284" s="212">
        <v>1</v>
      </c>
      <c r="E1284" s="212" t="s">
        <v>194</v>
      </c>
      <c r="F1284" s="212" t="s">
        <v>154</v>
      </c>
      <c r="G1284" s="212" t="s">
        <v>154</v>
      </c>
      <c r="H1284" s="214" t="s">
        <v>69</v>
      </c>
      <c r="I1284" s="215" t="s">
        <v>14</v>
      </c>
      <c r="J1284" s="216" t="s">
        <v>14</v>
      </c>
      <c r="K1284" s="217" t="s">
        <v>14</v>
      </c>
      <c r="L1284" s="14" t="s">
        <v>14</v>
      </c>
      <c r="M1284" s="215" t="s">
        <v>14</v>
      </c>
      <c r="N1284" s="218"/>
      <c r="O1284" s="217"/>
      <c r="P1284" s="217"/>
      <c r="Q1284" s="217"/>
      <c r="R1284" s="217"/>
      <c r="S1284" s="216"/>
      <c r="T1284" s="219"/>
      <c r="U1284" s="217"/>
      <c r="V1284" s="217"/>
      <c r="W1284" s="220"/>
    </row>
    <row r="1285" spans="1:23" s="208" customFormat="1" x14ac:dyDescent="0.25">
      <c r="A1285" s="466"/>
      <c r="B1285" s="458"/>
      <c r="C1285" s="212">
        <v>8</v>
      </c>
      <c r="D1285" s="212">
        <v>1</v>
      </c>
      <c r="E1285" s="212" t="s">
        <v>194</v>
      </c>
      <c r="F1285" s="212" t="s">
        <v>154</v>
      </c>
      <c r="G1285" s="212" t="s">
        <v>154</v>
      </c>
      <c r="H1285" s="214" t="s">
        <v>116</v>
      </c>
      <c r="I1285" s="215">
        <v>13.84</v>
      </c>
      <c r="J1285" s="216">
        <v>517.29999999999995</v>
      </c>
      <c r="K1285" s="217">
        <f t="shared" si="84"/>
        <v>503.46</v>
      </c>
      <c r="L1285" s="14">
        <v>464.67771428571399</v>
      </c>
      <c r="M1285" s="215">
        <f t="shared" si="85"/>
        <v>1.0834606104876381</v>
      </c>
      <c r="N1285" s="218"/>
      <c r="O1285" s="217"/>
      <c r="P1285" s="217"/>
      <c r="Q1285" s="217"/>
      <c r="R1285" s="217"/>
      <c r="S1285" s="216"/>
      <c r="T1285" s="219"/>
      <c r="U1285" s="217"/>
      <c r="V1285" s="217"/>
      <c r="W1285" s="220"/>
    </row>
    <row r="1286" spans="1:23" s="208" customFormat="1" ht="15.75" hidden="1" thickBot="1" x14ac:dyDescent="0.3">
      <c r="A1286" s="467"/>
      <c r="B1286" s="459"/>
      <c r="C1286" s="212">
        <v>8</v>
      </c>
      <c r="D1286" s="212">
        <v>1</v>
      </c>
      <c r="E1286" s="212" t="s">
        <v>194</v>
      </c>
      <c r="F1286" s="212" t="s">
        <v>154</v>
      </c>
      <c r="G1286" s="212" t="s">
        <v>154</v>
      </c>
      <c r="H1286" s="232" t="s">
        <v>118</v>
      </c>
      <c r="I1286" s="233">
        <v>13.85</v>
      </c>
      <c r="J1286" s="234">
        <v>582.23</v>
      </c>
      <c r="K1286" s="217">
        <f t="shared" si="84"/>
        <v>568.38</v>
      </c>
      <c r="L1286" s="14">
        <v>486.982244571428</v>
      </c>
      <c r="M1286" s="215">
        <f t="shared" si="85"/>
        <v>1.1671472755648549</v>
      </c>
      <c r="N1286" s="218"/>
      <c r="O1286" s="217"/>
      <c r="P1286" s="217"/>
      <c r="Q1286" s="217"/>
      <c r="R1286" s="217"/>
      <c r="S1286" s="216"/>
      <c r="T1286" s="219"/>
      <c r="U1286" s="217"/>
      <c r="V1286" s="217"/>
      <c r="W1286" s="220"/>
    </row>
    <row r="1287" spans="1:23" s="208" customFormat="1" hidden="1" x14ac:dyDescent="0.25">
      <c r="A1287" s="465" t="s">
        <v>226</v>
      </c>
      <c r="B1287" s="462">
        <v>748</v>
      </c>
      <c r="C1287" s="212"/>
      <c r="D1287" s="212"/>
      <c r="E1287" s="212"/>
      <c r="F1287" s="212"/>
      <c r="G1287" s="212"/>
      <c r="H1287" s="272" t="s">
        <v>117</v>
      </c>
      <c r="I1287" s="273" t="s">
        <v>213</v>
      </c>
      <c r="J1287" s="274" t="s">
        <v>213</v>
      </c>
      <c r="K1287" s="271" t="s">
        <v>213</v>
      </c>
      <c r="L1287" s="274" t="s">
        <v>213</v>
      </c>
      <c r="M1287" s="274" t="s">
        <v>213</v>
      </c>
      <c r="N1287" s="274" t="s">
        <v>213</v>
      </c>
      <c r="O1287" s="274" t="s">
        <v>213</v>
      </c>
      <c r="P1287" s="274" t="s">
        <v>213</v>
      </c>
      <c r="Q1287" s="274" t="s">
        <v>213</v>
      </c>
      <c r="R1287" s="274" t="s">
        <v>213</v>
      </c>
      <c r="S1287" s="274" t="s">
        <v>213</v>
      </c>
      <c r="T1287" s="219"/>
      <c r="U1287" s="217"/>
      <c r="V1287" s="217"/>
      <c r="W1287" s="220"/>
    </row>
    <row r="1288" spans="1:23" s="208" customFormat="1" hidden="1" x14ac:dyDescent="0.25">
      <c r="A1288" s="466"/>
      <c r="B1288" s="463"/>
      <c r="C1288" s="212"/>
      <c r="D1288" s="212"/>
      <c r="E1288" s="212"/>
      <c r="F1288" s="212"/>
      <c r="G1288" s="212"/>
      <c r="H1288" s="275" t="s">
        <v>119</v>
      </c>
      <c r="I1288" s="269" t="s">
        <v>213</v>
      </c>
      <c r="J1288" s="270" t="s">
        <v>213</v>
      </c>
      <c r="K1288" s="271" t="s">
        <v>213</v>
      </c>
      <c r="L1288" s="270" t="s">
        <v>213</v>
      </c>
      <c r="M1288" s="270" t="s">
        <v>213</v>
      </c>
      <c r="N1288" s="270" t="s">
        <v>213</v>
      </c>
      <c r="O1288" s="270" t="s">
        <v>213</v>
      </c>
      <c r="P1288" s="270" t="s">
        <v>213</v>
      </c>
      <c r="Q1288" s="270" t="s">
        <v>213</v>
      </c>
      <c r="R1288" s="270" t="s">
        <v>213</v>
      </c>
      <c r="S1288" s="270" t="s">
        <v>213</v>
      </c>
      <c r="T1288" s="219"/>
      <c r="U1288" s="217"/>
      <c r="V1288" s="217"/>
      <c r="W1288" s="220"/>
    </row>
    <row r="1289" spans="1:23" s="208" customFormat="1" hidden="1" x14ac:dyDescent="0.25">
      <c r="A1289" s="466"/>
      <c r="B1289" s="463"/>
      <c r="C1289" s="212"/>
      <c r="D1289" s="212"/>
      <c r="E1289" s="212"/>
      <c r="F1289" s="212"/>
      <c r="G1289" s="212"/>
      <c r="H1289" s="275" t="s">
        <v>69</v>
      </c>
      <c r="I1289" s="269" t="s">
        <v>213</v>
      </c>
      <c r="J1289" s="270" t="s">
        <v>213</v>
      </c>
      <c r="K1289" s="271" t="s">
        <v>213</v>
      </c>
      <c r="L1289" s="270" t="s">
        <v>213</v>
      </c>
      <c r="M1289" s="270" t="s">
        <v>213</v>
      </c>
      <c r="N1289" s="270" t="s">
        <v>213</v>
      </c>
      <c r="O1289" s="270" t="s">
        <v>213</v>
      </c>
      <c r="P1289" s="270" t="s">
        <v>213</v>
      </c>
      <c r="Q1289" s="270" t="s">
        <v>213</v>
      </c>
      <c r="R1289" s="270" t="s">
        <v>213</v>
      </c>
      <c r="S1289" s="270" t="s">
        <v>213</v>
      </c>
      <c r="T1289" s="219"/>
      <c r="U1289" s="217"/>
      <c r="V1289" s="217"/>
      <c r="W1289" s="220"/>
    </row>
    <row r="1290" spans="1:23" s="208" customFormat="1" x14ac:dyDescent="0.25">
      <c r="A1290" s="466"/>
      <c r="B1290" s="463"/>
      <c r="C1290" s="212"/>
      <c r="D1290" s="212"/>
      <c r="E1290" s="212"/>
      <c r="F1290" s="212"/>
      <c r="G1290" s="212"/>
      <c r="H1290" s="275" t="s">
        <v>116</v>
      </c>
      <c r="I1290" s="269" t="s">
        <v>213</v>
      </c>
      <c r="J1290" s="270" t="s">
        <v>213</v>
      </c>
      <c r="K1290" s="271" t="s">
        <v>213</v>
      </c>
      <c r="L1290" s="270" t="s">
        <v>213</v>
      </c>
      <c r="M1290" s="270" t="s">
        <v>213</v>
      </c>
      <c r="N1290" s="270" t="s">
        <v>213</v>
      </c>
      <c r="O1290" s="270" t="s">
        <v>213</v>
      </c>
      <c r="P1290" s="270" t="s">
        <v>213</v>
      </c>
      <c r="Q1290" s="270" t="s">
        <v>213</v>
      </c>
      <c r="R1290" s="270" t="s">
        <v>213</v>
      </c>
      <c r="S1290" s="270" t="s">
        <v>213</v>
      </c>
      <c r="T1290" s="219"/>
      <c r="U1290" s="217"/>
      <c r="V1290" s="217"/>
      <c r="W1290" s="220"/>
    </row>
    <row r="1291" spans="1:23" s="208" customFormat="1" ht="15.75" hidden="1" thickBot="1" x14ac:dyDescent="0.3">
      <c r="A1291" s="467"/>
      <c r="B1291" s="464"/>
      <c r="C1291" s="212"/>
      <c r="D1291" s="212"/>
      <c r="E1291" s="212"/>
      <c r="F1291" s="212"/>
      <c r="G1291" s="212"/>
      <c r="H1291" s="278" t="s">
        <v>118</v>
      </c>
      <c r="I1291" s="269" t="s">
        <v>213</v>
      </c>
      <c r="J1291" s="270" t="s">
        <v>213</v>
      </c>
      <c r="K1291" s="271" t="s">
        <v>213</v>
      </c>
      <c r="L1291" s="270" t="s">
        <v>213</v>
      </c>
      <c r="M1291" s="270" t="s">
        <v>213</v>
      </c>
      <c r="N1291" s="270" t="s">
        <v>213</v>
      </c>
      <c r="O1291" s="270" t="s">
        <v>213</v>
      </c>
      <c r="P1291" s="270" t="s">
        <v>213</v>
      </c>
      <c r="Q1291" s="270" t="s">
        <v>213</v>
      </c>
      <c r="R1291" s="270" t="s">
        <v>213</v>
      </c>
      <c r="S1291" s="270" t="s">
        <v>213</v>
      </c>
      <c r="T1291" s="219"/>
      <c r="U1291" s="217"/>
      <c r="V1291" s="217"/>
      <c r="W1291" s="220"/>
    </row>
    <row r="1292" spans="1:23" s="208" customFormat="1" hidden="1" x14ac:dyDescent="0.25">
      <c r="A1292" s="465" t="s">
        <v>226</v>
      </c>
      <c r="B1292" s="461">
        <v>749</v>
      </c>
      <c r="C1292" s="212">
        <v>8</v>
      </c>
      <c r="D1292" s="212">
        <v>1</v>
      </c>
      <c r="E1292" s="213" t="s">
        <v>151</v>
      </c>
      <c r="F1292" s="213" t="s">
        <v>154</v>
      </c>
      <c r="G1292" s="213" t="s">
        <v>155</v>
      </c>
      <c r="H1292" s="237" t="s">
        <v>117</v>
      </c>
      <c r="I1292" s="238">
        <v>13.86</v>
      </c>
      <c r="J1292" s="239">
        <v>65.989999999999995</v>
      </c>
      <c r="K1292" s="217">
        <f t="shared" ref="K1292:K1355" si="86">J1292-I1292</f>
        <v>52.129999999999995</v>
      </c>
      <c r="L1292" s="14">
        <v>77.446285714285594</v>
      </c>
      <c r="M1292" s="215">
        <f t="shared" ref="M1292:M1355" si="87">K1292/L1292</f>
        <v>0.67311168662520116</v>
      </c>
      <c r="N1292" s="218"/>
      <c r="O1292" s="217"/>
      <c r="P1292" s="217"/>
      <c r="Q1292" s="217"/>
      <c r="R1292" s="217"/>
      <c r="S1292" s="216"/>
      <c r="T1292" s="219"/>
      <c r="U1292" s="217"/>
      <c r="V1292" s="217"/>
      <c r="W1292" s="220"/>
    </row>
    <row r="1293" spans="1:23" s="208" customFormat="1" hidden="1" x14ac:dyDescent="0.25">
      <c r="A1293" s="466"/>
      <c r="B1293" s="458"/>
      <c r="C1293" s="212">
        <v>8</v>
      </c>
      <c r="D1293" s="212">
        <v>1</v>
      </c>
      <c r="E1293" s="213" t="s">
        <v>151</v>
      </c>
      <c r="F1293" s="213" t="s">
        <v>154</v>
      </c>
      <c r="G1293" s="213" t="s">
        <v>155</v>
      </c>
      <c r="H1293" s="214" t="s">
        <v>119</v>
      </c>
      <c r="I1293" s="215">
        <v>13.92</v>
      </c>
      <c r="J1293" s="216">
        <v>143.68</v>
      </c>
      <c r="K1293" s="217">
        <f t="shared" si="86"/>
        <v>129.76000000000002</v>
      </c>
      <c r="L1293" s="14">
        <v>154.89257142857099</v>
      </c>
      <c r="M1293" s="215">
        <f t="shared" si="87"/>
        <v>0.83774191882300242</v>
      </c>
      <c r="N1293" s="218"/>
      <c r="O1293" s="217"/>
      <c r="P1293" s="217"/>
      <c r="Q1293" s="217"/>
      <c r="R1293" s="217"/>
      <c r="S1293" s="216"/>
      <c r="T1293" s="219"/>
      <c r="U1293" s="217"/>
      <c r="V1293" s="217"/>
      <c r="W1293" s="220"/>
    </row>
    <row r="1294" spans="1:23" s="208" customFormat="1" hidden="1" x14ac:dyDescent="0.25">
      <c r="A1294" s="466"/>
      <c r="B1294" s="458"/>
      <c r="C1294" s="212">
        <v>8</v>
      </c>
      <c r="D1294" s="212">
        <v>1</v>
      </c>
      <c r="E1294" s="213" t="s">
        <v>151</v>
      </c>
      <c r="F1294" s="213" t="s">
        <v>154</v>
      </c>
      <c r="G1294" s="213" t="s">
        <v>155</v>
      </c>
      <c r="H1294" s="214" t="s">
        <v>69</v>
      </c>
      <c r="I1294" s="215">
        <v>13.84</v>
      </c>
      <c r="J1294" s="216">
        <v>230.48</v>
      </c>
      <c r="K1294" s="217">
        <f t="shared" si="86"/>
        <v>216.64</v>
      </c>
      <c r="L1294" s="14">
        <v>232.33885714285699</v>
      </c>
      <c r="M1294" s="215">
        <f t="shared" si="87"/>
        <v>0.9324312027014735</v>
      </c>
      <c r="N1294" s="218"/>
      <c r="O1294" s="217"/>
      <c r="P1294" s="217"/>
      <c r="Q1294" s="217"/>
      <c r="R1294" s="217"/>
      <c r="S1294" s="216"/>
      <c r="T1294" s="219"/>
      <c r="U1294" s="217"/>
      <c r="V1294" s="217"/>
      <c r="W1294" s="220"/>
    </row>
    <row r="1295" spans="1:23" s="208" customFormat="1" x14ac:dyDescent="0.25">
      <c r="A1295" s="466"/>
      <c r="B1295" s="458"/>
      <c r="C1295" s="212">
        <v>8</v>
      </c>
      <c r="D1295" s="212">
        <v>1</v>
      </c>
      <c r="E1295" s="213" t="s">
        <v>151</v>
      </c>
      <c r="F1295" s="213" t="s">
        <v>154</v>
      </c>
      <c r="G1295" s="213" t="s">
        <v>155</v>
      </c>
      <c r="H1295" s="214" t="s">
        <v>116</v>
      </c>
      <c r="I1295" s="215">
        <v>13.87</v>
      </c>
      <c r="J1295" s="216">
        <v>471.13</v>
      </c>
      <c r="K1295" s="217">
        <f t="shared" si="86"/>
        <v>457.26</v>
      </c>
      <c r="L1295" s="14">
        <v>464.67771428571399</v>
      </c>
      <c r="M1295" s="215">
        <f t="shared" si="87"/>
        <v>0.98403686241524135</v>
      </c>
      <c r="N1295" s="218"/>
      <c r="O1295" s="217"/>
      <c r="P1295" s="217"/>
      <c r="Q1295" s="217"/>
      <c r="R1295" s="217"/>
      <c r="S1295" s="216"/>
      <c r="T1295" s="219"/>
      <c r="U1295" s="217"/>
      <c r="V1295" s="217"/>
      <c r="W1295" s="220"/>
    </row>
    <row r="1296" spans="1:23" s="208" customFormat="1" ht="15.75" hidden="1" thickBot="1" x14ac:dyDescent="0.3">
      <c r="A1296" s="467"/>
      <c r="B1296" s="459"/>
      <c r="C1296" s="212">
        <v>8</v>
      </c>
      <c r="D1296" s="212">
        <v>1</v>
      </c>
      <c r="E1296" s="213" t="s">
        <v>151</v>
      </c>
      <c r="F1296" s="213" t="s">
        <v>154</v>
      </c>
      <c r="G1296" s="213" t="s">
        <v>155</v>
      </c>
      <c r="H1296" s="232" t="s">
        <v>118</v>
      </c>
      <c r="I1296" s="233">
        <v>13.89</v>
      </c>
      <c r="J1296" s="234">
        <v>543.39</v>
      </c>
      <c r="K1296" s="217">
        <f t="shared" si="86"/>
        <v>529.5</v>
      </c>
      <c r="L1296" s="14">
        <v>486.982244571428</v>
      </c>
      <c r="M1296" s="215">
        <f t="shared" si="87"/>
        <v>1.0873086357922352</v>
      </c>
      <c r="N1296" s="218"/>
      <c r="O1296" s="217"/>
      <c r="P1296" s="217"/>
      <c r="Q1296" s="217"/>
      <c r="R1296" s="217"/>
      <c r="S1296" s="216"/>
      <c r="T1296" s="219"/>
      <c r="U1296" s="217"/>
      <c r="V1296" s="217"/>
      <c r="W1296" s="220"/>
    </row>
    <row r="1297" spans="1:23" s="208" customFormat="1" hidden="1" x14ac:dyDescent="0.25">
      <c r="A1297" s="465" t="s">
        <v>226</v>
      </c>
      <c r="B1297" s="461">
        <v>750</v>
      </c>
      <c r="C1297" s="212">
        <v>8</v>
      </c>
      <c r="D1297" s="212">
        <v>1</v>
      </c>
      <c r="E1297" s="213" t="s">
        <v>149</v>
      </c>
      <c r="F1297" s="213" t="s">
        <v>154</v>
      </c>
      <c r="G1297" s="213" t="s">
        <v>156</v>
      </c>
      <c r="H1297" s="237" t="s">
        <v>117</v>
      </c>
      <c r="I1297" s="238">
        <v>13.85</v>
      </c>
      <c r="J1297" s="239">
        <v>81.5</v>
      </c>
      <c r="K1297" s="217">
        <f t="shared" si="86"/>
        <v>67.650000000000006</v>
      </c>
      <c r="L1297" s="14">
        <v>77.446285714285594</v>
      </c>
      <c r="M1297" s="215">
        <f t="shared" si="87"/>
        <v>0.87350864377891546</v>
      </c>
      <c r="N1297" s="218"/>
      <c r="O1297" s="217"/>
      <c r="P1297" s="217"/>
      <c r="Q1297" s="217"/>
      <c r="R1297" s="217"/>
      <c r="S1297" s="216"/>
      <c r="T1297" s="219"/>
      <c r="U1297" s="217"/>
      <c r="V1297" s="217"/>
      <c r="W1297" s="220"/>
    </row>
    <row r="1298" spans="1:23" s="208" customFormat="1" hidden="1" x14ac:dyDescent="0.25">
      <c r="A1298" s="466"/>
      <c r="B1298" s="458"/>
      <c r="C1298" s="212">
        <v>8</v>
      </c>
      <c r="D1298" s="212">
        <v>1</v>
      </c>
      <c r="E1298" s="213" t="s">
        <v>149</v>
      </c>
      <c r="F1298" s="213" t="s">
        <v>154</v>
      </c>
      <c r="G1298" s="213" t="s">
        <v>156</v>
      </c>
      <c r="H1298" s="214" t="s">
        <v>119</v>
      </c>
      <c r="I1298" s="215">
        <v>13.85</v>
      </c>
      <c r="J1298" s="216">
        <v>215.36</v>
      </c>
      <c r="K1298" s="217">
        <f t="shared" si="86"/>
        <v>201.51000000000002</v>
      </c>
      <c r="L1298" s="14">
        <v>154.89257142857099</v>
      </c>
      <c r="M1298" s="215">
        <f t="shared" si="87"/>
        <v>1.300966199614852</v>
      </c>
      <c r="N1298" s="218"/>
      <c r="O1298" s="217"/>
      <c r="P1298" s="217"/>
      <c r="Q1298" s="217"/>
      <c r="R1298" s="217"/>
      <c r="S1298" s="216"/>
      <c r="T1298" s="219"/>
      <c r="U1298" s="217"/>
      <c r="V1298" s="217"/>
      <c r="W1298" s="220"/>
    </row>
    <row r="1299" spans="1:23" s="208" customFormat="1" hidden="1" x14ac:dyDescent="0.25">
      <c r="A1299" s="466"/>
      <c r="B1299" s="458"/>
      <c r="C1299" s="212">
        <v>8</v>
      </c>
      <c r="D1299" s="212">
        <v>1</v>
      </c>
      <c r="E1299" s="213" t="s">
        <v>149</v>
      </c>
      <c r="F1299" s="213" t="s">
        <v>154</v>
      </c>
      <c r="G1299" s="213" t="s">
        <v>156</v>
      </c>
      <c r="H1299" s="214" t="s">
        <v>69</v>
      </c>
      <c r="I1299" s="215">
        <v>13.84</v>
      </c>
      <c r="J1299" s="216">
        <v>295.22000000000003</v>
      </c>
      <c r="K1299" s="217">
        <f t="shared" si="86"/>
        <v>281.38000000000005</v>
      </c>
      <c r="L1299" s="14">
        <v>232.33885714285699</v>
      </c>
      <c r="M1299" s="215">
        <f t="shared" si="87"/>
        <v>1.2110759408056715</v>
      </c>
      <c r="N1299" s="218"/>
      <c r="O1299" s="217"/>
      <c r="P1299" s="217"/>
      <c r="Q1299" s="217"/>
      <c r="R1299" s="217"/>
      <c r="S1299" s="216"/>
      <c r="T1299" s="219"/>
      <c r="U1299" s="217"/>
      <c r="V1299" s="217"/>
      <c r="W1299" s="220"/>
    </row>
    <row r="1300" spans="1:23" s="208" customFormat="1" x14ac:dyDescent="0.25">
      <c r="A1300" s="466"/>
      <c r="B1300" s="458"/>
      <c r="C1300" s="212">
        <v>8</v>
      </c>
      <c r="D1300" s="212">
        <v>1</v>
      </c>
      <c r="E1300" s="213" t="s">
        <v>149</v>
      </c>
      <c r="F1300" s="213" t="s">
        <v>154</v>
      </c>
      <c r="G1300" s="213" t="s">
        <v>156</v>
      </c>
      <c r="H1300" s="214" t="s">
        <v>116</v>
      </c>
      <c r="I1300" s="215">
        <v>13.81</v>
      </c>
      <c r="J1300" s="216">
        <v>500.54</v>
      </c>
      <c r="K1300" s="217">
        <f t="shared" si="86"/>
        <v>486.73</v>
      </c>
      <c r="L1300" s="14">
        <v>464.67771428571399</v>
      </c>
      <c r="M1300" s="215">
        <f t="shared" si="87"/>
        <v>1.0474571623220279</v>
      </c>
      <c r="N1300" s="218"/>
      <c r="O1300" s="217"/>
      <c r="P1300" s="217"/>
      <c r="Q1300" s="217"/>
      <c r="R1300" s="217"/>
      <c r="S1300" s="216"/>
      <c r="T1300" s="219"/>
      <c r="U1300" s="217"/>
      <c r="V1300" s="217"/>
      <c r="W1300" s="220"/>
    </row>
    <row r="1301" spans="1:23" s="208" customFormat="1" ht="15.75" hidden="1" thickBot="1" x14ac:dyDescent="0.3">
      <c r="A1301" s="467"/>
      <c r="B1301" s="459"/>
      <c r="C1301" s="212">
        <v>8</v>
      </c>
      <c r="D1301" s="212">
        <v>1</v>
      </c>
      <c r="E1301" s="213" t="s">
        <v>149</v>
      </c>
      <c r="F1301" s="213" t="s">
        <v>154</v>
      </c>
      <c r="G1301" s="213" t="s">
        <v>156</v>
      </c>
      <c r="H1301" s="232" t="s">
        <v>118</v>
      </c>
      <c r="I1301" s="233">
        <v>25.35</v>
      </c>
      <c r="J1301" s="234">
        <v>657.39</v>
      </c>
      <c r="K1301" s="217">
        <f t="shared" si="86"/>
        <v>632.04</v>
      </c>
      <c r="L1301" s="14">
        <v>486.982244571428</v>
      </c>
      <c r="M1301" s="215">
        <f t="shared" si="87"/>
        <v>1.2978707274147767</v>
      </c>
      <c r="N1301" s="218"/>
      <c r="O1301" s="217"/>
      <c r="P1301" s="217"/>
      <c r="Q1301" s="217"/>
      <c r="R1301" s="217"/>
      <c r="S1301" s="216"/>
      <c r="T1301" s="219"/>
      <c r="U1301" s="217"/>
      <c r="V1301" s="217"/>
      <c r="W1301" s="220"/>
    </row>
    <row r="1302" spans="1:23" s="208" customFormat="1" hidden="1" x14ac:dyDescent="0.25">
      <c r="A1302" s="465" t="s">
        <v>226</v>
      </c>
      <c r="B1302" s="461">
        <v>751</v>
      </c>
      <c r="C1302" s="212">
        <v>8</v>
      </c>
      <c r="D1302" s="212">
        <v>1</v>
      </c>
      <c r="E1302" s="213" t="s">
        <v>187</v>
      </c>
      <c r="F1302" s="213" t="s">
        <v>154</v>
      </c>
      <c r="G1302" s="213" t="s">
        <v>156</v>
      </c>
      <c r="H1302" s="237" t="s">
        <v>117</v>
      </c>
      <c r="I1302" s="238">
        <v>13.87</v>
      </c>
      <c r="J1302" s="239">
        <v>84.95</v>
      </c>
      <c r="K1302" s="217">
        <f t="shared" si="86"/>
        <v>71.08</v>
      </c>
      <c r="L1302" s="14">
        <v>77.446285714285594</v>
      </c>
      <c r="M1302" s="215">
        <f t="shared" si="87"/>
        <v>0.91779740428389223</v>
      </c>
      <c r="N1302" s="218"/>
      <c r="O1302" s="217"/>
      <c r="P1302" s="217"/>
      <c r="Q1302" s="217"/>
      <c r="R1302" s="217"/>
      <c r="S1302" s="216"/>
      <c r="T1302" s="219"/>
      <c r="U1302" s="217"/>
      <c r="V1302" s="217"/>
      <c r="W1302" s="220"/>
    </row>
    <row r="1303" spans="1:23" s="208" customFormat="1" hidden="1" x14ac:dyDescent="0.25">
      <c r="A1303" s="466"/>
      <c r="B1303" s="458"/>
      <c r="C1303" s="212">
        <v>8</v>
      </c>
      <c r="D1303" s="212">
        <v>1</v>
      </c>
      <c r="E1303" s="213" t="s">
        <v>187</v>
      </c>
      <c r="F1303" s="213" t="s">
        <v>154</v>
      </c>
      <c r="G1303" s="213" t="s">
        <v>156</v>
      </c>
      <c r="H1303" s="214" t="s">
        <v>119</v>
      </c>
      <c r="I1303" s="215">
        <v>25.24</v>
      </c>
      <c r="J1303" s="216">
        <v>219.13</v>
      </c>
      <c r="K1303" s="217">
        <f t="shared" si="86"/>
        <v>193.89</v>
      </c>
      <c r="L1303" s="14">
        <v>154.89257142857099</v>
      </c>
      <c r="M1303" s="215">
        <f t="shared" si="87"/>
        <v>1.2517708125816269</v>
      </c>
      <c r="N1303" s="218"/>
      <c r="O1303" s="217"/>
      <c r="P1303" s="217"/>
      <c r="Q1303" s="217"/>
      <c r="R1303" s="217"/>
      <c r="S1303" s="216"/>
      <c r="T1303" s="219"/>
      <c r="U1303" s="217"/>
      <c r="V1303" s="217"/>
      <c r="W1303" s="220"/>
    </row>
    <row r="1304" spans="1:23" s="208" customFormat="1" hidden="1" x14ac:dyDescent="0.25">
      <c r="A1304" s="466"/>
      <c r="B1304" s="458"/>
      <c r="C1304" s="212">
        <v>8</v>
      </c>
      <c r="D1304" s="212">
        <v>1</v>
      </c>
      <c r="E1304" s="213" t="s">
        <v>187</v>
      </c>
      <c r="F1304" s="213" t="s">
        <v>154</v>
      </c>
      <c r="G1304" s="213" t="s">
        <v>156</v>
      </c>
      <c r="H1304" s="214" t="s">
        <v>69</v>
      </c>
      <c r="I1304" s="215">
        <v>13.86</v>
      </c>
      <c r="J1304" s="216">
        <v>284.73</v>
      </c>
      <c r="K1304" s="217">
        <f t="shared" si="86"/>
        <v>270.87</v>
      </c>
      <c r="L1304" s="14">
        <v>232.33885714285699</v>
      </c>
      <c r="M1304" s="215">
        <f t="shared" si="87"/>
        <v>1.1658402874619098</v>
      </c>
      <c r="N1304" s="218"/>
      <c r="O1304" s="217"/>
      <c r="P1304" s="217"/>
      <c r="Q1304" s="217"/>
      <c r="R1304" s="217"/>
      <c r="S1304" s="216"/>
      <c r="T1304" s="219"/>
      <c r="U1304" s="217"/>
      <c r="V1304" s="217"/>
      <c r="W1304" s="220"/>
    </row>
    <row r="1305" spans="1:23" s="208" customFormat="1" x14ac:dyDescent="0.25">
      <c r="A1305" s="466"/>
      <c r="B1305" s="458"/>
      <c r="C1305" s="212">
        <v>8</v>
      </c>
      <c r="D1305" s="212">
        <v>1</v>
      </c>
      <c r="E1305" s="213" t="s">
        <v>187</v>
      </c>
      <c r="F1305" s="213" t="s">
        <v>154</v>
      </c>
      <c r="G1305" s="213" t="s">
        <v>156</v>
      </c>
      <c r="H1305" s="214" t="s">
        <v>116</v>
      </c>
      <c r="I1305" s="215">
        <v>25.36</v>
      </c>
      <c r="J1305" s="216">
        <v>552.44000000000005</v>
      </c>
      <c r="K1305" s="217">
        <f t="shared" si="86"/>
        <v>527.08000000000004</v>
      </c>
      <c r="L1305" s="14">
        <v>464.67771428571399</v>
      </c>
      <c r="M1305" s="215">
        <f t="shared" si="87"/>
        <v>1.134291539696946</v>
      </c>
      <c r="N1305" s="218"/>
      <c r="O1305" s="217"/>
      <c r="P1305" s="217"/>
      <c r="Q1305" s="217"/>
      <c r="R1305" s="217"/>
      <c r="S1305" s="216"/>
      <c r="T1305" s="219"/>
      <c r="U1305" s="217"/>
      <c r="V1305" s="217"/>
      <c r="W1305" s="220"/>
    </row>
    <row r="1306" spans="1:23" s="208" customFormat="1" ht="15.75" hidden="1" thickBot="1" x14ac:dyDescent="0.3">
      <c r="A1306" s="467"/>
      <c r="B1306" s="459"/>
      <c r="C1306" s="212">
        <v>8</v>
      </c>
      <c r="D1306" s="212">
        <v>1</v>
      </c>
      <c r="E1306" s="213" t="s">
        <v>187</v>
      </c>
      <c r="F1306" s="213" t="s">
        <v>154</v>
      </c>
      <c r="G1306" s="213" t="s">
        <v>156</v>
      </c>
      <c r="H1306" s="232" t="s">
        <v>118</v>
      </c>
      <c r="I1306" s="233">
        <v>25.37</v>
      </c>
      <c r="J1306" s="234">
        <v>654.1</v>
      </c>
      <c r="K1306" s="217">
        <f t="shared" si="86"/>
        <v>628.73</v>
      </c>
      <c r="L1306" s="14">
        <v>486.982244571428</v>
      </c>
      <c r="M1306" s="215">
        <f t="shared" si="87"/>
        <v>1.2910737650267272</v>
      </c>
      <c r="N1306" s="218"/>
      <c r="O1306" s="217"/>
      <c r="P1306" s="217"/>
      <c r="Q1306" s="217"/>
      <c r="R1306" s="217"/>
      <c r="S1306" s="216"/>
      <c r="T1306" s="219"/>
      <c r="U1306" s="217"/>
      <c r="V1306" s="217"/>
      <c r="W1306" s="220"/>
    </row>
    <row r="1307" spans="1:23" s="208" customFormat="1" hidden="1" x14ac:dyDescent="0.25">
      <c r="A1307" s="465" t="s">
        <v>226</v>
      </c>
      <c r="B1307" s="461">
        <v>752</v>
      </c>
      <c r="C1307" s="212">
        <v>8</v>
      </c>
      <c r="D1307" s="212">
        <v>1</v>
      </c>
      <c r="E1307" s="213" t="s">
        <v>187</v>
      </c>
      <c r="F1307" s="213" t="s">
        <v>157</v>
      </c>
      <c r="G1307" s="213" t="s">
        <v>154</v>
      </c>
      <c r="H1307" s="237" t="s">
        <v>117</v>
      </c>
      <c r="I1307" s="238">
        <v>25.31</v>
      </c>
      <c r="J1307" s="239">
        <v>72.7</v>
      </c>
      <c r="K1307" s="217">
        <f t="shared" si="86"/>
        <v>47.39</v>
      </c>
      <c r="L1307" s="14">
        <v>77.446285714285594</v>
      </c>
      <c r="M1307" s="215">
        <f t="shared" si="87"/>
        <v>0.61190797677284259</v>
      </c>
      <c r="N1307" s="218"/>
      <c r="O1307" s="217"/>
      <c r="P1307" s="217"/>
      <c r="Q1307" s="217"/>
      <c r="R1307" s="217"/>
      <c r="S1307" s="216"/>
      <c r="T1307" s="219"/>
      <c r="U1307" s="217"/>
      <c r="V1307" s="217"/>
      <c r="W1307" s="220"/>
    </row>
    <row r="1308" spans="1:23" s="208" customFormat="1" hidden="1" x14ac:dyDescent="0.25">
      <c r="A1308" s="466"/>
      <c r="B1308" s="458"/>
      <c r="C1308" s="212">
        <v>8</v>
      </c>
      <c r="D1308" s="212">
        <v>1</v>
      </c>
      <c r="E1308" s="213" t="s">
        <v>187</v>
      </c>
      <c r="F1308" s="213" t="s">
        <v>157</v>
      </c>
      <c r="G1308" s="213" t="s">
        <v>154</v>
      </c>
      <c r="H1308" s="214" t="s">
        <v>119</v>
      </c>
      <c r="I1308" s="215">
        <v>25.51</v>
      </c>
      <c r="J1308" s="216">
        <v>145.76</v>
      </c>
      <c r="K1308" s="217">
        <f t="shared" si="86"/>
        <v>120.24999999999999</v>
      </c>
      <c r="L1308" s="14">
        <v>154.89257142857099</v>
      </c>
      <c r="M1308" s="215">
        <f t="shared" si="87"/>
        <v>0.77634452634452844</v>
      </c>
      <c r="N1308" s="218"/>
      <c r="O1308" s="217"/>
      <c r="P1308" s="217"/>
      <c r="Q1308" s="217"/>
      <c r="R1308" s="217"/>
      <c r="S1308" s="216"/>
      <c r="T1308" s="219"/>
      <c r="U1308" s="217"/>
      <c r="V1308" s="217"/>
      <c r="W1308" s="220"/>
    </row>
    <row r="1309" spans="1:23" s="208" customFormat="1" hidden="1" x14ac:dyDescent="0.25">
      <c r="A1309" s="466"/>
      <c r="B1309" s="458"/>
      <c r="C1309" s="212">
        <v>8</v>
      </c>
      <c r="D1309" s="212">
        <v>1</v>
      </c>
      <c r="E1309" s="213" t="s">
        <v>187</v>
      </c>
      <c r="F1309" s="213" t="s">
        <v>157</v>
      </c>
      <c r="G1309" s="213" t="s">
        <v>154</v>
      </c>
      <c r="H1309" s="214" t="s">
        <v>69</v>
      </c>
      <c r="I1309" s="215">
        <v>25.3</v>
      </c>
      <c r="J1309" s="216">
        <v>246.91</v>
      </c>
      <c r="K1309" s="217">
        <f t="shared" si="86"/>
        <v>221.60999999999999</v>
      </c>
      <c r="L1309" s="14">
        <v>232.33885714285699</v>
      </c>
      <c r="M1309" s="215">
        <f t="shared" si="87"/>
        <v>0.95382237274129222</v>
      </c>
      <c r="N1309" s="218"/>
      <c r="O1309" s="217"/>
      <c r="P1309" s="217"/>
      <c r="Q1309" s="217"/>
      <c r="R1309" s="217"/>
      <c r="S1309" s="216"/>
      <c r="T1309" s="219"/>
      <c r="U1309" s="217"/>
      <c r="V1309" s="217"/>
      <c r="W1309" s="220"/>
    </row>
    <row r="1310" spans="1:23" s="208" customFormat="1" x14ac:dyDescent="0.25">
      <c r="A1310" s="466"/>
      <c r="B1310" s="458"/>
      <c r="C1310" s="212">
        <v>8</v>
      </c>
      <c r="D1310" s="212">
        <v>1</v>
      </c>
      <c r="E1310" s="213" t="s">
        <v>187</v>
      </c>
      <c r="F1310" s="213" t="s">
        <v>157</v>
      </c>
      <c r="G1310" s="213" t="s">
        <v>154</v>
      </c>
      <c r="H1310" s="214" t="s">
        <v>116</v>
      </c>
      <c r="I1310" s="215">
        <v>25.39</v>
      </c>
      <c r="J1310" s="216">
        <v>447.38</v>
      </c>
      <c r="K1310" s="217">
        <f t="shared" si="86"/>
        <v>421.99</v>
      </c>
      <c r="L1310" s="14">
        <v>464.67771428571399</v>
      </c>
      <c r="M1310" s="215">
        <f t="shared" si="87"/>
        <v>0.90813479326992896</v>
      </c>
      <c r="N1310" s="218"/>
      <c r="O1310" s="217"/>
      <c r="P1310" s="217"/>
      <c r="Q1310" s="217"/>
      <c r="R1310" s="217"/>
      <c r="S1310" s="216"/>
      <c r="T1310" s="219"/>
      <c r="U1310" s="217"/>
      <c r="V1310" s="217"/>
      <c r="W1310" s="220"/>
    </row>
    <row r="1311" spans="1:23" s="208" customFormat="1" ht="15.75" hidden="1" thickBot="1" x14ac:dyDescent="0.3">
      <c r="A1311" s="467"/>
      <c r="B1311" s="459"/>
      <c r="C1311" s="212">
        <v>8</v>
      </c>
      <c r="D1311" s="212">
        <v>1</v>
      </c>
      <c r="E1311" s="213" t="s">
        <v>187</v>
      </c>
      <c r="F1311" s="213" t="s">
        <v>157</v>
      </c>
      <c r="G1311" s="213" t="s">
        <v>154</v>
      </c>
      <c r="H1311" s="232" t="s">
        <v>118</v>
      </c>
      <c r="I1311" s="233">
        <v>24.92</v>
      </c>
      <c r="J1311" s="234">
        <v>537.27</v>
      </c>
      <c r="K1311" s="217">
        <f t="shared" si="86"/>
        <v>512.35</v>
      </c>
      <c r="L1311" s="14">
        <v>486.982244571428</v>
      </c>
      <c r="M1311" s="215">
        <f t="shared" si="87"/>
        <v>1.0520917460777182</v>
      </c>
      <c r="N1311" s="218"/>
      <c r="O1311" s="217"/>
      <c r="P1311" s="217"/>
      <c r="Q1311" s="217"/>
      <c r="R1311" s="217"/>
      <c r="S1311" s="216"/>
      <c r="T1311" s="219"/>
      <c r="U1311" s="217"/>
      <c r="V1311" s="217"/>
      <c r="W1311" s="220"/>
    </row>
    <row r="1312" spans="1:23" s="208" customFormat="1" hidden="1" x14ac:dyDescent="0.25">
      <c r="A1312" s="465" t="s">
        <v>226</v>
      </c>
      <c r="B1312" s="461">
        <v>753</v>
      </c>
      <c r="C1312" s="212">
        <v>8</v>
      </c>
      <c r="D1312" s="212">
        <v>1</v>
      </c>
      <c r="E1312" s="213" t="s">
        <v>180</v>
      </c>
      <c r="F1312" s="213" t="s">
        <v>157</v>
      </c>
      <c r="G1312" s="213" t="s">
        <v>156</v>
      </c>
      <c r="H1312" s="237" t="s">
        <v>117</v>
      </c>
      <c r="I1312" s="238">
        <v>25.37</v>
      </c>
      <c r="J1312" s="239">
        <v>114.35</v>
      </c>
      <c r="K1312" s="217">
        <f t="shared" si="86"/>
        <v>88.97999999999999</v>
      </c>
      <c r="L1312" s="14">
        <v>77.446285714285594</v>
      </c>
      <c r="M1312" s="215">
        <f t="shared" si="87"/>
        <v>1.148925338114529</v>
      </c>
      <c r="N1312" s="218"/>
      <c r="O1312" s="217"/>
      <c r="P1312" s="217"/>
      <c r="Q1312" s="217"/>
      <c r="R1312" s="217"/>
      <c r="S1312" s="216"/>
      <c r="T1312" s="219"/>
      <c r="U1312" s="217"/>
      <c r="V1312" s="217"/>
      <c r="W1312" s="220"/>
    </row>
    <row r="1313" spans="1:23" s="208" customFormat="1" hidden="1" x14ac:dyDescent="0.25">
      <c r="A1313" s="466"/>
      <c r="B1313" s="458"/>
      <c r="C1313" s="212">
        <v>8</v>
      </c>
      <c r="D1313" s="212">
        <v>1</v>
      </c>
      <c r="E1313" s="213" t="s">
        <v>180</v>
      </c>
      <c r="F1313" s="213" t="s">
        <v>157</v>
      </c>
      <c r="G1313" s="213" t="s">
        <v>156</v>
      </c>
      <c r="H1313" s="214" t="s">
        <v>119</v>
      </c>
      <c r="I1313" s="215">
        <v>13.86</v>
      </c>
      <c r="J1313" s="216">
        <v>209.48</v>
      </c>
      <c r="K1313" s="217">
        <f t="shared" si="86"/>
        <v>195.62</v>
      </c>
      <c r="L1313" s="14">
        <v>154.89257142857099</v>
      </c>
      <c r="M1313" s="215">
        <f t="shared" si="87"/>
        <v>1.2629398440209287</v>
      </c>
      <c r="N1313" s="218"/>
      <c r="O1313" s="217"/>
      <c r="P1313" s="217"/>
      <c r="Q1313" s="217"/>
      <c r="R1313" s="217"/>
      <c r="S1313" s="216"/>
      <c r="T1313" s="219"/>
      <c r="U1313" s="217"/>
      <c r="V1313" s="217"/>
      <c r="W1313" s="220"/>
    </row>
    <row r="1314" spans="1:23" s="208" customFormat="1" hidden="1" x14ac:dyDescent="0.25">
      <c r="A1314" s="466"/>
      <c r="B1314" s="458"/>
      <c r="C1314" s="212">
        <v>8</v>
      </c>
      <c r="D1314" s="212">
        <v>1</v>
      </c>
      <c r="E1314" s="213" t="s">
        <v>180</v>
      </c>
      <c r="F1314" s="213" t="s">
        <v>157</v>
      </c>
      <c r="G1314" s="213" t="s">
        <v>156</v>
      </c>
      <c r="H1314" s="214" t="s">
        <v>69</v>
      </c>
      <c r="I1314" s="215" t="s">
        <v>14</v>
      </c>
      <c r="J1314" s="216" t="s">
        <v>14</v>
      </c>
      <c r="K1314" s="217" t="s">
        <v>14</v>
      </c>
      <c r="L1314" s="14" t="s">
        <v>14</v>
      </c>
      <c r="M1314" s="215" t="s">
        <v>14</v>
      </c>
      <c r="N1314" s="218"/>
      <c r="O1314" s="217"/>
      <c r="P1314" s="217"/>
      <c r="Q1314" s="217"/>
      <c r="R1314" s="217"/>
      <c r="S1314" s="216"/>
      <c r="T1314" s="219"/>
      <c r="U1314" s="217"/>
      <c r="V1314" s="217"/>
      <c r="W1314" s="220"/>
    </row>
    <row r="1315" spans="1:23" s="208" customFormat="1" x14ac:dyDescent="0.25">
      <c r="A1315" s="466"/>
      <c r="B1315" s="458"/>
      <c r="C1315" s="212">
        <v>8</v>
      </c>
      <c r="D1315" s="212">
        <v>1</v>
      </c>
      <c r="E1315" s="213" t="s">
        <v>180</v>
      </c>
      <c r="F1315" s="213" t="s">
        <v>157</v>
      </c>
      <c r="G1315" s="213" t="s">
        <v>156</v>
      </c>
      <c r="H1315" s="214" t="s">
        <v>116</v>
      </c>
      <c r="I1315" s="215" t="s">
        <v>14</v>
      </c>
      <c r="J1315" s="216" t="s">
        <v>14</v>
      </c>
      <c r="K1315" s="217" t="s">
        <v>14</v>
      </c>
      <c r="L1315" s="14" t="s">
        <v>14</v>
      </c>
      <c r="M1315" s="215" t="s">
        <v>14</v>
      </c>
      <c r="N1315" s="218"/>
      <c r="O1315" s="217"/>
      <c r="P1315" s="217"/>
      <c r="Q1315" s="217"/>
      <c r="R1315" s="217"/>
      <c r="S1315" s="216"/>
      <c r="T1315" s="219"/>
      <c r="U1315" s="217"/>
      <c r="V1315" s="217"/>
      <c r="W1315" s="220"/>
    </row>
    <row r="1316" spans="1:23" s="208" customFormat="1" ht="15.75" hidden="1" thickBot="1" x14ac:dyDescent="0.3">
      <c r="A1316" s="467"/>
      <c r="B1316" s="459"/>
      <c r="C1316" s="212">
        <v>8</v>
      </c>
      <c r="D1316" s="212">
        <v>1</v>
      </c>
      <c r="E1316" s="213" t="s">
        <v>180</v>
      </c>
      <c r="F1316" s="213" t="s">
        <v>157</v>
      </c>
      <c r="G1316" s="213" t="s">
        <v>156</v>
      </c>
      <c r="H1316" s="232" t="s">
        <v>118</v>
      </c>
      <c r="I1316" s="233" t="s">
        <v>14</v>
      </c>
      <c r="J1316" s="234" t="s">
        <v>14</v>
      </c>
      <c r="K1316" s="217" t="s">
        <v>14</v>
      </c>
      <c r="L1316" s="14" t="s">
        <v>14</v>
      </c>
      <c r="M1316" s="215" t="s">
        <v>14</v>
      </c>
      <c r="N1316" s="218"/>
      <c r="O1316" s="217"/>
      <c r="P1316" s="217"/>
      <c r="Q1316" s="217"/>
      <c r="R1316" s="217"/>
      <c r="S1316" s="216"/>
      <c r="T1316" s="219"/>
      <c r="U1316" s="217"/>
      <c r="V1316" s="217"/>
      <c r="W1316" s="220"/>
    </row>
    <row r="1317" spans="1:23" s="208" customFormat="1" hidden="1" x14ac:dyDescent="0.25">
      <c r="A1317" s="465" t="s">
        <v>226</v>
      </c>
      <c r="B1317" s="461">
        <v>754</v>
      </c>
      <c r="C1317" s="212">
        <v>8</v>
      </c>
      <c r="D1317" s="212">
        <v>1</v>
      </c>
      <c r="E1317" s="213" t="s">
        <v>187</v>
      </c>
      <c r="F1317" s="213" t="s">
        <v>154</v>
      </c>
      <c r="G1317" s="213" t="s">
        <v>154</v>
      </c>
      <c r="H1317" s="237" t="s">
        <v>117</v>
      </c>
      <c r="I1317" s="238">
        <v>13.86</v>
      </c>
      <c r="J1317" s="239">
        <v>76.78</v>
      </c>
      <c r="K1317" s="217">
        <f t="shared" si="86"/>
        <v>62.92</v>
      </c>
      <c r="L1317" s="14">
        <v>77.446285714285594</v>
      </c>
      <c r="M1317" s="215">
        <f t="shared" si="87"/>
        <v>0.8124340556773002</v>
      </c>
      <c r="N1317" s="218"/>
      <c r="O1317" s="217"/>
      <c r="P1317" s="217"/>
      <c r="Q1317" s="217"/>
      <c r="R1317" s="217"/>
      <c r="S1317" s="216"/>
      <c r="T1317" s="219"/>
      <c r="U1317" s="217"/>
      <c r="V1317" s="217"/>
      <c r="W1317" s="220"/>
    </row>
    <row r="1318" spans="1:23" s="208" customFormat="1" hidden="1" x14ac:dyDescent="0.25">
      <c r="A1318" s="466"/>
      <c r="B1318" s="458"/>
      <c r="C1318" s="212">
        <v>8</v>
      </c>
      <c r="D1318" s="212">
        <v>1</v>
      </c>
      <c r="E1318" s="213" t="s">
        <v>187</v>
      </c>
      <c r="F1318" s="213" t="s">
        <v>154</v>
      </c>
      <c r="G1318" s="213" t="s">
        <v>154</v>
      </c>
      <c r="H1318" s="214" t="s">
        <v>119</v>
      </c>
      <c r="I1318" s="215">
        <v>13.75</v>
      </c>
      <c r="J1318" s="216">
        <v>189.69</v>
      </c>
      <c r="K1318" s="217">
        <f t="shared" si="86"/>
        <v>175.94</v>
      </c>
      <c r="L1318" s="14">
        <v>154.89257142857099</v>
      </c>
      <c r="M1318" s="215">
        <f t="shared" si="87"/>
        <v>1.13588404128945</v>
      </c>
      <c r="N1318" s="218"/>
      <c r="O1318" s="217"/>
      <c r="P1318" s="217"/>
      <c r="Q1318" s="217"/>
      <c r="R1318" s="217"/>
      <c r="S1318" s="216"/>
      <c r="T1318" s="219"/>
      <c r="U1318" s="217"/>
      <c r="V1318" s="217"/>
      <c r="W1318" s="220"/>
    </row>
    <row r="1319" spans="1:23" s="208" customFormat="1" hidden="1" x14ac:dyDescent="0.25">
      <c r="A1319" s="466"/>
      <c r="B1319" s="458"/>
      <c r="C1319" s="212">
        <v>8</v>
      </c>
      <c r="D1319" s="212">
        <v>1</v>
      </c>
      <c r="E1319" s="213" t="s">
        <v>187</v>
      </c>
      <c r="F1319" s="213" t="s">
        <v>154</v>
      </c>
      <c r="G1319" s="213" t="s">
        <v>154</v>
      </c>
      <c r="H1319" s="214" t="s">
        <v>69</v>
      </c>
      <c r="I1319" s="215">
        <v>13.85</v>
      </c>
      <c r="J1319" s="216">
        <v>265.43</v>
      </c>
      <c r="K1319" s="217">
        <f t="shared" si="86"/>
        <v>251.58</v>
      </c>
      <c r="L1319" s="14">
        <v>232.33885714285699</v>
      </c>
      <c r="M1319" s="215">
        <f t="shared" si="87"/>
        <v>1.0828150017339213</v>
      </c>
      <c r="N1319" s="218"/>
      <c r="O1319" s="217"/>
      <c r="P1319" s="217"/>
      <c r="Q1319" s="217"/>
      <c r="R1319" s="217"/>
      <c r="S1319" s="216"/>
      <c r="T1319" s="219"/>
      <c r="U1319" s="217"/>
      <c r="V1319" s="217"/>
      <c r="W1319" s="220"/>
    </row>
    <row r="1320" spans="1:23" s="208" customFormat="1" x14ac:dyDescent="0.25">
      <c r="A1320" s="466"/>
      <c r="B1320" s="458"/>
      <c r="C1320" s="212">
        <v>8</v>
      </c>
      <c r="D1320" s="212">
        <v>1</v>
      </c>
      <c r="E1320" s="213" t="s">
        <v>187</v>
      </c>
      <c r="F1320" s="213" t="s">
        <v>154</v>
      </c>
      <c r="G1320" s="213" t="s">
        <v>154</v>
      </c>
      <c r="H1320" s="214" t="s">
        <v>116</v>
      </c>
      <c r="I1320" s="215">
        <v>13.89</v>
      </c>
      <c r="J1320" s="216">
        <v>466.41</v>
      </c>
      <c r="K1320" s="217">
        <f t="shared" si="86"/>
        <v>452.52000000000004</v>
      </c>
      <c r="L1320" s="14">
        <v>464.67771428571399</v>
      </c>
      <c r="M1320" s="215">
        <f t="shared" si="87"/>
        <v>0.97383624410651504</v>
      </c>
      <c r="N1320" s="218"/>
      <c r="O1320" s="217"/>
      <c r="P1320" s="217"/>
      <c r="Q1320" s="217"/>
      <c r="R1320" s="217"/>
      <c r="S1320" s="216"/>
      <c r="T1320" s="219"/>
      <c r="U1320" s="217"/>
      <c r="V1320" s="217"/>
      <c r="W1320" s="220"/>
    </row>
    <row r="1321" spans="1:23" s="208" customFormat="1" ht="15.75" hidden="1" thickBot="1" x14ac:dyDescent="0.3">
      <c r="A1321" s="467"/>
      <c r="B1321" s="459"/>
      <c r="C1321" s="212">
        <v>8</v>
      </c>
      <c r="D1321" s="212">
        <v>1</v>
      </c>
      <c r="E1321" s="213" t="s">
        <v>187</v>
      </c>
      <c r="F1321" s="213" t="s">
        <v>154</v>
      </c>
      <c r="G1321" s="213" t="s">
        <v>154</v>
      </c>
      <c r="H1321" s="232" t="s">
        <v>118</v>
      </c>
      <c r="I1321" s="233">
        <v>13.65</v>
      </c>
      <c r="J1321" s="234">
        <v>573.17999999999995</v>
      </c>
      <c r="K1321" s="217">
        <f t="shared" si="86"/>
        <v>559.53</v>
      </c>
      <c r="L1321" s="14">
        <v>486.982244571428</v>
      </c>
      <c r="M1321" s="215">
        <f t="shared" si="87"/>
        <v>1.1489741283943897</v>
      </c>
      <c r="N1321" s="218"/>
      <c r="O1321" s="217"/>
      <c r="P1321" s="217"/>
      <c r="Q1321" s="217"/>
      <c r="R1321" s="217"/>
      <c r="S1321" s="216"/>
      <c r="T1321" s="219"/>
      <c r="U1321" s="217"/>
      <c r="V1321" s="217"/>
      <c r="W1321" s="220"/>
    </row>
    <row r="1322" spans="1:23" s="208" customFormat="1" hidden="1" x14ac:dyDescent="0.25">
      <c r="A1322" s="465" t="s">
        <v>226</v>
      </c>
      <c r="B1322" s="461">
        <v>755</v>
      </c>
      <c r="C1322" s="212">
        <v>8</v>
      </c>
      <c r="D1322" s="212">
        <v>1</v>
      </c>
      <c r="E1322" s="213" t="s">
        <v>149</v>
      </c>
      <c r="F1322" s="213" t="s">
        <v>154</v>
      </c>
      <c r="G1322" s="213" t="s">
        <v>155</v>
      </c>
      <c r="H1322" s="237" t="s">
        <v>117</v>
      </c>
      <c r="I1322" s="238">
        <v>13.92</v>
      </c>
      <c r="J1322" s="239">
        <v>71.989999999999995</v>
      </c>
      <c r="K1322" s="217">
        <f t="shared" si="86"/>
        <v>58.069999999999993</v>
      </c>
      <c r="L1322" s="14">
        <v>77.446285714285594</v>
      </c>
      <c r="M1322" s="215">
        <f t="shared" si="87"/>
        <v>0.74981000656676444</v>
      </c>
      <c r="N1322" s="218"/>
      <c r="O1322" s="217"/>
      <c r="P1322" s="217"/>
      <c r="Q1322" s="217"/>
      <c r="R1322" s="217"/>
      <c r="S1322" s="216"/>
      <c r="T1322" s="219"/>
      <c r="U1322" s="217"/>
      <c r="V1322" s="217"/>
      <c r="W1322" s="220"/>
    </row>
    <row r="1323" spans="1:23" s="208" customFormat="1" hidden="1" x14ac:dyDescent="0.25">
      <c r="A1323" s="466"/>
      <c r="B1323" s="458"/>
      <c r="C1323" s="212">
        <v>8</v>
      </c>
      <c r="D1323" s="212">
        <v>1</v>
      </c>
      <c r="E1323" s="213" t="s">
        <v>149</v>
      </c>
      <c r="F1323" s="213" t="s">
        <v>154</v>
      </c>
      <c r="G1323" s="213" t="s">
        <v>155</v>
      </c>
      <c r="H1323" s="214" t="s">
        <v>119</v>
      </c>
      <c r="I1323" s="215">
        <v>25.4</v>
      </c>
      <c r="J1323" s="216">
        <v>176.12</v>
      </c>
      <c r="K1323" s="217">
        <f t="shared" si="86"/>
        <v>150.72</v>
      </c>
      <c r="L1323" s="14">
        <v>154.89257142857099</v>
      </c>
      <c r="M1323" s="215">
        <f t="shared" si="87"/>
        <v>0.97306151360205695</v>
      </c>
      <c r="N1323" s="218"/>
      <c r="O1323" s="217"/>
      <c r="P1323" s="217"/>
      <c r="Q1323" s="217"/>
      <c r="R1323" s="217"/>
      <c r="S1323" s="216"/>
      <c r="T1323" s="219"/>
      <c r="U1323" s="217"/>
      <c r="V1323" s="217"/>
      <c r="W1323" s="220"/>
    </row>
    <row r="1324" spans="1:23" s="208" customFormat="1" hidden="1" x14ac:dyDescent="0.25">
      <c r="A1324" s="466"/>
      <c r="B1324" s="458"/>
      <c r="C1324" s="212">
        <v>8</v>
      </c>
      <c r="D1324" s="212">
        <v>1</v>
      </c>
      <c r="E1324" s="213" t="s">
        <v>149</v>
      </c>
      <c r="F1324" s="213" t="s">
        <v>154</v>
      </c>
      <c r="G1324" s="213" t="s">
        <v>155</v>
      </c>
      <c r="H1324" s="214" t="s">
        <v>69</v>
      </c>
      <c r="I1324" s="215">
        <v>25.24</v>
      </c>
      <c r="J1324" s="216">
        <v>274.82</v>
      </c>
      <c r="K1324" s="217">
        <f t="shared" si="86"/>
        <v>249.57999999999998</v>
      </c>
      <c r="L1324" s="14">
        <v>232.33885714285699</v>
      </c>
      <c r="M1324" s="215">
        <f t="shared" si="87"/>
        <v>1.0742068850176965</v>
      </c>
      <c r="N1324" s="218"/>
      <c r="O1324" s="217"/>
      <c r="P1324" s="217"/>
      <c r="Q1324" s="217"/>
      <c r="R1324" s="217"/>
      <c r="S1324" s="216"/>
      <c r="T1324" s="219"/>
      <c r="U1324" s="217"/>
      <c r="V1324" s="217"/>
      <c r="W1324" s="220"/>
    </row>
    <row r="1325" spans="1:23" s="208" customFormat="1" x14ac:dyDescent="0.25">
      <c r="A1325" s="466"/>
      <c r="B1325" s="458"/>
      <c r="C1325" s="212">
        <v>8</v>
      </c>
      <c r="D1325" s="212">
        <v>1</v>
      </c>
      <c r="E1325" s="213" t="s">
        <v>149</v>
      </c>
      <c r="F1325" s="213" t="s">
        <v>154</v>
      </c>
      <c r="G1325" s="213" t="s">
        <v>155</v>
      </c>
      <c r="H1325" s="214" t="s">
        <v>116</v>
      </c>
      <c r="I1325" s="215">
        <v>13.76</v>
      </c>
      <c r="J1325" s="216">
        <v>487.24</v>
      </c>
      <c r="K1325" s="217">
        <f t="shared" si="86"/>
        <v>473.48</v>
      </c>
      <c r="L1325" s="14">
        <v>464.67771428571399</v>
      </c>
      <c r="M1325" s="215">
        <f t="shared" si="87"/>
        <v>1.0189427756995331</v>
      </c>
      <c r="N1325" s="218"/>
      <c r="O1325" s="217"/>
      <c r="P1325" s="217"/>
      <c r="Q1325" s="217"/>
      <c r="R1325" s="217"/>
      <c r="S1325" s="216"/>
      <c r="T1325" s="219"/>
      <c r="U1325" s="217"/>
      <c r="V1325" s="217"/>
      <c r="W1325" s="220"/>
    </row>
    <row r="1326" spans="1:23" s="208" customFormat="1" ht="15.75" hidden="1" thickBot="1" x14ac:dyDescent="0.3">
      <c r="A1326" s="467"/>
      <c r="B1326" s="459"/>
      <c r="C1326" s="212">
        <v>8</v>
      </c>
      <c r="D1326" s="212">
        <v>1</v>
      </c>
      <c r="E1326" s="213" t="s">
        <v>149</v>
      </c>
      <c r="F1326" s="213" t="s">
        <v>154</v>
      </c>
      <c r="G1326" s="213" t="s">
        <v>155</v>
      </c>
      <c r="H1326" s="232" t="s">
        <v>118</v>
      </c>
      <c r="I1326" s="233">
        <v>25.12</v>
      </c>
      <c r="J1326" s="234">
        <v>496.41</v>
      </c>
      <c r="K1326" s="217">
        <f t="shared" si="86"/>
        <v>471.29</v>
      </c>
      <c r="L1326" s="14">
        <v>486.982244571428</v>
      </c>
      <c r="M1326" s="215">
        <f t="shared" si="87"/>
        <v>0.96777655705858834</v>
      </c>
      <c r="N1326" s="218"/>
      <c r="O1326" s="217"/>
      <c r="P1326" s="217"/>
      <c r="Q1326" s="217"/>
      <c r="R1326" s="217"/>
      <c r="S1326" s="216"/>
      <c r="T1326" s="219"/>
      <c r="U1326" s="217"/>
      <c r="V1326" s="217"/>
      <c r="W1326" s="220"/>
    </row>
    <row r="1327" spans="1:23" s="208" customFormat="1" hidden="1" x14ac:dyDescent="0.25">
      <c r="A1327" s="465" t="s">
        <v>226</v>
      </c>
      <c r="B1327" s="461">
        <v>756</v>
      </c>
      <c r="C1327" s="212">
        <v>8</v>
      </c>
      <c r="D1327" s="212">
        <v>1</v>
      </c>
      <c r="E1327" s="213" t="s">
        <v>210</v>
      </c>
      <c r="F1327" s="213" t="s">
        <v>154</v>
      </c>
      <c r="G1327" s="213" t="s">
        <v>154</v>
      </c>
      <c r="H1327" s="237" t="s">
        <v>117</v>
      </c>
      <c r="I1327" s="238">
        <v>13.84</v>
      </c>
      <c r="J1327" s="239">
        <v>79.13</v>
      </c>
      <c r="K1327" s="217">
        <f t="shared" si="86"/>
        <v>65.289999999999992</v>
      </c>
      <c r="L1327" s="14">
        <v>77.446285714285594</v>
      </c>
      <c r="M1327" s="215">
        <f t="shared" si="87"/>
        <v>0.84303591060347938</v>
      </c>
      <c r="N1327" s="218"/>
      <c r="O1327" s="217"/>
      <c r="P1327" s="217"/>
      <c r="Q1327" s="217"/>
      <c r="R1327" s="217"/>
      <c r="S1327" s="216"/>
      <c r="T1327" s="219"/>
      <c r="U1327" s="217"/>
      <c r="V1327" s="217"/>
      <c r="W1327" s="220"/>
    </row>
    <row r="1328" spans="1:23" s="208" customFormat="1" hidden="1" x14ac:dyDescent="0.25">
      <c r="A1328" s="466"/>
      <c r="B1328" s="458"/>
      <c r="C1328" s="212">
        <v>8</v>
      </c>
      <c r="D1328" s="212">
        <v>1</v>
      </c>
      <c r="E1328" s="213" t="s">
        <v>210</v>
      </c>
      <c r="F1328" s="213" t="s">
        <v>154</v>
      </c>
      <c r="G1328" s="213" t="s">
        <v>154</v>
      </c>
      <c r="H1328" s="214" t="s">
        <v>119</v>
      </c>
      <c r="I1328" s="215">
        <v>13.72</v>
      </c>
      <c r="J1328" s="216">
        <v>194.84</v>
      </c>
      <c r="K1328" s="217">
        <f t="shared" si="86"/>
        <v>181.12</v>
      </c>
      <c r="L1328" s="14">
        <v>154.89257142857099</v>
      </c>
      <c r="M1328" s="215">
        <f t="shared" si="87"/>
        <v>1.1693265747319834</v>
      </c>
      <c r="N1328" s="218"/>
      <c r="O1328" s="217"/>
      <c r="P1328" s="217"/>
      <c r="Q1328" s="217"/>
      <c r="R1328" s="217"/>
      <c r="S1328" s="216"/>
      <c r="T1328" s="219"/>
      <c r="U1328" s="217"/>
      <c r="V1328" s="217"/>
      <c r="W1328" s="220"/>
    </row>
    <row r="1329" spans="1:23" s="208" customFormat="1" hidden="1" x14ac:dyDescent="0.25">
      <c r="A1329" s="466"/>
      <c r="B1329" s="458"/>
      <c r="C1329" s="212">
        <v>8</v>
      </c>
      <c r="D1329" s="212">
        <v>1</v>
      </c>
      <c r="E1329" s="213" t="s">
        <v>210</v>
      </c>
      <c r="F1329" s="213" t="s">
        <v>154</v>
      </c>
      <c r="G1329" s="213" t="s">
        <v>154</v>
      </c>
      <c r="H1329" s="214" t="s">
        <v>69</v>
      </c>
      <c r="I1329" s="215">
        <v>13.65</v>
      </c>
      <c r="J1329" s="216">
        <v>275.99</v>
      </c>
      <c r="K1329" s="217">
        <f t="shared" si="86"/>
        <v>262.34000000000003</v>
      </c>
      <c r="L1329" s="14">
        <v>232.33885714285699</v>
      </c>
      <c r="M1329" s="215">
        <f t="shared" si="87"/>
        <v>1.1291266696672111</v>
      </c>
      <c r="N1329" s="218"/>
      <c r="O1329" s="217"/>
      <c r="P1329" s="217"/>
      <c r="Q1329" s="217"/>
      <c r="R1329" s="217"/>
      <c r="S1329" s="216"/>
      <c r="T1329" s="219"/>
      <c r="U1329" s="217"/>
      <c r="V1329" s="217"/>
      <c r="W1329" s="220"/>
    </row>
    <row r="1330" spans="1:23" s="208" customFormat="1" x14ac:dyDescent="0.25">
      <c r="A1330" s="466"/>
      <c r="B1330" s="458"/>
      <c r="C1330" s="212">
        <v>8</v>
      </c>
      <c r="D1330" s="212">
        <v>1</v>
      </c>
      <c r="E1330" s="213" t="s">
        <v>210</v>
      </c>
      <c r="F1330" s="213" t="s">
        <v>154</v>
      </c>
      <c r="G1330" s="213" t="s">
        <v>154</v>
      </c>
      <c r="H1330" s="214" t="s">
        <v>116</v>
      </c>
      <c r="I1330" s="215">
        <v>25.06</v>
      </c>
      <c r="J1330" s="216">
        <v>502.97</v>
      </c>
      <c r="K1330" s="217">
        <f t="shared" si="86"/>
        <v>477.91</v>
      </c>
      <c r="L1330" s="14">
        <v>464.67771428571399</v>
      </c>
      <c r="M1330" s="215">
        <f t="shared" si="87"/>
        <v>1.0284762649627521</v>
      </c>
      <c r="N1330" s="218"/>
      <c r="O1330" s="217"/>
      <c r="P1330" s="217"/>
      <c r="Q1330" s="217"/>
      <c r="R1330" s="217"/>
      <c r="S1330" s="216"/>
      <c r="T1330" s="219"/>
      <c r="U1330" s="217"/>
      <c r="V1330" s="217"/>
      <c r="W1330" s="220"/>
    </row>
    <row r="1331" spans="1:23" s="208" customFormat="1" ht="15.75" hidden="1" thickBot="1" x14ac:dyDescent="0.3">
      <c r="A1331" s="467"/>
      <c r="B1331" s="459"/>
      <c r="C1331" s="212">
        <v>8</v>
      </c>
      <c r="D1331" s="212">
        <v>1</v>
      </c>
      <c r="E1331" s="213" t="s">
        <v>210</v>
      </c>
      <c r="F1331" s="213" t="s">
        <v>154</v>
      </c>
      <c r="G1331" s="213" t="s">
        <v>154</v>
      </c>
      <c r="H1331" s="232" t="s">
        <v>118</v>
      </c>
      <c r="I1331" s="233">
        <v>25.05</v>
      </c>
      <c r="J1331" s="234">
        <v>580.42999999999995</v>
      </c>
      <c r="K1331" s="217">
        <f t="shared" si="86"/>
        <v>555.38</v>
      </c>
      <c r="L1331" s="14">
        <v>486.982244571428</v>
      </c>
      <c r="M1331" s="215">
        <f t="shared" si="87"/>
        <v>1.1404522571223636</v>
      </c>
      <c r="N1331" s="218"/>
      <c r="O1331" s="217"/>
      <c r="P1331" s="217"/>
      <c r="Q1331" s="217"/>
      <c r="R1331" s="217"/>
      <c r="S1331" s="216"/>
      <c r="T1331" s="219"/>
      <c r="U1331" s="217"/>
      <c r="V1331" s="217"/>
      <c r="W1331" s="220"/>
    </row>
    <row r="1332" spans="1:23" s="208" customFormat="1" hidden="1" x14ac:dyDescent="0.25">
      <c r="A1332" s="465" t="s">
        <v>226</v>
      </c>
      <c r="B1332" s="461">
        <v>757</v>
      </c>
      <c r="C1332" s="212">
        <v>8</v>
      </c>
      <c r="D1332" s="212">
        <v>1</v>
      </c>
      <c r="E1332" s="213" t="s">
        <v>197</v>
      </c>
      <c r="F1332" s="213" t="s">
        <v>154</v>
      </c>
      <c r="G1332" s="213" t="s">
        <v>154</v>
      </c>
      <c r="H1332" s="237" t="s">
        <v>117</v>
      </c>
      <c r="I1332" s="238">
        <v>13.78</v>
      </c>
      <c r="J1332" s="239">
        <v>98.16</v>
      </c>
      <c r="K1332" s="217">
        <f t="shared" si="86"/>
        <v>84.38</v>
      </c>
      <c r="L1332" s="14">
        <v>77.446285714285594</v>
      </c>
      <c r="M1332" s="215">
        <f t="shared" si="87"/>
        <v>1.0895293327725777</v>
      </c>
      <c r="N1332" s="218"/>
      <c r="O1332" s="217"/>
      <c r="P1332" s="217"/>
      <c r="Q1332" s="217"/>
      <c r="R1332" s="217"/>
      <c r="S1332" s="216"/>
      <c r="T1332" s="219"/>
      <c r="U1332" s="217"/>
      <c r="V1332" s="217"/>
      <c r="W1332" s="220"/>
    </row>
    <row r="1333" spans="1:23" s="208" customFormat="1" hidden="1" x14ac:dyDescent="0.25">
      <c r="A1333" s="466"/>
      <c r="B1333" s="458"/>
      <c r="C1333" s="212">
        <v>8</v>
      </c>
      <c r="D1333" s="212">
        <v>1</v>
      </c>
      <c r="E1333" s="213" t="s">
        <v>197</v>
      </c>
      <c r="F1333" s="213" t="s">
        <v>154</v>
      </c>
      <c r="G1333" s="213" t="s">
        <v>154</v>
      </c>
      <c r="H1333" s="214" t="s">
        <v>119</v>
      </c>
      <c r="I1333" s="215">
        <v>13.86</v>
      </c>
      <c r="J1333" s="216">
        <v>192.78</v>
      </c>
      <c r="K1333" s="217">
        <f t="shared" si="86"/>
        <v>178.92000000000002</v>
      </c>
      <c r="L1333" s="14">
        <v>154.89257142857099</v>
      </c>
      <c r="M1333" s="215">
        <f t="shared" si="87"/>
        <v>1.1551231821502126</v>
      </c>
      <c r="N1333" s="218"/>
      <c r="O1333" s="217"/>
      <c r="P1333" s="217"/>
      <c r="Q1333" s="217"/>
      <c r="R1333" s="217"/>
      <c r="S1333" s="216"/>
      <c r="T1333" s="219"/>
      <c r="U1333" s="217"/>
      <c r="V1333" s="217"/>
      <c r="W1333" s="220"/>
    </row>
    <row r="1334" spans="1:23" s="208" customFormat="1" hidden="1" x14ac:dyDescent="0.25">
      <c r="A1334" s="466"/>
      <c r="B1334" s="458"/>
      <c r="C1334" s="212">
        <v>8</v>
      </c>
      <c r="D1334" s="212">
        <v>1</v>
      </c>
      <c r="E1334" s="213" t="s">
        <v>197</v>
      </c>
      <c r="F1334" s="213" t="s">
        <v>154</v>
      </c>
      <c r="G1334" s="213" t="s">
        <v>154</v>
      </c>
      <c r="H1334" s="214" t="s">
        <v>69</v>
      </c>
      <c r="I1334" s="215">
        <v>13.82</v>
      </c>
      <c r="J1334" s="216">
        <v>295.05</v>
      </c>
      <c r="K1334" s="217">
        <f t="shared" si="86"/>
        <v>281.23</v>
      </c>
      <c r="L1334" s="14">
        <v>232.33885714285699</v>
      </c>
      <c r="M1334" s="215">
        <f t="shared" si="87"/>
        <v>1.2104303320519545</v>
      </c>
      <c r="N1334" s="218"/>
      <c r="O1334" s="217"/>
      <c r="P1334" s="217"/>
      <c r="Q1334" s="217"/>
      <c r="R1334" s="217"/>
      <c r="S1334" s="216"/>
      <c r="T1334" s="219"/>
      <c r="U1334" s="217"/>
      <c r="V1334" s="217"/>
      <c r="W1334" s="220"/>
    </row>
    <row r="1335" spans="1:23" s="208" customFormat="1" x14ac:dyDescent="0.25">
      <c r="A1335" s="466"/>
      <c r="B1335" s="458"/>
      <c r="C1335" s="212">
        <v>8</v>
      </c>
      <c r="D1335" s="212">
        <v>1</v>
      </c>
      <c r="E1335" s="213" t="s">
        <v>197</v>
      </c>
      <c r="F1335" s="213" t="s">
        <v>154</v>
      </c>
      <c r="G1335" s="213" t="s">
        <v>154</v>
      </c>
      <c r="H1335" s="214" t="s">
        <v>116</v>
      </c>
      <c r="I1335" s="215">
        <v>13.86</v>
      </c>
      <c r="J1335" s="216">
        <v>499.17</v>
      </c>
      <c r="K1335" s="217">
        <f t="shared" si="86"/>
        <v>485.31</v>
      </c>
      <c r="L1335" s="14">
        <v>464.67771428571399</v>
      </c>
      <c r="M1335" s="215">
        <f t="shared" si="87"/>
        <v>1.0444012808877681</v>
      </c>
      <c r="N1335" s="218"/>
      <c r="O1335" s="217"/>
      <c r="P1335" s="217"/>
      <c r="Q1335" s="217"/>
      <c r="R1335" s="217"/>
      <c r="S1335" s="216"/>
      <c r="T1335" s="219"/>
      <c r="U1335" s="217"/>
      <c r="V1335" s="217"/>
      <c r="W1335" s="220"/>
    </row>
    <row r="1336" spans="1:23" s="208" customFormat="1" ht="15.75" hidden="1" thickBot="1" x14ac:dyDescent="0.3">
      <c r="A1336" s="467"/>
      <c r="B1336" s="459"/>
      <c r="C1336" s="212">
        <v>8</v>
      </c>
      <c r="D1336" s="212">
        <v>1</v>
      </c>
      <c r="E1336" s="213" t="s">
        <v>197</v>
      </c>
      <c r="F1336" s="213" t="s">
        <v>154</v>
      </c>
      <c r="G1336" s="213" t="s">
        <v>154</v>
      </c>
      <c r="H1336" s="232" t="s">
        <v>118</v>
      </c>
      <c r="I1336" s="233">
        <v>13.74</v>
      </c>
      <c r="J1336" s="234">
        <v>563.42999999999995</v>
      </c>
      <c r="K1336" s="217">
        <f t="shared" si="86"/>
        <v>549.68999999999994</v>
      </c>
      <c r="L1336" s="14">
        <v>486.982244571428</v>
      </c>
      <c r="M1336" s="215">
        <f t="shared" si="87"/>
        <v>1.1287680528963808</v>
      </c>
      <c r="N1336" s="218"/>
      <c r="O1336" s="217"/>
      <c r="P1336" s="217"/>
      <c r="Q1336" s="217"/>
      <c r="R1336" s="217"/>
      <c r="S1336" s="216"/>
      <c r="T1336" s="219"/>
      <c r="U1336" s="217"/>
      <c r="V1336" s="217"/>
      <c r="W1336" s="220"/>
    </row>
    <row r="1337" spans="1:23" s="208" customFormat="1" hidden="1" x14ac:dyDescent="0.25">
      <c r="A1337" s="465" t="s">
        <v>226</v>
      </c>
      <c r="B1337" s="461">
        <v>758</v>
      </c>
      <c r="C1337" s="212">
        <v>8</v>
      </c>
      <c r="D1337" s="212">
        <v>1</v>
      </c>
      <c r="E1337" s="213" t="s">
        <v>180</v>
      </c>
      <c r="F1337" s="213" t="s">
        <v>157</v>
      </c>
      <c r="G1337" s="213" t="s">
        <v>154</v>
      </c>
      <c r="H1337" s="237" t="s">
        <v>117</v>
      </c>
      <c r="I1337" s="238">
        <v>25.23</v>
      </c>
      <c r="J1337" s="239">
        <v>84.25</v>
      </c>
      <c r="K1337" s="217">
        <f t="shared" si="86"/>
        <v>59.019999999999996</v>
      </c>
      <c r="L1337" s="14">
        <v>77.446285714285594</v>
      </c>
      <c r="M1337" s="215">
        <f t="shared" si="87"/>
        <v>0.76207657288738484</v>
      </c>
      <c r="N1337" s="218"/>
      <c r="O1337" s="217"/>
      <c r="P1337" s="217"/>
      <c r="Q1337" s="217"/>
      <c r="R1337" s="217"/>
      <c r="S1337" s="216"/>
      <c r="T1337" s="219"/>
      <c r="U1337" s="217"/>
      <c r="V1337" s="217"/>
      <c r="W1337" s="220"/>
    </row>
    <row r="1338" spans="1:23" s="208" customFormat="1" hidden="1" x14ac:dyDescent="0.25">
      <c r="A1338" s="466"/>
      <c r="B1338" s="458"/>
      <c r="C1338" s="212">
        <v>8</v>
      </c>
      <c r="D1338" s="212">
        <v>1</v>
      </c>
      <c r="E1338" s="213" t="s">
        <v>180</v>
      </c>
      <c r="F1338" s="213" t="s">
        <v>157</v>
      </c>
      <c r="G1338" s="213" t="s">
        <v>154</v>
      </c>
      <c r="H1338" s="214" t="s">
        <v>119</v>
      </c>
      <c r="I1338" s="215">
        <v>25.33</v>
      </c>
      <c r="J1338" s="216">
        <v>174.77</v>
      </c>
      <c r="K1338" s="217">
        <f t="shared" si="86"/>
        <v>149.44</v>
      </c>
      <c r="L1338" s="14">
        <v>154.89257142857099</v>
      </c>
      <c r="M1338" s="215">
        <f t="shared" si="87"/>
        <v>0.96479772155448107</v>
      </c>
      <c r="N1338" s="218"/>
      <c r="O1338" s="217"/>
      <c r="P1338" s="217"/>
      <c r="Q1338" s="217"/>
      <c r="R1338" s="217"/>
      <c r="S1338" s="216"/>
      <c r="T1338" s="219"/>
      <c r="U1338" s="217"/>
      <c r="V1338" s="217"/>
      <c r="W1338" s="220"/>
    </row>
    <row r="1339" spans="1:23" s="208" customFormat="1" hidden="1" x14ac:dyDescent="0.25">
      <c r="A1339" s="466"/>
      <c r="B1339" s="458"/>
      <c r="C1339" s="212">
        <v>8</v>
      </c>
      <c r="D1339" s="212">
        <v>1</v>
      </c>
      <c r="E1339" s="213" t="s">
        <v>180</v>
      </c>
      <c r="F1339" s="213" t="s">
        <v>157</v>
      </c>
      <c r="G1339" s="213" t="s">
        <v>154</v>
      </c>
      <c r="H1339" s="214" t="s">
        <v>69</v>
      </c>
      <c r="I1339" s="215">
        <v>24.93</v>
      </c>
      <c r="J1339" s="216">
        <v>270.26</v>
      </c>
      <c r="K1339" s="217">
        <f t="shared" si="86"/>
        <v>245.32999999999998</v>
      </c>
      <c r="L1339" s="14">
        <v>232.33885714285699</v>
      </c>
      <c r="M1339" s="215">
        <f t="shared" si="87"/>
        <v>1.0559146369957186</v>
      </c>
      <c r="N1339" s="218"/>
      <c r="O1339" s="217"/>
      <c r="P1339" s="217"/>
      <c r="Q1339" s="217"/>
      <c r="R1339" s="217"/>
      <c r="S1339" s="216"/>
      <c r="T1339" s="219"/>
      <c r="U1339" s="217"/>
      <c r="V1339" s="217"/>
      <c r="W1339" s="220"/>
    </row>
    <row r="1340" spans="1:23" s="208" customFormat="1" x14ac:dyDescent="0.25">
      <c r="A1340" s="466"/>
      <c r="B1340" s="458"/>
      <c r="C1340" s="212">
        <v>8</v>
      </c>
      <c r="D1340" s="212">
        <v>1</v>
      </c>
      <c r="E1340" s="213" t="s">
        <v>180</v>
      </c>
      <c r="F1340" s="213" t="s">
        <v>157</v>
      </c>
      <c r="G1340" s="213" t="s">
        <v>154</v>
      </c>
      <c r="H1340" s="214" t="s">
        <v>116</v>
      </c>
      <c r="I1340" s="215">
        <v>25.24</v>
      </c>
      <c r="J1340" s="216">
        <v>502.51</v>
      </c>
      <c r="K1340" s="217">
        <f t="shared" si="86"/>
        <v>477.27</v>
      </c>
      <c r="L1340" s="14">
        <v>464.67771428571399</v>
      </c>
      <c r="M1340" s="215">
        <f t="shared" si="87"/>
        <v>1.027098966288156</v>
      </c>
      <c r="N1340" s="218"/>
      <c r="O1340" s="217"/>
      <c r="P1340" s="217"/>
      <c r="Q1340" s="217"/>
      <c r="R1340" s="217"/>
      <c r="S1340" s="216"/>
      <c r="T1340" s="219"/>
      <c r="U1340" s="217"/>
      <c r="V1340" s="217"/>
      <c r="W1340" s="220"/>
    </row>
    <row r="1341" spans="1:23" s="208" customFormat="1" ht="15.75" hidden="1" thickBot="1" x14ac:dyDescent="0.3">
      <c r="A1341" s="467"/>
      <c r="B1341" s="459"/>
      <c r="C1341" s="212">
        <v>8</v>
      </c>
      <c r="D1341" s="212">
        <v>1</v>
      </c>
      <c r="E1341" s="213" t="s">
        <v>180</v>
      </c>
      <c r="F1341" s="213" t="s">
        <v>157</v>
      </c>
      <c r="G1341" s="213" t="s">
        <v>154</v>
      </c>
      <c r="H1341" s="232" t="s">
        <v>118</v>
      </c>
      <c r="I1341" s="233">
        <v>13.84</v>
      </c>
      <c r="J1341" s="234">
        <v>569.79999999999995</v>
      </c>
      <c r="K1341" s="217">
        <f t="shared" si="86"/>
        <v>555.95999999999992</v>
      </c>
      <c r="L1341" s="14">
        <v>486.982244571428</v>
      </c>
      <c r="M1341" s="215">
        <f t="shared" si="87"/>
        <v>1.14164326563749</v>
      </c>
      <c r="N1341" s="218"/>
      <c r="O1341" s="217"/>
      <c r="P1341" s="217"/>
      <c r="Q1341" s="217"/>
      <c r="R1341" s="217"/>
      <c r="S1341" s="216"/>
      <c r="T1341" s="219"/>
      <c r="U1341" s="217"/>
      <c r="V1341" s="217"/>
      <c r="W1341" s="220"/>
    </row>
    <row r="1342" spans="1:23" s="208" customFormat="1" hidden="1" x14ac:dyDescent="0.25">
      <c r="A1342" s="465" t="s">
        <v>226</v>
      </c>
      <c r="B1342" s="461">
        <v>759</v>
      </c>
      <c r="C1342" s="212">
        <v>8</v>
      </c>
      <c r="D1342" s="212">
        <v>1</v>
      </c>
      <c r="E1342" s="213" t="s">
        <v>193</v>
      </c>
      <c r="F1342" s="213" t="s">
        <v>154</v>
      </c>
      <c r="G1342" s="213" t="s">
        <v>154</v>
      </c>
      <c r="H1342" s="237" t="s">
        <v>117</v>
      </c>
      <c r="I1342" s="238" t="s">
        <v>14</v>
      </c>
      <c r="J1342" s="239" t="s">
        <v>14</v>
      </c>
      <c r="K1342" s="217" t="s">
        <v>14</v>
      </c>
      <c r="L1342" s="14" t="s">
        <v>14</v>
      </c>
      <c r="M1342" s="215" t="s">
        <v>14</v>
      </c>
      <c r="N1342" s="218"/>
      <c r="O1342" s="217"/>
      <c r="P1342" s="217"/>
      <c r="Q1342" s="217"/>
      <c r="R1342" s="217"/>
      <c r="S1342" s="216"/>
      <c r="T1342" s="219"/>
      <c r="U1342" s="217"/>
      <c r="V1342" s="217"/>
      <c r="W1342" s="220"/>
    </row>
    <row r="1343" spans="1:23" s="208" customFormat="1" hidden="1" x14ac:dyDescent="0.25">
      <c r="A1343" s="466"/>
      <c r="B1343" s="458"/>
      <c r="C1343" s="212">
        <v>8</v>
      </c>
      <c r="D1343" s="212">
        <v>1</v>
      </c>
      <c r="E1343" s="213" t="s">
        <v>193</v>
      </c>
      <c r="F1343" s="213" t="s">
        <v>154</v>
      </c>
      <c r="G1343" s="213" t="s">
        <v>154</v>
      </c>
      <c r="H1343" s="214" t="s">
        <v>119</v>
      </c>
      <c r="I1343" s="215">
        <v>25.4</v>
      </c>
      <c r="J1343" s="216">
        <v>187.36</v>
      </c>
      <c r="K1343" s="217">
        <f t="shared" si="86"/>
        <v>161.96</v>
      </c>
      <c r="L1343" s="14">
        <v>154.89257142857099</v>
      </c>
      <c r="M1343" s="215">
        <f t="shared" si="87"/>
        <v>1.0456279375198325</v>
      </c>
      <c r="N1343" s="218"/>
      <c r="O1343" s="217"/>
      <c r="P1343" s="217"/>
      <c r="Q1343" s="217"/>
      <c r="R1343" s="217"/>
      <c r="S1343" s="216"/>
      <c r="T1343" s="219"/>
      <c r="U1343" s="217"/>
      <c r="V1343" s="217"/>
      <c r="W1343" s="220"/>
    </row>
    <row r="1344" spans="1:23" s="208" customFormat="1" hidden="1" x14ac:dyDescent="0.25">
      <c r="A1344" s="466"/>
      <c r="B1344" s="458"/>
      <c r="C1344" s="212">
        <v>8</v>
      </c>
      <c r="D1344" s="212">
        <v>1</v>
      </c>
      <c r="E1344" s="213" t="s">
        <v>193</v>
      </c>
      <c r="F1344" s="213" t="s">
        <v>154</v>
      </c>
      <c r="G1344" s="213" t="s">
        <v>154</v>
      </c>
      <c r="H1344" s="214" t="s">
        <v>69</v>
      </c>
      <c r="I1344" s="215">
        <v>25.38</v>
      </c>
      <c r="J1344" s="216">
        <v>279.27999999999997</v>
      </c>
      <c r="K1344" s="217">
        <f t="shared" si="86"/>
        <v>253.89999999999998</v>
      </c>
      <c r="L1344" s="14">
        <v>232.33885714285699</v>
      </c>
      <c r="M1344" s="215">
        <f t="shared" si="87"/>
        <v>1.0928004171247421</v>
      </c>
      <c r="N1344" s="218"/>
      <c r="O1344" s="217"/>
      <c r="P1344" s="217"/>
      <c r="Q1344" s="217"/>
      <c r="R1344" s="217"/>
      <c r="S1344" s="216"/>
      <c r="T1344" s="219"/>
      <c r="U1344" s="217"/>
      <c r="V1344" s="217"/>
      <c r="W1344" s="220"/>
    </row>
    <row r="1345" spans="1:23" s="208" customFormat="1" x14ac:dyDescent="0.25">
      <c r="A1345" s="466"/>
      <c r="B1345" s="458"/>
      <c r="C1345" s="212">
        <v>8</v>
      </c>
      <c r="D1345" s="212">
        <v>1</v>
      </c>
      <c r="E1345" s="213" t="s">
        <v>193</v>
      </c>
      <c r="F1345" s="213" t="s">
        <v>154</v>
      </c>
      <c r="G1345" s="213" t="s">
        <v>154</v>
      </c>
      <c r="H1345" s="214" t="s">
        <v>116</v>
      </c>
      <c r="I1345" s="215">
        <v>25.05</v>
      </c>
      <c r="J1345" s="216">
        <v>488.9</v>
      </c>
      <c r="K1345" s="217">
        <f t="shared" si="86"/>
        <v>463.84999999999997</v>
      </c>
      <c r="L1345" s="14">
        <v>464.67771428571399</v>
      </c>
      <c r="M1345" s="215">
        <f t="shared" si="87"/>
        <v>0.99821873470522171</v>
      </c>
      <c r="N1345" s="218"/>
      <c r="O1345" s="217"/>
      <c r="P1345" s="217"/>
      <c r="Q1345" s="217"/>
      <c r="R1345" s="217"/>
      <c r="S1345" s="216"/>
      <c r="T1345" s="219"/>
      <c r="U1345" s="217"/>
      <c r="V1345" s="217"/>
      <c r="W1345" s="220"/>
    </row>
    <row r="1346" spans="1:23" s="208" customFormat="1" ht="15.75" hidden="1" thickBot="1" x14ac:dyDescent="0.3">
      <c r="A1346" s="467"/>
      <c r="B1346" s="459"/>
      <c r="C1346" s="212">
        <v>8</v>
      </c>
      <c r="D1346" s="212">
        <v>1</v>
      </c>
      <c r="E1346" s="213" t="s">
        <v>193</v>
      </c>
      <c r="F1346" s="213" t="s">
        <v>154</v>
      </c>
      <c r="G1346" s="213" t="s">
        <v>154</v>
      </c>
      <c r="H1346" s="232" t="s">
        <v>118</v>
      </c>
      <c r="I1346" s="233">
        <v>25.64</v>
      </c>
      <c r="J1346" s="234">
        <v>551.9</v>
      </c>
      <c r="K1346" s="217">
        <f t="shared" si="86"/>
        <v>526.26</v>
      </c>
      <c r="L1346" s="14">
        <v>486.982244571428</v>
      </c>
      <c r="M1346" s="215">
        <f t="shared" si="87"/>
        <v>1.0806554158111836</v>
      </c>
      <c r="N1346" s="218"/>
      <c r="O1346" s="217"/>
      <c r="P1346" s="217"/>
      <c r="Q1346" s="217"/>
      <c r="R1346" s="217"/>
      <c r="S1346" s="216"/>
      <c r="T1346" s="219"/>
      <c r="U1346" s="217"/>
      <c r="V1346" s="217"/>
      <c r="W1346" s="220"/>
    </row>
    <row r="1347" spans="1:23" s="208" customFormat="1" hidden="1" x14ac:dyDescent="0.25">
      <c r="A1347" s="465" t="s">
        <v>226</v>
      </c>
      <c r="B1347" s="461">
        <v>760</v>
      </c>
      <c r="C1347" s="212">
        <v>8</v>
      </c>
      <c r="D1347" s="212">
        <v>1</v>
      </c>
      <c r="E1347" s="213" t="s">
        <v>187</v>
      </c>
      <c r="F1347" s="213" t="s">
        <v>157</v>
      </c>
      <c r="G1347" s="213" t="s">
        <v>156</v>
      </c>
      <c r="H1347" s="237" t="s">
        <v>117</v>
      </c>
      <c r="I1347" s="238">
        <v>25.41</v>
      </c>
      <c r="J1347" s="239">
        <v>107.41</v>
      </c>
      <c r="K1347" s="217">
        <f t="shared" si="86"/>
        <v>82</v>
      </c>
      <c r="L1347" s="14">
        <v>77.446285714285594</v>
      </c>
      <c r="M1347" s="215">
        <f t="shared" si="87"/>
        <v>1.0587983560956551</v>
      </c>
      <c r="N1347" s="218"/>
      <c r="O1347" s="217"/>
      <c r="P1347" s="217"/>
      <c r="Q1347" s="217"/>
      <c r="R1347" s="217"/>
      <c r="S1347" s="216"/>
      <c r="T1347" s="219"/>
      <c r="U1347" s="217"/>
      <c r="V1347" s="217"/>
      <c r="W1347" s="220"/>
    </row>
    <row r="1348" spans="1:23" s="208" customFormat="1" hidden="1" x14ac:dyDescent="0.25">
      <c r="A1348" s="466"/>
      <c r="B1348" s="458"/>
      <c r="C1348" s="212">
        <v>8</v>
      </c>
      <c r="D1348" s="212">
        <v>1</v>
      </c>
      <c r="E1348" s="213" t="s">
        <v>187</v>
      </c>
      <c r="F1348" s="213" t="s">
        <v>157</v>
      </c>
      <c r="G1348" s="213" t="s">
        <v>156</v>
      </c>
      <c r="H1348" s="214" t="s">
        <v>119</v>
      </c>
      <c r="I1348" s="215">
        <v>13.82</v>
      </c>
      <c r="J1348" s="216">
        <v>205.05</v>
      </c>
      <c r="K1348" s="217">
        <f t="shared" si="86"/>
        <v>191.23000000000002</v>
      </c>
      <c r="L1348" s="14">
        <v>154.89257142857099</v>
      </c>
      <c r="M1348" s="215">
        <f t="shared" si="87"/>
        <v>1.2345976197327584</v>
      </c>
      <c r="N1348" s="218"/>
      <c r="O1348" s="217"/>
      <c r="P1348" s="217"/>
      <c r="Q1348" s="217"/>
      <c r="R1348" s="217"/>
      <c r="S1348" s="216"/>
      <c r="T1348" s="219"/>
      <c r="U1348" s="217"/>
      <c r="V1348" s="217"/>
      <c r="W1348" s="220"/>
    </row>
    <row r="1349" spans="1:23" s="208" customFormat="1" hidden="1" x14ac:dyDescent="0.25">
      <c r="A1349" s="466"/>
      <c r="B1349" s="458"/>
      <c r="C1349" s="212">
        <v>8</v>
      </c>
      <c r="D1349" s="212">
        <v>1</v>
      </c>
      <c r="E1349" s="213" t="s">
        <v>187</v>
      </c>
      <c r="F1349" s="213" t="s">
        <v>157</v>
      </c>
      <c r="G1349" s="213" t="s">
        <v>156</v>
      </c>
      <c r="H1349" s="214" t="s">
        <v>69</v>
      </c>
      <c r="I1349" s="215">
        <v>25.26</v>
      </c>
      <c r="J1349" s="216">
        <v>315.95</v>
      </c>
      <c r="K1349" s="217">
        <f t="shared" si="86"/>
        <v>290.69</v>
      </c>
      <c r="L1349" s="14">
        <v>232.33885714285699</v>
      </c>
      <c r="M1349" s="215">
        <f t="shared" si="87"/>
        <v>1.2511467241196979</v>
      </c>
      <c r="N1349" s="218"/>
      <c r="O1349" s="217"/>
      <c r="P1349" s="217"/>
      <c r="Q1349" s="217"/>
      <c r="R1349" s="217"/>
      <c r="S1349" s="216"/>
      <c r="T1349" s="219"/>
      <c r="U1349" s="217"/>
      <c r="V1349" s="217"/>
      <c r="W1349" s="220"/>
    </row>
    <row r="1350" spans="1:23" s="208" customFormat="1" x14ac:dyDescent="0.25">
      <c r="A1350" s="466"/>
      <c r="B1350" s="458"/>
      <c r="C1350" s="212">
        <v>8</v>
      </c>
      <c r="D1350" s="212">
        <v>1</v>
      </c>
      <c r="E1350" s="213" t="s">
        <v>187</v>
      </c>
      <c r="F1350" s="213" t="s">
        <v>157</v>
      </c>
      <c r="G1350" s="213" t="s">
        <v>156</v>
      </c>
      <c r="H1350" s="214" t="s">
        <v>116</v>
      </c>
      <c r="I1350" s="215">
        <v>25.13</v>
      </c>
      <c r="J1350" s="216">
        <v>531.62</v>
      </c>
      <c r="K1350" s="217">
        <f t="shared" si="86"/>
        <v>506.49</v>
      </c>
      <c r="L1350" s="14">
        <v>464.67771428571399</v>
      </c>
      <c r="M1350" s="215">
        <f t="shared" si="87"/>
        <v>1.0899812589001785</v>
      </c>
      <c r="N1350" s="218"/>
      <c r="O1350" s="217"/>
      <c r="P1350" s="217"/>
      <c r="Q1350" s="217"/>
      <c r="R1350" s="217"/>
      <c r="S1350" s="216"/>
      <c r="T1350" s="219"/>
      <c r="U1350" s="217"/>
      <c r="V1350" s="217"/>
      <c r="W1350" s="220"/>
    </row>
    <row r="1351" spans="1:23" s="208" customFormat="1" ht="15.75" hidden="1" thickBot="1" x14ac:dyDescent="0.3">
      <c r="A1351" s="467"/>
      <c r="B1351" s="459"/>
      <c r="C1351" s="212">
        <v>8</v>
      </c>
      <c r="D1351" s="212">
        <v>1</v>
      </c>
      <c r="E1351" s="213" t="s">
        <v>187</v>
      </c>
      <c r="F1351" s="213" t="s">
        <v>157</v>
      </c>
      <c r="G1351" s="213" t="s">
        <v>156</v>
      </c>
      <c r="H1351" s="232" t="s">
        <v>118</v>
      </c>
      <c r="I1351" s="233">
        <v>25.35</v>
      </c>
      <c r="J1351" s="234">
        <v>642.87</v>
      </c>
      <c r="K1351" s="217">
        <f t="shared" si="86"/>
        <v>617.52</v>
      </c>
      <c r="L1351" s="14">
        <v>486.982244571428</v>
      </c>
      <c r="M1351" s="215">
        <f t="shared" si="87"/>
        <v>1.2680544452774714</v>
      </c>
      <c r="N1351" s="218"/>
      <c r="O1351" s="217"/>
      <c r="P1351" s="217"/>
      <c r="Q1351" s="217"/>
      <c r="R1351" s="217"/>
      <c r="S1351" s="216"/>
      <c r="T1351" s="219"/>
      <c r="U1351" s="217"/>
      <c r="V1351" s="217"/>
      <c r="W1351" s="220"/>
    </row>
    <row r="1352" spans="1:23" s="208" customFormat="1" hidden="1" x14ac:dyDescent="0.25">
      <c r="A1352" s="465" t="s">
        <v>226</v>
      </c>
      <c r="B1352" s="461">
        <v>761</v>
      </c>
      <c r="C1352" s="212">
        <v>8</v>
      </c>
      <c r="D1352" s="212">
        <v>1</v>
      </c>
      <c r="E1352" s="213" t="s">
        <v>181</v>
      </c>
      <c r="F1352" s="213" t="s">
        <v>154</v>
      </c>
      <c r="G1352" s="213" t="s">
        <v>154</v>
      </c>
      <c r="H1352" s="237" t="s">
        <v>117</v>
      </c>
      <c r="I1352" s="238">
        <v>25.35</v>
      </c>
      <c r="J1352" s="239">
        <v>87.09</v>
      </c>
      <c r="K1352" s="217">
        <f t="shared" si="86"/>
        <v>61.74</v>
      </c>
      <c r="L1352" s="14">
        <v>77.446285714285594</v>
      </c>
      <c r="M1352" s="215">
        <f t="shared" si="87"/>
        <v>0.79719768908958222</v>
      </c>
      <c r="N1352" s="218"/>
      <c r="O1352" s="217"/>
      <c r="P1352" s="217"/>
      <c r="Q1352" s="217"/>
      <c r="R1352" s="217"/>
      <c r="S1352" s="216"/>
      <c r="T1352" s="219"/>
      <c r="U1352" s="217"/>
      <c r="V1352" s="217"/>
      <c r="W1352" s="220"/>
    </row>
    <row r="1353" spans="1:23" s="208" customFormat="1" hidden="1" x14ac:dyDescent="0.25">
      <c r="A1353" s="466"/>
      <c r="B1353" s="458"/>
      <c r="C1353" s="212">
        <v>8</v>
      </c>
      <c r="D1353" s="212">
        <v>1</v>
      </c>
      <c r="E1353" s="213" t="s">
        <v>181</v>
      </c>
      <c r="F1353" s="213" t="s">
        <v>154</v>
      </c>
      <c r="G1353" s="213" t="s">
        <v>154</v>
      </c>
      <c r="H1353" s="214" t="s">
        <v>119</v>
      </c>
      <c r="I1353" s="215">
        <v>25.31</v>
      </c>
      <c r="J1353" s="216">
        <v>201.23</v>
      </c>
      <c r="K1353" s="217">
        <f t="shared" si="86"/>
        <v>175.92</v>
      </c>
      <c r="L1353" s="14">
        <v>154.89257142857099</v>
      </c>
      <c r="M1353" s="215">
        <f t="shared" si="87"/>
        <v>1.1357549195387064</v>
      </c>
      <c r="N1353" s="218"/>
      <c r="O1353" s="217"/>
      <c r="P1353" s="217"/>
      <c r="Q1353" s="217"/>
      <c r="R1353" s="217"/>
      <c r="S1353" s="216"/>
      <c r="T1353" s="219"/>
      <c r="U1353" s="217"/>
      <c r="V1353" s="217"/>
      <c r="W1353" s="220"/>
    </row>
    <row r="1354" spans="1:23" s="208" customFormat="1" hidden="1" x14ac:dyDescent="0.25">
      <c r="A1354" s="466"/>
      <c r="B1354" s="458"/>
      <c r="C1354" s="212">
        <v>8</v>
      </c>
      <c r="D1354" s="212">
        <v>1</v>
      </c>
      <c r="E1354" s="213" t="s">
        <v>181</v>
      </c>
      <c r="F1354" s="213" t="s">
        <v>154</v>
      </c>
      <c r="G1354" s="213" t="s">
        <v>154</v>
      </c>
      <c r="H1354" s="214" t="s">
        <v>69</v>
      </c>
      <c r="I1354" s="215">
        <v>13.83</v>
      </c>
      <c r="J1354" s="216">
        <v>275.22000000000003</v>
      </c>
      <c r="K1354" s="217">
        <f t="shared" si="86"/>
        <v>261.39000000000004</v>
      </c>
      <c r="L1354" s="14">
        <v>232.33885714285699</v>
      </c>
      <c r="M1354" s="215">
        <f t="shared" si="87"/>
        <v>1.1250378142270043</v>
      </c>
      <c r="N1354" s="218"/>
      <c r="O1354" s="217"/>
      <c r="P1354" s="217"/>
      <c r="Q1354" s="217"/>
      <c r="R1354" s="217"/>
      <c r="S1354" s="216"/>
      <c r="T1354" s="219"/>
      <c r="U1354" s="217"/>
      <c r="V1354" s="217"/>
      <c r="W1354" s="220"/>
    </row>
    <row r="1355" spans="1:23" s="208" customFormat="1" x14ac:dyDescent="0.25">
      <c r="A1355" s="466"/>
      <c r="B1355" s="458"/>
      <c r="C1355" s="212">
        <v>8</v>
      </c>
      <c r="D1355" s="212">
        <v>1</v>
      </c>
      <c r="E1355" s="213" t="s">
        <v>181</v>
      </c>
      <c r="F1355" s="213" t="s">
        <v>154</v>
      </c>
      <c r="G1355" s="213" t="s">
        <v>154</v>
      </c>
      <c r="H1355" s="214" t="s">
        <v>116</v>
      </c>
      <c r="I1355" s="215">
        <v>24.98</v>
      </c>
      <c r="J1355" s="216">
        <v>508.99</v>
      </c>
      <c r="K1355" s="217">
        <f t="shared" si="86"/>
        <v>484.01</v>
      </c>
      <c r="L1355" s="14">
        <v>464.67771428571399</v>
      </c>
      <c r="M1355" s="215">
        <f t="shared" si="87"/>
        <v>1.0416036429549949</v>
      </c>
      <c r="N1355" s="218"/>
      <c r="O1355" s="217"/>
      <c r="P1355" s="217"/>
      <c r="Q1355" s="217"/>
      <c r="R1355" s="217"/>
      <c r="S1355" s="216"/>
      <c r="T1355" s="219"/>
      <c r="U1355" s="217"/>
      <c r="V1355" s="217"/>
      <c r="W1355" s="220"/>
    </row>
    <row r="1356" spans="1:23" s="208" customFormat="1" ht="15.75" hidden="1" thickBot="1" x14ac:dyDescent="0.3">
      <c r="A1356" s="467"/>
      <c r="B1356" s="459"/>
      <c r="C1356" s="212">
        <v>8</v>
      </c>
      <c r="D1356" s="212">
        <v>1</v>
      </c>
      <c r="E1356" s="213" t="s">
        <v>181</v>
      </c>
      <c r="F1356" s="213" t="s">
        <v>154</v>
      </c>
      <c r="G1356" s="213" t="s">
        <v>154</v>
      </c>
      <c r="H1356" s="232" t="s">
        <v>118</v>
      </c>
      <c r="I1356" s="233">
        <v>25.32</v>
      </c>
      <c r="J1356" s="234">
        <v>644.05999999999995</v>
      </c>
      <c r="K1356" s="217">
        <f t="shared" ref="K1356:K1401" si="88">J1356-I1356</f>
        <v>618.7399999999999</v>
      </c>
      <c r="L1356" s="14">
        <v>486.982244571428</v>
      </c>
      <c r="M1356" s="215">
        <f t="shared" ref="M1356:M1401" si="89">K1356/L1356</f>
        <v>1.2705596700851511</v>
      </c>
      <c r="N1356" s="218"/>
      <c r="O1356" s="217"/>
      <c r="P1356" s="217"/>
      <c r="Q1356" s="217"/>
      <c r="R1356" s="217"/>
      <c r="S1356" s="216"/>
      <c r="T1356" s="219"/>
      <c r="U1356" s="217"/>
      <c r="V1356" s="217"/>
      <c r="W1356" s="220"/>
    </row>
    <row r="1357" spans="1:23" s="208" customFormat="1" hidden="1" x14ac:dyDescent="0.25">
      <c r="A1357" s="465" t="s">
        <v>226</v>
      </c>
      <c r="B1357" s="461">
        <v>762</v>
      </c>
      <c r="C1357" s="212">
        <v>8</v>
      </c>
      <c r="D1357" s="212">
        <v>1</v>
      </c>
      <c r="E1357" s="213" t="s">
        <v>151</v>
      </c>
      <c r="F1357" s="213" t="s">
        <v>154</v>
      </c>
      <c r="G1357" s="213" t="s">
        <v>156</v>
      </c>
      <c r="H1357" s="237" t="s">
        <v>117</v>
      </c>
      <c r="I1357" s="238">
        <v>25.15</v>
      </c>
      <c r="J1357" s="239">
        <v>102.31</v>
      </c>
      <c r="K1357" s="217">
        <f t="shared" si="88"/>
        <v>77.16</v>
      </c>
      <c r="L1357" s="14">
        <v>77.446285714285594</v>
      </c>
      <c r="M1357" s="215">
        <f t="shared" si="89"/>
        <v>0.99630342873586264</v>
      </c>
      <c r="N1357" s="218"/>
      <c r="O1357" s="217"/>
      <c r="P1357" s="217"/>
      <c r="Q1357" s="217"/>
      <c r="R1357" s="217"/>
      <c r="S1357" s="216"/>
      <c r="T1357" s="219"/>
      <c r="U1357" s="217"/>
      <c r="V1357" s="217"/>
      <c r="W1357" s="220"/>
    </row>
    <row r="1358" spans="1:23" s="208" customFormat="1" hidden="1" x14ac:dyDescent="0.25">
      <c r="A1358" s="466"/>
      <c r="B1358" s="458"/>
      <c r="C1358" s="212">
        <v>8</v>
      </c>
      <c r="D1358" s="212">
        <v>1</v>
      </c>
      <c r="E1358" s="213" t="s">
        <v>151</v>
      </c>
      <c r="F1358" s="213" t="s">
        <v>154</v>
      </c>
      <c r="G1358" s="213" t="s">
        <v>156</v>
      </c>
      <c r="H1358" s="214" t="s">
        <v>119</v>
      </c>
      <c r="I1358" s="215">
        <v>25.1</v>
      </c>
      <c r="J1358" s="216">
        <v>215.8</v>
      </c>
      <c r="K1358" s="217">
        <f t="shared" si="88"/>
        <v>190.70000000000002</v>
      </c>
      <c r="L1358" s="14">
        <v>154.89257142857099</v>
      </c>
      <c r="M1358" s="215">
        <f t="shared" si="89"/>
        <v>1.2311758933380592</v>
      </c>
      <c r="N1358" s="218"/>
      <c r="O1358" s="217"/>
      <c r="P1358" s="217"/>
      <c r="Q1358" s="217"/>
      <c r="R1358" s="217"/>
      <c r="S1358" s="216"/>
      <c r="T1358" s="219"/>
      <c r="U1358" s="217"/>
      <c r="V1358" s="217"/>
      <c r="W1358" s="220"/>
    </row>
    <row r="1359" spans="1:23" s="208" customFormat="1" hidden="1" x14ac:dyDescent="0.25">
      <c r="A1359" s="466"/>
      <c r="B1359" s="458"/>
      <c r="C1359" s="212">
        <v>8</v>
      </c>
      <c r="D1359" s="212">
        <v>1</v>
      </c>
      <c r="E1359" s="213" t="s">
        <v>151</v>
      </c>
      <c r="F1359" s="213" t="s">
        <v>154</v>
      </c>
      <c r="G1359" s="213" t="s">
        <v>156</v>
      </c>
      <c r="H1359" s="214" t="s">
        <v>69</v>
      </c>
      <c r="I1359" s="215">
        <v>25.47</v>
      </c>
      <c r="J1359" s="216">
        <v>279.52999999999997</v>
      </c>
      <c r="K1359" s="217">
        <f t="shared" si="88"/>
        <v>254.05999999999997</v>
      </c>
      <c r="L1359" s="14">
        <v>232.33885714285699</v>
      </c>
      <c r="M1359" s="215">
        <f t="shared" si="89"/>
        <v>1.09348906646204</v>
      </c>
      <c r="N1359" s="218"/>
      <c r="O1359" s="217"/>
      <c r="P1359" s="217"/>
      <c r="Q1359" s="217"/>
      <c r="R1359" s="217"/>
      <c r="S1359" s="216"/>
      <c r="T1359" s="219"/>
      <c r="U1359" s="217"/>
      <c r="V1359" s="217"/>
      <c r="W1359" s="220"/>
    </row>
    <row r="1360" spans="1:23" s="208" customFormat="1" x14ac:dyDescent="0.25">
      <c r="A1360" s="466"/>
      <c r="B1360" s="458"/>
      <c r="C1360" s="212">
        <v>8</v>
      </c>
      <c r="D1360" s="212">
        <v>1</v>
      </c>
      <c r="E1360" s="213" t="s">
        <v>151</v>
      </c>
      <c r="F1360" s="213" t="s">
        <v>154</v>
      </c>
      <c r="G1360" s="213" t="s">
        <v>156</v>
      </c>
      <c r="H1360" s="214" t="s">
        <v>116</v>
      </c>
      <c r="I1360" s="215">
        <v>25.19</v>
      </c>
      <c r="J1360" s="216">
        <v>392.27</v>
      </c>
      <c r="K1360" s="217">
        <f t="shared" si="88"/>
        <v>367.08</v>
      </c>
      <c r="L1360" s="14">
        <v>464.67771428571399</v>
      </c>
      <c r="M1360" s="215">
        <f t="shared" si="89"/>
        <v>0.7899668710479526</v>
      </c>
      <c r="N1360" s="218"/>
      <c r="O1360" s="217"/>
      <c r="P1360" s="217"/>
      <c r="Q1360" s="217"/>
      <c r="R1360" s="217"/>
      <c r="S1360" s="216"/>
      <c r="T1360" s="219"/>
      <c r="U1360" s="217"/>
      <c r="V1360" s="217"/>
      <c r="W1360" s="220"/>
    </row>
    <row r="1361" spans="1:23" s="208" customFormat="1" ht="15.75" hidden="1" thickBot="1" x14ac:dyDescent="0.3">
      <c r="A1361" s="467"/>
      <c r="B1361" s="459"/>
      <c r="C1361" s="212">
        <v>8</v>
      </c>
      <c r="D1361" s="212">
        <v>1</v>
      </c>
      <c r="E1361" s="213" t="s">
        <v>151</v>
      </c>
      <c r="F1361" s="213" t="s">
        <v>154</v>
      </c>
      <c r="G1361" s="213" t="s">
        <v>156</v>
      </c>
      <c r="H1361" s="232" t="s">
        <v>118</v>
      </c>
      <c r="I1361" s="233">
        <v>25.24</v>
      </c>
      <c r="J1361" s="234">
        <v>600.22</v>
      </c>
      <c r="K1361" s="217">
        <f t="shared" si="88"/>
        <v>574.98</v>
      </c>
      <c r="L1361" s="14">
        <v>486.982244571428</v>
      </c>
      <c r="M1361" s="215">
        <f t="shared" si="89"/>
        <v>1.1807001310818119</v>
      </c>
      <c r="N1361" s="218"/>
      <c r="O1361" s="217"/>
      <c r="P1361" s="217"/>
      <c r="Q1361" s="217"/>
      <c r="R1361" s="217"/>
      <c r="S1361" s="216"/>
      <c r="T1361" s="219"/>
      <c r="U1361" s="217"/>
      <c r="V1361" s="217"/>
      <c r="W1361" s="220"/>
    </row>
    <row r="1362" spans="1:23" s="208" customFormat="1" hidden="1" x14ac:dyDescent="0.25">
      <c r="A1362" s="465" t="s">
        <v>226</v>
      </c>
      <c r="B1362" s="461">
        <v>763</v>
      </c>
      <c r="C1362" s="212">
        <v>8</v>
      </c>
      <c r="D1362" s="212">
        <v>1</v>
      </c>
      <c r="E1362" s="213" t="s">
        <v>189</v>
      </c>
      <c r="F1362" s="213" t="s">
        <v>154</v>
      </c>
      <c r="G1362" s="213" t="s">
        <v>154</v>
      </c>
      <c r="H1362" s="237" t="s">
        <v>117</v>
      </c>
      <c r="I1362" s="238">
        <v>25.35</v>
      </c>
      <c r="J1362" s="239">
        <v>92.92</v>
      </c>
      <c r="K1362" s="217">
        <f t="shared" si="88"/>
        <v>67.569999999999993</v>
      </c>
      <c r="L1362" s="14">
        <v>77.446285714285594</v>
      </c>
      <c r="M1362" s="215">
        <f t="shared" si="89"/>
        <v>0.87247566977296831</v>
      </c>
      <c r="N1362" s="218"/>
      <c r="O1362" s="217"/>
      <c r="P1362" s="217"/>
      <c r="Q1362" s="217"/>
      <c r="R1362" s="217"/>
      <c r="S1362" s="216"/>
      <c r="T1362" s="219"/>
      <c r="U1362" s="217"/>
      <c r="V1362" s="217"/>
      <c r="W1362" s="220"/>
    </row>
    <row r="1363" spans="1:23" s="208" customFormat="1" hidden="1" x14ac:dyDescent="0.25">
      <c r="A1363" s="466"/>
      <c r="B1363" s="458"/>
      <c r="C1363" s="212">
        <v>8</v>
      </c>
      <c r="D1363" s="212">
        <v>1</v>
      </c>
      <c r="E1363" s="213" t="s">
        <v>189</v>
      </c>
      <c r="F1363" s="213" t="s">
        <v>154</v>
      </c>
      <c r="G1363" s="213" t="s">
        <v>154</v>
      </c>
      <c r="H1363" s="214" t="s">
        <v>119</v>
      </c>
      <c r="I1363" s="215">
        <v>13.82</v>
      </c>
      <c r="J1363" s="216">
        <v>157.97999999999999</v>
      </c>
      <c r="K1363" s="217">
        <f t="shared" si="88"/>
        <v>144.16</v>
      </c>
      <c r="L1363" s="14">
        <v>154.89257142857099</v>
      </c>
      <c r="M1363" s="215">
        <f t="shared" si="89"/>
        <v>0.93070957935823062</v>
      </c>
      <c r="N1363" s="218"/>
      <c r="O1363" s="217"/>
      <c r="P1363" s="217"/>
      <c r="Q1363" s="217"/>
      <c r="R1363" s="217"/>
      <c r="S1363" s="216"/>
      <c r="T1363" s="219"/>
      <c r="U1363" s="217"/>
      <c r="V1363" s="217"/>
      <c r="W1363" s="220"/>
    </row>
    <row r="1364" spans="1:23" s="208" customFormat="1" hidden="1" x14ac:dyDescent="0.25">
      <c r="A1364" s="466"/>
      <c r="B1364" s="458"/>
      <c r="C1364" s="212">
        <v>8</v>
      </c>
      <c r="D1364" s="212">
        <v>1</v>
      </c>
      <c r="E1364" s="213" t="s">
        <v>189</v>
      </c>
      <c r="F1364" s="213" t="s">
        <v>154</v>
      </c>
      <c r="G1364" s="213" t="s">
        <v>154</v>
      </c>
      <c r="H1364" s="214" t="s">
        <v>69</v>
      </c>
      <c r="I1364" s="215">
        <v>25.25</v>
      </c>
      <c r="J1364" s="216">
        <v>255.69</v>
      </c>
      <c r="K1364" s="217">
        <f t="shared" si="88"/>
        <v>230.44</v>
      </c>
      <c r="L1364" s="14">
        <v>232.33885714285699</v>
      </c>
      <c r="M1364" s="215">
        <f t="shared" si="89"/>
        <v>0.99182720804342484</v>
      </c>
      <c r="N1364" s="218"/>
      <c r="O1364" s="217"/>
      <c r="P1364" s="217"/>
      <c r="Q1364" s="217"/>
      <c r="R1364" s="217"/>
      <c r="S1364" s="216"/>
      <c r="T1364" s="219"/>
      <c r="U1364" s="217"/>
      <c r="V1364" s="217"/>
      <c r="W1364" s="220"/>
    </row>
    <row r="1365" spans="1:23" s="208" customFormat="1" x14ac:dyDescent="0.25">
      <c r="A1365" s="466"/>
      <c r="B1365" s="458"/>
      <c r="C1365" s="212">
        <v>8</v>
      </c>
      <c r="D1365" s="212">
        <v>1</v>
      </c>
      <c r="E1365" s="213" t="s">
        <v>189</v>
      </c>
      <c r="F1365" s="213" t="s">
        <v>154</v>
      </c>
      <c r="G1365" s="213" t="s">
        <v>154</v>
      </c>
      <c r="H1365" s="214" t="s">
        <v>116</v>
      </c>
      <c r="I1365" s="215">
        <v>13.78</v>
      </c>
      <c r="J1365" s="216">
        <v>459.72</v>
      </c>
      <c r="K1365" s="217">
        <f t="shared" si="88"/>
        <v>445.94000000000005</v>
      </c>
      <c r="L1365" s="14">
        <v>464.67771428571399</v>
      </c>
      <c r="M1365" s="215">
        <f t="shared" si="89"/>
        <v>0.95967589210832527</v>
      </c>
      <c r="N1365" s="218"/>
      <c r="O1365" s="217"/>
      <c r="P1365" s="217"/>
      <c r="Q1365" s="217"/>
      <c r="R1365" s="217"/>
      <c r="S1365" s="216"/>
      <c r="T1365" s="219"/>
      <c r="U1365" s="217"/>
      <c r="V1365" s="217"/>
      <c r="W1365" s="220"/>
    </row>
    <row r="1366" spans="1:23" s="208" customFormat="1" ht="15.75" hidden="1" thickBot="1" x14ac:dyDescent="0.3">
      <c r="A1366" s="467"/>
      <c r="B1366" s="459"/>
      <c r="C1366" s="212">
        <v>8</v>
      </c>
      <c r="D1366" s="212">
        <v>1</v>
      </c>
      <c r="E1366" s="213" t="s">
        <v>189</v>
      </c>
      <c r="F1366" s="213" t="s">
        <v>154</v>
      </c>
      <c r="G1366" s="213" t="s">
        <v>154</v>
      </c>
      <c r="H1366" s="232" t="s">
        <v>118</v>
      </c>
      <c r="I1366" s="233">
        <v>14.23</v>
      </c>
      <c r="J1366" s="234">
        <v>497.45</v>
      </c>
      <c r="K1366" s="217">
        <f t="shared" si="88"/>
        <v>483.21999999999997</v>
      </c>
      <c r="L1366" s="14">
        <v>486.982244571428</v>
      </c>
      <c r="M1366" s="215">
        <f t="shared" si="89"/>
        <v>0.99227437013696662</v>
      </c>
      <c r="N1366" s="218"/>
      <c r="O1366" s="217"/>
      <c r="P1366" s="217"/>
      <c r="Q1366" s="217"/>
      <c r="R1366" s="217"/>
      <c r="S1366" s="216"/>
      <c r="T1366" s="219"/>
      <c r="U1366" s="217"/>
      <c r="V1366" s="217"/>
      <c r="W1366" s="220"/>
    </row>
    <row r="1367" spans="1:23" s="208" customFormat="1" hidden="1" x14ac:dyDescent="0.25">
      <c r="A1367" s="465" t="s">
        <v>226</v>
      </c>
      <c r="B1367" s="461">
        <v>764</v>
      </c>
      <c r="C1367" s="212">
        <v>8</v>
      </c>
      <c r="D1367" s="212">
        <v>1</v>
      </c>
      <c r="E1367" s="213" t="s">
        <v>188</v>
      </c>
      <c r="F1367" s="213" t="s">
        <v>154</v>
      </c>
      <c r="G1367" s="213" t="s">
        <v>154</v>
      </c>
      <c r="H1367" s="237" t="s">
        <v>117</v>
      </c>
      <c r="I1367" s="238">
        <v>25.4</v>
      </c>
      <c r="J1367" s="239">
        <v>90.63</v>
      </c>
      <c r="K1367" s="217">
        <f t="shared" si="88"/>
        <v>65.22999999999999</v>
      </c>
      <c r="L1367" s="14">
        <v>77.446285714285594</v>
      </c>
      <c r="M1367" s="215">
        <f t="shared" si="89"/>
        <v>0.84226118009901907</v>
      </c>
      <c r="N1367" s="218"/>
      <c r="O1367" s="217"/>
      <c r="P1367" s="217"/>
      <c r="Q1367" s="217"/>
      <c r="R1367" s="217"/>
      <c r="S1367" s="216"/>
      <c r="T1367" s="219"/>
      <c r="U1367" s="217"/>
      <c r="V1367" s="217"/>
      <c r="W1367" s="220"/>
    </row>
    <row r="1368" spans="1:23" s="208" customFormat="1" hidden="1" x14ac:dyDescent="0.25">
      <c r="A1368" s="466"/>
      <c r="B1368" s="458"/>
      <c r="C1368" s="212">
        <v>8</v>
      </c>
      <c r="D1368" s="212">
        <v>1</v>
      </c>
      <c r="E1368" s="213" t="s">
        <v>188</v>
      </c>
      <c r="F1368" s="213" t="s">
        <v>154</v>
      </c>
      <c r="G1368" s="213" t="s">
        <v>154</v>
      </c>
      <c r="H1368" s="214" t="s">
        <v>119</v>
      </c>
      <c r="I1368" s="215">
        <v>25.25</v>
      </c>
      <c r="J1368" s="216">
        <v>210.85</v>
      </c>
      <c r="K1368" s="217">
        <f t="shared" si="88"/>
        <v>185.6</v>
      </c>
      <c r="L1368" s="14">
        <v>154.89257142857099</v>
      </c>
      <c r="M1368" s="215">
        <f t="shared" si="89"/>
        <v>1.198249846898499</v>
      </c>
      <c r="N1368" s="218"/>
      <c r="O1368" s="217"/>
      <c r="P1368" s="217"/>
      <c r="Q1368" s="217"/>
      <c r="R1368" s="217"/>
      <c r="S1368" s="216"/>
      <c r="T1368" s="219"/>
      <c r="U1368" s="217"/>
      <c r="V1368" s="217"/>
      <c r="W1368" s="220"/>
    </row>
    <row r="1369" spans="1:23" s="208" customFormat="1" hidden="1" x14ac:dyDescent="0.25">
      <c r="A1369" s="466"/>
      <c r="B1369" s="458"/>
      <c r="C1369" s="212">
        <v>8</v>
      </c>
      <c r="D1369" s="212">
        <v>1</v>
      </c>
      <c r="E1369" s="213" t="s">
        <v>188</v>
      </c>
      <c r="F1369" s="213" t="s">
        <v>154</v>
      </c>
      <c r="G1369" s="213" t="s">
        <v>154</v>
      </c>
      <c r="H1369" s="214" t="s">
        <v>69</v>
      </c>
      <c r="I1369" s="215">
        <v>25.53</v>
      </c>
      <c r="J1369" s="216">
        <v>292.36</v>
      </c>
      <c r="K1369" s="217">
        <f t="shared" si="88"/>
        <v>266.83000000000004</v>
      </c>
      <c r="L1369" s="14">
        <v>232.33885714285699</v>
      </c>
      <c r="M1369" s="215">
        <f t="shared" si="89"/>
        <v>1.1484518916951358</v>
      </c>
      <c r="N1369" s="218"/>
      <c r="O1369" s="217"/>
      <c r="P1369" s="217"/>
      <c r="Q1369" s="217"/>
      <c r="R1369" s="217"/>
      <c r="S1369" s="216"/>
      <c r="T1369" s="219"/>
      <c r="U1369" s="217"/>
      <c r="V1369" s="217"/>
      <c r="W1369" s="220"/>
    </row>
    <row r="1370" spans="1:23" s="208" customFormat="1" x14ac:dyDescent="0.25">
      <c r="A1370" s="466"/>
      <c r="B1370" s="458"/>
      <c r="C1370" s="212">
        <v>8</v>
      </c>
      <c r="D1370" s="212">
        <v>1</v>
      </c>
      <c r="E1370" s="213" t="s">
        <v>188</v>
      </c>
      <c r="F1370" s="213" t="s">
        <v>154</v>
      </c>
      <c r="G1370" s="213" t="s">
        <v>154</v>
      </c>
      <c r="H1370" s="214" t="s">
        <v>116</v>
      </c>
      <c r="I1370" s="215">
        <v>25.39</v>
      </c>
      <c r="J1370" s="216">
        <v>512.51</v>
      </c>
      <c r="K1370" s="217">
        <f t="shared" si="88"/>
        <v>487.12</v>
      </c>
      <c r="L1370" s="14">
        <v>464.67771428571399</v>
      </c>
      <c r="M1370" s="215">
        <f t="shared" si="89"/>
        <v>1.0482964537018598</v>
      </c>
      <c r="N1370" s="218"/>
      <c r="O1370" s="217"/>
      <c r="P1370" s="217"/>
      <c r="Q1370" s="217"/>
      <c r="R1370" s="217"/>
      <c r="S1370" s="216"/>
      <c r="T1370" s="219"/>
      <c r="U1370" s="217"/>
      <c r="V1370" s="217"/>
      <c r="W1370" s="220"/>
    </row>
    <row r="1371" spans="1:23" s="208" customFormat="1" ht="15.75" hidden="1" thickBot="1" x14ac:dyDescent="0.3">
      <c r="A1371" s="467"/>
      <c r="B1371" s="459"/>
      <c r="C1371" s="212">
        <v>8</v>
      </c>
      <c r="D1371" s="212">
        <v>1</v>
      </c>
      <c r="E1371" s="213" t="s">
        <v>188</v>
      </c>
      <c r="F1371" s="213" t="s">
        <v>154</v>
      </c>
      <c r="G1371" s="213" t="s">
        <v>154</v>
      </c>
      <c r="H1371" s="232" t="s">
        <v>118</v>
      </c>
      <c r="I1371" s="233">
        <v>25.3</v>
      </c>
      <c r="J1371" s="234">
        <v>641.75</v>
      </c>
      <c r="K1371" s="217">
        <f t="shared" si="88"/>
        <v>616.45000000000005</v>
      </c>
      <c r="L1371" s="14">
        <v>486.982244571428</v>
      </c>
      <c r="M1371" s="215">
        <f t="shared" si="89"/>
        <v>1.2658572399133587</v>
      </c>
      <c r="N1371" s="218"/>
      <c r="O1371" s="217"/>
      <c r="P1371" s="217"/>
      <c r="Q1371" s="217"/>
      <c r="R1371" s="217"/>
      <c r="S1371" s="216"/>
      <c r="T1371" s="219"/>
      <c r="U1371" s="217"/>
      <c r="V1371" s="217"/>
      <c r="W1371" s="220"/>
    </row>
    <row r="1372" spans="1:23" s="208" customFormat="1" hidden="1" x14ac:dyDescent="0.25">
      <c r="A1372" s="465" t="s">
        <v>226</v>
      </c>
      <c r="B1372" s="461">
        <v>765</v>
      </c>
      <c r="C1372" s="212">
        <v>8</v>
      </c>
      <c r="D1372" s="212">
        <v>1</v>
      </c>
      <c r="E1372" s="213" t="s">
        <v>150</v>
      </c>
      <c r="F1372" s="213" t="s">
        <v>154</v>
      </c>
      <c r="G1372" s="213" t="s">
        <v>154</v>
      </c>
      <c r="H1372" s="237" t="s">
        <v>117</v>
      </c>
      <c r="I1372" s="238">
        <v>13.72</v>
      </c>
      <c r="J1372" s="239">
        <v>71.27</v>
      </c>
      <c r="K1372" s="217">
        <f t="shared" si="88"/>
        <v>57.55</v>
      </c>
      <c r="L1372" s="14">
        <v>77.446285714285594</v>
      </c>
      <c r="M1372" s="215">
        <f t="shared" si="89"/>
        <v>0.74309567552810907</v>
      </c>
      <c r="N1372" s="218"/>
      <c r="O1372" s="217"/>
      <c r="P1372" s="217"/>
      <c r="Q1372" s="217"/>
      <c r="R1372" s="217"/>
      <c r="S1372" s="216"/>
      <c r="T1372" s="219"/>
      <c r="U1372" s="217"/>
      <c r="V1372" s="217"/>
      <c r="W1372" s="220"/>
    </row>
    <row r="1373" spans="1:23" s="208" customFormat="1" hidden="1" x14ac:dyDescent="0.25">
      <c r="A1373" s="466"/>
      <c r="B1373" s="458"/>
      <c r="C1373" s="212">
        <v>8</v>
      </c>
      <c r="D1373" s="212">
        <v>1</v>
      </c>
      <c r="E1373" s="213" t="s">
        <v>150</v>
      </c>
      <c r="F1373" s="213" t="s">
        <v>154</v>
      </c>
      <c r="G1373" s="213" t="s">
        <v>154</v>
      </c>
      <c r="H1373" s="214" t="s">
        <v>119</v>
      </c>
      <c r="I1373" s="215" t="s">
        <v>14</v>
      </c>
      <c r="J1373" s="216" t="s">
        <v>14</v>
      </c>
      <c r="K1373" s="217" t="s">
        <v>14</v>
      </c>
      <c r="L1373" s="14" t="s">
        <v>14</v>
      </c>
      <c r="M1373" s="215" t="s">
        <v>14</v>
      </c>
      <c r="N1373" s="218"/>
      <c r="O1373" s="217"/>
      <c r="P1373" s="217"/>
      <c r="Q1373" s="217"/>
      <c r="R1373" s="217"/>
      <c r="S1373" s="216"/>
      <c r="T1373" s="219"/>
      <c r="U1373" s="217"/>
      <c r="V1373" s="217"/>
      <c r="W1373" s="220"/>
    </row>
    <row r="1374" spans="1:23" s="208" customFormat="1" hidden="1" x14ac:dyDescent="0.25">
      <c r="A1374" s="466"/>
      <c r="B1374" s="458"/>
      <c r="C1374" s="212">
        <v>8</v>
      </c>
      <c r="D1374" s="212">
        <v>1</v>
      </c>
      <c r="E1374" s="213" t="s">
        <v>150</v>
      </c>
      <c r="F1374" s="213" t="s">
        <v>154</v>
      </c>
      <c r="G1374" s="213" t="s">
        <v>154</v>
      </c>
      <c r="H1374" s="214" t="s">
        <v>69</v>
      </c>
      <c r="I1374" s="215" t="s">
        <v>14</v>
      </c>
      <c r="J1374" s="216" t="s">
        <v>14</v>
      </c>
      <c r="K1374" s="217" t="s">
        <v>14</v>
      </c>
      <c r="L1374" s="14" t="s">
        <v>14</v>
      </c>
      <c r="M1374" s="215" t="s">
        <v>14</v>
      </c>
      <c r="N1374" s="218"/>
      <c r="O1374" s="217"/>
      <c r="P1374" s="217"/>
      <c r="Q1374" s="217"/>
      <c r="R1374" s="217"/>
      <c r="S1374" s="216"/>
      <c r="T1374" s="219"/>
      <c r="U1374" s="217"/>
      <c r="V1374" s="217"/>
      <c r="W1374" s="220"/>
    </row>
    <row r="1375" spans="1:23" s="208" customFormat="1" x14ac:dyDescent="0.25">
      <c r="A1375" s="466"/>
      <c r="B1375" s="458"/>
      <c r="C1375" s="212">
        <v>8</v>
      </c>
      <c r="D1375" s="212">
        <v>1</v>
      </c>
      <c r="E1375" s="213" t="s">
        <v>150</v>
      </c>
      <c r="F1375" s="213" t="s">
        <v>154</v>
      </c>
      <c r="G1375" s="213" t="s">
        <v>154</v>
      </c>
      <c r="H1375" s="214" t="s">
        <v>116</v>
      </c>
      <c r="I1375" s="215">
        <v>25.5</v>
      </c>
      <c r="J1375" s="216">
        <v>484.42</v>
      </c>
      <c r="K1375" s="217">
        <f t="shared" si="88"/>
        <v>458.92</v>
      </c>
      <c r="L1375" s="14">
        <v>464.67771428571399</v>
      </c>
      <c r="M1375" s="215">
        <f t="shared" si="89"/>
        <v>0.98760923085247476</v>
      </c>
      <c r="N1375" s="218"/>
      <c r="O1375" s="217"/>
      <c r="P1375" s="217"/>
      <c r="Q1375" s="217"/>
      <c r="R1375" s="217"/>
      <c r="S1375" s="216"/>
      <c r="T1375" s="219"/>
      <c r="U1375" s="217"/>
      <c r="V1375" s="217"/>
      <c r="W1375" s="220"/>
    </row>
    <row r="1376" spans="1:23" s="208" customFormat="1" ht="15.75" hidden="1" thickBot="1" x14ac:dyDescent="0.3">
      <c r="A1376" s="467"/>
      <c r="B1376" s="459"/>
      <c r="C1376" s="212">
        <v>8</v>
      </c>
      <c r="D1376" s="212">
        <v>1</v>
      </c>
      <c r="E1376" s="213" t="s">
        <v>150</v>
      </c>
      <c r="F1376" s="213" t="s">
        <v>154</v>
      </c>
      <c r="G1376" s="213" t="s">
        <v>154</v>
      </c>
      <c r="H1376" s="232" t="s">
        <v>118</v>
      </c>
      <c r="I1376" s="233">
        <v>25.41</v>
      </c>
      <c r="J1376" s="234">
        <v>630.22</v>
      </c>
      <c r="K1376" s="217">
        <f t="shared" si="88"/>
        <v>604.81000000000006</v>
      </c>
      <c r="L1376" s="14">
        <v>486.982244571428</v>
      </c>
      <c r="M1376" s="215">
        <f t="shared" si="89"/>
        <v>1.2419549310925435</v>
      </c>
      <c r="N1376" s="218"/>
      <c r="O1376" s="217"/>
      <c r="P1376" s="217"/>
      <c r="Q1376" s="217"/>
      <c r="R1376" s="217"/>
      <c r="S1376" s="216"/>
      <c r="T1376" s="219"/>
      <c r="U1376" s="217"/>
      <c r="V1376" s="217"/>
      <c r="W1376" s="220"/>
    </row>
    <row r="1377" spans="1:23" s="208" customFormat="1" hidden="1" x14ac:dyDescent="0.25">
      <c r="A1377" s="465" t="s">
        <v>226</v>
      </c>
      <c r="B1377" s="461">
        <v>766</v>
      </c>
      <c r="C1377" s="212">
        <v>8</v>
      </c>
      <c r="D1377" s="212">
        <v>1</v>
      </c>
      <c r="E1377" s="213" t="s">
        <v>186</v>
      </c>
      <c r="F1377" s="213" t="s">
        <v>154</v>
      </c>
      <c r="G1377" s="213" t="s">
        <v>154</v>
      </c>
      <c r="H1377" s="237" t="s">
        <v>117</v>
      </c>
      <c r="I1377" s="238">
        <v>13.78</v>
      </c>
      <c r="J1377" s="239">
        <v>80.709999999999994</v>
      </c>
      <c r="K1377" s="217">
        <f t="shared" si="88"/>
        <v>66.929999999999993</v>
      </c>
      <c r="L1377" s="14">
        <v>77.446285714285594</v>
      </c>
      <c r="M1377" s="215">
        <f t="shared" si="89"/>
        <v>0.86421187772539254</v>
      </c>
      <c r="N1377" s="218"/>
      <c r="O1377" s="217"/>
      <c r="P1377" s="217"/>
      <c r="Q1377" s="217"/>
      <c r="R1377" s="217"/>
      <c r="S1377" s="216"/>
      <c r="T1377" s="219"/>
      <c r="U1377" s="217"/>
      <c r="V1377" s="217"/>
      <c r="W1377" s="220"/>
    </row>
    <row r="1378" spans="1:23" s="208" customFormat="1" hidden="1" x14ac:dyDescent="0.25">
      <c r="A1378" s="466"/>
      <c r="B1378" s="458"/>
      <c r="C1378" s="212">
        <v>8</v>
      </c>
      <c r="D1378" s="212">
        <v>1</v>
      </c>
      <c r="E1378" s="213" t="s">
        <v>186</v>
      </c>
      <c r="F1378" s="213" t="s">
        <v>154</v>
      </c>
      <c r="G1378" s="213" t="s">
        <v>154</v>
      </c>
      <c r="H1378" s="214" t="s">
        <v>119</v>
      </c>
      <c r="I1378" s="215">
        <v>13.74</v>
      </c>
      <c r="J1378" s="216">
        <v>190.96</v>
      </c>
      <c r="K1378" s="217">
        <f t="shared" si="88"/>
        <v>177.22</v>
      </c>
      <c r="L1378" s="14">
        <v>154.89257142857099</v>
      </c>
      <c r="M1378" s="215">
        <f t="shared" si="89"/>
        <v>1.1441478333370259</v>
      </c>
      <c r="N1378" s="218"/>
      <c r="O1378" s="217"/>
      <c r="P1378" s="217"/>
      <c r="Q1378" s="217"/>
      <c r="R1378" s="217"/>
      <c r="S1378" s="216"/>
      <c r="T1378" s="219"/>
      <c r="U1378" s="217"/>
      <c r="V1378" s="217"/>
      <c r="W1378" s="220"/>
    </row>
    <row r="1379" spans="1:23" s="208" customFormat="1" hidden="1" x14ac:dyDescent="0.25">
      <c r="A1379" s="466"/>
      <c r="B1379" s="458"/>
      <c r="C1379" s="212">
        <v>8</v>
      </c>
      <c r="D1379" s="212">
        <v>1</v>
      </c>
      <c r="E1379" s="213" t="s">
        <v>186</v>
      </c>
      <c r="F1379" s="213" t="s">
        <v>154</v>
      </c>
      <c r="G1379" s="213" t="s">
        <v>154</v>
      </c>
      <c r="H1379" s="214" t="s">
        <v>69</v>
      </c>
      <c r="I1379" s="215">
        <v>13.85</v>
      </c>
      <c r="J1379" s="216">
        <v>274.51</v>
      </c>
      <c r="K1379" s="217">
        <f t="shared" si="88"/>
        <v>260.65999999999997</v>
      </c>
      <c r="L1379" s="14">
        <v>232.33885714285699</v>
      </c>
      <c r="M1379" s="215">
        <f t="shared" si="89"/>
        <v>1.1218958516255819</v>
      </c>
      <c r="N1379" s="218"/>
      <c r="O1379" s="217"/>
      <c r="P1379" s="217"/>
      <c r="Q1379" s="217"/>
      <c r="R1379" s="217"/>
      <c r="S1379" s="216"/>
      <c r="T1379" s="219"/>
      <c r="U1379" s="217"/>
      <c r="V1379" s="217"/>
      <c r="W1379" s="220"/>
    </row>
    <row r="1380" spans="1:23" s="208" customFormat="1" x14ac:dyDescent="0.25">
      <c r="A1380" s="466"/>
      <c r="B1380" s="458"/>
      <c r="C1380" s="212">
        <v>8</v>
      </c>
      <c r="D1380" s="212">
        <v>1</v>
      </c>
      <c r="E1380" s="213" t="s">
        <v>186</v>
      </c>
      <c r="F1380" s="213" t="s">
        <v>154</v>
      </c>
      <c r="G1380" s="213" t="s">
        <v>154</v>
      </c>
      <c r="H1380" s="214" t="s">
        <v>116</v>
      </c>
      <c r="I1380" s="215">
        <v>13.85</v>
      </c>
      <c r="J1380" s="216">
        <v>492.14</v>
      </c>
      <c r="K1380" s="217">
        <f t="shared" si="88"/>
        <v>478.28999999999996</v>
      </c>
      <c r="L1380" s="14">
        <v>464.67771428571399</v>
      </c>
      <c r="M1380" s="215">
        <f t="shared" si="89"/>
        <v>1.0292940360507934</v>
      </c>
      <c r="N1380" s="218"/>
      <c r="O1380" s="217"/>
      <c r="P1380" s="217"/>
      <c r="Q1380" s="217"/>
      <c r="R1380" s="217"/>
      <c r="S1380" s="216"/>
      <c r="T1380" s="219"/>
      <c r="U1380" s="217"/>
      <c r="V1380" s="217"/>
      <c r="W1380" s="220"/>
    </row>
    <row r="1381" spans="1:23" s="208" customFormat="1" ht="15.75" hidden="1" thickBot="1" x14ac:dyDescent="0.3">
      <c r="A1381" s="467"/>
      <c r="B1381" s="459"/>
      <c r="C1381" s="212">
        <v>8</v>
      </c>
      <c r="D1381" s="212">
        <v>1</v>
      </c>
      <c r="E1381" s="213" t="s">
        <v>186</v>
      </c>
      <c r="F1381" s="213" t="s">
        <v>154</v>
      </c>
      <c r="G1381" s="213" t="s">
        <v>154</v>
      </c>
      <c r="H1381" s="232" t="s">
        <v>118</v>
      </c>
      <c r="I1381" s="233">
        <v>13.79</v>
      </c>
      <c r="J1381" s="234">
        <v>596</v>
      </c>
      <c r="K1381" s="217">
        <f t="shared" si="88"/>
        <v>582.21</v>
      </c>
      <c r="L1381" s="14">
        <v>486.982244571428</v>
      </c>
      <c r="M1381" s="215">
        <f t="shared" si="89"/>
        <v>1.1955466682617513</v>
      </c>
      <c r="N1381" s="218"/>
      <c r="O1381" s="217"/>
      <c r="P1381" s="217"/>
      <c r="Q1381" s="217"/>
      <c r="R1381" s="217"/>
      <c r="S1381" s="216"/>
      <c r="T1381" s="219"/>
      <c r="U1381" s="217"/>
      <c r="V1381" s="217"/>
      <c r="W1381" s="220"/>
    </row>
    <row r="1382" spans="1:23" s="208" customFormat="1" hidden="1" x14ac:dyDescent="0.25">
      <c r="A1382" s="465" t="s">
        <v>226</v>
      </c>
      <c r="B1382" s="461">
        <v>767</v>
      </c>
      <c r="C1382" s="212">
        <v>8</v>
      </c>
      <c r="D1382" s="212">
        <v>1</v>
      </c>
      <c r="E1382" s="213" t="s">
        <v>211</v>
      </c>
      <c r="F1382" s="213" t="s">
        <v>154</v>
      </c>
      <c r="G1382" s="213" t="s">
        <v>154</v>
      </c>
      <c r="H1382" s="237" t="s">
        <v>117</v>
      </c>
      <c r="I1382" s="238">
        <v>25.28</v>
      </c>
      <c r="J1382" s="239">
        <v>86.81</v>
      </c>
      <c r="K1382" s="217">
        <f t="shared" si="88"/>
        <v>61.53</v>
      </c>
      <c r="L1382" s="14">
        <v>77.446285714285594</v>
      </c>
      <c r="M1382" s="215">
        <f t="shared" si="89"/>
        <v>0.79448613232397136</v>
      </c>
      <c r="N1382" s="218"/>
      <c r="O1382" s="217"/>
      <c r="P1382" s="217"/>
      <c r="Q1382" s="217"/>
      <c r="R1382" s="217"/>
      <c r="S1382" s="216"/>
      <c r="T1382" s="219"/>
      <c r="U1382" s="217"/>
      <c r="V1382" s="217"/>
      <c r="W1382" s="220"/>
    </row>
    <row r="1383" spans="1:23" s="208" customFormat="1" hidden="1" x14ac:dyDescent="0.25">
      <c r="A1383" s="466"/>
      <c r="B1383" s="458"/>
      <c r="C1383" s="212">
        <v>8</v>
      </c>
      <c r="D1383" s="212">
        <v>1</v>
      </c>
      <c r="E1383" s="213" t="s">
        <v>211</v>
      </c>
      <c r="F1383" s="213" t="s">
        <v>154</v>
      </c>
      <c r="G1383" s="213" t="s">
        <v>154</v>
      </c>
      <c r="H1383" s="214" t="s">
        <v>119</v>
      </c>
      <c r="I1383" s="215">
        <v>25.26</v>
      </c>
      <c r="J1383" s="216">
        <v>183.48</v>
      </c>
      <c r="K1383" s="217">
        <f t="shared" si="88"/>
        <v>158.22</v>
      </c>
      <c r="L1383" s="14">
        <v>154.89257142857099</v>
      </c>
      <c r="M1383" s="215">
        <f t="shared" si="89"/>
        <v>1.0214821701308217</v>
      </c>
      <c r="N1383" s="218"/>
      <c r="O1383" s="217"/>
      <c r="P1383" s="217"/>
      <c r="Q1383" s="217"/>
      <c r="R1383" s="217"/>
      <c r="S1383" s="216"/>
      <c r="T1383" s="219"/>
      <c r="U1383" s="217"/>
      <c r="V1383" s="217"/>
      <c r="W1383" s="220"/>
    </row>
    <row r="1384" spans="1:23" s="208" customFormat="1" hidden="1" x14ac:dyDescent="0.25">
      <c r="A1384" s="466"/>
      <c r="B1384" s="458"/>
      <c r="C1384" s="212">
        <v>8</v>
      </c>
      <c r="D1384" s="212">
        <v>1</v>
      </c>
      <c r="E1384" s="213" t="s">
        <v>211</v>
      </c>
      <c r="F1384" s="213" t="s">
        <v>154</v>
      </c>
      <c r="G1384" s="213" t="s">
        <v>154</v>
      </c>
      <c r="H1384" s="214" t="s">
        <v>69</v>
      </c>
      <c r="I1384" s="215">
        <v>13.87</v>
      </c>
      <c r="J1384" s="216">
        <v>253.56</v>
      </c>
      <c r="K1384" s="217">
        <f t="shared" si="88"/>
        <v>239.69</v>
      </c>
      <c r="L1384" s="14">
        <v>232.33885714285699</v>
      </c>
      <c r="M1384" s="215">
        <f t="shared" si="89"/>
        <v>1.0316397478559647</v>
      </c>
      <c r="N1384" s="218"/>
      <c r="O1384" s="217"/>
      <c r="P1384" s="217"/>
      <c r="Q1384" s="217"/>
      <c r="R1384" s="217"/>
      <c r="S1384" s="216"/>
      <c r="T1384" s="219"/>
      <c r="U1384" s="217"/>
      <c r="V1384" s="217"/>
      <c r="W1384" s="220"/>
    </row>
    <row r="1385" spans="1:23" s="208" customFormat="1" x14ac:dyDescent="0.25">
      <c r="A1385" s="466"/>
      <c r="B1385" s="458"/>
      <c r="C1385" s="212">
        <v>8</v>
      </c>
      <c r="D1385" s="212">
        <v>1</v>
      </c>
      <c r="E1385" s="213" t="s">
        <v>211</v>
      </c>
      <c r="F1385" s="213" t="s">
        <v>154</v>
      </c>
      <c r="G1385" s="213" t="s">
        <v>154</v>
      </c>
      <c r="H1385" s="214" t="s">
        <v>116</v>
      </c>
      <c r="I1385" s="215">
        <v>25.32</v>
      </c>
      <c r="J1385" s="216">
        <v>481.38</v>
      </c>
      <c r="K1385" s="217">
        <f t="shared" si="88"/>
        <v>456.06</v>
      </c>
      <c r="L1385" s="14">
        <v>464.67771428571399</v>
      </c>
      <c r="M1385" s="215">
        <f t="shared" si="89"/>
        <v>0.98145442740037403</v>
      </c>
      <c r="N1385" s="218"/>
      <c r="O1385" s="217"/>
      <c r="P1385" s="217"/>
      <c r="Q1385" s="217"/>
      <c r="R1385" s="217"/>
      <c r="S1385" s="216"/>
      <c r="T1385" s="219"/>
      <c r="U1385" s="217"/>
      <c r="V1385" s="217"/>
      <c r="W1385" s="220"/>
    </row>
    <row r="1386" spans="1:23" s="208" customFormat="1" ht="15.75" hidden="1" thickBot="1" x14ac:dyDescent="0.3">
      <c r="A1386" s="467"/>
      <c r="B1386" s="459"/>
      <c r="C1386" s="212">
        <v>8</v>
      </c>
      <c r="D1386" s="212">
        <v>1</v>
      </c>
      <c r="E1386" s="213" t="s">
        <v>211</v>
      </c>
      <c r="F1386" s="213" t="s">
        <v>154</v>
      </c>
      <c r="G1386" s="213" t="s">
        <v>154</v>
      </c>
      <c r="H1386" s="232" t="s">
        <v>118</v>
      </c>
      <c r="I1386" s="233">
        <v>13.77</v>
      </c>
      <c r="J1386" s="234">
        <v>596.15</v>
      </c>
      <c r="K1386" s="217">
        <f t="shared" si="88"/>
        <v>582.38</v>
      </c>
      <c r="L1386" s="14">
        <v>486.982244571428</v>
      </c>
      <c r="M1386" s="215">
        <f t="shared" si="89"/>
        <v>1.1958957569644606</v>
      </c>
      <c r="N1386" s="218"/>
      <c r="O1386" s="217"/>
      <c r="P1386" s="217"/>
      <c r="Q1386" s="217"/>
      <c r="R1386" s="217"/>
      <c r="S1386" s="216"/>
      <c r="T1386" s="219"/>
      <c r="U1386" s="217"/>
      <c r="V1386" s="217"/>
      <c r="W1386" s="220"/>
    </row>
    <row r="1387" spans="1:23" s="208" customFormat="1" hidden="1" x14ac:dyDescent="0.25">
      <c r="A1387" s="465" t="s">
        <v>226</v>
      </c>
      <c r="B1387" s="461">
        <v>768</v>
      </c>
      <c r="C1387" s="212">
        <v>8</v>
      </c>
      <c r="D1387" s="212">
        <v>1</v>
      </c>
      <c r="E1387" s="213" t="s">
        <v>192</v>
      </c>
      <c r="F1387" s="213" t="s">
        <v>154</v>
      </c>
      <c r="G1387" s="213" t="s">
        <v>154</v>
      </c>
      <c r="H1387" s="237" t="s">
        <v>117</v>
      </c>
      <c r="I1387" s="238">
        <v>13.84</v>
      </c>
      <c r="J1387" s="239">
        <v>82.93</v>
      </c>
      <c r="K1387" s="217">
        <f t="shared" si="88"/>
        <v>69.09</v>
      </c>
      <c r="L1387" s="14">
        <v>77.446285714285594</v>
      </c>
      <c r="M1387" s="215">
        <f t="shared" si="89"/>
        <v>0.89210217588596108</v>
      </c>
      <c r="N1387" s="218"/>
      <c r="O1387" s="217"/>
      <c r="P1387" s="217"/>
      <c r="Q1387" s="217"/>
      <c r="R1387" s="217"/>
      <c r="S1387" s="216"/>
      <c r="T1387" s="219"/>
      <c r="U1387" s="217"/>
      <c r="V1387" s="217"/>
      <c r="W1387" s="220"/>
    </row>
    <row r="1388" spans="1:23" s="208" customFormat="1" hidden="1" x14ac:dyDescent="0.25">
      <c r="A1388" s="466"/>
      <c r="B1388" s="458"/>
      <c r="C1388" s="212">
        <v>8</v>
      </c>
      <c r="D1388" s="212">
        <v>1</v>
      </c>
      <c r="E1388" s="213" t="s">
        <v>192</v>
      </c>
      <c r="F1388" s="213" t="s">
        <v>154</v>
      </c>
      <c r="G1388" s="213" t="s">
        <v>154</v>
      </c>
      <c r="H1388" s="214" t="s">
        <v>119</v>
      </c>
      <c r="I1388" s="215">
        <v>25.14</v>
      </c>
      <c r="J1388" s="216">
        <v>225.49</v>
      </c>
      <c r="K1388" s="217">
        <f t="shared" si="88"/>
        <v>200.35000000000002</v>
      </c>
      <c r="L1388" s="14">
        <v>154.89257142857099</v>
      </c>
      <c r="M1388" s="215">
        <f t="shared" si="89"/>
        <v>1.2934771380717365</v>
      </c>
      <c r="N1388" s="218"/>
      <c r="O1388" s="217"/>
      <c r="P1388" s="217"/>
      <c r="Q1388" s="217"/>
      <c r="R1388" s="217"/>
      <c r="S1388" s="216"/>
      <c r="T1388" s="219"/>
      <c r="U1388" s="217"/>
      <c r="V1388" s="217"/>
      <c r="W1388" s="220"/>
    </row>
    <row r="1389" spans="1:23" s="208" customFormat="1" hidden="1" x14ac:dyDescent="0.25">
      <c r="A1389" s="466"/>
      <c r="B1389" s="458"/>
      <c r="C1389" s="212">
        <v>8</v>
      </c>
      <c r="D1389" s="212">
        <v>1</v>
      </c>
      <c r="E1389" s="213" t="s">
        <v>192</v>
      </c>
      <c r="F1389" s="213" t="s">
        <v>154</v>
      </c>
      <c r="G1389" s="213" t="s">
        <v>154</v>
      </c>
      <c r="H1389" s="214" t="s">
        <v>69</v>
      </c>
      <c r="I1389" s="215">
        <v>13.79</v>
      </c>
      <c r="J1389" s="216">
        <v>280.23</v>
      </c>
      <c r="K1389" s="217">
        <f t="shared" si="88"/>
        <v>266.44</v>
      </c>
      <c r="L1389" s="14">
        <v>232.33885714285699</v>
      </c>
      <c r="M1389" s="215">
        <f t="shared" si="89"/>
        <v>1.1467733089354719</v>
      </c>
      <c r="N1389" s="218"/>
      <c r="O1389" s="217"/>
      <c r="P1389" s="217"/>
      <c r="Q1389" s="217"/>
      <c r="R1389" s="217"/>
      <c r="S1389" s="216"/>
      <c r="T1389" s="219"/>
      <c r="U1389" s="217"/>
      <c r="V1389" s="217"/>
      <c r="W1389" s="220"/>
    </row>
    <row r="1390" spans="1:23" s="208" customFormat="1" x14ac:dyDescent="0.25">
      <c r="A1390" s="466"/>
      <c r="B1390" s="458"/>
      <c r="C1390" s="212">
        <v>8</v>
      </c>
      <c r="D1390" s="212">
        <v>1</v>
      </c>
      <c r="E1390" s="213" t="s">
        <v>192</v>
      </c>
      <c r="F1390" s="213" t="s">
        <v>154</v>
      </c>
      <c r="G1390" s="213" t="s">
        <v>154</v>
      </c>
      <c r="H1390" s="214" t="s">
        <v>116</v>
      </c>
      <c r="I1390" s="215">
        <v>25.29</v>
      </c>
      <c r="J1390" s="216">
        <v>507.28</v>
      </c>
      <c r="K1390" s="217">
        <f t="shared" si="88"/>
        <v>481.98999999999995</v>
      </c>
      <c r="L1390" s="14">
        <v>464.67771428571399</v>
      </c>
      <c r="M1390" s="215">
        <f t="shared" si="89"/>
        <v>1.0372565440133013</v>
      </c>
      <c r="N1390" s="218"/>
      <c r="O1390" s="217"/>
      <c r="P1390" s="217"/>
      <c r="Q1390" s="217"/>
      <c r="R1390" s="217"/>
      <c r="S1390" s="216"/>
      <c r="T1390" s="219"/>
      <c r="U1390" s="217"/>
      <c r="V1390" s="217"/>
      <c r="W1390" s="220"/>
    </row>
    <row r="1391" spans="1:23" s="208" customFormat="1" ht="15.75" hidden="1" thickBot="1" x14ac:dyDescent="0.3">
      <c r="A1391" s="467"/>
      <c r="B1391" s="459"/>
      <c r="C1391" s="212">
        <v>8</v>
      </c>
      <c r="D1391" s="212">
        <v>1</v>
      </c>
      <c r="E1391" s="213" t="s">
        <v>192</v>
      </c>
      <c r="F1391" s="213" t="s">
        <v>154</v>
      </c>
      <c r="G1391" s="213" t="s">
        <v>154</v>
      </c>
      <c r="H1391" s="232" t="s">
        <v>118</v>
      </c>
      <c r="I1391" s="233">
        <v>25.62</v>
      </c>
      <c r="J1391" s="234">
        <v>599.39</v>
      </c>
      <c r="K1391" s="217">
        <f t="shared" si="88"/>
        <v>573.77</v>
      </c>
      <c r="L1391" s="14">
        <v>486.982244571428</v>
      </c>
      <c r="M1391" s="215">
        <f t="shared" si="89"/>
        <v>1.1782154409037031</v>
      </c>
      <c r="N1391" s="218"/>
      <c r="O1391" s="217"/>
      <c r="P1391" s="217"/>
      <c r="Q1391" s="217"/>
      <c r="R1391" s="217"/>
      <c r="S1391" s="216"/>
      <c r="T1391" s="219"/>
      <c r="U1391" s="217"/>
      <c r="V1391" s="217"/>
      <c r="W1391" s="220"/>
    </row>
    <row r="1392" spans="1:23" s="208" customFormat="1" hidden="1" x14ac:dyDescent="0.25">
      <c r="A1392" s="465" t="s">
        <v>226</v>
      </c>
      <c r="B1392" s="461">
        <v>769</v>
      </c>
      <c r="C1392" s="212">
        <v>8</v>
      </c>
      <c r="D1392" s="212">
        <v>1</v>
      </c>
      <c r="E1392" s="213" t="s">
        <v>209</v>
      </c>
      <c r="F1392" s="213" t="s">
        <v>154</v>
      </c>
      <c r="G1392" s="213" t="s">
        <v>154</v>
      </c>
      <c r="H1392" s="237" t="s">
        <v>117</v>
      </c>
      <c r="I1392" s="238" t="s">
        <v>14</v>
      </c>
      <c r="J1392" s="239" t="s">
        <v>14</v>
      </c>
      <c r="K1392" s="217" t="s">
        <v>14</v>
      </c>
      <c r="L1392" s="14" t="s">
        <v>14</v>
      </c>
      <c r="M1392" s="215" t="s">
        <v>14</v>
      </c>
      <c r="N1392" s="218"/>
      <c r="O1392" s="217"/>
      <c r="P1392" s="217"/>
      <c r="Q1392" s="217"/>
      <c r="R1392" s="217"/>
      <c r="S1392" s="216"/>
      <c r="T1392" s="219"/>
      <c r="U1392" s="217"/>
      <c r="V1392" s="217"/>
      <c r="W1392" s="220"/>
    </row>
    <row r="1393" spans="1:23" s="208" customFormat="1" hidden="1" x14ac:dyDescent="0.25">
      <c r="A1393" s="466"/>
      <c r="B1393" s="458"/>
      <c r="C1393" s="212">
        <v>8</v>
      </c>
      <c r="D1393" s="212">
        <v>1</v>
      </c>
      <c r="E1393" s="213" t="s">
        <v>209</v>
      </c>
      <c r="F1393" s="213" t="s">
        <v>154</v>
      </c>
      <c r="G1393" s="213" t="s">
        <v>154</v>
      </c>
      <c r="H1393" s="214" t="s">
        <v>119</v>
      </c>
      <c r="I1393" s="215">
        <v>13.91</v>
      </c>
      <c r="J1393" s="216">
        <v>228.14</v>
      </c>
      <c r="K1393" s="217">
        <f t="shared" si="88"/>
        <v>214.23</v>
      </c>
      <c r="L1393" s="14">
        <v>154.89257142857099</v>
      </c>
      <c r="M1393" s="215">
        <f t="shared" si="89"/>
        <v>1.3830876330876369</v>
      </c>
      <c r="N1393" s="218"/>
      <c r="O1393" s="217"/>
      <c r="P1393" s="217"/>
      <c r="Q1393" s="217"/>
      <c r="R1393" s="217"/>
      <c r="S1393" s="216"/>
      <c r="T1393" s="219"/>
      <c r="U1393" s="217"/>
      <c r="V1393" s="217"/>
      <c r="W1393" s="220"/>
    </row>
    <row r="1394" spans="1:23" s="208" customFormat="1" hidden="1" x14ac:dyDescent="0.25">
      <c r="A1394" s="466"/>
      <c r="B1394" s="458"/>
      <c r="C1394" s="212">
        <v>8</v>
      </c>
      <c r="D1394" s="212">
        <v>1</v>
      </c>
      <c r="E1394" s="213" t="s">
        <v>209</v>
      </c>
      <c r="F1394" s="213" t="s">
        <v>154</v>
      </c>
      <c r="G1394" s="213" t="s">
        <v>154</v>
      </c>
      <c r="H1394" s="214" t="s">
        <v>69</v>
      </c>
      <c r="I1394" s="215">
        <v>13.9</v>
      </c>
      <c r="J1394" s="216">
        <v>302.04000000000002</v>
      </c>
      <c r="K1394" s="217">
        <f t="shared" si="88"/>
        <v>288.14000000000004</v>
      </c>
      <c r="L1394" s="14">
        <v>232.33885714285699</v>
      </c>
      <c r="M1394" s="215">
        <f t="shared" si="89"/>
        <v>1.2401713753065113</v>
      </c>
      <c r="N1394" s="218"/>
      <c r="O1394" s="217"/>
      <c r="P1394" s="217"/>
      <c r="Q1394" s="217"/>
      <c r="R1394" s="217"/>
      <c r="S1394" s="216"/>
      <c r="T1394" s="219"/>
      <c r="U1394" s="217"/>
      <c r="V1394" s="217"/>
      <c r="W1394" s="220"/>
    </row>
    <row r="1395" spans="1:23" s="208" customFormat="1" x14ac:dyDescent="0.25">
      <c r="A1395" s="466"/>
      <c r="B1395" s="458"/>
      <c r="C1395" s="212">
        <v>8</v>
      </c>
      <c r="D1395" s="212">
        <v>1</v>
      </c>
      <c r="E1395" s="213" t="s">
        <v>209</v>
      </c>
      <c r="F1395" s="213" t="s">
        <v>154</v>
      </c>
      <c r="G1395" s="213" t="s">
        <v>154</v>
      </c>
      <c r="H1395" s="214" t="s">
        <v>116</v>
      </c>
      <c r="I1395" s="215">
        <v>25.08</v>
      </c>
      <c r="J1395" s="216">
        <v>524.88</v>
      </c>
      <c r="K1395" s="217">
        <f t="shared" si="88"/>
        <v>499.8</v>
      </c>
      <c r="L1395" s="14">
        <v>464.67771428571399</v>
      </c>
      <c r="M1395" s="215">
        <f t="shared" si="89"/>
        <v>1.0755841836922926</v>
      </c>
      <c r="N1395" s="218"/>
      <c r="O1395" s="217"/>
      <c r="P1395" s="217"/>
      <c r="Q1395" s="217"/>
      <c r="R1395" s="217"/>
      <c r="S1395" s="216"/>
      <c r="T1395" s="219"/>
      <c r="U1395" s="217"/>
      <c r="V1395" s="217"/>
      <c r="W1395" s="220"/>
    </row>
    <row r="1396" spans="1:23" s="208" customFormat="1" ht="15.75" hidden="1" thickBot="1" x14ac:dyDescent="0.3">
      <c r="A1396" s="467"/>
      <c r="B1396" s="459"/>
      <c r="C1396" s="212">
        <v>8</v>
      </c>
      <c r="D1396" s="212">
        <v>1</v>
      </c>
      <c r="E1396" s="213" t="s">
        <v>209</v>
      </c>
      <c r="F1396" s="213" t="s">
        <v>154</v>
      </c>
      <c r="G1396" s="213" t="s">
        <v>154</v>
      </c>
      <c r="H1396" s="232" t="s">
        <v>118</v>
      </c>
      <c r="I1396" s="233">
        <v>25.02</v>
      </c>
      <c r="J1396" s="234">
        <v>583.65</v>
      </c>
      <c r="K1396" s="217">
        <f t="shared" si="88"/>
        <v>558.63</v>
      </c>
      <c r="L1396" s="14">
        <v>486.982244571428</v>
      </c>
      <c r="M1396" s="215">
        <f t="shared" si="89"/>
        <v>1.1471260117329865</v>
      </c>
      <c r="N1396" s="218"/>
      <c r="O1396" s="217"/>
      <c r="P1396" s="217"/>
      <c r="Q1396" s="217"/>
      <c r="R1396" s="217"/>
      <c r="S1396" s="216"/>
      <c r="T1396" s="219"/>
      <c r="U1396" s="217"/>
      <c r="V1396" s="217"/>
      <c r="W1396" s="220"/>
    </row>
    <row r="1397" spans="1:23" s="208" customFormat="1" hidden="1" x14ac:dyDescent="0.25">
      <c r="A1397" s="465" t="s">
        <v>226</v>
      </c>
      <c r="B1397" s="461">
        <v>770</v>
      </c>
      <c r="C1397" s="212">
        <v>8</v>
      </c>
      <c r="D1397" s="212">
        <v>1</v>
      </c>
      <c r="E1397" s="213" t="s">
        <v>180</v>
      </c>
      <c r="F1397" s="213" t="s">
        <v>154</v>
      </c>
      <c r="G1397" s="213" t="s">
        <v>156</v>
      </c>
      <c r="H1397" s="237" t="s">
        <v>117</v>
      </c>
      <c r="I1397" s="238">
        <v>25.31</v>
      </c>
      <c r="J1397" s="239">
        <v>102.08</v>
      </c>
      <c r="K1397" s="217">
        <f t="shared" si="88"/>
        <v>76.77</v>
      </c>
      <c r="L1397" s="14">
        <v>77.446285714285594</v>
      </c>
      <c r="M1397" s="215">
        <f t="shared" si="89"/>
        <v>0.99126768045687119</v>
      </c>
      <c r="N1397" s="218"/>
      <c r="O1397" s="217"/>
      <c r="P1397" s="217"/>
      <c r="Q1397" s="217"/>
      <c r="R1397" s="217"/>
      <c r="S1397" s="216"/>
      <c r="T1397" s="219"/>
      <c r="U1397" s="217"/>
      <c r="V1397" s="217"/>
      <c r="W1397" s="220"/>
    </row>
    <row r="1398" spans="1:23" s="208" customFormat="1" hidden="1" x14ac:dyDescent="0.25">
      <c r="A1398" s="466"/>
      <c r="B1398" s="458"/>
      <c r="C1398" s="212">
        <v>8</v>
      </c>
      <c r="D1398" s="212">
        <v>1</v>
      </c>
      <c r="E1398" s="213" t="s">
        <v>180</v>
      </c>
      <c r="F1398" s="213" t="s">
        <v>154</v>
      </c>
      <c r="G1398" s="213" t="s">
        <v>156</v>
      </c>
      <c r="H1398" s="214" t="s">
        <v>119</v>
      </c>
      <c r="I1398" s="215">
        <v>13.75</v>
      </c>
      <c r="J1398" s="216">
        <v>212.91</v>
      </c>
      <c r="K1398" s="217">
        <f t="shared" si="88"/>
        <v>199.16</v>
      </c>
      <c r="L1398" s="14">
        <v>154.89257142857099</v>
      </c>
      <c r="M1398" s="215">
        <f t="shared" si="89"/>
        <v>1.2857943939025056</v>
      </c>
      <c r="N1398" s="218"/>
      <c r="O1398" s="217"/>
      <c r="P1398" s="217"/>
      <c r="Q1398" s="217"/>
      <c r="R1398" s="217"/>
      <c r="S1398" s="216"/>
      <c r="T1398" s="219"/>
      <c r="U1398" s="217"/>
      <c r="V1398" s="217"/>
      <c r="W1398" s="220"/>
    </row>
    <row r="1399" spans="1:23" s="208" customFormat="1" hidden="1" x14ac:dyDescent="0.25">
      <c r="A1399" s="466"/>
      <c r="B1399" s="458"/>
      <c r="C1399" s="212">
        <v>8</v>
      </c>
      <c r="D1399" s="212">
        <v>1</v>
      </c>
      <c r="E1399" s="213" t="s">
        <v>180</v>
      </c>
      <c r="F1399" s="213" t="s">
        <v>154</v>
      </c>
      <c r="G1399" s="213" t="s">
        <v>156</v>
      </c>
      <c r="H1399" s="214" t="s">
        <v>69</v>
      </c>
      <c r="I1399" s="215">
        <v>25.38</v>
      </c>
      <c r="J1399" s="216">
        <v>333.52</v>
      </c>
      <c r="K1399" s="217">
        <f t="shared" si="88"/>
        <v>308.14</v>
      </c>
      <c r="L1399" s="14">
        <v>232.33885714285699</v>
      </c>
      <c r="M1399" s="215">
        <f t="shared" si="89"/>
        <v>1.3262525424687595</v>
      </c>
      <c r="N1399" s="218"/>
      <c r="O1399" s="217"/>
      <c r="P1399" s="217"/>
      <c r="Q1399" s="217"/>
      <c r="R1399" s="217"/>
      <c r="S1399" s="216"/>
      <c r="T1399" s="219"/>
      <c r="U1399" s="217"/>
      <c r="V1399" s="217"/>
      <c r="W1399" s="220"/>
    </row>
    <row r="1400" spans="1:23" s="208" customFormat="1" x14ac:dyDescent="0.25">
      <c r="A1400" s="466"/>
      <c r="B1400" s="458"/>
      <c r="C1400" s="212">
        <v>8</v>
      </c>
      <c r="D1400" s="212">
        <v>1</v>
      </c>
      <c r="E1400" s="213" t="s">
        <v>180</v>
      </c>
      <c r="F1400" s="213" t="s">
        <v>154</v>
      </c>
      <c r="G1400" s="213" t="s">
        <v>156</v>
      </c>
      <c r="H1400" s="214" t="s">
        <v>116</v>
      </c>
      <c r="I1400" s="215">
        <v>13.84</v>
      </c>
      <c r="J1400" s="216">
        <v>537.94000000000005</v>
      </c>
      <c r="K1400" s="217">
        <f t="shared" si="88"/>
        <v>524.1</v>
      </c>
      <c r="L1400" s="14">
        <v>464.67771428571399</v>
      </c>
      <c r="M1400" s="215">
        <f t="shared" si="89"/>
        <v>1.1278784927433583</v>
      </c>
      <c r="N1400" s="218"/>
      <c r="O1400" s="217"/>
      <c r="P1400" s="217"/>
      <c r="Q1400" s="217"/>
      <c r="R1400" s="217"/>
      <c r="S1400" s="216"/>
      <c r="T1400" s="219"/>
      <c r="U1400" s="217"/>
      <c r="V1400" s="217"/>
      <c r="W1400" s="220"/>
    </row>
    <row r="1401" spans="1:23" s="208" customFormat="1" ht="15.75" hidden="1" thickBot="1" x14ac:dyDescent="0.3">
      <c r="A1401" s="467"/>
      <c r="B1401" s="459"/>
      <c r="C1401" s="212">
        <v>8</v>
      </c>
      <c r="D1401" s="212">
        <v>1</v>
      </c>
      <c r="E1401" s="213" t="s">
        <v>180</v>
      </c>
      <c r="F1401" s="213" t="s">
        <v>154</v>
      </c>
      <c r="G1401" s="213" t="s">
        <v>156</v>
      </c>
      <c r="H1401" s="232" t="s">
        <v>118</v>
      </c>
      <c r="I1401" s="233">
        <v>25.29</v>
      </c>
      <c r="J1401" s="234">
        <v>631.17999999999995</v>
      </c>
      <c r="K1401" s="217">
        <f t="shared" si="88"/>
        <v>605.89</v>
      </c>
      <c r="L1401" s="14">
        <v>486.982244571428</v>
      </c>
      <c r="M1401" s="215">
        <f t="shared" si="89"/>
        <v>1.2441726710862273</v>
      </c>
      <c r="N1401" s="302"/>
      <c r="O1401" s="229"/>
      <c r="P1401" s="229"/>
      <c r="Q1401" s="229"/>
      <c r="R1401" s="229"/>
      <c r="S1401" s="234"/>
      <c r="T1401" s="303"/>
      <c r="U1401" s="229"/>
      <c r="V1401" s="229"/>
      <c r="W1401" s="230"/>
    </row>
    <row r="1402" spans="1:23" hidden="1" x14ac:dyDescent="0.25"/>
    <row r="1403" spans="1:23" hidden="1" x14ac:dyDescent="0.25"/>
    <row r="1404" spans="1:23" hidden="1" x14ac:dyDescent="0.25"/>
    <row r="1405" spans="1:23" hidden="1" x14ac:dyDescent="0.25"/>
    <row r="1406" spans="1:23" hidden="1" x14ac:dyDescent="0.25"/>
    <row r="1407" spans="1:23" hidden="1" x14ac:dyDescent="0.25"/>
    <row r="1408" spans="1:23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spans="3:16" hidden="1" x14ac:dyDescent="0.25"/>
    <row r="1570" spans="3:16" s="208" customFormat="1" hidden="1" x14ac:dyDescent="0.25">
      <c r="C1570" s="304"/>
      <c r="D1570" s="304"/>
      <c r="E1570" s="304"/>
      <c r="F1570" s="304"/>
      <c r="G1570" s="304"/>
      <c r="I1570" s="305"/>
      <c r="N1570" s="306"/>
      <c r="O1570" s="306"/>
      <c r="P1570" s="306"/>
    </row>
    <row r="1571" spans="3:16" s="208" customFormat="1" hidden="1" x14ac:dyDescent="0.25">
      <c r="C1571" s="304"/>
      <c r="D1571" s="304"/>
      <c r="E1571" s="304"/>
      <c r="F1571" s="304"/>
      <c r="G1571" s="304"/>
      <c r="I1571" s="305"/>
      <c r="N1571" s="306"/>
      <c r="O1571" s="306"/>
      <c r="P1571" s="306"/>
    </row>
    <row r="1572" spans="3:16" s="208" customFormat="1" hidden="1" x14ac:dyDescent="0.25">
      <c r="C1572" s="304"/>
      <c r="D1572" s="304"/>
      <c r="E1572" s="304"/>
      <c r="F1572" s="304"/>
      <c r="G1572" s="304"/>
      <c r="I1572" s="305"/>
      <c r="N1572" s="306"/>
      <c r="O1572" s="306"/>
      <c r="P1572" s="306"/>
    </row>
    <row r="1573" spans="3:16" s="208" customFormat="1" hidden="1" x14ac:dyDescent="0.25">
      <c r="C1573" s="304"/>
      <c r="D1573" s="304"/>
      <c r="E1573" s="304"/>
      <c r="F1573" s="304"/>
      <c r="G1573" s="304"/>
      <c r="I1573" s="305"/>
      <c r="N1573" s="306"/>
      <c r="O1573" s="306"/>
      <c r="P1573" s="306"/>
    </row>
    <row r="1574" spans="3:16" s="208" customFormat="1" hidden="1" x14ac:dyDescent="0.25">
      <c r="C1574" s="304"/>
      <c r="D1574" s="304"/>
      <c r="E1574" s="304"/>
      <c r="F1574" s="304"/>
      <c r="G1574" s="304"/>
      <c r="I1574" s="305"/>
      <c r="N1574" s="306"/>
      <c r="O1574" s="306"/>
      <c r="P1574" s="306"/>
    </row>
    <row r="1575" spans="3:16" hidden="1" x14ac:dyDescent="0.25"/>
    <row r="1576" spans="3:16" hidden="1" x14ac:dyDescent="0.25"/>
    <row r="1577" spans="3:16" hidden="1" x14ac:dyDescent="0.25"/>
    <row r="1578" spans="3:16" hidden="1" x14ac:dyDescent="0.25"/>
    <row r="1579" spans="3:16" hidden="1" x14ac:dyDescent="0.25"/>
    <row r="1580" spans="3:16" hidden="1" x14ac:dyDescent="0.25"/>
    <row r="1581" spans="3:16" hidden="1" x14ac:dyDescent="0.25"/>
    <row r="1582" spans="3:16" hidden="1" x14ac:dyDescent="0.25"/>
    <row r="1583" spans="3:16" hidden="1" x14ac:dyDescent="0.25"/>
    <row r="1584" spans="3:16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spans="3:16" hidden="1" x14ac:dyDescent="0.25"/>
    <row r="1730" spans="3:16" s="208" customFormat="1" hidden="1" x14ac:dyDescent="0.25">
      <c r="C1730" s="304"/>
      <c r="D1730" s="304"/>
      <c r="E1730" s="304"/>
      <c r="F1730" s="304"/>
      <c r="G1730" s="304"/>
      <c r="I1730" s="305"/>
      <c r="N1730" s="306"/>
      <c r="O1730" s="306"/>
      <c r="P1730" s="306"/>
    </row>
    <row r="1731" spans="3:16" s="208" customFormat="1" hidden="1" x14ac:dyDescent="0.25">
      <c r="C1731" s="304"/>
      <c r="D1731" s="304"/>
      <c r="E1731" s="304"/>
      <c r="F1731" s="304"/>
      <c r="G1731" s="304"/>
      <c r="I1731" s="305"/>
      <c r="N1731" s="306"/>
      <c r="O1731" s="306"/>
      <c r="P1731" s="306"/>
    </row>
    <row r="1732" spans="3:16" s="208" customFormat="1" hidden="1" x14ac:dyDescent="0.25">
      <c r="C1732" s="304"/>
      <c r="D1732" s="304"/>
      <c r="E1732" s="304"/>
      <c r="F1732" s="304"/>
      <c r="G1732" s="304"/>
      <c r="I1732" s="305"/>
      <c r="N1732" s="306"/>
      <c r="O1732" s="306"/>
      <c r="P1732" s="306"/>
    </row>
    <row r="1733" spans="3:16" s="208" customFormat="1" hidden="1" x14ac:dyDescent="0.25">
      <c r="C1733" s="304"/>
      <c r="D1733" s="304"/>
      <c r="E1733" s="304"/>
      <c r="F1733" s="304"/>
      <c r="G1733" s="304"/>
      <c r="I1733" s="305"/>
      <c r="N1733" s="306"/>
      <c r="O1733" s="306"/>
      <c r="P1733" s="306"/>
    </row>
    <row r="1734" spans="3:16" s="208" customFormat="1" hidden="1" x14ac:dyDescent="0.25">
      <c r="C1734" s="304"/>
      <c r="D1734" s="304"/>
      <c r="E1734" s="304"/>
      <c r="F1734" s="304"/>
      <c r="G1734" s="304"/>
      <c r="I1734" s="305"/>
      <c r="N1734" s="306"/>
      <c r="O1734" s="306"/>
      <c r="P1734" s="306"/>
    </row>
    <row r="1735" spans="3:16" hidden="1" x14ac:dyDescent="0.25"/>
    <row r="1736" spans="3:16" hidden="1" x14ac:dyDescent="0.25"/>
    <row r="1737" spans="3:16" hidden="1" x14ac:dyDescent="0.25"/>
    <row r="1738" spans="3:16" hidden="1" x14ac:dyDescent="0.25"/>
    <row r="1739" spans="3:16" hidden="1" x14ac:dyDescent="0.25"/>
    <row r="1740" spans="3:16" hidden="1" x14ac:dyDescent="0.25"/>
    <row r="1741" spans="3:16" hidden="1" x14ac:dyDescent="0.25"/>
    <row r="1742" spans="3:16" hidden="1" x14ac:dyDescent="0.25"/>
    <row r="1743" spans="3:16" hidden="1" x14ac:dyDescent="0.25"/>
    <row r="1744" spans="3:16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spans="3:16" hidden="1" x14ac:dyDescent="0.25"/>
    <row r="1890" spans="3:16" s="208" customFormat="1" hidden="1" x14ac:dyDescent="0.25">
      <c r="C1890" s="304"/>
      <c r="D1890" s="304"/>
      <c r="E1890" s="304"/>
      <c r="F1890" s="304"/>
      <c r="G1890" s="304"/>
      <c r="I1890" s="305"/>
      <c r="N1890" s="306"/>
      <c r="O1890" s="306"/>
      <c r="P1890" s="306"/>
    </row>
    <row r="1891" spans="3:16" s="208" customFormat="1" hidden="1" x14ac:dyDescent="0.25">
      <c r="C1891" s="304"/>
      <c r="D1891" s="304"/>
      <c r="E1891" s="304"/>
      <c r="F1891" s="304"/>
      <c r="G1891" s="304"/>
      <c r="I1891" s="305"/>
      <c r="N1891" s="306"/>
      <c r="O1891" s="306"/>
      <c r="P1891" s="306"/>
    </row>
    <row r="1892" spans="3:16" s="208" customFormat="1" hidden="1" x14ac:dyDescent="0.25">
      <c r="C1892" s="304"/>
      <c r="D1892" s="304"/>
      <c r="E1892" s="304"/>
      <c r="F1892" s="304"/>
      <c r="G1892" s="304"/>
      <c r="I1892" s="305"/>
      <c r="N1892" s="306"/>
      <c r="O1892" s="306"/>
      <c r="P1892" s="306"/>
    </row>
    <row r="1893" spans="3:16" s="208" customFormat="1" hidden="1" x14ac:dyDescent="0.25">
      <c r="C1893" s="304"/>
      <c r="D1893" s="304"/>
      <c r="E1893" s="304"/>
      <c r="F1893" s="304"/>
      <c r="G1893" s="304"/>
      <c r="I1893" s="305"/>
      <c r="N1893" s="306"/>
      <c r="O1893" s="306"/>
      <c r="P1893" s="306"/>
    </row>
    <row r="1894" spans="3:16" s="208" customFormat="1" hidden="1" x14ac:dyDescent="0.25">
      <c r="C1894" s="304"/>
      <c r="D1894" s="304"/>
      <c r="E1894" s="304"/>
      <c r="F1894" s="304"/>
      <c r="G1894" s="304"/>
      <c r="I1894" s="305"/>
      <c r="N1894" s="306"/>
      <c r="O1894" s="306"/>
      <c r="P1894" s="306"/>
    </row>
    <row r="1895" spans="3:16" hidden="1" x14ac:dyDescent="0.25"/>
    <row r="1896" spans="3:16" hidden="1" x14ac:dyDescent="0.25"/>
    <row r="1897" spans="3:16" hidden="1" x14ac:dyDescent="0.25"/>
    <row r="1898" spans="3:16" hidden="1" x14ac:dyDescent="0.25"/>
    <row r="1899" spans="3:16" hidden="1" x14ac:dyDescent="0.25"/>
    <row r="1900" spans="3:16" hidden="1" x14ac:dyDescent="0.25"/>
    <row r="1901" spans="3:16" hidden="1" x14ac:dyDescent="0.25"/>
    <row r="1902" spans="3:16" hidden="1" x14ac:dyDescent="0.25"/>
    <row r="1903" spans="3:16" hidden="1" x14ac:dyDescent="0.25"/>
    <row r="1904" spans="3:16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spans="3:16" hidden="1" x14ac:dyDescent="0.25"/>
    <row r="2018" spans="3:16" hidden="1" x14ac:dyDescent="0.25"/>
    <row r="2019" spans="3:16" hidden="1" x14ac:dyDescent="0.25"/>
    <row r="2020" spans="3:16" s="208" customFormat="1" hidden="1" x14ac:dyDescent="0.25">
      <c r="C2020" s="304"/>
      <c r="D2020" s="304"/>
      <c r="E2020" s="304"/>
      <c r="F2020" s="304"/>
      <c r="G2020" s="304"/>
      <c r="I2020" s="305"/>
      <c r="N2020" s="306"/>
      <c r="O2020" s="306"/>
      <c r="P2020" s="306"/>
    </row>
    <row r="2021" spans="3:16" s="208" customFormat="1" hidden="1" x14ac:dyDescent="0.25">
      <c r="C2021" s="304"/>
      <c r="D2021" s="304"/>
      <c r="E2021" s="304"/>
      <c r="F2021" s="304"/>
      <c r="G2021" s="304"/>
      <c r="I2021" s="305"/>
      <c r="N2021" s="306"/>
      <c r="O2021" s="306"/>
      <c r="P2021" s="306"/>
    </row>
    <row r="2022" spans="3:16" s="208" customFormat="1" hidden="1" x14ac:dyDescent="0.25">
      <c r="C2022" s="304"/>
      <c r="D2022" s="304"/>
      <c r="E2022" s="304"/>
      <c r="F2022" s="304"/>
      <c r="G2022" s="304"/>
      <c r="I2022" s="305"/>
      <c r="N2022" s="306"/>
      <c r="O2022" s="306"/>
      <c r="P2022" s="306"/>
    </row>
    <row r="2023" spans="3:16" s="208" customFormat="1" hidden="1" x14ac:dyDescent="0.25">
      <c r="C2023" s="304"/>
      <c r="D2023" s="304"/>
      <c r="E2023" s="304"/>
      <c r="F2023" s="304"/>
      <c r="G2023" s="304"/>
      <c r="I2023" s="305"/>
      <c r="N2023" s="306"/>
      <c r="O2023" s="306"/>
      <c r="P2023" s="306"/>
    </row>
    <row r="2024" spans="3:16" s="208" customFormat="1" hidden="1" x14ac:dyDescent="0.25">
      <c r="C2024" s="304"/>
      <c r="D2024" s="304"/>
      <c r="E2024" s="304"/>
      <c r="F2024" s="304"/>
      <c r="G2024" s="304"/>
      <c r="I2024" s="305"/>
      <c r="N2024" s="306"/>
      <c r="O2024" s="306"/>
      <c r="P2024" s="306"/>
    </row>
    <row r="2025" spans="3:16" hidden="1" x14ac:dyDescent="0.25"/>
    <row r="2026" spans="3:16" hidden="1" x14ac:dyDescent="0.25"/>
    <row r="2027" spans="3:16" hidden="1" x14ac:dyDescent="0.25"/>
    <row r="2028" spans="3:16" hidden="1" x14ac:dyDescent="0.25"/>
    <row r="2029" spans="3:16" hidden="1" x14ac:dyDescent="0.25"/>
    <row r="2030" spans="3:16" hidden="1" x14ac:dyDescent="0.25"/>
    <row r="2031" spans="3:16" hidden="1" x14ac:dyDescent="0.25"/>
    <row r="2032" spans="3:16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spans="3:16" hidden="1" x14ac:dyDescent="0.25"/>
    <row r="2146" spans="3:16" hidden="1" x14ac:dyDescent="0.25"/>
    <row r="2147" spans="3:16" hidden="1" x14ac:dyDescent="0.25"/>
    <row r="2148" spans="3:16" hidden="1" x14ac:dyDescent="0.25"/>
    <row r="2149" spans="3:16" hidden="1" x14ac:dyDescent="0.25"/>
    <row r="2150" spans="3:16" hidden="1" x14ac:dyDescent="0.25"/>
    <row r="2151" spans="3:16" hidden="1" x14ac:dyDescent="0.25"/>
    <row r="2152" spans="3:16" hidden="1" x14ac:dyDescent="0.25"/>
    <row r="2153" spans="3:16" hidden="1" x14ac:dyDescent="0.25"/>
    <row r="2154" spans="3:16" hidden="1" x14ac:dyDescent="0.25"/>
    <row r="2155" spans="3:16" hidden="1" x14ac:dyDescent="0.25"/>
    <row r="2156" spans="3:16" hidden="1" x14ac:dyDescent="0.25"/>
    <row r="2157" spans="3:16" hidden="1" x14ac:dyDescent="0.25"/>
    <row r="2158" spans="3:16" hidden="1" x14ac:dyDescent="0.25"/>
    <row r="2159" spans="3:16" hidden="1" x14ac:dyDescent="0.25"/>
    <row r="2160" spans="3:16" s="208" customFormat="1" hidden="1" x14ac:dyDescent="0.25">
      <c r="C2160" s="304"/>
      <c r="D2160" s="304"/>
      <c r="E2160" s="304"/>
      <c r="F2160" s="304"/>
      <c r="G2160" s="304"/>
      <c r="I2160" s="305"/>
      <c r="N2160" s="306"/>
      <c r="O2160" s="306"/>
      <c r="P2160" s="306"/>
    </row>
    <row r="2161" spans="2:16" s="208" customFormat="1" hidden="1" x14ac:dyDescent="0.25">
      <c r="C2161" s="304"/>
      <c r="D2161" s="304"/>
      <c r="E2161" s="304"/>
      <c r="F2161" s="304"/>
      <c r="G2161" s="304"/>
      <c r="I2161" s="305"/>
      <c r="N2161" s="306"/>
      <c r="O2161" s="306"/>
      <c r="P2161" s="306"/>
    </row>
    <row r="2162" spans="2:16" s="208" customFormat="1" hidden="1" x14ac:dyDescent="0.25">
      <c r="C2162" s="304"/>
      <c r="D2162" s="304"/>
      <c r="E2162" s="304"/>
      <c r="F2162" s="304"/>
      <c r="G2162" s="304"/>
      <c r="I2162" s="305"/>
      <c r="N2162" s="306"/>
      <c r="O2162" s="306"/>
      <c r="P2162" s="306"/>
    </row>
    <row r="2163" spans="2:16" s="208" customFormat="1" hidden="1" x14ac:dyDescent="0.25">
      <c r="C2163" s="304"/>
      <c r="D2163" s="304"/>
      <c r="E2163" s="304"/>
      <c r="F2163" s="304"/>
      <c r="G2163" s="304"/>
      <c r="I2163" s="305"/>
      <c r="N2163" s="306"/>
      <c r="O2163" s="306"/>
      <c r="P2163" s="306"/>
    </row>
    <row r="2164" spans="2:16" s="208" customFormat="1" hidden="1" x14ac:dyDescent="0.25">
      <c r="C2164" s="304"/>
      <c r="D2164" s="304"/>
      <c r="E2164" s="304"/>
      <c r="F2164" s="304"/>
      <c r="G2164" s="304"/>
      <c r="I2164" s="305"/>
      <c r="N2164" s="306"/>
      <c r="O2164" s="306"/>
      <c r="P2164" s="306"/>
    </row>
    <row r="2165" spans="2:16" hidden="1" x14ac:dyDescent="0.25"/>
    <row r="2166" spans="2:16" hidden="1" x14ac:dyDescent="0.25"/>
    <row r="2167" spans="2:16" hidden="1" x14ac:dyDescent="0.25"/>
    <row r="2168" spans="2:16" hidden="1" x14ac:dyDescent="0.25"/>
    <row r="2169" spans="2:16" hidden="1" x14ac:dyDescent="0.25"/>
    <row r="2170" spans="2:16" hidden="1" x14ac:dyDescent="0.25"/>
    <row r="2171" spans="2:16" hidden="1" x14ac:dyDescent="0.25"/>
    <row r="2172" spans="2:16" hidden="1" x14ac:dyDescent="0.25"/>
    <row r="2173" spans="2:16" hidden="1" x14ac:dyDescent="0.25"/>
    <row r="2174" spans="2:16" hidden="1" x14ac:dyDescent="0.25"/>
    <row r="2175" spans="2:16" s="208" customFormat="1" hidden="1" x14ac:dyDescent="0.25">
      <c r="B2175" s="307"/>
      <c r="C2175" s="308"/>
      <c r="D2175" s="308"/>
      <c r="E2175" s="308"/>
      <c r="F2175" s="308"/>
      <c r="G2175" s="308"/>
      <c r="H2175" s="309"/>
      <c r="I2175" s="305"/>
      <c r="M2175" s="310"/>
      <c r="N2175" s="311"/>
      <c r="O2175" s="311"/>
      <c r="P2175" s="311"/>
    </row>
    <row r="2176" spans="2:16" s="208" customFormat="1" hidden="1" x14ac:dyDescent="0.25">
      <c r="B2176" s="307"/>
      <c r="C2176" s="308"/>
      <c r="D2176" s="308"/>
      <c r="E2176" s="308"/>
      <c r="F2176" s="308"/>
      <c r="G2176" s="308"/>
      <c r="H2176" s="309"/>
      <c r="I2176" s="305"/>
      <c r="M2176" s="310">
        <f>AVERAGE(M82,M252,M417,M617,M712,M877,M1162,M1322)</f>
        <v>0.85581896392707335</v>
      </c>
      <c r="N2176" s="311"/>
      <c r="O2176" s="311"/>
      <c r="P2176" s="311"/>
    </row>
    <row r="2177" spans="13:13" hidden="1" x14ac:dyDescent="0.25"/>
    <row r="2178" spans="13:13" s="208" customFormat="1" hidden="1" x14ac:dyDescent="0.25">
      <c r="M2178" s="310">
        <f>AVERAGE(M83,M253,M418,M618,M713,M878,M1163,M1323)</f>
        <v>1.0493563280725473</v>
      </c>
    </row>
    <row r="2179" spans="13:13" hidden="1" x14ac:dyDescent="0.25"/>
    <row r="2180" spans="13:13" s="208" customFormat="1" hidden="1" x14ac:dyDescent="0.25">
      <c r="M2180" s="310">
        <f>AVERAGE(M83,M253,M418,M618,M713,M878,M1163,M1323)</f>
        <v>1.0493563280725473</v>
      </c>
    </row>
    <row r="2181" spans="13:13" hidden="1" x14ac:dyDescent="0.25"/>
    <row r="2182" spans="13:13" s="208" customFormat="1" hidden="1" x14ac:dyDescent="0.25">
      <c r="M2182" s="310">
        <f>AVERAGE(M84,M254,M419,M619,M714,M879,M1164,M1324)</f>
        <v>1.1003325192514388</v>
      </c>
    </row>
    <row r="2183" spans="13:13" hidden="1" x14ac:dyDescent="0.25"/>
    <row r="2184" spans="13:13" s="208" customFormat="1" hidden="1" x14ac:dyDescent="0.25">
      <c r="M2184" s="310">
        <f>AVERAGE(M86,M256,M421,M621,M716,M881,M1166,M1326)</f>
        <v>1.1722851572242972</v>
      </c>
    </row>
    <row r="2185" spans="13:13" hidden="1" x14ac:dyDescent="0.25"/>
    <row r="2186" spans="13:13" hidden="1" x14ac:dyDescent="0.25"/>
    <row r="2187" spans="13:13" s="208" customFormat="1" hidden="1" x14ac:dyDescent="0.25">
      <c r="M2187" s="310">
        <f>AVERAGE(M122,M212,M427,M577,M737,M897,M1137,M1297)</f>
        <v>0.77147018025396519</v>
      </c>
    </row>
    <row r="2188" spans="13:13" hidden="1" x14ac:dyDescent="0.25"/>
    <row r="2189" spans="13:13" s="208" customFormat="1" hidden="1" x14ac:dyDescent="0.25">
      <c r="M2189" s="310">
        <f>AVERAGE(M124,M214,M429,M579,M739,M899,M1139,M1299)</f>
        <v>1.1689284493338554</v>
      </c>
    </row>
    <row r="2190" spans="13:13" hidden="1" x14ac:dyDescent="0.25"/>
    <row r="2191" spans="13:13" s="208" customFormat="1" hidden="1" x14ac:dyDescent="0.25">
      <c r="M2191" s="310">
        <f>AVERAGE(M125,M215,M430,M580,M740,M900,M1140,M1300)</f>
        <v>1.0787261462937145</v>
      </c>
    </row>
    <row r="2192" spans="13:13" hidden="1" x14ac:dyDescent="0.25"/>
    <row r="2193" spans="13:13" s="208" customFormat="1" hidden="1" x14ac:dyDescent="0.25">
      <c r="M2193" s="310">
        <f>AVERAGE(M126,M216,M431,M581,M741,M901,M1141,M1301)</f>
        <v>1.1388784024402721</v>
      </c>
    </row>
    <row r="2194" spans="13:13" hidden="1" x14ac:dyDescent="0.25"/>
    <row r="2195" spans="13:13" s="208" customFormat="1" hidden="1" x14ac:dyDescent="0.25">
      <c r="M2195" s="310">
        <f>AVERAGE(M77,M322,M487,M562,M872,M1007,M1052,M1262)</f>
        <v>0.82076240860024763</v>
      </c>
    </row>
    <row r="2196" spans="13:13" hidden="1" x14ac:dyDescent="0.25"/>
    <row r="2197" spans="13:13" s="208" customFormat="1" hidden="1" x14ac:dyDescent="0.25">
      <c r="M2197" s="310">
        <f>AVERAGE(M78,M323,M488,M563,M873,M1008,M1053,M1263)</f>
        <v>1.0605092192930063</v>
      </c>
    </row>
    <row r="2198" spans="13:13" hidden="1" x14ac:dyDescent="0.25"/>
    <row r="2199" spans="13:13" hidden="1" x14ac:dyDescent="0.25"/>
    <row r="2200" spans="13:13" s="208" customFormat="1" hidden="1" x14ac:dyDescent="0.25">
      <c r="M2200" s="310">
        <f>AVERAGE(M79,M324,M489,M564,M874,M1009,M1054,M1264)</f>
        <v>1.0757294456618789</v>
      </c>
    </row>
    <row r="2201" spans="13:13" hidden="1" x14ac:dyDescent="0.25"/>
    <row r="2202" spans="13:13" s="208" customFormat="1" hidden="1" x14ac:dyDescent="0.25">
      <c r="M2202" s="310">
        <f>AVERAGE(M80,M325,M490,M565,M875,M1010,M1055,M1265)</f>
        <v>1.0603666473598912</v>
      </c>
    </row>
    <row r="2203" spans="13:13" hidden="1" x14ac:dyDescent="0.25"/>
    <row r="2204" spans="13:13" s="208" customFormat="1" hidden="1" x14ac:dyDescent="0.25">
      <c r="M2204" s="310">
        <f>AVERAGE(M81,M326,M491,M566,M876,M1011,M1056,M1266)</f>
        <v>1.026569747814849</v>
      </c>
    </row>
    <row r="2205" spans="13:13" hidden="1" x14ac:dyDescent="0.25"/>
    <row r="2206" spans="13:13" s="208" customFormat="1" hidden="1" x14ac:dyDescent="0.25">
      <c r="M2206" s="310">
        <f>AVERAGE(M127,M232,M457,M607,M837,M892,M1122,M1327)</f>
        <v>0.81716313979827626</v>
      </c>
    </row>
    <row r="2207" spans="13:13" hidden="1" x14ac:dyDescent="0.25"/>
    <row r="2208" spans="13:13" s="208" customFormat="1" hidden="1" x14ac:dyDescent="0.25">
      <c r="M2208" s="310">
        <f>AVERAGE(M128,M233,M458,M608,M838,M893,M1123,M1328)</f>
        <v>1.0231123322339568</v>
      </c>
    </row>
    <row r="2209" spans="13:13" hidden="1" x14ac:dyDescent="0.25"/>
    <row r="2210" spans="13:13" s="208" customFormat="1" hidden="1" x14ac:dyDescent="0.25">
      <c r="M2210" s="310">
        <f>AVERAGE(M129,M234,M459,M609,M839,M894,M1124,M1329)</f>
        <v>1.0918858047236435</v>
      </c>
    </row>
    <row r="2211" spans="13:13" hidden="1" x14ac:dyDescent="0.25"/>
    <row r="2212" spans="13:13" hidden="1" x14ac:dyDescent="0.25"/>
    <row r="2213" spans="13:13" s="208" customFormat="1" hidden="1" x14ac:dyDescent="0.25">
      <c r="M2213" s="310">
        <f>AVERAGE(M130,M235,M460,M610,M840,M895,M1125,M1330)</f>
        <v>1.0785889544335496</v>
      </c>
    </row>
    <row r="2214" spans="13:13" hidden="1" x14ac:dyDescent="0.25"/>
    <row r="2215" spans="13:13" s="208" customFormat="1" hidden="1" x14ac:dyDescent="0.25">
      <c r="M2215" s="310">
        <f>AVERAGE(M131,M236,M461,M611,M841,M896,M1126,M1331)</f>
        <v>1.0631627657300768</v>
      </c>
    </row>
    <row r="2216" spans="13:13" hidden="1" x14ac:dyDescent="0.25"/>
    <row r="2217" spans="13:13" hidden="1" x14ac:dyDescent="0.25"/>
    <row r="2218" spans="13:13" s="208" customFormat="1" hidden="1" x14ac:dyDescent="0.25">
      <c r="M2218" s="310">
        <f>AVERAGE(M332,M477,M592,M857,M1042,M1097)</f>
        <v>0.67237999670432214</v>
      </c>
    </row>
    <row r="2219" spans="13:13" hidden="1" x14ac:dyDescent="0.25"/>
    <row r="2220" spans="13:13" hidden="1" x14ac:dyDescent="0.25"/>
    <row r="2221" spans="13:13" s="208" customFormat="1" hidden="1" x14ac:dyDescent="0.25">
      <c r="M2221" s="310">
        <f>AVERAGE(M153,M333,M478,M593,M858,M1043,M1098)</f>
        <v>0.95842771518447467</v>
      </c>
    </row>
    <row r="2222" spans="13:13" hidden="1" x14ac:dyDescent="0.25"/>
    <row r="2223" spans="13:13" s="208" customFormat="1" hidden="1" x14ac:dyDescent="0.25">
      <c r="M2223" s="310">
        <f>AVERAGE(M154,M334,M479,M594,M859,M1044,M1099)</f>
        <v>1.0181321780420887</v>
      </c>
    </row>
    <row r="2224" spans="13:13" hidden="1" x14ac:dyDescent="0.25"/>
    <row r="2225" spans="13:13" hidden="1" x14ac:dyDescent="0.25"/>
    <row r="2226" spans="13:13" s="208" customFormat="1" hidden="1" x14ac:dyDescent="0.25">
      <c r="M2226" s="310">
        <f>AVERAGE(M155,M335,M480,M595,M860,M1045,M1100)</f>
        <v>1.0417296903783397</v>
      </c>
    </row>
    <row r="2227" spans="13:13" hidden="1" x14ac:dyDescent="0.25"/>
    <row r="2228" spans="13:13" s="208" customFormat="1" hidden="1" x14ac:dyDescent="0.25">
      <c r="M2228" s="310">
        <f>AVERAGE(M156,M336,M481,M596,M861,M1046,M1101)</f>
        <v>1.0883852370854654</v>
      </c>
    </row>
    <row r="2229" spans="13:13" hidden="1" x14ac:dyDescent="0.25"/>
    <row r="2230" spans="13:13" hidden="1" x14ac:dyDescent="0.25"/>
    <row r="2231" spans="13:13" s="208" customFormat="1" hidden="1" x14ac:dyDescent="0.25">
      <c r="M2231" s="310">
        <f>AVERAGE(M2,M227,M397,M557,M802,M1002,M1217,M1312)</f>
        <v>0.82544307206469503</v>
      </c>
    </row>
    <row r="2232" spans="13:13" hidden="1" x14ac:dyDescent="0.25"/>
    <row r="2233" spans="13:13" hidden="1" x14ac:dyDescent="0.25"/>
    <row r="2234" spans="13:13" s="208" customFormat="1" hidden="1" x14ac:dyDescent="0.25">
      <c r="M2234" s="310">
        <f>AVERAGE(M3,M228,M398,M558,M803,M1003,M1218,M1313)</f>
        <v>1.0554089101386428</v>
      </c>
    </row>
    <row r="2235" spans="13:13" hidden="1" x14ac:dyDescent="0.25"/>
    <row r="2236" spans="13:13" s="208" customFormat="1" hidden="1" x14ac:dyDescent="0.25">
      <c r="M2236" s="310">
        <f>AVERAGE(M4,M229,M399,M559,M804,M1004,M1219,M1314)</f>
        <v>1.163030352219542</v>
      </c>
    </row>
    <row r="2237" spans="13:13" hidden="1" x14ac:dyDescent="0.25"/>
    <row r="2238" spans="13:13" s="208" customFormat="1" hidden="1" x14ac:dyDescent="0.25">
      <c r="M2238" s="310">
        <f>AVERAGE(M5,M230,M400,M560,M805,M1005,M1220,M1315)</f>
        <v>1.0533076073616621</v>
      </c>
    </row>
    <row r="2239" spans="13:13" hidden="1" x14ac:dyDescent="0.25"/>
    <row r="2240" spans="13:13" s="208" customFormat="1" hidden="1" x14ac:dyDescent="0.25">
      <c r="M2240" s="310">
        <f>AVERAGE(M6,M231,M401,M561,M806,M1006,M1221,M1316)</f>
        <v>1.0125361824866685</v>
      </c>
    </row>
    <row r="2241" spans="13:13" hidden="1" x14ac:dyDescent="0.25"/>
    <row r="2242" spans="13:13" s="208" customFormat="1" hidden="1" x14ac:dyDescent="0.25">
      <c r="M2242" s="310">
        <f>AVERAGE(M117,M317,M382,M552,M787,M937,M1152,M1337)</f>
        <v>0.85575440305170158</v>
      </c>
    </row>
    <row r="2243" spans="13:13" hidden="1" x14ac:dyDescent="0.25"/>
    <row r="2244" spans="13:13" s="208" customFormat="1" hidden="1" x14ac:dyDescent="0.25">
      <c r="M2244" s="310">
        <f>AVERAGE(M118,M318,M383,M553,M788,M938,M1153,M1338)</f>
        <v>1.0613081601257308</v>
      </c>
    </row>
    <row r="2245" spans="13:13" hidden="1" x14ac:dyDescent="0.25"/>
    <row r="2246" spans="13:13" s="208" customFormat="1" hidden="1" x14ac:dyDescent="0.25">
      <c r="M2246" s="310">
        <f>AVERAGE(M119,M319,M384,M554,M789,M939,M1154,M1339)</f>
        <v>1.1328981008035068</v>
      </c>
    </row>
    <row r="2247" spans="13:13" hidden="1" x14ac:dyDescent="0.25"/>
    <row r="2248" spans="13:13" s="208" customFormat="1" hidden="1" x14ac:dyDescent="0.25">
      <c r="M2248" s="310">
        <f>AVERAGE(M120,M320,M385,M555,M790,M940,M1155,M1340)</f>
        <v>1.0899758788272309</v>
      </c>
    </row>
    <row r="2249" spans="13:13" hidden="1" x14ac:dyDescent="0.25"/>
    <row r="2250" spans="13:13" s="208" customFormat="1" hidden="1" x14ac:dyDescent="0.25">
      <c r="M2250" s="310">
        <f>AVERAGE(M121,M321,M386,M556,M791,M941,M1156,M1341)</f>
        <v>1.1849959550534663</v>
      </c>
    </row>
    <row r="2251" spans="13:13" hidden="1" x14ac:dyDescent="0.25"/>
    <row r="2252" spans="13:13" s="208" customFormat="1" hidden="1" x14ac:dyDescent="0.25">
      <c r="M2252" s="310">
        <f>AVERAGE(M87,M187,M372,M682,M767,M927,M1087,M1272)</f>
        <v>0.8408408408408421</v>
      </c>
    </row>
    <row r="2253" spans="13:13" hidden="1" x14ac:dyDescent="0.25"/>
    <row r="2254" spans="13:13" s="208" customFormat="1" hidden="1" x14ac:dyDescent="0.25">
      <c r="M2254" s="310">
        <f>AVERAGE(M88,M188,M373,M683,M768,M928,M1088,M1273)</f>
        <v>1.0996169695494051</v>
      </c>
    </row>
    <row r="2255" spans="13:13" hidden="1" x14ac:dyDescent="0.25"/>
    <row r="2256" spans="13:13" s="208" customFormat="1" hidden="1" x14ac:dyDescent="0.25">
      <c r="M2256" s="310">
        <f>AVERAGE(M89,M189,M374,M684,M769,M929,M1089,M1274)</f>
        <v>1.1179307378631709</v>
      </c>
    </row>
    <row r="2257" spans="13:13" hidden="1" x14ac:dyDescent="0.25"/>
    <row r="2258" spans="13:13" s="208" customFormat="1" hidden="1" x14ac:dyDescent="0.25">
      <c r="M2258" s="310">
        <f>AVERAGE(M90,M190,M375,M685,M770,M930,M1090,M1275)</f>
        <v>1.0958643686684235</v>
      </c>
    </row>
    <row r="2259" spans="13:13" hidden="1" x14ac:dyDescent="0.25"/>
    <row r="2260" spans="13:13" s="208" customFormat="1" hidden="1" x14ac:dyDescent="0.25">
      <c r="M2260" s="310">
        <f>AVERAGE(M91,M191,M376,M686,M771,M931,M1091,M1276)</f>
        <v>1.1082778018189112</v>
      </c>
    </row>
    <row r="2261" spans="13:13" hidden="1" x14ac:dyDescent="0.25"/>
    <row r="2262" spans="13:13" s="208" customFormat="1" hidden="1" x14ac:dyDescent="0.25">
      <c r="M2262" s="310">
        <f>AVERAGE(M92,M182,M362,M572,M832,M1167,M1397)</f>
        <v>0.90953361223631635</v>
      </c>
    </row>
    <row r="2263" spans="13:13" hidden="1" x14ac:dyDescent="0.25"/>
    <row r="2264" spans="13:13" s="208" customFormat="1" hidden="1" x14ac:dyDescent="0.25">
      <c r="M2264" s="310">
        <f>AVERAGE(M93,M183,M363,M573,M833,M1168,M1398)</f>
        <v>1.199107584242723</v>
      </c>
    </row>
    <row r="2265" spans="13:13" hidden="1" x14ac:dyDescent="0.25"/>
    <row r="2266" spans="13:13" s="208" customFormat="1" hidden="1" x14ac:dyDescent="0.25">
      <c r="M2266" s="310">
        <f>AVERAGE(M94,M184,M364,M574,M834,M1169,M1399)</f>
        <v>1.2036668117749207</v>
      </c>
    </row>
    <row r="2267" spans="13:13" hidden="1" x14ac:dyDescent="0.25"/>
    <row r="2268" spans="13:13" s="208" customFormat="1" hidden="1" x14ac:dyDescent="0.25">
      <c r="M2268" s="310">
        <f>AVERAGE(M95,M185,M365,M575,M835,M1170,M1400)</f>
        <v>1.1020756628864745</v>
      </c>
    </row>
    <row r="2269" spans="13:13" hidden="1" x14ac:dyDescent="0.25"/>
    <row r="2270" spans="13:13" s="208" customFormat="1" hidden="1" x14ac:dyDescent="0.25">
      <c r="M2270" s="310">
        <f>AVERAGE(M96,M186,M366,M576,M836,M1171,M1401)</f>
        <v>1.1163534025613677</v>
      </c>
    </row>
    <row r="2271" spans="13:13" hidden="1" x14ac:dyDescent="0.25"/>
    <row r="2272" spans="13:13" s="208" customFormat="1" hidden="1" x14ac:dyDescent="0.25">
      <c r="M2272" s="310">
        <f>AVERAGE(M47,M287,M482,M532,M707,M882,M1202,M1267)</f>
        <v>0.81332176771366083</v>
      </c>
    </row>
    <row r="2273" spans="13:13" hidden="1" x14ac:dyDescent="0.25"/>
    <row r="2274" spans="13:13" s="208" customFormat="1" hidden="1" x14ac:dyDescent="0.25">
      <c r="M2274" s="310">
        <f>AVERAGE(M47,M287,M482,M532,M707,M882,M1202,M1267)</f>
        <v>0.81332176771366083</v>
      </c>
    </row>
    <row r="2275" spans="13:13" hidden="1" x14ac:dyDescent="0.25"/>
    <row r="2276" spans="13:13" s="208" customFormat="1" hidden="1" x14ac:dyDescent="0.25">
      <c r="M2276" s="310">
        <f>AVERAGE(M48,M288,M483,M533,M708,M883,M1203,M1268)</f>
        <v>1.021837254945366</v>
      </c>
    </row>
    <row r="2277" spans="13:13" hidden="1" x14ac:dyDescent="0.25"/>
    <row r="2278" spans="13:13" s="208" customFormat="1" hidden="1" x14ac:dyDescent="0.25">
      <c r="M2278" s="310">
        <f>AVERAGE(M50,M290,M485,M535,M710,M885,M1205,M1270)</f>
        <v>1.0484444057079199</v>
      </c>
    </row>
    <row r="2279" spans="13:13" hidden="1" x14ac:dyDescent="0.25"/>
    <row r="2280" spans="13:13" s="208" customFormat="1" hidden="1" x14ac:dyDescent="0.25">
      <c r="M2280" s="310">
        <f>AVERAGE(M49,M289,M484,M534,M709,M884,M1204,M1269)</f>
        <v>1.1089998167700876</v>
      </c>
    </row>
    <row r="2281" spans="13:13" hidden="1" x14ac:dyDescent="0.25"/>
    <row r="2282" spans="13:13" s="208" customFormat="1" hidden="1" x14ac:dyDescent="0.25">
      <c r="M2282" s="310">
        <f>AVERAGE(M51,M291,M486,M536,M711,M886,M1206,M1271)</f>
        <v>1.0795800832647091</v>
      </c>
    </row>
    <row r="2283" spans="13:13" hidden="1" x14ac:dyDescent="0.25"/>
    <row r="2284" spans="13:13" s="208" customFormat="1" hidden="1" x14ac:dyDescent="0.25">
      <c r="M2284" s="310">
        <f>AVERAGE(M167,M282,M512,M652,M827,M952,M1222,M1292)</f>
        <v>0.80818917812161173</v>
      </c>
    </row>
    <row r="2285" spans="13:13" hidden="1" x14ac:dyDescent="0.25"/>
    <row r="2286" spans="13:13" s="208" customFormat="1" hidden="1" x14ac:dyDescent="0.25">
      <c r="M2286" s="310">
        <f>AVERAGE(M168,M283,M513,M653,M828,M953,M1223,M1293)</f>
        <v>1.0340473305000362</v>
      </c>
    </row>
    <row r="2287" spans="13:13" hidden="1" x14ac:dyDescent="0.25"/>
    <row r="2288" spans="13:13" s="208" customFormat="1" hidden="1" x14ac:dyDescent="0.25">
      <c r="M2288" s="310">
        <f>AVERAGE(M169,M284,M514,M654,M829,M954,M1224,M1294)</f>
        <v>1.0972389773065456</v>
      </c>
    </row>
    <row r="2289" spans="13:13" hidden="1" x14ac:dyDescent="0.25"/>
    <row r="2290" spans="13:13" s="208" customFormat="1" hidden="1" x14ac:dyDescent="0.25">
      <c r="M2290" s="310">
        <f>AVERAGE(M170,M285,M515,M655,M830,M955,M1225,M1295)</f>
        <v>1.0789413492116202</v>
      </c>
    </row>
    <row r="2291" spans="13:13" hidden="1" x14ac:dyDescent="0.25"/>
    <row r="2292" spans="13:13" s="208" customFormat="1" hidden="1" x14ac:dyDescent="0.25">
      <c r="M2292" s="310">
        <f>AVERAGE(M171,M286,M516,M656,M831,M956,M1226,M1296)</f>
        <v>1.1036112348969207</v>
      </c>
    </row>
    <row r="2293" spans="13:13" hidden="1" x14ac:dyDescent="0.25"/>
    <row r="2294" spans="13:13" s="208" customFormat="1" hidden="1" x14ac:dyDescent="0.25">
      <c r="M2294" s="310">
        <f>AVERAGE(M97,M297,M437,M632,M732,M962,M1172,M1357)</f>
        <v>0.85502325113811728</v>
      </c>
    </row>
    <row r="2295" spans="13:13" hidden="1" x14ac:dyDescent="0.25"/>
    <row r="2296" spans="13:13" s="208" customFormat="1" hidden="1" x14ac:dyDescent="0.25">
      <c r="M2296" s="310">
        <f>AVERAGE(M98,M298,M438,M633,M733,M963,M1173,M1358)</f>
        <v>1.0834283300499548</v>
      </c>
    </row>
    <row r="2297" spans="13:13" hidden="1" x14ac:dyDescent="0.25"/>
    <row r="2298" spans="13:13" s="208" customFormat="1" hidden="1" x14ac:dyDescent="0.25">
      <c r="M2298" s="310">
        <f>AVERAGE(M99,M299,M439,M634,M734,M964,M1174,M1359)</f>
        <v>1.1488607772391561</v>
      </c>
    </row>
    <row r="2299" spans="13:13" hidden="1" x14ac:dyDescent="0.25"/>
    <row r="2300" spans="13:13" s="208" customFormat="1" hidden="1" x14ac:dyDescent="0.25">
      <c r="M2300" s="310">
        <f>AVERAGE(M100,M300,M440,M635,M735,M965,M1175,M1360)</f>
        <v>1.0776797221053984</v>
      </c>
    </row>
    <row r="2301" spans="13:13" hidden="1" x14ac:dyDescent="0.25"/>
    <row r="2302" spans="13:13" s="208" customFormat="1" hidden="1" x14ac:dyDescent="0.25">
      <c r="M2302" s="310">
        <f>AVERAGE(M101,M301,M441,M636,M736,M966,M1176,M1361)</f>
        <v>1.185167762432052</v>
      </c>
    </row>
    <row r="2303" spans="13:13" hidden="1" x14ac:dyDescent="0.25"/>
    <row r="2304" spans="13:13" s="208" customFormat="1" hidden="1" x14ac:dyDescent="0.25">
      <c r="M2304" s="310">
        <f>AVERAGE(M172,M202,M407,M542,M762,M922,M1102,M1277)</f>
        <v>0.75421628631088211</v>
      </c>
    </row>
    <row r="2305" spans="13:13" hidden="1" x14ac:dyDescent="0.25"/>
    <row r="2306" spans="13:13" s="208" customFormat="1" hidden="1" x14ac:dyDescent="0.25">
      <c r="M2306" s="310">
        <f>AVERAGE(M173,M203,M408,M543,M763,M923,M1103,M1278)</f>
        <v>0.97198011893958103</v>
      </c>
    </row>
    <row r="2307" spans="13:13" hidden="1" x14ac:dyDescent="0.25"/>
    <row r="2308" spans="13:13" s="208" customFormat="1" hidden="1" x14ac:dyDescent="0.25">
      <c r="M2308" s="310">
        <f>AVERAGE(M174,M204,M409,M544,M764,M924,M1104,M1279)</f>
        <v>1.0607298022838569</v>
      </c>
    </row>
    <row r="2309" spans="13:13" hidden="1" x14ac:dyDescent="0.25"/>
    <row r="2310" spans="13:13" s="208" customFormat="1" hidden="1" x14ac:dyDescent="0.25">
      <c r="M2310" s="310">
        <f>AVERAGE(M175,M205,M410,M545,M765,M925,M1105,M1280)</f>
        <v>1.0884909786936821</v>
      </c>
    </row>
    <row r="2311" spans="13:13" hidden="1" x14ac:dyDescent="0.25"/>
    <row r="2312" spans="13:13" s="208" customFormat="1" hidden="1" x14ac:dyDescent="0.25">
      <c r="M2312" s="310">
        <f>AVERAGE(M176,M206,M411,M546,M766,M926,M1106,M1281)</f>
        <v>1.0700479302191717</v>
      </c>
    </row>
    <row r="2313" spans="13:13" hidden="1" x14ac:dyDescent="0.25"/>
    <row r="2314" spans="13:13" s="208" customFormat="1" hidden="1" x14ac:dyDescent="0.25">
      <c r="M2314" s="310">
        <f>AVERAGE(M27,M217,M522,M627,M817,M1037,M1147)</f>
        <v>0.77592949214570961</v>
      </c>
    </row>
    <row r="2315" spans="13:13" hidden="1" x14ac:dyDescent="0.25"/>
    <row r="2316" spans="13:13" s="208" customFormat="1" hidden="1" x14ac:dyDescent="0.25">
      <c r="M2316" s="310">
        <f>AVERAGE(M28,M218,M523,M628,M818,M1038,M1148)</f>
        <v>1.0308158281131283</v>
      </c>
    </row>
    <row r="2317" spans="13:13" hidden="1" x14ac:dyDescent="0.25"/>
    <row r="2318" spans="13:13" s="208" customFormat="1" hidden="1" x14ac:dyDescent="0.25">
      <c r="M2318" s="310">
        <f>AVERAGE(M29,M219,M524,M629,M819,M1039,M1149)</f>
        <v>1.1184833482130787</v>
      </c>
    </row>
    <row r="2319" spans="13:13" hidden="1" x14ac:dyDescent="0.25"/>
    <row r="2320" spans="13:13" s="208" customFormat="1" hidden="1" x14ac:dyDescent="0.25">
      <c r="M2320" s="310">
        <f>AVERAGE(M30,M220,M525,M630,M820,M1040,M1150)</f>
        <v>1.0873834522483177</v>
      </c>
    </row>
    <row r="2321" spans="13:13" hidden="1" x14ac:dyDescent="0.25"/>
    <row r="2322" spans="13:13" s="208" customFormat="1" hidden="1" x14ac:dyDescent="0.25">
      <c r="M2322" s="310">
        <f>AVERAGE(M31,M221,M526,M631,M821,M1041,M1151)</f>
        <v>1.1101988807270438</v>
      </c>
    </row>
    <row r="2323" spans="13:13" hidden="1" x14ac:dyDescent="0.25"/>
    <row r="2324" spans="13:13" s="208" customFormat="1" hidden="1" x14ac:dyDescent="0.25">
      <c r="M2324" s="310">
        <f>AVERAGE(M57,M242,M517,M672,M727,M902,M1207,M1347)</f>
        <v>0.82043960422338924</v>
      </c>
    </row>
    <row r="2325" spans="13:13" hidden="1" x14ac:dyDescent="0.25"/>
    <row r="2326" spans="13:13" s="208" customFormat="1" hidden="1" x14ac:dyDescent="0.25">
      <c r="M2326" s="310">
        <f>AVERAGE(M58,M243,M518,M673,M728,M903,M1208,M1348)</f>
        <v>1.1014515744245501</v>
      </c>
    </row>
    <row r="2327" spans="13:13" hidden="1" x14ac:dyDescent="0.25"/>
    <row r="2328" spans="13:13" hidden="1" x14ac:dyDescent="0.25"/>
    <row r="2329" spans="13:13" s="208" customFormat="1" hidden="1" x14ac:dyDescent="0.25">
      <c r="M2329" s="310">
        <f>AVERAGE(M244,M519,M674,M729,M904,M1209,M1349)</f>
        <v>1.1260707882329513</v>
      </c>
    </row>
    <row r="2330" spans="13:13" hidden="1" x14ac:dyDescent="0.25"/>
    <row r="2331" spans="13:13" s="208" customFormat="1" hidden="1" x14ac:dyDescent="0.25">
      <c r="M2331" s="310">
        <f>AVERAGE(M60,M245,M520,M675,M730,M905,M1210,M1350)</f>
        <v>1.0781289581965265</v>
      </c>
    </row>
    <row r="2332" spans="13:13" hidden="1" x14ac:dyDescent="0.25"/>
    <row r="2333" spans="13:13" s="208" customFormat="1" hidden="1" x14ac:dyDescent="0.25">
      <c r="M2333" s="310">
        <f>AVERAGE(M61,M246,M521,M676,M731,M906,M1211,M1351)</f>
        <v>1.1128318455982491</v>
      </c>
    </row>
    <row r="2334" spans="13:13" hidden="1" x14ac:dyDescent="0.25"/>
    <row r="2335" spans="13:13" s="208" customFormat="1" hidden="1" x14ac:dyDescent="0.25">
      <c r="M2335" s="310">
        <f>AVERAGE(M7,M272,M432,M697,M807,M947,M967,M1057,M1307)</f>
        <v>0.7101265885049679</v>
      </c>
    </row>
    <row r="2336" spans="13:13" hidden="1" x14ac:dyDescent="0.25"/>
    <row r="2337" spans="13:13" s="208" customFormat="1" hidden="1" x14ac:dyDescent="0.25">
      <c r="M2337" s="310">
        <f>AVERAGE(M8,M273,M433,M698,M808,M948,M968,M1058,M1308)</f>
        <v>0.95560138352931412</v>
      </c>
    </row>
    <row r="2338" spans="13:13" hidden="1" x14ac:dyDescent="0.25"/>
    <row r="2339" spans="13:13" s="208" customFormat="1" hidden="1" x14ac:dyDescent="0.25">
      <c r="M2339" s="310">
        <f>AVERAGE(M9,M274,M434,M699,M809,M949,M969,M1059,M1309)</f>
        <v>1.0379236730588088</v>
      </c>
    </row>
    <row r="2340" spans="13:13" hidden="1" x14ac:dyDescent="0.25"/>
    <row r="2341" spans="13:13" s="208" customFormat="1" hidden="1" x14ac:dyDescent="0.25">
      <c r="M2341" s="310">
        <f>AVERAGE(M10,M275,M435,M700,M810,M950,M970,M1060,M1310)</f>
        <v>1.0106383342119083</v>
      </c>
    </row>
    <row r="2342" spans="13:13" hidden="1" x14ac:dyDescent="0.25"/>
    <row r="2343" spans="13:13" s="208" customFormat="1" hidden="1" x14ac:dyDescent="0.25">
      <c r="M2343" s="310">
        <f>AVERAGE(M11,M276,M436,M701,M811,M951,M971,M1061,M1311)</f>
        <v>1.033764779226451</v>
      </c>
    </row>
    <row r="2344" spans="13:13" hidden="1" x14ac:dyDescent="0.25"/>
    <row r="2345" spans="13:13" s="208" customFormat="1" hidden="1" x14ac:dyDescent="0.25">
      <c r="M2345" s="310">
        <f>AVERAGE(M34,M209,M424,M639,M774,M1034,M1214,M1234)</f>
        <v>1.069574642209778</v>
      </c>
    </row>
    <row r="2346" spans="13:13" hidden="1" x14ac:dyDescent="0.25"/>
    <row r="2347" spans="13:13" s="208" customFormat="1" hidden="1" x14ac:dyDescent="0.25">
      <c r="M2347" s="310">
        <f>AVERAGE(M34,M209,M424,M639,M774,M1034,M1214,M1234)</f>
        <v>1.069574642209778</v>
      </c>
    </row>
    <row r="2348" spans="13:13" hidden="1" x14ac:dyDescent="0.25"/>
    <row r="2349" spans="13:13" s="208" customFormat="1" hidden="1" x14ac:dyDescent="0.25">
      <c r="M2349" s="310">
        <f>AVERAGE(M33,M208,M423,M638,M773,M1033,M1213,M1233)</f>
        <v>1.0088201684485498</v>
      </c>
    </row>
    <row r="2350" spans="13:13" hidden="1" x14ac:dyDescent="0.25"/>
    <row r="2351" spans="13:13" s="208" customFormat="1" hidden="1" x14ac:dyDescent="0.25">
      <c r="M2351" s="310">
        <f>AVERAGE(M35,M210,M425,M640,M775,M1035,M1215,M1235)</f>
        <v>1.0650769012255503</v>
      </c>
    </row>
    <row r="2352" spans="13:13" hidden="1" x14ac:dyDescent="0.25"/>
    <row r="2353" spans="13:13" s="208" customFormat="1" hidden="1" x14ac:dyDescent="0.25">
      <c r="M2353" s="310">
        <f>AVERAGE(M36,M211,M426,M641,M776,M1036,M1216,M1236)</f>
        <v>1.0916915694481502</v>
      </c>
    </row>
    <row r="2354" spans="13:13" hidden="1" x14ac:dyDescent="0.25"/>
    <row r="2355" spans="13:13" hidden="1" x14ac:dyDescent="0.25"/>
    <row r="2356" spans="13:13" s="208" customFormat="1" hidden="1" x14ac:dyDescent="0.25">
      <c r="M2356" s="310">
        <f>AVERAGE(M102,M257,M462,M612,M747,M1022,M1157,M1392)</f>
        <v>0.78387970279862285</v>
      </c>
    </row>
    <row r="2357" spans="13:13" hidden="1" x14ac:dyDescent="0.25"/>
    <row r="2358" spans="13:13" s="208" customFormat="1" hidden="1" x14ac:dyDescent="0.25">
      <c r="M2358" s="310" t="s">
        <v>227</v>
      </c>
    </row>
    <row r="2359" spans="13:13" hidden="1" x14ac:dyDescent="0.25"/>
    <row r="2360" spans="13:13" s="208" customFormat="1" hidden="1" x14ac:dyDescent="0.25">
      <c r="M2360" s="310">
        <f>AVERAGE(M104,M259,M464,M614,M749,M1024,M1159,M1394)</f>
        <v>1.1243599250356016</v>
      </c>
    </row>
    <row r="2361" spans="13:13" hidden="1" x14ac:dyDescent="0.25"/>
    <row r="2362" spans="13:13" s="208" customFormat="1" hidden="1" x14ac:dyDescent="0.25">
      <c r="M2362" s="310">
        <f>AVERAGE(M105,M260,M465,M615,M750,M1025,M1160,M1395)</f>
        <v>1.0785351537040733</v>
      </c>
    </row>
    <row r="2363" spans="13:13" hidden="1" x14ac:dyDescent="0.25"/>
    <row r="2364" spans="13:13" s="208" customFormat="1" hidden="1" x14ac:dyDescent="0.25">
      <c r="M2364" s="310">
        <f>AVERAGE(M106,M261,M466,M616,M751,M1026,M1161,M1396)</f>
        <v>1.1079972750851659</v>
      </c>
    </row>
    <row r="2365" spans="13:13" hidden="1" x14ac:dyDescent="0.25"/>
    <row r="2366" spans="13:13" hidden="1" x14ac:dyDescent="0.25"/>
    <row r="2367" spans="13:13" hidden="1" x14ac:dyDescent="0.25"/>
    <row r="2368" spans="13:13" hidden="1" x14ac:dyDescent="0.25"/>
    <row r="2369" spans="13:13" hidden="1" x14ac:dyDescent="0.25"/>
    <row r="2370" spans="13:13" hidden="1" x14ac:dyDescent="0.25"/>
    <row r="2371" spans="13:13" hidden="1" x14ac:dyDescent="0.25"/>
    <row r="2372" spans="13:13" s="208" customFormat="1" hidden="1" x14ac:dyDescent="0.25">
      <c r="M2372" s="310">
        <f>AVERAGE(M102,M257,M462,M612,M747,M1022,M1157,M1392)</f>
        <v>0.78387970279862285</v>
      </c>
    </row>
    <row r="2373" spans="13:13" hidden="1" x14ac:dyDescent="0.25"/>
    <row r="2374" spans="13:13" s="208" customFormat="1" hidden="1" x14ac:dyDescent="0.25">
      <c r="M2374" s="310">
        <f>AVERAGE(M103,M258,M463,M613,M748,M1023,M1158,M1393)</f>
        <v>1.0431342737086009</v>
      </c>
    </row>
    <row r="2375" spans="13:13" hidden="1" x14ac:dyDescent="0.25"/>
    <row r="2376" spans="13:13" s="208" customFormat="1" hidden="1" x14ac:dyDescent="0.25">
      <c r="M2376" s="310">
        <f>AVERAGE(M104,M259,M464,M614,M749,M1024,M1159,M1394)</f>
        <v>1.1243599250356016</v>
      </c>
    </row>
    <row r="2377" spans="13:13" hidden="1" x14ac:dyDescent="0.25"/>
    <row r="2378" spans="13:13" s="208" customFormat="1" hidden="1" x14ac:dyDescent="0.25">
      <c r="M2378" s="310">
        <f>AVERAGE(M105,M260,M465,M615,M750,M1025,M1160,M1395)</f>
        <v>1.0785351537040733</v>
      </c>
    </row>
    <row r="2379" spans="13:13" hidden="1" x14ac:dyDescent="0.25"/>
    <row r="2380" spans="13:13" s="208" customFormat="1" hidden="1" x14ac:dyDescent="0.25">
      <c r="M2380" s="310">
        <f>AVERAGE(M106,M261,M466,M616,M751,M1026,M1161,M1396)</f>
        <v>1.1079972750851659</v>
      </c>
    </row>
  </sheetData>
  <autoFilter ref="H1:H2380">
    <filterColumn colId="0">
      <filters>
        <filter val="30-60"/>
      </filters>
    </filterColumn>
  </autoFilter>
  <mergeCells count="559">
    <mergeCell ref="A1387:A1391"/>
    <mergeCell ref="B1387:B1391"/>
    <mergeCell ref="A1392:A1396"/>
    <mergeCell ref="B1392:B1396"/>
    <mergeCell ref="A1397:A1401"/>
    <mergeCell ref="B1397:B1401"/>
    <mergeCell ref="A1372:A1376"/>
    <mergeCell ref="B1372:B1376"/>
    <mergeCell ref="A1377:A1381"/>
    <mergeCell ref="B1377:B1381"/>
    <mergeCell ref="A1382:A1386"/>
    <mergeCell ref="B1382:B1386"/>
    <mergeCell ref="A1357:A1361"/>
    <mergeCell ref="B1357:B1361"/>
    <mergeCell ref="A1362:A1366"/>
    <mergeCell ref="B1362:B1366"/>
    <mergeCell ref="A1367:A1371"/>
    <mergeCell ref="B1367:B1371"/>
    <mergeCell ref="A1342:A1346"/>
    <mergeCell ref="B1342:B1346"/>
    <mergeCell ref="A1347:A1351"/>
    <mergeCell ref="B1347:B1351"/>
    <mergeCell ref="A1352:A1356"/>
    <mergeCell ref="B1352:B1356"/>
    <mergeCell ref="A1327:A1331"/>
    <mergeCell ref="B1327:B1331"/>
    <mergeCell ref="A1332:A1336"/>
    <mergeCell ref="B1332:B1336"/>
    <mergeCell ref="A1337:A1341"/>
    <mergeCell ref="B1337:B1341"/>
    <mergeCell ref="A1312:A1316"/>
    <mergeCell ref="B1312:B1316"/>
    <mergeCell ref="A1317:A1321"/>
    <mergeCell ref="B1317:B1321"/>
    <mergeCell ref="A1322:A1326"/>
    <mergeCell ref="B1322:B1326"/>
    <mergeCell ref="A1297:A1301"/>
    <mergeCell ref="B1297:B1301"/>
    <mergeCell ref="A1302:A1306"/>
    <mergeCell ref="B1302:B1306"/>
    <mergeCell ref="A1307:A1311"/>
    <mergeCell ref="B1307:B1311"/>
    <mergeCell ref="A1282:A1286"/>
    <mergeCell ref="B1282:B1286"/>
    <mergeCell ref="A1287:A1291"/>
    <mergeCell ref="B1287:B1291"/>
    <mergeCell ref="A1292:A1296"/>
    <mergeCell ref="B1292:B1296"/>
    <mergeCell ref="A1267:A1271"/>
    <mergeCell ref="B1267:B1271"/>
    <mergeCell ref="A1272:A1276"/>
    <mergeCell ref="B1272:B1276"/>
    <mergeCell ref="A1277:A1281"/>
    <mergeCell ref="B1277:B1281"/>
    <mergeCell ref="A1252:A1256"/>
    <mergeCell ref="B1252:B1256"/>
    <mergeCell ref="A1257:A1261"/>
    <mergeCell ref="B1257:B1261"/>
    <mergeCell ref="A1262:A1266"/>
    <mergeCell ref="B1262:B1266"/>
    <mergeCell ref="A1237:A1241"/>
    <mergeCell ref="B1237:B1241"/>
    <mergeCell ref="A1242:A1246"/>
    <mergeCell ref="B1242:B1246"/>
    <mergeCell ref="A1247:A1251"/>
    <mergeCell ref="B1247:B1251"/>
    <mergeCell ref="A1217:A1221"/>
    <mergeCell ref="B1217:B1221"/>
    <mergeCell ref="A1222:A1226"/>
    <mergeCell ref="B1222:B1226"/>
    <mergeCell ref="B1227:B1231"/>
    <mergeCell ref="A1232:A1236"/>
    <mergeCell ref="B1232:B1236"/>
    <mergeCell ref="A1202:A1206"/>
    <mergeCell ref="B1202:B1206"/>
    <mergeCell ref="A1207:A1211"/>
    <mergeCell ref="B1207:B1211"/>
    <mergeCell ref="A1212:A1216"/>
    <mergeCell ref="B1212:B1216"/>
    <mergeCell ref="A1187:A1191"/>
    <mergeCell ref="B1187:B1191"/>
    <mergeCell ref="A1192:A1196"/>
    <mergeCell ref="B1192:B1196"/>
    <mergeCell ref="A1197:A1201"/>
    <mergeCell ref="B1197:B1201"/>
    <mergeCell ref="A1172:A1176"/>
    <mergeCell ref="B1172:B1176"/>
    <mergeCell ref="A1177:A1181"/>
    <mergeCell ref="B1177:B1181"/>
    <mergeCell ref="A1182:A1186"/>
    <mergeCell ref="B1182:B1186"/>
    <mergeCell ref="A1157:A1161"/>
    <mergeCell ref="B1157:B1161"/>
    <mergeCell ref="A1162:A1166"/>
    <mergeCell ref="B1162:B1166"/>
    <mergeCell ref="A1167:A1171"/>
    <mergeCell ref="B1167:B1171"/>
    <mergeCell ref="A1142:A1146"/>
    <mergeCell ref="B1142:B1146"/>
    <mergeCell ref="A1147:A1151"/>
    <mergeCell ref="B1147:B1151"/>
    <mergeCell ref="A1152:A1156"/>
    <mergeCell ref="B1152:B1156"/>
    <mergeCell ref="A1127:A1131"/>
    <mergeCell ref="B1127:B1131"/>
    <mergeCell ref="A1132:A1136"/>
    <mergeCell ref="B1132:B1136"/>
    <mergeCell ref="A1137:A1141"/>
    <mergeCell ref="B1137:B1141"/>
    <mergeCell ref="A1112:A1116"/>
    <mergeCell ref="B1112:B1116"/>
    <mergeCell ref="A1117:A1121"/>
    <mergeCell ref="B1117:B1121"/>
    <mergeCell ref="A1122:A1126"/>
    <mergeCell ref="B1122:B1126"/>
    <mergeCell ref="A1097:A1101"/>
    <mergeCell ref="B1097:B1101"/>
    <mergeCell ref="A1102:A1106"/>
    <mergeCell ref="B1102:B1106"/>
    <mergeCell ref="A1107:A1111"/>
    <mergeCell ref="B1107:B1111"/>
    <mergeCell ref="A1082:A1086"/>
    <mergeCell ref="B1082:B1086"/>
    <mergeCell ref="A1087:A1091"/>
    <mergeCell ref="B1087:B1091"/>
    <mergeCell ref="A1092:A1096"/>
    <mergeCell ref="B1092:B1096"/>
    <mergeCell ref="A1067:A1071"/>
    <mergeCell ref="B1067:B1071"/>
    <mergeCell ref="A1072:A1076"/>
    <mergeCell ref="B1072:B1076"/>
    <mergeCell ref="A1077:A1081"/>
    <mergeCell ref="B1077:B1081"/>
    <mergeCell ref="A1052:A1056"/>
    <mergeCell ref="B1052:B1056"/>
    <mergeCell ref="A1057:A1061"/>
    <mergeCell ref="B1057:B1061"/>
    <mergeCell ref="A1062:A1066"/>
    <mergeCell ref="B1062:B1066"/>
    <mergeCell ref="A1037:A1041"/>
    <mergeCell ref="B1037:B1041"/>
    <mergeCell ref="A1042:A1046"/>
    <mergeCell ref="B1042:B1046"/>
    <mergeCell ref="A1047:A1051"/>
    <mergeCell ref="B1047:B1051"/>
    <mergeCell ref="A1022:A1026"/>
    <mergeCell ref="B1022:B1026"/>
    <mergeCell ref="A1027:A1031"/>
    <mergeCell ref="B1027:B1031"/>
    <mergeCell ref="A1032:A1036"/>
    <mergeCell ref="B1032:B1036"/>
    <mergeCell ref="A1007:A1011"/>
    <mergeCell ref="B1007:B1011"/>
    <mergeCell ref="A1012:A1016"/>
    <mergeCell ref="B1012:B1016"/>
    <mergeCell ref="A1017:A1021"/>
    <mergeCell ref="B1017:B1021"/>
    <mergeCell ref="A992:A996"/>
    <mergeCell ref="B992:B996"/>
    <mergeCell ref="A997:A1001"/>
    <mergeCell ref="B997:B1001"/>
    <mergeCell ref="A1002:A1006"/>
    <mergeCell ref="B1002:B1006"/>
    <mergeCell ref="A977:A981"/>
    <mergeCell ref="B977:B981"/>
    <mergeCell ref="A982:A986"/>
    <mergeCell ref="B982:B986"/>
    <mergeCell ref="A987:A991"/>
    <mergeCell ref="B987:B991"/>
    <mergeCell ref="A962:A966"/>
    <mergeCell ref="B962:B966"/>
    <mergeCell ref="A967:A971"/>
    <mergeCell ref="B967:B971"/>
    <mergeCell ref="A972:A976"/>
    <mergeCell ref="B972:B976"/>
    <mergeCell ref="A947:A951"/>
    <mergeCell ref="B947:B951"/>
    <mergeCell ref="A952:A956"/>
    <mergeCell ref="B952:B956"/>
    <mergeCell ref="A957:A961"/>
    <mergeCell ref="B957:B961"/>
    <mergeCell ref="A932:A936"/>
    <mergeCell ref="B932:B936"/>
    <mergeCell ref="A937:A941"/>
    <mergeCell ref="B937:B941"/>
    <mergeCell ref="A942:A946"/>
    <mergeCell ref="B942:B946"/>
    <mergeCell ref="A917:A921"/>
    <mergeCell ref="B917:B921"/>
    <mergeCell ref="A922:A926"/>
    <mergeCell ref="B922:B926"/>
    <mergeCell ref="A927:A931"/>
    <mergeCell ref="B927:B931"/>
    <mergeCell ref="A902:A906"/>
    <mergeCell ref="B902:B906"/>
    <mergeCell ref="A907:A911"/>
    <mergeCell ref="B907:B911"/>
    <mergeCell ref="A912:A916"/>
    <mergeCell ref="B912:B916"/>
    <mergeCell ref="A887:A891"/>
    <mergeCell ref="B887:B891"/>
    <mergeCell ref="A892:A896"/>
    <mergeCell ref="B892:B896"/>
    <mergeCell ref="A897:A901"/>
    <mergeCell ref="B897:B901"/>
    <mergeCell ref="A872:A876"/>
    <mergeCell ref="B872:B876"/>
    <mergeCell ref="A877:A881"/>
    <mergeCell ref="B877:B881"/>
    <mergeCell ref="A882:A886"/>
    <mergeCell ref="B882:B886"/>
    <mergeCell ref="A857:A861"/>
    <mergeCell ref="B857:B861"/>
    <mergeCell ref="A862:A866"/>
    <mergeCell ref="B862:B866"/>
    <mergeCell ref="A867:A871"/>
    <mergeCell ref="B867:B871"/>
    <mergeCell ref="A842:A846"/>
    <mergeCell ref="B842:B846"/>
    <mergeCell ref="A847:A851"/>
    <mergeCell ref="B847:B851"/>
    <mergeCell ref="A852:A856"/>
    <mergeCell ref="B852:B856"/>
    <mergeCell ref="A827:A831"/>
    <mergeCell ref="B827:B831"/>
    <mergeCell ref="A832:A836"/>
    <mergeCell ref="B832:B836"/>
    <mergeCell ref="A837:A841"/>
    <mergeCell ref="B837:B841"/>
    <mergeCell ref="A812:A816"/>
    <mergeCell ref="B812:B816"/>
    <mergeCell ref="A817:A821"/>
    <mergeCell ref="B817:B821"/>
    <mergeCell ref="A822:A826"/>
    <mergeCell ref="B822:B826"/>
    <mergeCell ref="A797:A801"/>
    <mergeCell ref="B797:B801"/>
    <mergeCell ref="A802:A806"/>
    <mergeCell ref="B802:B806"/>
    <mergeCell ref="A807:A811"/>
    <mergeCell ref="B807:B811"/>
    <mergeCell ref="A782:A786"/>
    <mergeCell ref="B782:B786"/>
    <mergeCell ref="A787:A791"/>
    <mergeCell ref="B787:B791"/>
    <mergeCell ref="A792:A796"/>
    <mergeCell ref="B792:B796"/>
    <mergeCell ref="A767:A771"/>
    <mergeCell ref="B767:B771"/>
    <mergeCell ref="A772:A776"/>
    <mergeCell ref="B772:B776"/>
    <mergeCell ref="A777:A781"/>
    <mergeCell ref="B777:B781"/>
    <mergeCell ref="A752:A756"/>
    <mergeCell ref="B752:B756"/>
    <mergeCell ref="A757:A761"/>
    <mergeCell ref="B757:B761"/>
    <mergeCell ref="A762:A766"/>
    <mergeCell ref="B762:B766"/>
    <mergeCell ref="A737:A741"/>
    <mergeCell ref="B737:B741"/>
    <mergeCell ref="A742:A746"/>
    <mergeCell ref="B742:B746"/>
    <mergeCell ref="A747:A751"/>
    <mergeCell ref="B747:B751"/>
    <mergeCell ref="A722:A726"/>
    <mergeCell ref="B722:B726"/>
    <mergeCell ref="A727:A731"/>
    <mergeCell ref="B727:B731"/>
    <mergeCell ref="A732:A736"/>
    <mergeCell ref="B732:B736"/>
    <mergeCell ref="A707:A711"/>
    <mergeCell ref="B707:B711"/>
    <mergeCell ref="A712:A716"/>
    <mergeCell ref="B712:B716"/>
    <mergeCell ref="A717:A721"/>
    <mergeCell ref="B717:B721"/>
    <mergeCell ref="A692:A696"/>
    <mergeCell ref="B692:B696"/>
    <mergeCell ref="A697:A701"/>
    <mergeCell ref="B697:B701"/>
    <mergeCell ref="A702:A706"/>
    <mergeCell ref="B702:B706"/>
    <mergeCell ref="A677:A681"/>
    <mergeCell ref="B677:B681"/>
    <mergeCell ref="A682:A686"/>
    <mergeCell ref="B682:B686"/>
    <mergeCell ref="A687:A691"/>
    <mergeCell ref="B687:B691"/>
    <mergeCell ref="A662:A666"/>
    <mergeCell ref="B662:B666"/>
    <mergeCell ref="A667:A671"/>
    <mergeCell ref="B667:B671"/>
    <mergeCell ref="A672:A676"/>
    <mergeCell ref="B672:B676"/>
    <mergeCell ref="A647:A651"/>
    <mergeCell ref="B647:B651"/>
    <mergeCell ref="A652:A656"/>
    <mergeCell ref="B652:B656"/>
    <mergeCell ref="A657:A661"/>
    <mergeCell ref="B657:B661"/>
    <mergeCell ref="A632:A636"/>
    <mergeCell ref="B632:B636"/>
    <mergeCell ref="A637:A641"/>
    <mergeCell ref="B637:B641"/>
    <mergeCell ref="A642:A646"/>
    <mergeCell ref="B642:B646"/>
    <mergeCell ref="A617:A621"/>
    <mergeCell ref="B617:B621"/>
    <mergeCell ref="A622:A626"/>
    <mergeCell ref="B622:B626"/>
    <mergeCell ref="A627:A631"/>
    <mergeCell ref="B627:B631"/>
    <mergeCell ref="A602:A606"/>
    <mergeCell ref="B602:B606"/>
    <mergeCell ref="A607:A611"/>
    <mergeCell ref="B607:B611"/>
    <mergeCell ref="A612:A616"/>
    <mergeCell ref="B612:B616"/>
    <mergeCell ref="A587:A591"/>
    <mergeCell ref="B587:B591"/>
    <mergeCell ref="A592:A596"/>
    <mergeCell ref="B592:B596"/>
    <mergeCell ref="A597:A601"/>
    <mergeCell ref="B597:B601"/>
    <mergeCell ref="A572:A576"/>
    <mergeCell ref="B572:B576"/>
    <mergeCell ref="A577:A581"/>
    <mergeCell ref="B577:B581"/>
    <mergeCell ref="A582:A586"/>
    <mergeCell ref="B582:B586"/>
    <mergeCell ref="A557:A561"/>
    <mergeCell ref="B557:B561"/>
    <mergeCell ref="A562:A566"/>
    <mergeCell ref="B562:B566"/>
    <mergeCell ref="A567:A571"/>
    <mergeCell ref="B567:B571"/>
    <mergeCell ref="A542:A546"/>
    <mergeCell ref="B542:B546"/>
    <mergeCell ref="A547:A551"/>
    <mergeCell ref="B547:B551"/>
    <mergeCell ref="A552:A556"/>
    <mergeCell ref="B552:B556"/>
    <mergeCell ref="A527:A531"/>
    <mergeCell ref="B527:B531"/>
    <mergeCell ref="A532:A536"/>
    <mergeCell ref="B532:B536"/>
    <mergeCell ref="A537:A541"/>
    <mergeCell ref="B537:B541"/>
    <mergeCell ref="A512:A516"/>
    <mergeCell ref="B512:B516"/>
    <mergeCell ref="A517:A521"/>
    <mergeCell ref="B517:B521"/>
    <mergeCell ref="A522:A526"/>
    <mergeCell ref="B522:B526"/>
    <mergeCell ref="A497:A501"/>
    <mergeCell ref="B497:B501"/>
    <mergeCell ref="A502:A506"/>
    <mergeCell ref="B502:B506"/>
    <mergeCell ref="A507:A511"/>
    <mergeCell ref="B507:B511"/>
    <mergeCell ref="A482:A486"/>
    <mergeCell ref="B482:B486"/>
    <mergeCell ref="A487:A491"/>
    <mergeCell ref="B487:B491"/>
    <mergeCell ref="A492:A496"/>
    <mergeCell ref="B492:B496"/>
    <mergeCell ref="A467:A471"/>
    <mergeCell ref="B467:B471"/>
    <mergeCell ref="A472:A476"/>
    <mergeCell ref="B472:B476"/>
    <mergeCell ref="A477:A481"/>
    <mergeCell ref="B477:B481"/>
    <mergeCell ref="A452:A456"/>
    <mergeCell ref="B452:B456"/>
    <mergeCell ref="A457:A461"/>
    <mergeCell ref="B457:B461"/>
    <mergeCell ref="A462:A466"/>
    <mergeCell ref="B462:B466"/>
    <mergeCell ref="A437:A441"/>
    <mergeCell ref="B437:B441"/>
    <mergeCell ref="A442:A446"/>
    <mergeCell ref="B442:B446"/>
    <mergeCell ref="A447:A451"/>
    <mergeCell ref="B447:B451"/>
    <mergeCell ref="A422:A426"/>
    <mergeCell ref="B422:B426"/>
    <mergeCell ref="A427:A431"/>
    <mergeCell ref="B427:B431"/>
    <mergeCell ref="A432:A436"/>
    <mergeCell ref="B432:B436"/>
    <mergeCell ref="A407:A411"/>
    <mergeCell ref="B407:B411"/>
    <mergeCell ref="A412:A416"/>
    <mergeCell ref="B412:B416"/>
    <mergeCell ref="A417:A421"/>
    <mergeCell ref="B417:B421"/>
    <mergeCell ref="A392:A396"/>
    <mergeCell ref="B392:B396"/>
    <mergeCell ref="A397:A401"/>
    <mergeCell ref="B397:B401"/>
    <mergeCell ref="A402:A406"/>
    <mergeCell ref="B402:B406"/>
    <mergeCell ref="A377:A381"/>
    <mergeCell ref="B377:B381"/>
    <mergeCell ref="A382:A386"/>
    <mergeCell ref="B382:B386"/>
    <mergeCell ref="A387:A391"/>
    <mergeCell ref="B387:B391"/>
    <mergeCell ref="A362:A366"/>
    <mergeCell ref="B362:B366"/>
    <mergeCell ref="A367:A371"/>
    <mergeCell ref="B367:B371"/>
    <mergeCell ref="A372:A376"/>
    <mergeCell ref="B372:B376"/>
    <mergeCell ref="A347:A351"/>
    <mergeCell ref="B347:B351"/>
    <mergeCell ref="A352:A356"/>
    <mergeCell ref="B352:B356"/>
    <mergeCell ref="A357:A361"/>
    <mergeCell ref="B357:B361"/>
    <mergeCell ref="A332:A336"/>
    <mergeCell ref="B332:B336"/>
    <mergeCell ref="A337:A341"/>
    <mergeCell ref="B337:B341"/>
    <mergeCell ref="A342:A346"/>
    <mergeCell ref="B342:B346"/>
    <mergeCell ref="A317:A321"/>
    <mergeCell ref="B317:B321"/>
    <mergeCell ref="A322:A326"/>
    <mergeCell ref="B322:B326"/>
    <mergeCell ref="A327:A331"/>
    <mergeCell ref="B327:B331"/>
    <mergeCell ref="A302:A306"/>
    <mergeCell ref="B302:B306"/>
    <mergeCell ref="A307:A311"/>
    <mergeCell ref="B307:B311"/>
    <mergeCell ref="A312:A316"/>
    <mergeCell ref="B312:B316"/>
    <mergeCell ref="A287:A291"/>
    <mergeCell ref="B287:B291"/>
    <mergeCell ref="A292:A296"/>
    <mergeCell ref="B292:B296"/>
    <mergeCell ref="A297:A301"/>
    <mergeCell ref="B297:B301"/>
    <mergeCell ref="A272:A276"/>
    <mergeCell ref="B272:B276"/>
    <mergeCell ref="A277:A281"/>
    <mergeCell ref="B277:B281"/>
    <mergeCell ref="A282:A286"/>
    <mergeCell ref="B282:B286"/>
    <mergeCell ref="A257:A261"/>
    <mergeCell ref="B257:B261"/>
    <mergeCell ref="A262:A266"/>
    <mergeCell ref="B262:B266"/>
    <mergeCell ref="A267:A271"/>
    <mergeCell ref="B267:B271"/>
    <mergeCell ref="A242:A246"/>
    <mergeCell ref="B242:B246"/>
    <mergeCell ref="A247:A251"/>
    <mergeCell ref="B247:B251"/>
    <mergeCell ref="A252:A256"/>
    <mergeCell ref="B252:B256"/>
    <mergeCell ref="A227:A231"/>
    <mergeCell ref="B227:B231"/>
    <mergeCell ref="A232:A236"/>
    <mergeCell ref="B232:B236"/>
    <mergeCell ref="A237:A241"/>
    <mergeCell ref="B237:B241"/>
    <mergeCell ref="A212:A216"/>
    <mergeCell ref="B212:B216"/>
    <mergeCell ref="A217:A221"/>
    <mergeCell ref="B217:B221"/>
    <mergeCell ref="A222:A226"/>
    <mergeCell ref="B222:B226"/>
    <mergeCell ref="A197:A201"/>
    <mergeCell ref="B197:B201"/>
    <mergeCell ref="A202:A206"/>
    <mergeCell ref="B202:B206"/>
    <mergeCell ref="A207:A211"/>
    <mergeCell ref="B207:B211"/>
    <mergeCell ref="A182:A186"/>
    <mergeCell ref="B182:B186"/>
    <mergeCell ref="A187:A191"/>
    <mergeCell ref="B187:B191"/>
    <mergeCell ref="A192:A196"/>
    <mergeCell ref="B192:B196"/>
    <mergeCell ref="A167:A171"/>
    <mergeCell ref="B167:B171"/>
    <mergeCell ref="A172:A176"/>
    <mergeCell ref="B172:B176"/>
    <mergeCell ref="A177:A181"/>
    <mergeCell ref="B177:B181"/>
    <mergeCell ref="A152:A156"/>
    <mergeCell ref="B152:B156"/>
    <mergeCell ref="A157:A161"/>
    <mergeCell ref="B157:B161"/>
    <mergeCell ref="A162:A166"/>
    <mergeCell ref="B162:B166"/>
    <mergeCell ref="A137:A141"/>
    <mergeCell ref="B137:B141"/>
    <mergeCell ref="A142:A146"/>
    <mergeCell ref="B142:B146"/>
    <mergeCell ref="A147:A151"/>
    <mergeCell ref="B147:B151"/>
    <mergeCell ref="A122:A126"/>
    <mergeCell ref="B122:B126"/>
    <mergeCell ref="A127:A131"/>
    <mergeCell ref="B127:B131"/>
    <mergeCell ref="A132:A136"/>
    <mergeCell ref="B132:B136"/>
    <mergeCell ref="A107:A111"/>
    <mergeCell ref="B107:B111"/>
    <mergeCell ref="A112:A116"/>
    <mergeCell ref="B112:B116"/>
    <mergeCell ref="A117:A121"/>
    <mergeCell ref="B117:B121"/>
    <mergeCell ref="A92:A96"/>
    <mergeCell ref="B92:B96"/>
    <mergeCell ref="A97:A101"/>
    <mergeCell ref="B97:B101"/>
    <mergeCell ref="A102:A106"/>
    <mergeCell ref="B102:B106"/>
    <mergeCell ref="A77:A81"/>
    <mergeCell ref="B77:B81"/>
    <mergeCell ref="A82:A86"/>
    <mergeCell ref="B82:B86"/>
    <mergeCell ref="A87:A91"/>
    <mergeCell ref="B87:B91"/>
    <mergeCell ref="A67:A71"/>
    <mergeCell ref="B67:B71"/>
    <mergeCell ref="A72:A76"/>
    <mergeCell ref="B72:B76"/>
    <mergeCell ref="A47:A51"/>
    <mergeCell ref="B47:B51"/>
    <mergeCell ref="A52:A56"/>
    <mergeCell ref="B52:B56"/>
    <mergeCell ref="A57:A61"/>
    <mergeCell ref="B57:B61"/>
    <mergeCell ref="A42:A46"/>
    <mergeCell ref="B42:B46"/>
    <mergeCell ref="A17:A21"/>
    <mergeCell ref="B17:B21"/>
    <mergeCell ref="A22:A26"/>
    <mergeCell ref="B22:B26"/>
    <mergeCell ref="A27:A31"/>
    <mergeCell ref="B27:B31"/>
    <mergeCell ref="A62:A66"/>
    <mergeCell ref="B62:B66"/>
    <mergeCell ref="A2:A6"/>
    <mergeCell ref="B2:B6"/>
    <mergeCell ref="A7:A11"/>
    <mergeCell ref="B7:B11"/>
    <mergeCell ref="A12:A16"/>
    <mergeCell ref="B12:B16"/>
    <mergeCell ref="A32:A36"/>
    <mergeCell ref="B32:B36"/>
    <mergeCell ref="A37:A41"/>
    <mergeCell ref="B37:B4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2" sqref="A2:J22"/>
    </sheetView>
  </sheetViews>
  <sheetFormatPr defaultRowHeight="15" x14ac:dyDescent="0.25"/>
  <cols>
    <col min="3" max="7" width="9.140625" customWidth="1"/>
    <col min="8" max="8" width="14" customWidth="1"/>
    <col min="9" max="10" width="9.140625" style="317"/>
  </cols>
  <sheetData>
    <row r="1" spans="1:10" x14ac:dyDescent="0.25">
      <c r="A1" t="s">
        <v>2</v>
      </c>
      <c r="B1" t="s">
        <v>8</v>
      </c>
      <c r="C1" s="183" t="s">
        <v>140</v>
      </c>
      <c r="D1" s="183" t="s">
        <v>141</v>
      </c>
      <c r="E1" s="183" t="s">
        <v>146</v>
      </c>
      <c r="F1" s="184" t="s">
        <v>147</v>
      </c>
      <c r="G1" s="184" t="s">
        <v>152</v>
      </c>
      <c r="H1" s="183" t="s">
        <v>153</v>
      </c>
      <c r="I1" s="316" t="s">
        <v>68</v>
      </c>
      <c r="J1" s="316" t="s">
        <v>69</v>
      </c>
    </row>
    <row r="2" spans="1:10" x14ac:dyDescent="0.25">
      <c r="A2" s="6">
        <v>40640</v>
      </c>
      <c r="B2">
        <v>247</v>
      </c>
      <c r="C2" s="21">
        <v>3</v>
      </c>
      <c r="D2" s="21">
        <v>2</v>
      </c>
      <c r="E2" s="21" t="s">
        <v>143</v>
      </c>
      <c r="F2" s="21" t="s">
        <v>150</v>
      </c>
      <c r="G2" s="21" t="s">
        <v>154</v>
      </c>
      <c r="H2" s="21" t="s">
        <v>154</v>
      </c>
      <c r="I2" s="317">
        <v>0.02</v>
      </c>
      <c r="J2" s="317">
        <f>3.25/1000</f>
        <v>3.2499999999999999E-3</v>
      </c>
    </row>
    <row r="3" spans="1:10" x14ac:dyDescent="0.25">
      <c r="A3" s="6">
        <v>40640</v>
      </c>
      <c r="B3">
        <v>248</v>
      </c>
      <c r="C3" s="21">
        <v>3</v>
      </c>
      <c r="D3" s="21">
        <v>2</v>
      </c>
      <c r="E3" s="21" t="s">
        <v>143</v>
      </c>
      <c r="F3" s="21" t="s">
        <v>148</v>
      </c>
      <c r="G3" s="21" t="s">
        <v>154</v>
      </c>
      <c r="H3" s="21" t="s">
        <v>156</v>
      </c>
      <c r="I3" s="317">
        <f>5.55/1000</f>
        <v>5.5500000000000002E-3</v>
      </c>
      <c r="J3" s="333" t="s">
        <v>14</v>
      </c>
    </row>
    <row r="4" spans="1:10" x14ac:dyDescent="0.25">
      <c r="A4" s="6">
        <v>40640</v>
      </c>
      <c r="B4">
        <v>250</v>
      </c>
      <c r="C4" s="21">
        <v>3</v>
      </c>
      <c r="D4" s="21">
        <v>2</v>
      </c>
      <c r="E4" s="21" t="s">
        <v>143</v>
      </c>
      <c r="F4" s="21" t="s">
        <v>148</v>
      </c>
      <c r="G4" s="21" t="s">
        <v>154</v>
      </c>
      <c r="H4" s="21" t="s">
        <v>155</v>
      </c>
      <c r="I4" s="317">
        <f>2.87/1000</f>
        <v>2.8700000000000002E-3</v>
      </c>
      <c r="J4" s="317">
        <f>0.62/1000</f>
        <v>6.2E-4</v>
      </c>
    </row>
    <row r="5" spans="1:10" x14ac:dyDescent="0.25">
      <c r="A5" s="6">
        <v>40640</v>
      </c>
      <c r="B5">
        <v>252</v>
      </c>
      <c r="C5" s="21">
        <v>3</v>
      </c>
      <c r="D5" s="21">
        <v>2</v>
      </c>
      <c r="E5" s="21" t="s">
        <v>143</v>
      </c>
      <c r="F5" s="21" t="s">
        <v>148</v>
      </c>
      <c r="G5" s="21" t="s">
        <v>157</v>
      </c>
      <c r="H5" s="21" t="s">
        <v>154</v>
      </c>
      <c r="I5" s="317">
        <f>1.26/1000</f>
        <v>1.2600000000000001E-3</v>
      </c>
      <c r="J5" s="317">
        <f>2.31/1000</f>
        <v>2.31E-3</v>
      </c>
    </row>
    <row r="6" spans="1:10" x14ac:dyDescent="0.25">
      <c r="A6" s="6">
        <v>40640</v>
      </c>
      <c r="B6">
        <v>257</v>
      </c>
      <c r="C6" s="21">
        <v>3</v>
      </c>
      <c r="D6" s="21">
        <v>2</v>
      </c>
      <c r="E6" s="21" t="s">
        <v>143</v>
      </c>
      <c r="F6" s="21" t="s">
        <v>151</v>
      </c>
      <c r="G6" s="21" t="s">
        <v>154</v>
      </c>
      <c r="H6" s="21" t="s">
        <v>154</v>
      </c>
      <c r="I6" s="317">
        <v>1.0999999999999999E-2</v>
      </c>
      <c r="J6" s="317">
        <f>0.58/1000</f>
        <v>5.8E-4</v>
      </c>
    </row>
    <row r="7" spans="1:10" x14ac:dyDescent="0.25">
      <c r="A7" s="6">
        <v>40640</v>
      </c>
      <c r="B7">
        <v>272</v>
      </c>
      <c r="C7" s="21">
        <v>3</v>
      </c>
      <c r="D7" s="21">
        <v>2</v>
      </c>
      <c r="E7" s="21" t="s">
        <v>143</v>
      </c>
      <c r="F7" s="21" t="s">
        <v>148</v>
      </c>
      <c r="G7" s="21" t="s">
        <v>154</v>
      </c>
      <c r="H7" s="21" t="s">
        <v>154</v>
      </c>
      <c r="I7" s="317" t="s">
        <v>14</v>
      </c>
      <c r="J7" s="333" t="s">
        <v>14</v>
      </c>
    </row>
    <row r="8" spans="1:10" x14ac:dyDescent="0.25">
      <c r="A8" s="6">
        <v>40640</v>
      </c>
      <c r="B8">
        <v>273</v>
      </c>
      <c r="C8" s="21">
        <v>3</v>
      </c>
      <c r="D8" s="21">
        <v>2</v>
      </c>
      <c r="E8" s="21" t="s">
        <v>143</v>
      </c>
      <c r="F8" s="21" t="s">
        <v>149</v>
      </c>
      <c r="G8" s="21" t="s">
        <v>154</v>
      </c>
      <c r="H8" s="21" t="s">
        <v>154</v>
      </c>
      <c r="I8" s="334" t="s">
        <v>14</v>
      </c>
      <c r="J8" s="317">
        <f>0.21/1000</f>
        <v>2.0999999999999998E-4</v>
      </c>
    </row>
    <row r="9" spans="1:10" x14ac:dyDescent="0.25">
      <c r="A9" s="6">
        <v>40640</v>
      </c>
      <c r="B9">
        <v>317</v>
      </c>
      <c r="C9" s="21">
        <v>4</v>
      </c>
      <c r="D9" s="21">
        <v>1</v>
      </c>
      <c r="E9" s="21" t="s">
        <v>143</v>
      </c>
      <c r="F9" s="21" t="s">
        <v>148</v>
      </c>
      <c r="G9" s="21" t="s">
        <v>154</v>
      </c>
      <c r="H9" s="21" t="s">
        <v>154</v>
      </c>
      <c r="I9" s="317">
        <f>0.65/1000</f>
        <v>6.4999999999999997E-4</v>
      </c>
      <c r="J9" s="317">
        <f>0.49/1000</f>
        <v>4.8999999999999998E-4</v>
      </c>
    </row>
    <row r="10" spans="1:10" x14ac:dyDescent="0.25">
      <c r="A10" s="6">
        <v>40640</v>
      </c>
      <c r="B10">
        <v>319</v>
      </c>
      <c r="C10" s="21">
        <v>4</v>
      </c>
      <c r="D10" s="21">
        <v>1</v>
      </c>
      <c r="E10" s="21" t="s">
        <v>143</v>
      </c>
      <c r="F10" s="21" t="s">
        <v>151</v>
      </c>
      <c r="G10" s="21" t="s">
        <v>154</v>
      </c>
      <c r="H10" s="21" t="s">
        <v>154</v>
      </c>
      <c r="I10" s="317">
        <f>1.15/1000</f>
        <v>1.15E-3</v>
      </c>
      <c r="J10" s="317">
        <f>2.93/1000</f>
        <v>2.9300000000000003E-3</v>
      </c>
    </row>
    <row r="11" spans="1:10" x14ac:dyDescent="0.25">
      <c r="A11" s="6">
        <v>40640</v>
      </c>
      <c r="B11">
        <v>321</v>
      </c>
      <c r="C11" s="21">
        <v>4</v>
      </c>
      <c r="D11" s="21">
        <v>1</v>
      </c>
      <c r="E11" s="21" t="s">
        <v>143</v>
      </c>
      <c r="F11" s="21" t="s">
        <v>148</v>
      </c>
      <c r="G11" s="21" t="s">
        <v>157</v>
      </c>
      <c r="H11" s="21" t="s">
        <v>154</v>
      </c>
      <c r="I11" s="317">
        <f>5.42/1000</f>
        <v>5.4200000000000003E-3</v>
      </c>
      <c r="J11" s="317">
        <f>0.66/1000</f>
        <v>6.6E-4</v>
      </c>
    </row>
    <row r="12" spans="1:10" x14ac:dyDescent="0.25">
      <c r="A12" s="6">
        <v>40640</v>
      </c>
      <c r="B12">
        <v>323</v>
      </c>
      <c r="C12" s="21">
        <v>4</v>
      </c>
      <c r="D12" s="21">
        <v>1</v>
      </c>
      <c r="E12" s="21" t="s">
        <v>143</v>
      </c>
      <c r="F12" s="21" t="s">
        <v>149</v>
      </c>
      <c r="G12" s="21" t="s">
        <v>154</v>
      </c>
      <c r="H12" s="21" t="s">
        <v>154</v>
      </c>
      <c r="I12" s="317">
        <f>0.37/100</f>
        <v>3.7000000000000002E-3</v>
      </c>
      <c r="J12" s="317">
        <f>1.7/1000</f>
        <v>1.6999999999999999E-3</v>
      </c>
    </row>
    <row r="13" spans="1:10" x14ac:dyDescent="0.25">
      <c r="A13" s="6">
        <v>40640</v>
      </c>
      <c r="B13">
        <v>325</v>
      </c>
      <c r="C13" s="21">
        <v>4</v>
      </c>
      <c r="D13" s="21">
        <v>1</v>
      </c>
      <c r="E13" s="21" t="s">
        <v>143</v>
      </c>
      <c r="F13" s="21" t="s">
        <v>148</v>
      </c>
      <c r="G13" s="21" t="s">
        <v>154</v>
      </c>
      <c r="H13" s="21" t="s">
        <v>156</v>
      </c>
      <c r="I13" s="317">
        <v>0.01</v>
      </c>
      <c r="J13" s="317">
        <f>0.66/1000</f>
        <v>6.6E-4</v>
      </c>
    </row>
    <row r="14" spans="1:10" x14ac:dyDescent="0.25">
      <c r="A14" s="6">
        <v>40640</v>
      </c>
      <c r="B14">
        <v>335</v>
      </c>
      <c r="C14" s="21">
        <v>4</v>
      </c>
      <c r="D14" s="21">
        <v>1</v>
      </c>
      <c r="E14" s="21" t="s">
        <v>143</v>
      </c>
      <c r="F14" s="21" t="s">
        <v>150</v>
      </c>
      <c r="G14" s="21" t="s">
        <v>154</v>
      </c>
      <c r="H14" s="21" t="s">
        <v>154</v>
      </c>
      <c r="I14" s="317">
        <f>2.06/1000</f>
        <v>2.0600000000000002E-3</v>
      </c>
      <c r="J14" s="317">
        <f>5.04/1000</f>
        <v>5.0400000000000002E-3</v>
      </c>
    </row>
    <row r="15" spans="1:10" x14ac:dyDescent="0.25">
      <c r="A15" s="6">
        <v>40640</v>
      </c>
      <c r="B15">
        <v>347</v>
      </c>
      <c r="C15" s="21">
        <v>4</v>
      </c>
      <c r="D15" s="21">
        <v>1</v>
      </c>
      <c r="E15" s="21" t="s">
        <v>143</v>
      </c>
      <c r="F15" s="21" t="s">
        <v>148</v>
      </c>
      <c r="G15" s="21" t="s">
        <v>154</v>
      </c>
      <c r="H15" s="21" t="s">
        <v>155</v>
      </c>
      <c r="I15" s="317">
        <f>4/1000</f>
        <v>4.0000000000000001E-3</v>
      </c>
      <c r="J15" s="317">
        <f>2.83/1000</f>
        <v>2.8300000000000001E-3</v>
      </c>
    </row>
    <row r="16" spans="1:10" x14ac:dyDescent="0.25">
      <c r="A16" s="6">
        <v>40640</v>
      </c>
      <c r="B16">
        <v>562</v>
      </c>
      <c r="C16" s="21">
        <v>6</v>
      </c>
      <c r="D16" s="21">
        <v>2</v>
      </c>
      <c r="E16" s="21" t="s">
        <v>143</v>
      </c>
      <c r="F16" s="21" t="s">
        <v>148</v>
      </c>
      <c r="G16" s="21" t="s">
        <v>154</v>
      </c>
      <c r="H16" s="21" t="s">
        <v>154</v>
      </c>
      <c r="I16" s="317">
        <f>1.75/1000</f>
        <v>1.75E-3</v>
      </c>
      <c r="J16" s="317">
        <f>0.61/1000</f>
        <v>6.0999999999999997E-4</v>
      </c>
    </row>
    <row r="17" spans="1:10" x14ac:dyDescent="0.25">
      <c r="A17" s="6">
        <v>40640</v>
      </c>
      <c r="B17">
        <v>570</v>
      </c>
      <c r="C17" s="21">
        <v>6</v>
      </c>
      <c r="D17" s="21">
        <v>2</v>
      </c>
      <c r="E17" s="21" t="s">
        <v>143</v>
      </c>
      <c r="F17" s="21" t="s">
        <v>151</v>
      </c>
      <c r="G17" s="21" t="s">
        <v>154</v>
      </c>
      <c r="H17" s="21" t="s">
        <v>154</v>
      </c>
      <c r="I17" s="317">
        <f>3.06/1000</f>
        <v>3.0600000000000002E-3</v>
      </c>
      <c r="J17" s="317">
        <f>1.83/1000</f>
        <v>1.83E-3</v>
      </c>
    </row>
    <row r="18" spans="1:10" x14ac:dyDescent="0.25">
      <c r="A18" s="6">
        <v>40640</v>
      </c>
      <c r="B18">
        <v>571</v>
      </c>
      <c r="C18" s="21">
        <v>6</v>
      </c>
      <c r="D18" s="21">
        <v>2</v>
      </c>
      <c r="E18" s="21" t="s">
        <v>143</v>
      </c>
      <c r="F18" s="21" t="s">
        <v>148</v>
      </c>
      <c r="G18" s="21" t="s">
        <v>154</v>
      </c>
      <c r="H18" s="21" t="s">
        <v>155</v>
      </c>
      <c r="I18" s="317">
        <f>0.26/1000</f>
        <v>2.6000000000000003E-4</v>
      </c>
      <c r="J18" s="333" t="s">
        <v>14</v>
      </c>
    </row>
    <row r="19" spans="1:10" x14ac:dyDescent="0.25">
      <c r="A19" s="6">
        <v>40640</v>
      </c>
      <c r="B19">
        <v>572</v>
      </c>
      <c r="C19" s="21">
        <v>6</v>
      </c>
      <c r="D19" s="21">
        <v>2</v>
      </c>
      <c r="E19" s="21" t="s">
        <v>143</v>
      </c>
      <c r="F19" s="21" t="s">
        <v>148</v>
      </c>
      <c r="G19" s="21" t="s">
        <v>154</v>
      </c>
      <c r="H19" s="21" t="s">
        <v>156</v>
      </c>
      <c r="I19" s="334" t="s">
        <v>14</v>
      </c>
      <c r="J19" s="334" t="s">
        <v>14</v>
      </c>
    </row>
    <row r="20" spans="1:10" x14ac:dyDescent="0.25">
      <c r="A20" s="6">
        <v>40640</v>
      </c>
      <c r="B20">
        <v>574</v>
      </c>
      <c r="C20" s="21">
        <v>6</v>
      </c>
      <c r="D20" s="21">
        <v>2</v>
      </c>
      <c r="E20" s="21" t="s">
        <v>143</v>
      </c>
      <c r="F20" s="21" t="s">
        <v>148</v>
      </c>
      <c r="G20" s="21" t="s">
        <v>157</v>
      </c>
      <c r="H20" s="21" t="s">
        <v>154</v>
      </c>
      <c r="I20" s="317">
        <f>1.72/1000</f>
        <v>1.72E-3</v>
      </c>
      <c r="J20" s="317">
        <f>0.49/1000</f>
        <v>4.8999999999999998E-4</v>
      </c>
    </row>
    <row r="21" spans="1:10" x14ac:dyDescent="0.25">
      <c r="A21" s="6">
        <v>40640</v>
      </c>
      <c r="B21">
        <v>577</v>
      </c>
      <c r="C21" s="21">
        <v>6</v>
      </c>
      <c r="D21" s="21">
        <v>2</v>
      </c>
      <c r="E21" s="21" t="s">
        <v>143</v>
      </c>
      <c r="F21" s="21" t="s">
        <v>150</v>
      </c>
      <c r="G21" s="21" t="s">
        <v>154</v>
      </c>
      <c r="H21" s="21" t="s">
        <v>154</v>
      </c>
      <c r="I21" s="317">
        <v>1.4999999999999999E-2</v>
      </c>
      <c r="J21" s="317">
        <f>2.73/1000</f>
        <v>2.7299999999999998E-3</v>
      </c>
    </row>
    <row r="22" spans="1:10" x14ac:dyDescent="0.25">
      <c r="A22" s="6">
        <v>40640</v>
      </c>
      <c r="B22">
        <v>587</v>
      </c>
      <c r="C22" s="21">
        <v>6</v>
      </c>
      <c r="D22" s="21">
        <v>2</v>
      </c>
      <c r="E22" s="21" t="s">
        <v>143</v>
      </c>
      <c r="F22" s="21" t="s">
        <v>149</v>
      </c>
      <c r="G22" s="21" t="s">
        <v>154</v>
      </c>
      <c r="H22" s="21" t="s">
        <v>154</v>
      </c>
      <c r="I22" s="317">
        <f>1.47/1000</f>
        <v>1.47E-3</v>
      </c>
      <c r="J22" s="333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46" workbookViewId="0">
      <selection activeCell="B70" sqref="B70"/>
    </sheetView>
  </sheetViews>
  <sheetFormatPr defaultRowHeight="15" x14ac:dyDescent="0.25"/>
  <cols>
    <col min="1" max="1" width="8.7109375" bestFit="1" customWidth="1"/>
    <col min="2" max="2" width="5.42578125" style="84" bestFit="1" customWidth="1"/>
    <col min="3" max="3" width="6" style="84" bestFit="1" customWidth="1"/>
    <col min="4" max="4" width="4.5703125" style="84" bestFit="1" customWidth="1"/>
    <col min="5" max="5" width="7.42578125" style="84" bestFit="1" customWidth="1"/>
    <col min="6" max="6" width="5" style="84" bestFit="1" customWidth="1"/>
    <col min="7" max="7" width="23.28515625" style="84" bestFit="1" customWidth="1"/>
    <col min="8" max="8" width="8.28515625" style="84" bestFit="1" customWidth="1"/>
    <col min="9" max="9" width="12.85546875" style="84" bestFit="1" customWidth="1"/>
    <col min="10" max="10" width="14.7109375" style="84" bestFit="1" customWidth="1"/>
    <col min="11" max="11" width="15.7109375" style="84" bestFit="1" customWidth="1"/>
  </cols>
  <sheetData>
    <row r="1" spans="1:11" x14ac:dyDescent="0.25">
      <c r="A1" s="346" t="s">
        <v>2</v>
      </c>
      <c r="B1" s="118" t="s">
        <v>246</v>
      </c>
      <c r="C1" s="349" t="s">
        <v>140</v>
      </c>
      <c r="D1" s="349" t="s">
        <v>258</v>
      </c>
      <c r="E1" s="349" t="s">
        <v>146</v>
      </c>
      <c r="F1" s="349" t="s">
        <v>259</v>
      </c>
      <c r="G1" s="349" t="s">
        <v>260</v>
      </c>
      <c r="H1" s="349" t="s">
        <v>261</v>
      </c>
      <c r="I1" s="349" t="s">
        <v>153</v>
      </c>
      <c r="J1" s="53" t="s">
        <v>256</v>
      </c>
      <c r="K1" s="53" t="s">
        <v>257</v>
      </c>
    </row>
    <row r="2" spans="1:11" x14ac:dyDescent="0.25">
      <c r="A2" s="11">
        <v>40640</v>
      </c>
      <c r="B2" s="339">
        <v>2</v>
      </c>
      <c r="C2" s="348">
        <v>1</v>
      </c>
      <c r="D2" s="348">
        <v>1</v>
      </c>
      <c r="E2" s="348" t="s">
        <v>142</v>
      </c>
      <c r="F2" s="348">
        <v>7</v>
      </c>
      <c r="G2" s="348" t="s">
        <v>148</v>
      </c>
      <c r="H2" s="348" t="s">
        <v>154</v>
      </c>
      <c r="I2" s="348" t="s">
        <v>155</v>
      </c>
      <c r="J2" s="339">
        <v>5.6000000000000001E-2</v>
      </c>
      <c r="K2" s="339">
        <v>1.2E-2</v>
      </c>
    </row>
    <row r="3" spans="1:11" x14ac:dyDescent="0.25">
      <c r="A3" s="11">
        <v>40640</v>
      </c>
      <c r="B3" s="339">
        <v>12</v>
      </c>
      <c r="C3" s="348">
        <v>1</v>
      </c>
      <c r="D3" s="348">
        <v>1</v>
      </c>
      <c r="E3" s="348" t="s">
        <v>142</v>
      </c>
      <c r="F3" s="348">
        <v>8</v>
      </c>
      <c r="G3" s="348" t="s">
        <v>148</v>
      </c>
      <c r="H3" s="348" t="s">
        <v>154</v>
      </c>
      <c r="I3" s="348" t="s">
        <v>156</v>
      </c>
      <c r="J3" s="339">
        <v>1.9E-2</v>
      </c>
      <c r="K3" s="339">
        <v>5.0000000000000001E-3</v>
      </c>
    </row>
    <row r="4" spans="1:11" x14ac:dyDescent="0.25">
      <c r="A4" s="11">
        <v>40640</v>
      </c>
      <c r="B4" s="339">
        <v>22</v>
      </c>
      <c r="C4" s="348">
        <v>1</v>
      </c>
      <c r="D4" s="348">
        <v>1</v>
      </c>
      <c r="E4" s="348" t="s">
        <v>142</v>
      </c>
      <c r="F4" s="348">
        <v>15</v>
      </c>
      <c r="G4" s="348" t="s">
        <v>149</v>
      </c>
      <c r="H4" s="348" t="s">
        <v>154</v>
      </c>
      <c r="I4" s="348" t="s">
        <v>154</v>
      </c>
      <c r="J4" s="339">
        <v>1E-3</v>
      </c>
      <c r="K4" s="339">
        <v>8.4999999999999995E-4</v>
      </c>
    </row>
    <row r="5" spans="1:11" x14ac:dyDescent="0.25">
      <c r="A5" s="11">
        <v>40640</v>
      </c>
      <c r="B5" s="339">
        <v>25</v>
      </c>
      <c r="C5" s="348">
        <v>1</v>
      </c>
      <c r="D5" s="348">
        <v>1</v>
      </c>
      <c r="E5" s="348" t="s">
        <v>142</v>
      </c>
      <c r="F5" s="348">
        <v>9</v>
      </c>
      <c r="G5" s="348" t="s">
        <v>148</v>
      </c>
      <c r="H5" s="348" t="s">
        <v>154</v>
      </c>
      <c r="I5" s="348" t="s">
        <v>154</v>
      </c>
      <c r="J5" s="339">
        <v>6.3E-2</v>
      </c>
      <c r="K5" s="339">
        <v>1.25E-3</v>
      </c>
    </row>
    <row r="6" spans="1:11" x14ac:dyDescent="0.25">
      <c r="A6" s="11">
        <v>40640</v>
      </c>
      <c r="B6" s="339">
        <v>28</v>
      </c>
      <c r="C6" s="348">
        <v>1</v>
      </c>
      <c r="D6" s="348">
        <v>1</v>
      </c>
      <c r="E6" s="348" t="s">
        <v>142</v>
      </c>
      <c r="F6" s="348">
        <v>12</v>
      </c>
      <c r="G6" s="348" t="s">
        <v>148</v>
      </c>
      <c r="H6" s="348" t="s">
        <v>157</v>
      </c>
      <c r="I6" s="348" t="s">
        <v>154</v>
      </c>
      <c r="J6" s="339">
        <v>7.0000000000000001E-3</v>
      </c>
      <c r="K6" s="339">
        <v>1.2999999999999999E-2</v>
      </c>
    </row>
    <row r="7" spans="1:11" x14ac:dyDescent="0.25">
      <c r="A7" s="11">
        <v>40640</v>
      </c>
      <c r="B7" s="339">
        <v>31</v>
      </c>
      <c r="C7" s="348">
        <v>1</v>
      </c>
      <c r="D7" s="348">
        <v>1</v>
      </c>
      <c r="E7" s="348" t="s">
        <v>142</v>
      </c>
      <c r="F7" s="348">
        <v>17</v>
      </c>
      <c r="G7" s="348" t="s">
        <v>150</v>
      </c>
      <c r="H7" s="348" t="s">
        <v>154</v>
      </c>
      <c r="I7" s="348" t="s">
        <v>154</v>
      </c>
      <c r="J7" s="339">
        <v>8.3000000000000004E-2</v>
      </c>
      <c r="K7" s="339">
        <v>2.4E-2</v>
      </c>
    </row>
    <row r="8" spans="1:11" x14ac:dyDescent="0.25">
      <c r="A8" s="11">
        <v>40640</v>
      </c>
      <c r="B8" s="339">
        <v>32</v>
      </c>
      <c r="C8" s="348">
        <v>1</v>
      </c>
      <c r="D8" s="348">
        <v>1</v>
      </c>
      <c r="E8" s="348" t="s">
        <v>142</v>
      </c>
      <c r="F8" s="348">
        <v>16</v>
      </c>
      <c r="G8" s="348" t="s">
        <v>151</v>
      </c>
      <c r="H8" s="348" t="s">
        <v>154</v>
      </c>
      <c r="I8" s="348" t="s">
        <v>154</v>
      </c>
      <c r="J8" s="339">
        <v>2.9999999999999997E-4</v>
      </c>
      <c r="K8" s="339">
        <v>4.0000000000000001E-3</v>
      </c>
    </row>
    <row r="9" spans="1:11" x14ac:dyDescent="0.25">
      <c r="A9" s="11">
        <v>40640</v>
      </c>
      <c r="B9" s="339">
        <v>108</v>
      </c>
      <c r="C9" s="348">
        <v>2</v>
      </c>
      <c r="D9" s="348">
        <v>1</v>
      </c>
      <c r="E9" s="348" t="s">
        <v>144</v>
      </c>
      <c r="F9" s="348">
        <v>15</v>
      </c>
      <c r="G9" s="348" t="s">
        <v>149</v>
      </c>
      <c r="H9" s="348" t="s">
        <v>154</v>
      </c>
      <c r="I9" s="348" t="s">
        <v>154</v>
      </c>
      <c r="J9" s="339">
        <v>1.08E-3</v>
      </c>
      <c r="K9" s="339">
        <v>5.0000000000000001E-3</v>
      </c>
    </row>
    <row r="10" spans="1:11" x14ac:dyDescent="0.25">
      <c r="A10" s="11">
        <v>40640</v>
      </c>
      <c r="B10" s="339">
        <v>119</v>
      </c>
      <c r="C10" s="348">
        <v>2</v>
      </c>
      <c r="D10" s="348">
        <v>1</v>
      </c>
      <c r="E10" s="348" t="s">
        <v>144</v>
      </c>
      <c r="F10" s="348">
        <v>8</v>
      </c>
      <c r="G10" s="348" t="s">
        <v>148</v>
      </c>
      <c r="H10" s="348" t="s">
        <v>154</v>
      </c>
      <c r="I10" s="348" t="s">
        <v>156</v>
      </c>
      <c r="J10" s="339">
        <v>3.0000000000000001E-3</v>
      </c>
      <c r="K10" s="339">
        <v>2E-3</v>
      </c>
    </row>
    <row r="11" spans="1:11" x14ac:dyDescent="0.25">
      <c r="A11" s="11">
        <v>40640</v>
      </c>
      <c r="B11" s="339">
        <v>123</v>
      </c>
      <c r="C11" s="348">
        <v>2</v>
      </c>
      <c r="D11" s="348">
        <v>1</v>
      </c>
      <c r="E11" s="348" t="s">
        <v>144</v>
      </c>
      <c r="F11" s="348">
        <v>12</v>
      </c>
      <c r="G11" s="348" t="s">
        <v>148</v>
      </c>
      <c r="H11" s="348" t="s">
        <v>157</v>
      </c>
      <c r="I11" s="348" t="s">
        <v>154</v>
      </c>
      <c r="J11" s="339">
        <v>1.2E-2</v>
      </c>
      <c r="K11" s="339">
        <v>1.2E-2</v>
      </c>
    </row>
    <row r="12" spans="1:11" x14ac:dyDescent="0.25">
      <c r="A12" s="11">
        <v>40640</v>
      </c>
      <c r="B12" s="339">
        <v>124</v>
      </c>
      <c r="C12" s="348">
        <v>2</v>
      </c>
      <c r="D12" s="348">
        <v>1</v>
      </c>
      <c r="E12" s="348" t="s">
        <v>144</v>
      </c>
      <c r="F12" s="348">
        <v>9</v>
      </c>
      <c r="G12" s="348" t="s">
        <v>148</v>
      </c>
      <c r="H12" s="348" t="s">
        <v>154</v>
      </c>
      <c r="I12" s="348" t="s">
        <v>154</v>
      </c>
      <c r="J12" s="339">
        <v>0.01</v>
      </c>
      <c r="K12" s="339">
        <v>6.0000000000000001E-3</v>
      </c>
    </row>
    <row r="13" spans="1:11" x14ac:dyDescent="0.25">
      <c r="A13" s="11">
        <v>40640</v>
      </c>
      <c r="B13" s="339">
        <v>132</v>
      </c>
      <c r="C13" s="348">
        <v>2</v>
      </c>
      <c r="D13" s="348">
        <v>1</v>
      </c>
      <c r="E13" s="348" t="s">
        <v>144</v>
      </c>
      <c r="F13" s="348">
        <v>17</v>
      </c>
      <c r="G13" s="348" t="s">
        <v>150</v>
      </c>
      <c r="H13" s="348" t="s">
        <v>154</v>
      </c>
      <c r="I13" s="348" t="s">
        <v>154</v>
      </c>
      <c r="J13" s="339">
        <v>8.0000000000000002E-3</v>
      </c>
      <c r="K13" s="339">
        <v>7.0000000000000001E-3</v>
      </c>
    </row>
    <row r="14" spans="1:11" x14ac:dyDescent="0.25">
      <c r="A14" s="11">
        <v>40640</v>
      </c>
      <c r="B14" s="339">
        <v>133</v>
      </c>
      <c r="C14" s="348">
        <v>2</v>
      </c>
      <c r="D14" s="348">
        <v>1</v>
      </c>
      <c r="E14" s="348" t="s">
        <v>144</v>
      </c>
      <c r="F14" s="348">
        <v>7</v>
      </c>
      <c r="G14" s="348" t="s">
        <v>148</v>
      </c>
      <c r="H14" s="348" t="s">
        <v>154</v>
      </c>
      <c r="I14" s="348" t="s">
        <v>155</v>
      </c>
      <c r="J14" s="339">
        <v>3.0000000000000001E-3</v>
      </c>
      <c r="K14" s="339">
        <v>3.0000000000000001E-3</v>
      </c>
    </row>
    <row r="15" spans="1:11" x14ac:dyDescent="0.25">
      <c r="A15" s="11">
        <v>40640</v>
      </c>
      <c r="B15" s="339">
        <v>134</v>
      </c>
      <c r="C15" s="348">
        <v>2</v>
      </c>
      <c r="D15" s="348">
        <v>1</v>
      </c>
      <c r="E15" s="348" t="s">
        <v>144</v>
      </c>
      <c r="F15" s="348">
        <v>16</v>
      </c>
      <c r="G15" s="348" t="s">
        <v>151</v>
      </c>
      <c r="H15" s="348" t="s">
        <v>154</v>
      </c>
      <c r="I15" s="348" t="s">
        <v>154</v>
      </c>
      <c r="J15" s="339">
        <v>4.6999999999999999E-4</v>
      </c>
      <c r="K15" s="339">
        <v>1E-3</v>
      </c>
    </row>
    <row r="16" spans="1:11" x14ac:dyDescent="0.25">
      <c r="A16" s="11">
        <v>40640</v>
      </c>
      <c r="B16" s="339">
        <v>223</v>
      </c>
      <c r="C16" s="348">
        <v>3</v>
      </c>
      <c r="D16" s="348">
        <v>1</v>
      </c>
      <c r="E16" s="348" t="s">
        <v>145</v>
      </c>
      <c r="F16" s="348">
        <v>16</v>
      </c>
      <c r="G16" s="348" t="s">
        <v>151</v>
      </c>
      <c r="H16" s="348" t="s">
        <v>154</v>
      </c>
      <c r="I16" s="348" t="s">
        <v>154</v>
      </c>
      <c r="J16" s="339">
        <v>2.1000000000000001E-2</v>
      </c>
      <c r="K16" s="339">
        <v>1E-3</v>
      </c>
    </row>
    <row r="17" spans="1:11" x14ac:dyDescent="0.25">
      <c r="A17" s="11">
        <v>40640</v>
      </c>
      <c r="B17" s="339">
        <v>224</v>
      </c>
      <c r="C17" s="348">
        <v>3</v>
      </c>
      <c r="D17" s="348">
        <v>1</v>
      </c>
      <c r="E17" s="348" t="s">
        <v>145</v>
      </c>
      <c r="F17" s="348">
        <v>8</v>
      </c>
      <c r="G17" s="348" t="s">
        <v>148</v>
      </c>
      <c r="H17" s="348" t="s">
        <v>154</v>
      </c>
      <c r="I17" s="348" t="s">
        <v>156</v>
      </c>
      <c r="J17" s="339">
        <v>1.0999999999999999E-2</v>
      </c>
      <c r="K17" s="339">
        <v>0.01</v>
      </c>
    </row>
    <row r="18" spans="1:11" x14ac:dyDescent="0.25">
      <c r="A18" s="11">
        <v>40640</v>
      </c>
      <c r="B18" s="339">
        <v>227</v>
      </c>
      <c r="C18" s="348">
        <v>3</v>
      </c>
      <c r="D18" s="348">
        <v>1</v>
      </c>
      <c r="E18" s="348" t="s">
        <v>145</v>
      </c>
      <c r="F18" s="348">
        <v>9</v>
      </c>
      <c r="G18" s="348" t="s">
        <v>148</v>
      </c>
      <c r="H18" s="348" t="s">
        <v>154</v>
      </c>
      <c r="I18" s="348" t="s">
        <v>154</v>
      </c>
      <c r="J18" s="339">
        <v>1.9E-2</v>
      </c>
      <c r="K18" s="339">
        <v>1.4E-2</v>
      </c>
    </row>
    <row r="19" spans="1:11" x14ac:dyDescent="0.25">
      <c r="A19" s="11">
        <v>40640</v>
      </c>
      <c r="B19" s="339">
        <v>229</v>
      </c>
      <c r="C19" s="348">
        <v>3</v>
      </c>
      <c r="D19" s="348">
        <v>1</v>
      </c>
      <c r="E19" s="348" t="s">
        <v>145</v>
      </c>
      <c r="F19" s="348">
        <v>15</v>
      </c>
      <c r="G19" s="348" t="s">
        <v>149</v>
      </c>
      <c r="H19" s="348" t="s">
        <v>154</v>
      </c>
      <c r="I19" s="348" t="s">
        <v>154</v>
      </c>
      <c r="J19" s="339">
        <v>8.9999999999999993E-3</v>
      </c>
      <c r="K19" s="339">
        <v>7.7999999999999999E-4</v>
      </c>
    </row>
    <row r="20" spans="1:11" x14ac:dyDescent="0.25">
      <c r="A20" s="11">
        <v>40640</v>
      </c>
      <c r="B20" s="339">
        <v>232</v>
      </c>
      <c r="C20" s="348">
        <v>3</v>
      </c>
      <c r="D20" s="348">
        <v>1</v>
      </c>
      <c r="E20" s="348" t="s">
        <v>145</v>
      </c>
      <c r="F20" s="348">
        <v>7</v>
      </c>
      <c r="G20" s="348" t="s">
        <v>148</v>
      </c>
      <c r="H20" s="348" t="s">
        <v>154</v>
      </c>
      <c r="I20" s="348" t="s">
        <v>155</v>
      </c>
      <c r="J20" s="339">
        <v>2.7E-2</v>
      </c>
      <c r="K20" s="339">
        <v>8.9999999999999993E-3</v>
      </c>
    </row>
    <row r="21" spans="1:11" x14ac:dyDescent="0.25">
      <c r="A21" s="11">
        <v>40640</v>
      </c>
      <c r="B21" s="339">
        <v>244</v>
      </c>
      <c r="C21" s="348">
        <v>3</v>
      </c>
      <c r="D21" s="348">
        <v>1</v>
      </c>
      <c r="E21" s="348" t="s">
        <v>145</v>
      </c>
      <c r="F21" s="348">
        <v>12</v>
      </c>
      <c r="G21" s="348" t="s">
        <v>148</v>
      </c>
      <c r="H21" s="348" t="s">
        <v>157</v>
      </c>
      <c r="I21" s="348" t="s">
        <v>154</v>
      </c>
      <c r="J21" s="339">
        <v>2.8000000000000001E-2</v>
      </c>
      <c r="K21" s="339">
        <v>6.0000000000000001E-3</v>
      </c>
    </row>
    <row r="22" spans="1:11" x14ac:dyDescent="0.25">
      <c r="A22" s="11">
        <v>40640</v>
      </c>
      <c r="B22" s="339">
        <v>245</v>
      </c>
      <c r="C22" s="348">
        <v>3</v>
      </c>
      <c r="D22" s="348">
        <v>1</v>
      </c>
      <c r="E22" s="348" t="s">
        <v>145</v>
      </c>
      <c r="F22" s="348">
        <v>17</v>
      </c>
      <c r="G22" s="348" t="s">
        <v>150</v>
      </c>
      <c r="H22" s="348" t="s">
        <v>154</v>
      </c>
      <c r="I22" s="348" t="s">
        <v>154</v>
      </c>
      <c r="J22" s="339">
        <v>4.1000000000000002E-2</v>
      </c>
      <c r="K22" s="339">
        <v>8.0000000000000002E-3</v>
      </c>
    </row>
    <row r="23" spans="1:11" x14ac:dyDescent="0.25">
      <c r="A23" s="11">
        <v>40640</v>
      </c>
      <c r="B23" s="339">
        <v>247</v>
      </c>
      <c r="C23" s="348">
        <v>3</v>
      </c>
      <c r="D23" s="348">
        <v>2</v>
      </c>
      <c r="E23" s="348" t="s">
        <v>143</v>
      </c>
      <c r="F23" s="348">
        <v>17</v>
      </c>
      <c r="G23" s="348" t="s">
        <v>150</v>
      </c>
      <c r="H23" s="348" t="s">
        <v>154</v>
      </c>
      <c r="I23" s="348" t="s">
        <v>154</v>
      </c>
      <c r="J23" s="339">
        <v>5.2999999999999999E-2</v>
      </c>
      <c r="K23" s="339">
        <v>7.0000000000000001E-3</v>
      </c>
    </row>
    <row r="24" spans="1:11" x14ac:dyDescent="0.25">
      <c r="A24" s="11">
        <v>40640</v>
      </c>
      <c r="B24" s="339">
        <v>248</v>
      </c>
      <c r="C24" s="348">
        <v>3</v>
      </c>
      <c r="D24" s="348">
        <v>2</v>
      </c>
      <c r="E24" s="348" t="s">
        <v>143</v>
      </c>
      <c r="F24" s="348">
        <v>8</v>
      </c>
      <c r="G24" s="348" t="s">
        <v>148</v>
      </c>
      <c r="H24" s="348" t="s">
        <v>154</v>
      </c>
      <c r="I24" s="348" t="s">
        <v>156</v>
      </c>
      <c r="J24" s="339">
        <v>6.0000000000000001E-3</v>
      </c>
      <c r="K24" s="339">
        <v>1E-3</v>
      </c>
    </row>
    <row r="25" spans="1:11" x14ac:dyDescent="0.25">
      <c r="A25" s="11">
        <v>40640</v>
      </c>
      <c r="B25" s="339">
        <v>250</v>
      </c>
      <c r="C25" s="348">
        <v>3</v>
      </c>
      <c r="D25" s="348">
        <v>2</v>
      </c>
      <c r="E25" s="348" t="s">
        <v>143</v>
      </c>
      <c r="F25" s="348">
        <v>7</v>
      </c>
      <c r="G25" s="348" t="s">
        <v>148</v>
      </c>
      <c r="H25" s="348" t="s">
        <v>154</v>
      </c>
      <c r="I25" s="348" t="s">
        <v>155</v>
      </c>
      <c r="J25" s="339">
        <v>1.0999999999999999E-2</v>
      </c>
      <c r="K25" s="339">
        <v>8.9999999999999993E-3</v>
      </c>
    </row>
    <row r="26" spans="1:11" x14ac:dyDescent="0.25">
      <c r="A26" s="11">
        <v>40640</v>
      </c>
      <c r="B26" s="339">
        <v>252</v>
      </c>
      <c r="C26" s="348">
        <v>3</v>
      </c>
      <c r="D26" s="348">
        <v>2</v>
      </c>
      <c r="E26" s="348" t="s">
        <v>143</v>
      </c>
      <c r="F26" s="348">
        <v>12</v>
      </c>
      <c r="G26" s="348" t="s">
        <v>148</v>
      </c>
      <c r="H26" s="348" t="s">
        <v>157</v>
      </c>
      <c r="I26" s="348" t="s">
        <v>154</v>
      </c>
      <c r="J26" s="339">
        <v>8.0000000000000002E-3</v>
      </c>
      <c r="K26" s="339">
        <v>1.0999999999999999E-2</v>
      </c>
    </row>
    <row r="27" spans="1:11" x14ac:dyDescent="0.25">
      <c r="A27" s="11">
        <v>40640</v>
      </c>
      <c r="B27" s="339">
        <v>257</v>
      </c>
      <c r="C27" s="348">
        <v>3</v>
      </c>
      <c r="D27" s="348">
        <v>2</v>
      </c>
      <c r="E27" s="348" t="s">
        <v>143</v>
      </c>
      <c r="F27" s="348">
        <v>16</v>
      </c>
      <c r="G27" s="348" t="s">
        <v>151</v>
      </c>
      <c r="H27" s="348" t="s">
        <v>154</v>
      </c>
      <c r="I27" s="348" t="s">
        <v>154</v>
      </c>
      <c r="J27" s="339">
        <v>1.4E-2</v>
      </c>
      <c r="K27" s="339">
        <v>1E-3</v>
      </c>
    </row>
    <row r="28" spans="1:11" x14ac:dyDescent="0.25">
      <c r="A28" s="11">
        <v>40640</v>
      </c>
      <c r="B28" s="339">
        <v>272</v>
      </c>
      <c r="C28" s="348">
        <v>3</v>
      </c>
      <c r="D28" s="348">
        <v>2</v>
      </c>
      <c r="E28" s="348" t="s">
        <v>143</v>
      </c>
      <c r="F28" s="348">
        <v>9</v>
      </c>
      <c r="G28" s="348" t="s">
        <v>148</v>
      </c>
      <c r="H28" s="348" t="s">
        <v>154</v>
      </c>
      <c r="I28" s="348" t="s">
        <v>154</v>
      </c>
      <c r="J28" s="339">
        <v>4.3999999999999997E-2</v>
      </c>
      <c r="K28" s="339">
        <v>3.0000000000000001E-3</v>
      </c>
    </row>
    <row r="29" spans="1:11" x14ac:dyDescent="0.25">
      <c r="A29" s="11">
        <v>40640</v>
      </c>
      <c r="B29" s="339">
        <v>273</v>
      </c>
      <c r="C29" s="348">
        <v>3</v>
      </c>
      <c r="D29" s="348">
        <v>2</v>
      </c>
      <c r="E29" s="348" t="s">
        <v>143</v>
      </c>
      <c r="F29" s="348">
        <v>15</v>
      </c>
      <c r="G29" s="348" t="s">
        <v>149</v>
      </c>
      <c r="H29" s="348" t="s">
        <v>154</v>
      </c>
      <c r="I29" s="348" t="s">
        <v>154</v>
      </c>
      <c r="J29" s="339">
        <v>1.2E-2</v>
      </c>
      <c r="K29" s="339">
        <v>8.8000000000000003E-4</v>
      </c>
    </row>
    <row r="30" spans="1:11" x14ac:dyDescent="0.25">
      <c r="A30" s="11">
        <v>40640</v>
      </c>
      <c r="B30" s="339">
        <v>281</v>
      </c>
      <c r="C30" s="348">
        <v>3</v>
      </c>
      <c r="D30" s="348">
        <v>3</v>
      </c>
      <c r="E30" s="348" t="s">
        <v>142</v>
      </c>
      <c r="F30" s="348">
        <v>16</v>
      </c>
      <c r="G30" s="348" t="s">
        <v>151</v>
      </c>
      <c r="H30" s="348" t="s">
        <v>154</v>
      </c>
      <c r="I30" s="348" t="s">
        <v>154</v>
      </c>
      <c r="J30" s="339">
        <v>6.0000000000000001E-3</v>
      </c>
      <c r="K30" s="339">
        <v>2E-3</v>
      </c>
    </row>
    <row r="31" spans="1:11" x14ac:dyDescent="0.25">
      <c r="A31" s="11">
        <v>40640</v>
      </c>
      <c r="B31" s="339">
        <v>283</v>
      </c>
      <c r="C31" s="348">
        <v>3</v>
      </c>
      <c r="D31" s="348">
        <v>3</v>
      </c>
      <c r="E31" s="348" t="s">
        <v>142</v>
      </c>
      <c r="F31" s="348">
        <v>12</v>
      </c>
      <c r="G31" s="348" t="s">
        <v>148</v>
      </c>
      <c r="H31" s="348" t="s">
        <v>157</v>
      </c>
      <c r="I31" s="348" t="s">
        <v>154</v>
      </c>
      <c r="J31" s="339">
        <v>8.0000000000000002E-3</v>
      </c>
      <c r="K31" s="339">
        <v>8.5999999999999998E-4</v>
      </c>
    </row>
    <row r="32" spans="1:11" x14ac:dyDescent="0.25">
      <c r="A32" s="11">
        <v>40640</v>
      </c>
      <c r="B32" s="339">
        <v>286</v>
      </c>
      <c r="C32" s="348">
        <v>3</v>
      </c>
      <c r="D32" s="348">
        <v>3</v>
      </c>
      <c r="E32" s="348" t="s">
        <v>142</v>
      </c>
      <c r="F32" s="348">
        <v>17</v>
      </c>
      <c r="G32" s="348" t="s">
        <v>150</v>
      </c>
      <c r="H32" s="348" t="s">
        <v>154</v>
      </c>
      <c r="I32" s="348" t="s">
        <v>154</v>
      </c>
      <c r="J32" s="339">
        <v>0.10100000000000001</v>
      </c>
      <c r="K32" s="339">
        <v>8.9999999999999993E-3</v>
      </c>
    </row>
    <row r="33" spans="1:11" x14ac:dyDescent="0.25">
      <c r="A33" s="11">
        <v>40640</v>
      </c>
      <c r="B33" s="339">
        <v>291</v>
      </c>
      <c r="C33" s="348">
        <v>3</v>
      </c>
      <c r="D33" s="348">
        <v>3</v>
      </c>
      <c r="E33" s="348" t="s">
        <v>142</v>
      </c>
      <c r="F33" s="348">
        <v>7</v>
      </c>
      <c r="G33" s="348" t="s">
        <v>148</v>
      </c>
      <c r="H33" s="348" t="s">
        <v>154</v>
      </c>
      <c r="I33" s="348" t="s">
        <v>155</v>
      </c>
      <c r="J33" s="339">
        <v>3.2000000000000001E-2</v>
      </c>
      <c r="K33" s="339">
        <v>1.2999999999999999E-2</v>
      </c>
    </row>
    <row r="34" spans="1:11" x14ac:dyDescent="0.25">
      <c r="A34" s="11">
        <v>40640</v>
      </c>
      <c r="B34" s="339">
        <v>300</v>
      </c>
      <c r="C34" s="348">
        <v>3</v>
      </c>
      <c r="D34" s="348">
        <v>3</v>
      </c>
      <c r="E34" s="348" t="s">
        <v>142</v>
      </c>
      <c r="F34" s="348">
        <v>9</v>
      </c>
      <c r="G34" s="348" t="s">
        <v>148</v>
      </c>
      <c r="H34" s="348" t="s">
        <v>154</v>
      </c>
      <c r="I34" s="348" t="s">
        <v>154</v>
      </c>
      <c r="J34" s="339">
        <v>8.0000000000000002E-3</v>
      </c>
      <c r="K34" s="339">
        <v>4.4599999999999996E-3</v>
      </c>
    </row>
    <row r="35" spans="1:11" x14ac:dyDescent="0.25">
      <c r="A35" s="11">
        <v>40640</v>
      </c>
      <c r="B35" s="339">
        <v>313</v>
      </c>
      <c r="C35" s="348">
        <v>3</v>
      </c>
      <c r="D35" s="348">
        <v>3</v>
      </c>
      <c r="E35" s="348" t="s">
        <v>142</v>
      </c>
      <c r="F35" s="348">
        <v>8</v>
      </c>
      <c r="G35" s="348" t="s">
        <v>148</v>
      </c>
      <c r="H35" s="348" t="s">
        <v>154</v>
      </c>
      <c r="I35" s="348" t="s">
        <v>156</v>
      </c>
      <c r="J35" s="339">
        <v>2E-3</v>
      </c>
      <c r="K35" s="339">
        <v>1E-3</v>
      </c>
    </row>
    <row r="36" spans="1:11" x14ac:dyDescent="0.25">
      <c r="A36" s="11">
        <v>40640</v>
      </c>
      <c r="B36" s="339">
        <v>314</v>
      </c>
      <c r="C36" s="348">
        <v>3</v>
      </c>
      <c r="D36" s="348">
        <v>3</v>
      </c>
      <c r="E36" s="348" t="s">
        <v>142</v>
      </c>
      <c r="F36" s="348">
        <v>15</v>
      </c>
      <c r="G36" s="348" t="s">
        <v>149</v>
      </c>
      <c r="H36" s="348" t="s">
        <v>154</v>
      </c>
      <c r="I36" s="348" t="s">
        <v>154</v>
      </c>
      <c r="J36" s="339">
        <v>8.0000000000000002E-3</v>
      </c>
      <c r="K36" s="339">
        <v>3.1E-4</v>
      </c>
    </row>
    <row r="37" spans="1:11" x14ac:dyDescent="0.25">
      <c r="A37" s="11">
        <v>40640</v>
      </c>
      <c r="B37" s="339">
        <v>317</v>
      </c>
      <c r="C37" s="348">
        <v>4</v>
      </c>
      <c r="D37" s="348">
        <v>1</v>
      </c>
      <c r="E37" s="348" t="s">
        <v>143</v>
      </c>
      <c r="F37" s="348">
        <v>9</v>
      </c>
      <c r="G37" s="348" t="s">
        <v>148</v>
      </c>
      <c r="H37" s="348" t="s">
        <v>154</v>
      </c>
      <c r="I37" s="348" t="s">
        <v>154</v>
      </c>
      <c r="J37" s="339">
        <v>1.6E-2</v>
      </c>
      <c r="K37" s="339">
        <v>8.9999999999999993E-3</v>
      </c>
    </row>
    <row r="38" spans="1:11" x14ac:dyDescent="0.25">
      <c r="A38" s="11">
        <v>40640</v>
      </c>
      <c r="B38" s="339">
        <v>319</v>
      </c>
      <c r="C38" s="348">
        <v>4</v>
      </c>
      <c r="D38" s="348">
        <v>1</v>
      </c>
      <c r="E38" s="348" t="s">
        <v>143</v>
      </c>
      <c r="F38" s="348">
        <v>16</v>
      </c>
      <c r="G38" s="348" t="s">
        <v>151</v>
      </c>
      <c r="H38" s="348" t="s">
        <v>154</v>
      </c>
      <c r="I38" s="348" t="s">
        <v>154</v>
      </c>
      <c r="J38" s="339">
        <v>2.5000000000000001E-2</v>
      </c>
      <c r="K38" s="339">
        <v>4.0000000000000001E-3</v>
      </c>
    </row>
    <row r="39" spans="1:11" x14ac:dyDescent="0.25">
      <c r="A39" s="11">
        <v>40640</v>
      </c>
      <c r="B39" s="339">
        <v>321</v>
      </c>
      <c r="C39" s="348">
        <v>4</v>
      </c>
      <c r="D39" s="348">
        <v>1</v>
      </c>
      <c r="E39" s="348" t="s">
        <v>143</v>
      </c>
      <c r="F39" s="348">
        <v>12</v>
      </c>
      <c r="G39" s="348" t="s">
        <v>148</v>
      </c>
      <c r="H39" s="348" t="s">
        <v>157</v>
      </c>
      <c r="I39" s="348" t="s">
        <v>154</v>
      </c>
      <c r="J39" s="339">
        <v>0.28299999999999997</v>
      </c>
      <c r="K39" s="339">
        <v>1.2E-2</v>
      </c>
    </row>
    <row r="40" spans="1:11" x14ac:dyDescent="0.25">
      <c r="A40" s="11">
        <v>40640</v>
      </c>
      <c r="B40" s="339">
        <v>323</v>
      </c>
      <c r="C40" s="348">
        <v>4</v>
      </c>
      <c r="D40" s="348">
        <v>1</v>
      </c>
      <c r="E40" s="348" t="s">
        <v>143</v>
      </c>
      <c r="F40" s="348">
        <v>15</v>
      </c>
      <c r="G40" s="348" t="s">
        <v>149</v>
      </c>
      <c r="H40" s="348" t="s">
        <v>154</v>
      </c>
      <c r="I40" s="348" t="s">
        <v>154</v>
      </c>
      <c r="J40" s="339">
        <v>1.0999999999999999E-2</v>
      </c>
      <c r="K40" s="339">
        <v>4.1999999999999996E-4</v>
      </c>
    </row>
    <row r="41" spans="1:11" x14ac:dyDescent="0.25">
      <c r="A41" s="11">
        <v>40640</v>
      </c>
      <c r="B41" s="339">
        <v>325</v>
      </c>
      <c r="C41" s="348">
        <v>4</v>
      </c>
      <c r="D41" s="348">
        <v>1</v>
      </c>
      <c r="E41" s="348" t="s">
        <v>143</v>
      </c>
      <c r="F41" s="348">
        <v>8</v>
      </c>
      <c r="G41" s="348" t="s">
        <v>148</v>
      </c>
      <c r="H41" s="348" t="s">
        <v>154</v>
      </c>
      <c r="I41" s="348" t="s">
        <v>156</v>
      </c>
      <c r="J41" s="339">
        <v>1.9E-2</v>
      </c>
      <c r="K41" s="339">
        <v>7.0000000000000001E-3</v>
      </c>
    </row>
    <row r="42" spans="1:11" x14ac:dyDescent="0.25">
      <c r="A42" s="11">
        <v>40640</v>
      </c>
      <c r="B42" s="339">
        <v>335</v>
      </c>
      <c r="C42" s="348">
        <v>4</v>
      </c>
      <c r="D42" s="348">
        <v>1</v>
      </c>
      <c r="E42" s="348" t="s">
        <v>143</v>
      </c>
      <c r="F42" s="348">
        <v>17</v>
      </c>
      <c r="G42" s="348" t="s">
        <v>150</v>
      </c>
      <c r="H42" s="348" t="s">
        <v>154</v>
      </c>
      <c r="I42" s="348" t="s">
        <v>154</v>
      </c>
      <c r="J42" s="339">
        <v>0.121</v>
      </c>
      <c r="K42" s="339">
        <v>3.3000000000000002E-2</v>
      </c>
    </row>
    <row r="43" spans="1:11" x14ac:dyDescent="0.25">
      <c r="A43" s="11">
        <v>40640</v>
      </c>
      <c r="B43" s="339">
        <v>347</v>
      </c>
      <c r="C43" s="348">
        <v>4</v>
      </c>
      <c r="D43" s="348">
        <v>1</v>
      </c>
      <c r="E43" s="348" t="s">
        <v>143</v>
      </c>
      <c r="F43" s="348">
        <v>7</v>
      </c>
      <c r="G43" s="348" t="s">
        <v>148</v>
      </c>
      <c r="H43" s="348" t="s">
        <v>154</v>
      </c>
      <c r="I43" s="348" t="s">
        <v>155</v>
      </c>
      <c r="J43" s="339">
        <v>1.9E-2</v>
      </c>
      <c r="K43" s="339">
        <v>1.9E-2</v>
      </c>
    </row>
    <row r="44" spans="1:11" x14ac:dyDescent="0.25">
      <c r="A44" s="11">
        <v>40640</v>
      </c>
      <c r="B44" s="339">
        <v>351</v>
      </c>
      <c r="C44" s="348">
        <v>4</v>
      </c>
      <c r="D44" s="348">
        <v>2</v>
      </c>
      <c r="E44" s="348" t="s">
        <v>145</v>
      </c>
      <c r="F44" s="348">
        <v>7</v>
      </c>
      <c r="G44" s="348" t="s">
        <v>148</v>
      </c>
      <c r="H44" s="348" t="s">
        <v>154</v>
      </c>
      <c r="I44" s="348" t="s">
        <v>155</v>
      </c>
      <c r="J44" s="339">
        <v>1.7999999999999999E-2</v>
      </c>
      <c r="K44" s="339">
        <v>1.7000000000000001E-2</v>
      </c>
    </row>
    <row r="45" spans="1:11" x14ac:dyDescent="0.25">
      <c r="A45" s="11">
        <v>40640</v>
      </c>
      <c r="B45" s="339">
        <v>353</v>
      </c>
      <c r="C45" s="348">
        <v>4</v>
      </c>
      <c r="D45" s="348">
        <v>2</v>
      </c>
      <c r="E45" s="348" t="s">
        <v>145</v>
      </c>
      <c r="F45" s="348">
        <v>12</v>
      </c>
      <c r="G45" s="348" t="s">
        <v>148</v>
      </c>
      <c r="H45" s="348" t="s">
        <v>157</v>
      </c>
      <c r="I45" s="348" t="s">
        <v>154</v>
      </c>
      <c r="J45" s="339">
        <v>1.7000000000000001E-2</v>
      </c>
      <c r="K45" s="339">
        <v>1.2E-2</v>
      </c>
    </row>
    <row r="46" spans="1:11" x14ac:dyDescent="0.25">
      <c r="A46" s="11">
        <v>40640</v>
      </c>
      <c r="B46" s="339">
        <v>364</v>
      </c>
      <c r="C46" s="348">
        <v>4</v>
      </c>
      <c r="D46" s="348">
        <v>2</v>
      </c>
      <c r="E46" s="348" t="s">
        <v>145</v>
      </c>
      <c r="F46" s="348">
        <v>15</v>
      </c>
      <c r="G46" s="348" t="s">
        <v>149</v>
      </c>
      <c r="H46" s="348" t="s">
        <v>154</v>
      </c>
      <c r="I46" s="348" t="s">
        <v>154</v>
      </c>
      <c r="J46" s="339">
        <v>1.2E-2</v>
      </c>
      <c r="K46" s="339">
        <v>2.4499999999999999E-3</v>
      </c>
    </row>
    <row r="47" spans="1:11" x14ac:dyDescent="0.25">
      <c r="A47" s="11">
        <v>40640</v>
      </c>
      <c r="B47" s="339">
        <v>365</v>
      </c>
      <c r="C47" s="348">
        <v>4</v>
      </c>
      <c r="D47" s="348">
        <v>2</v>
      </c>
      <c r="E47" s="348" t="s">
        <v>145</v>
      </c>
      <c r="F47" s="348">
        <v>8</v>
      </c>
      <c r="G47" s="348" t="s">
        <v>148</v>
      </c>
      <c r="H47" s="348" t="s">
        <v>154</v>
      </c>
      <c r="I47" s="348" t="s">
        <v>156</v>
      </c>
      <c r="J47" s="339"/>
      <c r="K47" s="339">
        <v>3.32E-3</v>
      </c>
    </row>
    <row r="48" spans="1:11" x14ac:dyDescent="0.25">
      <c r="A48" s="11">
        <v>40640</v>
      </c>
      <c r="B48" s="339">
        <v>369</v>
      </c>
      <c r="C48" s="348">
        <v>4</v>
      </c>
      <c r="D48" s="348">
        <v>2</v>
      </c>
      <c r="E48" s="348" t="s">
        <v>145</v>
      </c>
      <c r="F48" s="348">
        <v>9</v>
      </c>
      <c r="G48" s="348" t="s">
        <v>148</v>
      </c>
      <c r="H48" s="348" t="s">
        <v>154</v>
      </c>
      <c r="I48" s="348" t="s">
        <v>154</v>
      </c>
      <c r="J48" s="339">
        <v>3.6970000000000003E-2</v>
      </c>
      <c r="K48" s="339">
        <v>7.1999999999999995E-2</v>
      </c>
    </row>
    <row r="49" spans="1:11" x14ac:dyDescent="0.25">
      <c r="A49" s="11">
        <v>40640</v>
      </c>
      <c r="B49" s="339">
        <v>374</v>
      </c>
      <c r="C49" s="348">
        <v>4</v>
      </c>
      <c r="D49" s="348">
        <v>2</v>
      </c>
      <c r="E49" s="348" t="s">
        <v>145</v>
      </c>
      <c r="F49" s="348">
        <v>17</v>
      </c>
      <c r="G49" s="348" t="s">
        <v>150</v>
      </c>
      <c r="H49" s="348" t="s">
        <v>154</v>
      </c>
      <c r="I49" s="348" t="s">
        <v>154</v>
      </c>
      <c r="J49" s="339"/>
      <c r="K49" s="339">
        <v>5.3999999999999999E-2</v>
      </c>
    </row>
    <row r="50" spans="1:11" x14ac:dyDescent="0.25">
      <c r="A50" s="11">
        <v>40640</v>
      </c>
      <c r="B50" s="339">
        <v>379</v>
      </c>
      <c r="C50" s="348">
        <v>4</v>
      </c>
      <c r="D50" s="348">
        <v>2</v>
      </c>
      <c r="E50" s="348" t="s">
        <v>145</v>
      </c>
      <c r="F50" s="348">
        <v>16</v>
      </c>
      <c r="G50" s="348" t="s">
        <v>151</v>
      </c>
      <c r="H50" s="348" t="s">
        <v>154</v>
      </c>
      <c r="I50" s="348" t="s">
        <v>154</v>
      </c>
      <c r="J50" s="339">
        <v>1.33E-3</v>
      </c>
      <c r="K50" s="339"/>
    </row>
    <row r="51" spans="1:11" x14ac:dyDescent="0.25">
      <c r="A51" s="11">
        <v>40640</v>
      </c>
      <c r="B51" s="339">
        <v>392</v>
      </c>
      <c r="C51" s="348">
        <v>4</v>
      </c>
      <c r="D51" s="348">
        <v>3</v>
      </c>
      <c r="E51" s="348" t="s">
        <v>144</v>
      </c>
      <c r="F51" s="348">
        <v>15</v>
      </c>
      <c r="G51" s="348" t="s">
        <v>149</v>
      </c>
      <c r="H51" s="348" t="s">
        <v>154</v>
      </c>
      <c r="I51" s="348" t="s">
        <v>154</v>
      </c>
      <c r="J51" s="339">
        <v>1.2999999999999999E-2</v>
      </c>
      <c r="K51" s="339"/>
    </row>
    <row r="52" spans="1:11" x14ac:dyDescent="0.25">
      <c r="A52" s="11">
        <v>40640</v>
      </c>
      <c r="B52" s="339">
        <v>398</v>
      </c>
      <c r="C52" s="348">
        <v>4</v>
      </c>
      <c r="D52" s="348">
        <v>3</v>
      </c>
      <c r="E52" s="348" t="s">
        <v>144</v>
      </c>
      <c r="F52" s="348">
        <v>8</v>
      </c>
      <c r="G52" s="348" t="s">
        <v>148</v>
      </c>
      <c r="H52" s="348" t="s">
        <v>154</v>
      </c>
      <c r="I52" s="348" t="s">
        <v>156</v>
      </c>
      <c r="J52" s="339">
        <v>3.5999999999999997E-2</v>
      </c>
      <c r="K52" s="339">
        <v>5.0000000000000001E-3</v>
      </c>
    </row>
    <row r="53" spans="1:11" x14ac:dyDescent="0.25">
      <c r="A53" s="11">
        <v>40640</v>
      </c>
      <c r="B53" s="339">
        <v>405</v>
      </c>
      <c r="C53" s="348">
        <v>4</v>
      </c>
      <c r="D53" s="348">
        <v>3</v>
      </c>
      <c r="E53" s="348" t="s">
        <v>144</v>
      </c>
      <c r="F53" s="348">
        <v>9</v>
      </c>
      <c r="G53" s="348" t="s">
        <v>148</v>
      </c>
      <c r="H53" s="348" t="s">
        <v>154</v>
      </c>
      <c r="I53" s="348" t="s">
        <v>154</v>
      </c>
      <c r="J53" s="339"/>
      <c r="K53" s="339">
        <v>3.0000000000000001E-3</v>
      </c>
    </row>
    <row r="54" spans="1:11" x14ac:dyDescent="0.25">
      <c r="A54" s="11">
        <v>40640</v>
      </c>
      <c r="B54" s="339">
        <v>409</v>
      </c>
      <c r="C54" s="348">
        <v>4</v>
      </c>
      <c r="D54" s="348">
        <v>3</v>
      </c>
      <c r="E54" s="348" t="s">
        <v>144</v>
      </c>
      <c r="F54" s="348">
        <v>17</v>
      </c>
      <c r="G54" s="348" t="s">
        <v>150</v>
      </c>
      <c r="H54" s="348" t="s">
        <v>154</v>
      </c>
      <c r="I54" s="348" t="s">
        <v>154</v>
      </c>
      <c r="J54" s="339">
        <v>1.7999999999999999E-2</v>
      </c>
      <c r="K54" s="339"/>
    </row>
    <row r="55" spans="1:11" x14ac:dyDescent="0.25">
      <c r="A55" s="11">
        <v>40640</v>
      </c>
      <c r="B55" s="339">
        <v>411</v>
      </c>
      <c r="C55" s="348">
        <v>4</v>
      </c>
      <c r="D55" s="348">
        <v>3</v>
      </c>
      <c r="E55" s="348" t="s">
        <v>144</v>
      </c>
      <c r="F55" s="348">
        <v>16</v>
      </c>
      <c r="G55" s="348" t="s">
        <v>151</v>
      </c>
      <c r="H55" s="348" t="s">
        <v>154</v>
      </c>
      <c r="I55" s="348" t="s">
        <v>154</v>
      </c>
      <c r="J55" s="339">
        <v>9.0600000000000003E-3</v>
      </c>
      <c r="K55" s="339">
        <v>3.0000000000000001E-3</v>
      </c>
    </row>
    <row r="56" spans="1:11" x14ac:dyDescent="0.25">
      <c r="A56" s="11">
        <v>40640</v>
      </c>
      <c r="B56" s="339">
        <v>427</v>
      </c>
      <c r="C56" s="348">
        <v>5</v>
      </c>
      <c r="D56" s="348">
        <v>1</v>
      </c>
      <c r="E56" s="348" t="s">
        <v>144</v>
      </c>
      <c r="F56" s="348">
        <v>16</v>
      </c>
      <c r="G56" s="348" t="s">
        <v>151</v>
      </c>
      <c r="H56" s="348" t="s">
        <v>154</v>
      </c>
      <c r="I56" s="348" t="s">
        <v>154</v>
      </c>
      <c r="J56" s="347"/>
      <c r="K56" s="339">
        <v>1.7099999999999999E-3</v>
      </c>
    </row>
    <row r="57" spans="1:11" x14ac:dyDescent="0.25">
      <c r="A57" s="11">
        <v>40640</v>
      </c>
      <c r="B57" s="339">
        <v>433</v>
      </c>
      <c r="C57" s="348">
        <v>5</v>
      </c>
      <c r="D57" s="348">
        <v>1</v>
      </c>
      <c r="E57" s="348" t="s">
        <v>144</v>
      </c>
      <c r="F57" s="348">
        <v>12</v>
      </c>
      <c r="G57" s="348" t="s">
        <v>148</v>
      </c>
      <c r="H57" s="348" t="s">
        <v>157</v>
      </c>
      <c r="I57" s="348" t="s">
        <v>154</v>
      </c>
      <c r="J57" s="339">
        <v>4.1000000000000002E-2</v>
      </c>
      <c r="K57" s="339">
        <v>1.2999999999999999E-2</v>
      </c>
    </row>
    <row r="58" spans="1:11" x14ac:dyDescent="0.25">
      <c r="A58" s="11">
        <v>40640</v>
      </c>
      <c r="B58" s="339">
        <v>437</v>
      </c>
      <c r="C58" s="348">
        <v>5</v>
      </c>
      <c r="D58" s="348">
        <v>1</v>
      </c>
      <c r="E58" s="348" t="s">
        <v>144</v>
      </c>
      <c r="F58" s="348">
        <v>8</v>
      </c>
      <c r="G58" s="348" t="s">
        <v>148</v>
      </c>
      <c r="H58" s="348" t="s">
        <v>154</v>
      </c>
      <c r="I58" s="348" t="s">
        <v>156</v>
      </c>
      <c r="J58" s="339">
        <v>9.2499999999999995E-3</v>
      </c>
      <c r="K58" s="339">
        <v>4.4400000000000004E-3</v>
      </c>
    </row>
    <row r="59" spans="1:11" x14ac:dyDescent="0.25">
      <c r="A59" s="11">
        <v>40640</v>
      </c>
      <c r="B59" s="339">
        <v>441</v>
      </c>
      <c r="C59" s="348">
        <v>5</v>
      </c>
      <c r="D59" s="348">
        <v>1</v>
      </c>
      <c r="E59" s="348" t="s">
        <v>144</v>
      </c>
      <c r="F59" s="348">
        <v>9</v>
      </c>
      <c r="G59" s="348" t="s">
        <v>148</v>
      </c>
      <c r="H59" s="348" t="s">
        <v>154</v>
      </c>
      <c r="I59" s="348" t="s">
        <v>154</v>
      </c>
      <c r="J59" s="339">
        <v>0.01</v>
      </c>
      <c r="K59" s="339">
        <v>3.32E-3</v>
      </c>
    </row>
    <row r="60" spans="1:11" x14ac:dyDescent="0.25">
      <c r="A60" s="11">
        <v>40640</v>
      </c>
      <c r="B60" s="339">
        <v>444</v>
      </c>
      <c r="C60" s="348">
        <v>5</v>
      </c>
      <c r="D60" s="348">
        <v>1</v>
      </c>
      <c r="E60" s="348" t="s">
        <v>144</v>
      </c>
      <c r="F60" s="348">
        <v>7</v>
      </c>
      <c r="G60" s="348" t="s">
        <v>148</v>
      </c>
      <c r="H60" s="348" t="s">
        <v>154</v>
      </c>
      <c r="I60" s="348" t="s">
        <v>155</v>
      </c>
      <c r="J60" s="339">
        <v>1.958E-2</v>
      </c>
      <c r="K60" s="339"/>
    </row>
    <row r="61" spans="1:11" x14ac:dyDescent="0.25">
      <c r="A61" s="11">
        <v>40640</v>
      </c>
      <c r="B61" s="339">
        <v>452</v>
      </c>
      <c r="C61" s="348">
        <v>5</v>
      </c>
      <c r="D61" s="348">
        <v>1</v>
      </c>
      <c r="E61" s="348" t="s">
        <v>144</v>
      </c>
      <c r="F61" s="348">
        <v>15</v>
      </c>
      <c r="G61" s="348" t="s">
        <v>149</v>
      </c>
      <c r="H61" s="348" t="s">
        <v>154</v>
      </c>
      <c r="I61" s="348" t="s">
        <v>154</v>
      </c>
      <c r="J61" s="339"/>
      <c r="K61" s="339">
        <v>6.6E-4</v>
      </c>
    </row>
    <row r="62" spans="1:11" x14ac:dyDescent="0.25">
      <c r="A62" s="11">
        <v>40640</v>
      </c>
      <c r="B62" s="339">
        <v>453</v>
      </c>
      <c r="C62" s="348">
        <v>5</v>
      </c>
      <c r="D62" s="348">
        <v>1</v>
      </c>
      <c r="E62" s="348" t="s">
        <v>144</v>
      </c>
      <c r="F62" s="348">
        <v>17</v>
      </c>
      <c r="G62" s="348" t="s">
        <v>150</v>
      </c>
      <c r="H62" s="348" t="s">
        <v>154</v>
      </c>
      <c r="I62" s="348" t="s">
        <v>154</v>
      </c>
      <c r="J62" s="339">
        <v>4.1680000000000002E-2</v>
      </c>
      <c r="K62" s="339"/>
    </row>
    <row r="63" spans="1:11" x14ac:dyDescent="0.25">
      <c r="A63" s="11">
        <v>40640</v>
      </c>
      <c r="B63" s="339">
        <v>461</v>
      </c>
      <c r="C63" s="348">
        <v>5</v>
      </c>
      <c r="D63" s="348">
        <v>2</v>
      </c>
      <c r="E63" s="348" t="s">
        <v>142</v>
      </c>
      <c r="F63" s="348">
        <v>12</v>
      </c>
      <c r="G63" s="348" t="s">
        <v>148</v>
      </c>
      <c r="H63" s="348" t="s">
        <v>157</v>
      </c>
      <c r="I63" s="348" t="s">
        <v>154</v>
      </c>
      <c r="J63" s="339">
        <v>5.219E-2</v>
      </c>
      <c r="K63" s="339">
        <v>1.0999999999999999E-2</v>
      </c>
    </row>
    <row r="64" spans="1:11" x14ac:dyDescent="0.25">
      <c r="A64" s="11">
        <v>40640</v>
      </c>
      <c r="B64" s="339">
        <v>469</v>
      </c>
      <c r="C64" s="348">
        <v>5</v>
      </c>
      <c r="D64" s="348">
        <v>2</v>
      </c>
      <c r="E64" s="348" t="s">
        <v>142</v>
      </c>
      <c r="F64" s="348">
        <v>17</v>
      </c>
      <c r="G64" s="348" t="s">
        <v>150</v>
      </c>
      <c r="H64" s="348" t="s">
        <v>154</v>
      </c>
      <c r="I64" s="348" t="s">
        <v>154</v>
      </c>
      <c r="J64" s="339">
        <v>0.10079</v>
      </c>
      <c r="K64" s="339"/>
    </row>
    <row r="65" spans="1:11" x14ac:dyDescent="0.25">
      <c r="A65" s="11">
        <v>40640</v>
      </c>
      <c r="B65" s="339">
        <v>470</v>
      </c>
      <c r="C65" s="348">
        <v>5</v>
      </c>
      <c r="D65" s="348">
        <v>2</v>
      </c>
      <c r="E65" s="348" t="s">
        <v>142</v>
      </c>
      <c r="F65" s="348">
        <v>7</v>
      </c>
      <c r="G65" s="348" t="s">
        <v>148</v>
      </c>
      <c r="H65" s="348" t="s">
        <v>154</v>
      </c>
      <c r="I65" s="348" t="s">
        <v>155</v>
      </c>
      <c r="J65" s="339">
        <v>1.5859999999999999E-2</v>
      </c>
      <c r="K65" s="339">
        <v>5.2999999999999998E-4</v>
      </c>
    </row>
    <row r="66" spans="1:11" x14ac:dyDescent="0.25">
      <c r="A66" s="11">
        <v>40640</v>
      </c>
      <c r="B66" s="339">
        <v>475</v>
      </c>
      <c r="C66" s="348">
        <v>5</v>
      </c>
      <c r="D66" s="348">
        <v>2</v>
      </c>
      <c r="E66" s="348" t="s">
        <v>142</v>
      </c>
      <c r="F66" s="348">
        <v>8</v>
      </c>
      <c r="G66" s="348" t="s">
        <v>148</v>
      </c>
      <c r="H66" s="348" t="s">
        <v>154</v>
      </c>
      <c r="I66" s="348" t="s">
        <v>156</v>
      </c>
      <c r="J66" s="339">
        <v>1.2930000000000001E-2</v>
      </c>
      <c r="K66" s="339">
        <v>6.9999999999999999E-4</v>
      </c>
    </row>
    <row r="67" spans="1:11" x14ac:dyDescent="0.25">
      <c r="A67" s="11">
        <v>40640</v>
      </c>
      <c r="B67" s="339">
        <v>476</v>
      </c>
      <c r="C67" s="348">
        <v>5</v>
      </c>
      <c r="D67" s="348">
        <v>2</v>
      </c>
      <c r="E67" s="348" t="s">
        <v>142</v>
      </c>
      <c r="F67" s="348">
        <v>16</v>
      </c>
      <c r="G67" s="348" t="s">
        <v>151</v>
      </c>
      <c r="H67" s="348" t="s">
        <v>154</v>
      </c>
      <c r="I67" s="348" t="s">
        <v>154</v>
      </c>
      <c r="J67" s="339">
        <v>3.3790000000000001E-2</v>
      </c>
      <c r="K67" s="339">
        <v>4.4000000000000002E-4</v>
      </c>
    </row>
    <row r="68" spans="1:11" x14ac:dyDescent="0.25">
      <c r="A68" s="11">
        <v>40640</v>
      </c>
      <c r="B68" s="339">
        <v>478</v>
      </c>
      <c r="C68" s="348">
        <v>5</v>
      </c>
      <c r="D68" s="348">
        <v>2</v>
      </c>
      <c r="E68" s="348" t="s">
        <v>142</v>
      </c>
      <c r="F68" s="348">
        <v>9</v>
      </c>
      <c r="G68" s="348" t="s">
        <v>148</v>
      </c>
      <c r="H68" s="348" t="s">
        <v>154</v>
      </c>
      <c r="I68" s="348" t="s">
        <v>154</v>
      </c>
      <c r="J68" s="339">
        <v>5.3109999999999997E-2</v>
      </c>
      <c r="K68" s="339">
        <v>3.8999999999999999E-4</v>
      </c>
    </row>
    <row r="69" spans="1:11" x14ac:dyDescent="0.25">
      <c r="A69" s="11">
        <v>40640</v>
      </c>
      <c r="B69" s="339">
        <v>481</v>
      </c>
      <c r="C69" s="348">
        <v>5</v>
      </c>
      <c r="D69" s="348">
        <v>2</v>
      </c>
      <c r="E69" s="348" t="s">
        <v>142</v>
      </c>
      <c r="F69" s="348">
        <v>15</v>
      </c>
      <c r="G69" s="348" t="s">
        <v>149</v>
      </c>
      <c r="H69" s="348" t="s">
        <v>154</v>
      </c>
      <c r="I69" s="348" t="s">
        <v>154</v>
      </c>
      <c r="J69" s="339">
        <v>1.7610000000000001E-2</v>
      </c>
      <c r="K69" s="339">
        <v>0</v>
      </c>
    </row>
    <row r="70" spans="1:11" x14ac:dyDescent="0.25">
      <c r="A70" s="11">
        <v>40640</v>
      </c>
      <c r="B70" s="339">
        <v>537</v>
      </c>
      <c r="C70" s="348">
        <v>6</v>
      </c>
      <c r="D70" s="348">
        <v>1</v>
      </c>
      <c r="E70" s="348" t="s">
        <v>145</v>
      </c>
      <c r="F70" s="348">
        <v>7</v>
      </c>
      <c r="G70" s="348" t="s">
        <v>148</v>
      </c>
      <c r="H70" s="348" t="s">
        <v>154</v>
      </c>
      <c r="I70" s="348" t="s">
        <v>155</v>
      </c>
      <c r="J70" s="339">
        <v>4.9000000000000002E-2</v>
      </c>
      <c r="K70" s="339">
        <v>2.5999999999999999E-2</v>
      </c>
    </row>
    <row r="71" spans="1:11" x14ac:dyDescent="0.25">
      <c r="A71" s="11">
        <v>40640</v>
      </c>
      <c r="B71" s="339">
        <v>539</v>
      </c>
      <c r="C71" s="348">
        <v>6</v>
      </c>
      <c r="D71" s="348">
        <v>1</v>
      </c>
      <c r="E71" s="348" t="s">
        <v>145</v>
      </c>
      <c r="F71" s="348">
        <v>12</v>
      </c>
      <c r="G71" s="348" t="s">
        <v>148</v>
      </c>
      <c r="H71" s="348" t="s">
        <v>157</v>
      </c>
      <c r="I71" s="348" t="s">
        <v>154</v>
      </c>
      <c r="J71" s="339">
        <v>4.7E-2</v>
      </c>
      <c r="K71" s="339">
        <v>1.0999999999999999E-2</v>
      </c>
    </row>
    <row r="72" spans="1:11" x14ac:dyDescent="0.25">
      <c r="A72" s="11">
        <v>40640</v>
      </c>
      <c r="B72" s="339">
        <v>541</v>
      </c>
      <c r="C72" s="348">
        <v>6</v>
      </c>
      <c r="D72" s="348">
        <v>1</v>
      </c>
      <c r="E72" s="348" t="s">
        <v>145</v>
      </c>
      <c r="F72" s="348">
        <v>17</v>
      </c>
      <c r="G72" s="348" t="s">
        <v>150</v>
      </c>
      <c r="H72" s="348" t="s">
        <v>154</v>
      </c>
      <c r="I72" s="348" t="s">
        <v>154</v>
      </c>
      <c r="J72" s="339">
        <v>8.8999999999999996E-2</v>
      </c>
      <c r="K72" s="339">
        <v>0.02</v>
      </c>
    </row>
    <row r="73" spans="1:11" x14ac:dyDescent="0.25">
      <c r="A73" s="11">
        <v>40640</v>
      </c>
      <c r="B73" s="339">
        <v>546</v>
      </c>
      <c r="C73" s="348">
        <v>6</v>
      </c>
      <c r="D73" s="348">
        <v>1</v>
      </c>
      <c r="E73" s="348" t="s">
        <v>145</v>
      </c>
      <c r="F73" s="348">
        <v>8</v>
      </c>
      <c r="G73" s="348" t="s">
        <v>148</v>
      </c>
      <c r="H73" s="348" t="s">
        <v>154</v>
      </c>
      <c r="I73" s="348" t="s">
        <v>156</v>
      </c>
      <c r="J73" s="339">
        <v>2.8000000000000001E-2</v>
      </c>
      <c r="K73" s="339">
        <v>2.81E-3</v>
      </c>
    </row>
    <row r="74" spans="1:11" x14ac:dyDescent="0.25">
      <c r="A74" s="11">
        <v>40640</v>
      </c>
      <c r="B74" s="339">
        <v>549</v>
      </c>
      <c r="C74" s="348">
        <v>6</v>
      </c>
      <c r="D74" s="348">
        <v>1</v>
      </c>
      <c r="E74" s="348" t="s">
        <v>145</v>
      </c>
      <c r="F74" s="348">
        <v>16</v>
      </c>
      <c r="G74" s="348" t="s">
        <v>151</v>
      </c>
      <c r="H74" s="348" t="s">
        <v>154</v>
      </c>
      <c r="I74" s="348" t="s">
        <v>154</v>
      </c>
      <c r="J74" s="339">
        <v>5.1999999999999998E-2</v>
      </c>
      <c r="K74" s="339">
        <v>8.4399999999999996E-3</v>
      </c>
    </row>
    <row r="75" spans="1:11" x14ac:dyDescent="0.25">
      <c r="A75" s="11">
        <v>40640</v>
      </c>
      <c r="B75" s="339">
        <v>560</v>
      </c>
      <c r="C75" s="348">
        <v>6</v>
      </c>
      <c r="D75" s="348">
        <v>1</v>
      </c>
      <c r="E75" s="348" t="s">
        <v>145</v>
      </c>
      <c r="F75" s="348">
        <v>9</v>
      </c>
      <c r="G75" s="348" t="s">
        <v>148</v>
      </c>
      <c r="H75" s="348" t="s">
        <v>154</v>
      </c>
      <c r="I75" s="348" t="s">
        <v>154</v>
      </c>
      <c r="J75" s="339">
        <v>2.7E-2</v>
      </c>
      <c r="K75" s="339">
        <v>0.03</v>
      </c>
    </row>
    <row r="76" spans="1:11" x14ac:dyDescent="0.25">
      <c r="A76" s="11">
        <v>40640</v>
      </c>
      <c r="B76" s="339">
        <v>562</v>
      </c>
      <c r="C76" s="348">
        <v>6</v>
      </c>
      <c r="D76" s="348">
        <v>2</v>
      </c>
      <c r="E76" s="348" t="s">
        <v>143</v>
      </c>
      <c r="F76" s="348">
        <v>9</v>
      </c>
      <c r="G76" s="348" t="s">
        <v>148</v>
      </c>
      <c r="H76" s="348" t="s">
        <v>154</v>
      </c>
      <c r="I76" s="348" t="s">
        <v>154</v>
      </c>
      <c r="J76" s="339">
        <v>4.2000000000000003E-2</v>
      </c>
      <c r="K76" s="339">
        <v>2.4E-2</v>
      </c>
    </row>
    <row r="77" spans="1:11" x14ac:dyDescent="0.25">
      <c r="A77" s="11">
        <v>40640</v>
      </c>
      <c r="B77" s="339">
        <v>570</v>
      </c>
      <c r="C77" s="348">
        <v>6</v>
      </c>
      <c r="D77" s="348">
        <v>2</v>
      </c>
      <c r="E77" s="348" t="s">
        <v>143</v>
      </c>
      <c r="F77" s="348">
        <v>16</v>
      </c>
      <c r="G77" s="348" t="s">
        <v>151</v>
      </c>
      <c r="H77" s="348" t="s">
        <v>154</v>
      </c>
      <c r="I77" s="348" t="s">
        <v>154</v>
      </c>
      <c r="J77" s="339">
        <v>4.4999999999999998E-2</v>
      </c>
      <c r="K77" s="339">
        <v>1.4999999999999999E-2</v>
      </c>
    </row>
    <row r="78" spans="1:11" x14ac:dyDescent="0.25">
      <c r="A78" s="11">
        <v>40640</v>
      </c>
      <c r="B78" s="339">
        <v>571</v>
      </c>
      <c r="C78" s="348">
        <v>6</v>
      </c>
      <c r="D78" s="348">
        <v>2</v>
      </c>
      <c r="E78" s="348" t="s">
        <v>143</v>
      </c>
      <c r="F78" s="348">
        <v>7</v>
      </c>
      <c r="G78" s="348" t="s">
        <v>148</v>
      </c>
      <c r="H78" s="348" t="s">
        <v>154</v>
      </c>
      <c r="I78" s="348" t="s">
        <v>155</v>
      </c>
      <c r="J78" s="339">
        <v>5.7000000000000002E-2</v>
      </c>
      <c r="K78" s="339">
        <v>1.4E-2</v>
      </c>
    </row>
    <row r="79" spans="1:11" x14ac:dyDescent="0.25">
      <c r="A79" s="11">
        <v>40640</v>
      </c>
      <c r="B79" s="339">
        <v>572</v>
      </c>
      <c r="C79" s="348">
        <v>6</v>
      </c>
      <c r="D79" s="348">
        <v>2</v>
      </c>
      <c r="E79" s="348" t="s">
        <v>143</v>
      </c>
      <c r="F79" s="348">
        <v>8</v>
      </c>
      <c r="G79" s="348" t="s">
        <v>148</v>
      </c>
      <c r="H79" s="348" t="s">
        <v>154</v>
      </c>
      <c r="I79" s="348" t="s">
        <v>156</v>
      </c>
      <c r="J79" s="339">
        <v>0.06</v>
      </c>
      <c r="K79" s="339">
        <v>3.0000000000000001E-3</v>
      </c>
    </row>
    <row r="80" spans="1:11" x14ac:dyDescent="0.25">
      <c r="A80" s="11">
        <v>40640</v>
      </c>
      <c r="B80" s="339">
        <v>574</v>
      </c>
      <c r="C80" s="348">
        <v>6</v>
      </c>
      <c r="D80" s="348">
        <v>2</v>
      </c>
      <c r="E80" s="348" t="s">
        <v>143</v>
      </c>
      <c r="F80" s="348">
        <v>12</v>
      </c>
      <c r="G80" s="348" t="s">
        <v>148</v>
      </c>
      <c r="H80" s="348" t="s">
        <v>157</v>
      </c>
      <c r="I80" s="348" t="s">
        <v>154</v>
      </c>
      <c r="J80" s="339">
        <v>4.5999999999999999E-2</v>
      </c>
      <c r="K80" s="339">
        <v>2.9000000000000001E-2</v>
      </c>
    </row>
    <row r="81" spans="1:11" x14ac:dyDescent="0.25">
      <c r="A81" s="11">
        <v>40640</v>
      </c>
      <c r="B81" s="339">
        <v>577</v>
      </c>
      <c r="C81" s="348">
        <v>6</v>
      </c>
      <c r="D81" s="348">
        <v>2</v>
      </c>
      <c r="E81" s="348" t="s">
        <v>143</v>
      </c>
      <c r="F81" s="348">
        <v>17</v>
      </c>
      <c r="G81" s="348" t="s">
        <v>150</v>
      </c>
      <c r="H81" s="348" t="s">
        <v>154</v>
      </c>
      <c r="I81" s="348" t="s">
        <v>154</v>
      </c>
      <c r="J81" s="339">
        <v>0.13300000000000001</v>
      </c>
      <c r="K81" s="339">
        <v>3.1E-2</v>
      </c>
    </row>
    <row r="82" spans="1:11" x14ac:dyDescent="0.25">
      <c r="A82" s="11">
        <v>40640</v>
      </c>
      <c r="B82" s="339">
        <v>587</v>
      </c>
      <c r="C82" s="348">
        <v>6</v>
      </c>
      <c r="D82" s="348">
        <v>2</v>
      </c>
      <c r="E82" s="348" t="s">
        <v>143</v>
      </c>
      <c r="F82" s="348">
        <v>15</v>
      </c>
      <c r="G82" s="348" t="s">
        <v>149</v>
      </c>
      <c r="H82" s="348" t="s">
        <v>154</v>
      </c>
      <c r="I82" s="348" t="s">
        <v>154</v>
      </c>
      <c r="J82" s="339">
        <v>9.0999999999999998E-2</v>
      </c>
      <c r="K82" s="339">
        <v>1.2E-2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4"/>
  <sheetViews>
    <sheetView topLeftCell="A140" workbookViewId="0">
      <selection activeCell="J91" sqref="J91:J174"/>
    </sheetView>
  </sheetViews>
  <sheetFormatPr defaultRowHeight="15" x14ac:dyDescent="0.25"/>
  <cols>
    <col min="1" max="1" width="36.85546875" bestFit="1" customWidth="1"/>
    <col min="4" max="4" width="10" bestFit="1" customWidth="1"/>
    <col min="5" max="5" width="8.28515625" bestFit="1" customWidth="1"/>
    <col min="6" max="6" width="23.28515625" bestFit="1" customWidth="1"/>
    <col min="7" max="7" width="11.85546875" bestFit="1" customWidth="1"/>
    <col min="8" max="8" width="14" bestFit="1" customWidth="1"/>
    <col min="9" max="9" width="0" hidden="1" customWidth="1"/>
    <col min="10" max="10" width="10.42578125" style="17" bestFit="1" customWidth="1"/>
    <col min="11" max="11" width="10.42578125" style="17" customWidth="1"/>
    <col min="12" max="12" width="14.85546875" bestFit="1" customWidth="1"/>
  </cols>
  <sheetData>
    <row r="1" spans="1:12" ht="15.75" thickBot="1" x14ac:dyDescent="0.3">
      <c r="A1" s="1" t="s">
        <v>129</v>
      </c>
      <c r="I1" s="5"/>
    </row>
    <row r="2" spans="1:12" ht="15.75" thickBot="1" x14ac:dyDescent="0.3">
      <c r="A2" s="141" t="s">
        <v>130</v>
      </c>
      <c r="I2" s="5"/>
    </row>
    <row r="3" spans="1:12" ht="15.75" thickBot="1" x14ac:dyDescent="0.3">
      <c r="A3" s="142">
        <v>41093</v>
      </c>
      <c r="I3" s="5"/>
    </row>
    <row r="4" spans="1:12" x14ac:dyDescent="0.25">
      <c r="I4" s="5"/>
    </row>
    <row r="5" spans="1:12" ht="15.75" thickBot="1" x14ac:dyDescent="0.3">
      <c r="I5" s="5"/>
    </row>
    <row r="6" spans="1:12" ht="13.5" customHeight="1" thickBot="1" x14ac:dyDescent="0.3">
      <c r="A6" s="143" t="s">
        <v>2</v>
      </c>
      <c r="B6" s="144" t="s">
        <v>42</v>
      </c>
      <c r="C6" s="183" t="s">
        <v>140</v>
      </c>
      <c r="D6" s="183" t="s">
        <v>141</v>
      </c>
      <c r="E6" s="183" t="s">
        <v>146</v>
      </c>
      <c r="F6" s="184" t="s">
        <v>147</v>
      </c>
      <c r="G6" s="184" t="s">
        <v>152</v>
      </c>
      <c r="H6" s="183" t="s">
        <v>153</v>
      </c>
      <c r="I6" s="144" t="s">
        <v>43</v>
      </c>
      <c r="J6" s="145" t="s">
        <v>4</v>
      </c>
      <c r="K6" s="174"/>
      <c r="L6" s="146" t="s">
        <v>131</v>
      </c>
    </row>
    <row r="7" spans="1:12" x14ac:dyDescent="0.25">
      <c r="A7" s="147">
        <v>41093</v>
      </c>
      <c r="B7" s="148">
        <v>2</v>
      </c>
      <c r="C7" s="21">
        <v>1</v>
      </c>
      <c r="D7" s="21">
        <v>1</v>
      </c>
      <c r="E7" s="21" t="s">
        <v>142</v>
      </c>
      <c r="F7" s="21" t="s">
        <v>148</v>
      </c>
      <c r="G7" s="21" t="s">
        <v>154</v>
      </c>
      <c r="H7" s="21" t="s">
        <v>155</v>
      </c>
      <c r="I7" s="43" t="s">
        <v>132</v>
      </c>
      <c r="J7" s="149">
        <v>2.2100000000000002E-3</v>
      </c>
      <c r="K7" s="175">
        <f>(10000*J7)/13.19</f>
        <v>1.6755117513267628</v>
      </c>
      <c r="L7" s="150"/>
    </row>
    <row r="8" spans="1:12" x14ac:dyDescent="0.25">
      <c r="A8" s="20">
        <v>41093</v>
      </c>
      <c r="B8" s="21">
        <v>12</v>
      </c>
      <c r="C8" s="21">
        <v>1</v>
      </c>
      <c r="D8" s="21">
        <v>1</v>
      </c>
      <c r="E8" s="21" t="s">
        <v>142</v>
      </c>
      <c r="F8" s="21" t="s">
        <v>148</v>
      </c>
      <c r="G8" s="21" t="s">
        <v>154</v>
      </c>
      <c r="H8" s="21" t="s">
        <v>156</v>
      </c>
      <c r="I8" s="10" t="s">
        <v>132</v>
      </c>
      <c r="J8" s="25">
        <v>1.6E-2</v>
      </c>
      <c r="K8" s="175">
        <f t="shared" ref="K8:K71" si="0">(10000*J8)/13.19</f>
        <v>12.130401819560273</v>
      </c>
      <c r="L8" s="24"/>
    </row>
    <row r="9" spans="1:12" x14ac:dyDescent="0.25">
      <c r="A9" s="20">
        <v>41093</v>
      </c>
      <c r="B9" s="21">
        <v>22</v>
      </c>
      <c r="C9" s="21">
        <v>1</v>
      </c>
      <c r="D9" s="21">
        <v>1</v>
      </c>
      <c r="E9" s="21" t="s">
        <v>142</v>
      </c>
      <c r="F9" s="21" t="s">
        <v>149</v>
      </c>
      <c r="G9" s="21" t="s">
        <v>154</v>
      </c>
      <c r="H9" s="21" t="s">
        <v>154</v>
      </c>
      <c r="I9" s="10" t="s">
        <v>132</v>
      </c>
      <c r="J9" s="25">
        <v>1.2E-2</v>
      </c>
      <c r="K9" s="175">
        <f t="shared" si="0"/>
        <v>9.0978013646702056</v>
      </c>
      <c r="L9" s="24"/>
    </row>
    <row r="10" spans="1:12" x14ac:dyDescent="0.25">
      <c r="A10" s="20">
        <v>41093</v>
      </c>
      <c r="B10" s="21">
        <v>25</v>
      </c>
      <c r="C10" s="21">
        <v>1</v>
      </c>
      <c r="D10" s="21">
        <v>1</v>
      </c>
      <c r="E10" s="21" t="s">
        <v>142</v>
      </c>
      <c r="F10" s="21" t="s">
        <v>148</v>
      </c>
      <c r="G10" s="21" t="s">
        <v>154</v>
      </c>
      <c r="H10" s="21" t="s">
        <v>154</v>
      </c>
      <c r="I10" s="10" t="s">
        <v>132</v>
      </c>
      <c r="J10" s="25">
        <v>1.0999999999999999E-2</v>
      </c>
      <c r="K10" s="175">
        <f t="shared" si="0"/>
        <v>8.3396512509476874</v>
      </c>
      <c r="L10" s="24"/>
    </row>
    <row r="11" spans="1:12" x14ac:dyDescent="0.25">
      <c r="A11" s="20">
        <v>41093</v>
      </c>
      <c r="B11" s="21">
        <v>28</v>
      </c>
      <c r="C11" s="21">
        <v>1</v>
      </c>
      <c r="D11" s="21">
        <v>1</v>
      </c>
      <c r="E11" s="21" t="s">
        <v>142</v>
      </c>
      <c r="F11" s="21" t="s">
        <v>148</v>
      </c>
      <c r="G11" s="21" t="s">
        <v>157</v>
      </c>
      <c r="H11" s="21" t="s">
        <v>154</v>
      </c>
      <c r="I11" s="10" t="s">
        <v>132</v>
      </c>
      <c r="J11" s="25">
        <v>7.0000000000000001E-3</v>
      </c>
      <c r="K11" s="175">
        <f t="shared" si="0"/>
        <v>5.3070507960576192</v>
      </c>
      <c r="L11" s="24"/>
    </row>
    <row r="12" spans="1:12" x14ac:dyDescent="0.25">
      <c r="A12" s="20">
        <v>41093</v>
      </c>
      <c r="B12" s="21">
        <v>31</v>
      </c>
      <c r="C12" s="21">
        <v>1</v>
      </c>
      <c r="D12" s="21">
        <v>1</v>
      </c>
      <c r="E12" s="21" t="s">
        <v>142</v>
      </c>
      <c r="F12" s="21" t="s">
        <v>150</v>
      </c>
      <c r="G12" s="21" t="s">
        <v>154</v>
      </c>
      <c r="H12" s="21" t="s">
        <v>154</v>
      </c>
      <c r="I12" s="10" t="s">
        <v>132</v>
      </c>
      <c r="J12" s="25">
        <v>2.8000000000000001E-2</v>
      </c>
      <c r="K12" s="175">
        <f t="shared" si="0"/>
        <v>21.228203184230477</v>
      </c>
      <c r="L12" s="24"/>
    </row>
    <row r="13" spans="1:12" x14ac:dyDescent="0.25">
      <c r="A13" s="20">
        <v>41093</v>
      </c>
      <c r="B13" s="21">
        <v>32</v>
      </c>
      <c r="C13" s="21">
        <v>1</v>
      </c>
      <c r="D13" s="21">
        <v>1</v>
      </c>
      <c r="E13" s="21" t="s">
        <v>142</v>
      </c>
      <c r="F13" s="21" t="s">
        <v>151</v>
      </c>
      <c r="G13" s="21" t="s">
        <v>154</v>
      </c>
      <c r="H13" s="21" t="s">
        <v>154</v>
      </c>
      <c r="I13" s="10" t="s">
        <v>132</v>
      </c>
      <c r="J13" s="25">
        <v>1.2E-2</v>
      </c>
      <c r="K13" s="175">
        <f t="shared" si="0"/>
        <v>9.0978013646702056</v>
      </c>
      <c r="L13" s="24"/>
    </row>
    <row r="14" spans="1:12" x14ac:dyDescent="0.25">
      <c r="A14" s="20">
        <v>41093</v>
      </c>
      <c r="B14" s="21">
        <v>108</v>
      </c>
      <c r="C14" s="21">
        <v>2</v>
      </c>
      <c r="D14" s="21">
        <v>1</v>
      </c>
      <c r="E14" s="21" t="s">
        <v>144</v>
      </c>
      <c r="F14" s="21" t="s">
        <v>149</v>
      </c>
      <c r="G14" s="21" t="s">
        <v>154</v>
      </c>
      <c r="H14" s="21" t="s">
        <v>154</v>
      </c>
      <c r="I14" s="10" t="s">
        <v>132</v>
      </c>
      <c r="J14" s="25">
        <v>1.2E-2</v>
      </c>
      <c r="K14" s="175">
        <f t="shared" si="0"/>
        <v>9.0978013646702056</v>
      </c>
      <c r="L14" s="24"/>
    </row>
    <row r="15" spans="1:12" x14ac:dyDescent="0.25">
      <c r="A15" s="20">
        <v>41093</v>
      </c>
      <c r="B15" s="21">
        <v>119</v>
      </c>
      <c r="C15" s="21">
        <v>2</v>
      </c>
      <c r="D15" s="21">
        <v>1</v>
      </c>
      <c r="E15" s="21" t="s">
        <v>144</v>
      </c>
      <c r="F15" s="21" t="s">
        <v>148</v>
      </c>
      <c r="G15" s="21" t="s">
        <v>154</v>
      </c>
      <c r="H15" s="21" t="s">
        <v>156</v>
      </c>
      <c r="I15" s="10" t="s">
        <v>132</v>
      </c>
      <c r="J15" s="25">
        <v>6.0999999999999999E-2</v>
      </c>
      <c r="K15" s="175">
        <f t="shared" si="0"/>
        <v>46.247156937073541</v>
      </c>
      <c r="L15" s="24"/>
    </row>
    <row r="16" spans="1:12" x14ac:dyDescent="0.25">
      <c r="A16" s="20">
        <v>41093</v>
      </c>
      <c r="B16" s="21">
        <v>123</v>
      </c>
      <c r="C16" s="21">
        <v>2</v>
      </c>
      <c r="D16" s="21">
        <v>1</v>
      </c>
      <c r="E16" s="21" t="s">
        <v>144</v>
      </c>
      <c r="F16" s="21" t="s">
        <v>148</v>
      </c>
      <c r="G16" s="21" t="s">
        <v>157</v>
      </c>
      <c r="H16" s="21" t="s">
        <v>154</v>
      </c>
      <c r="I16" s="10" t="s">
        <v>132</v>
      </c>
      <c r="J16" s="25">
        <v>1.4E-2</v>
      </c>
      <c r="K16" s="175">
        <f t="shared" si="0"/>
        <v>10.614101592115238</v>
      </c>
      <c r="L16" s="24"/>
    </row>
    <row r="17" spans="1:12" x14ac:dyDescent="0.25">
      <c r="A17" s="20">
        <v>41093</v>
      </c>
      <c r="B17" s="21">
        <v>124</v>
      </c>
      <c r="C17" s="21">
        <v>2</v>
      </c>
      <c r="D17" s="21">
        <v>1</v>
      </c>
      <c r="E17" s="21" t="s">
        <v>144</v>
      </c>
      <c r="F17" s="21" t="s">
        <v>148</v>
      </c>
      <c r="G17" s="21" t="s">
        <v>154</v>
      </c>
      <c r="H17" s="21" t="s">
        <v>154</v>
      </c>
      <c r="I17" s="10" t="s">
        <v>132</v>
      </c>
      <c r="J17" s="25">
        <v>6.0600000000000003E-3</v>
      </c>
      <c r="K17" s="175">
        <f t="shared" si="0"/>
        <v>4.5943896891584535</v>
      </c>
      <c r="L17" s="24"/>
    </row>
    <row r="18" spans="1:12" x14ac:dyDescent="0.25">
      <c r="A18" s="20">
        <v>41093</v>
      </c>
      <c r="B18" s="21">
        <v>132</v>
      </c>
      <c r="C18" s="21">
        <v>2</v>
      </c>
      <c r="D18" s="21">
        <v>1</v>
      </c>
      <c r="E18" s="21" t="s">
        <v>144</v>
      </c>
      <c r="F18" s="21" t="s">
        <v>150</v>
      </c>
      <c r="G18" s="21" t="s">
        <v>154</v>
      </c>
      <c r="H18" s="21" t="s">
        <v>154</v>
      </c>
      <c r="I18" s="10" t="s">
        <v>132</v>
      </c>
      <c r="J18" s="25">
        <v>1.4E-2</v>
      </c>
      <c r="K18" s="175">
        <f t="shared" si="0"/>
        <v>10.614101592115238</v>
      </c>
      <c r="L18" s="24"/>
    </row>
    <row r="19" spans="1:12" x14ac:dyDescent="0.25">
      <c r="A19" s="20">
        <v>41093</v>
      </c>
      <c r="B19" s="21">
        <v>133</v>
      </c>
      <c r="C19" s="21">
        <v>2</v>
      </c>
      <c r="D19" s="21">
        <v>1</v>
      </c>
      <c r="E19" s="21" t="s">
        <v>144</v>
      </c>
      <c r="F19" s="21" t="s">
        <v>148</v>
      </c>
      <c r="G19" s="21" t="s">
        <v>154</v>
      </c>
      <c r="H19" s="21" t="s">
        <v>155</v>
      </c>
      <c r="I19" s="10" t="s">
        <v>132</v>
      </c>
      <c r="J19" s="25">
        <v>1.0999999999999999E-2</v>
      </c>
      <c r="K19" s="175">
        <f t="shared" si="0"/>
        <v>8.3396512509476874</v>
      </c>
      <c r="L19" s="24"/>
    </row>
    <row r="20" spans="1:12" x14ac:dyDescent="0.25">
      <c r="A20" s="20">
        <v>41093</v>
      </c>
      <c r="B20" s="21">
        <v>134</v>
      </c>
      <c r="C20" s="21">
        <v>2</v>
      </c>
      <c r="D20" s="21">
        <v>1</v>
      </c>
      <c r="E20" s="21" t="s">
        <v>144</v>
      </c>
      <c r="F20" s="21" t="s">
        <v>151</v>
      </c>
      <c r="G20" s="21" t="s">
        <v>154</v>
      </c>
      <c r="H20" s="21" t="s">
        <v>154</v>
      </c>
      <c r="I20" s="10" t="s">
        <v>132</v>
      </c>
      <c r="J20" s="25">
        <v>1.9E-3</v>
      </c>
      <c r="K20" s="175">
        <f t="shared" si="0"/>
        <v>1.4404852160727826</v>
      </c>
      <c r="L20" s="24"/>
    </row>
    <row r="21" spans="1:12" x14ac:dyDescent="0.25">
      <c r="A21" s="20">
        <v>41093</v>
      </c>
      <c r="B21" s="21">
        <v>223</v>
      </c>
      <c r="C21" s="21">
        <v>3</v>
      </c>
      <c r="D21" s="21">
        <v>1</v>
      </c>
      <c r="E21" s="21" t="s">
        <v>145</v>
      </c>
      <c r="F21" s="21" t="s">
        <v>151</v>
      </c>
      <c r="G21" s="21" t="s">
        <v>154</v>
      </c>
      <c r="H21" s="21" t="s">
        <v>154</v>
      </c>
      <c r="I21" s="10" t="s">
        <v>132</v>
      </c>
      <c r="J21" s="25">
        <v>0.02</v>
      </c>
      <c r="K21" s="175">
        <f t="shared" si="0"/>
        <v>15.163002274450342</v>
      </c>
      <c r="L21" s="24"/>
    </row>
    <row r="22" spans="1:12" x14ac:dyDescent="0.25">
      <c r="A22" s="20">
        <v>41093</v>
      </c>
      <c r="B22" s="21">
        <v>224</v>
      </c>
      <c r="C22" s="21">
        <v>3</v>
      </c>
      <c r="D22" s="21">
        <v>1</v>
      </c>
      <c r="E22" s="21" t="s">
        <v>145</v>
      </c>
      <c r="F22" s="21" t="s">
        <v>148</v>
      </c>
      <c r="G22" s="21" t="s">
        <v>154</v>
      </c>
      <c r="H22" s="21" t="s">
        <v>156</v>
      </c>
      <c r="I22" s="10" t="s">
        <v>132</v>
      </c>
      <c r="J22" s="25">
        <v>2.7E-2</v>
      </c>
      <c r="K22" s="175">
        <f t="shared" si="0"/>
        <v>20.470053070507962</v>
      </c>
      <c r="L22" s="24"/>
    </row>
    <row r="23" spans="1:12" x14ac:dyDescent="0.25">
      <c r="A23" s="20">
        <v>41093</v>
      </c>
      <c r="B23" s="21">
        <v>227</v>
      </c>
      <c r="C23" s="21">
        <v>3</v>
      </c>
      <c r="D23" s="21">
        <v>1</v>
      </c>
      <c r="E23" s="21" t="s">
        <v>145</v>
      </c>
      <c r="F23" s="21" t="s">
        <v>148</v>
      </c>
      <c r="G23" s="21" t="s">
        <v>154</v>
      </c>
      <c r="H23" s="21" t="s">
        <v>154</v>
      </c>
      <c r="I23" s="10" t="s">
        <v>132</v>
      </c>
      <c r="J23" s="25">
        <v>1.9E-2</v>
      </c>
      <c r="K23" s="175">
        <f t="shared" si="0"/>
        <v>14.404852160727824</v>
      </c>
      <c r="L23" s="24"/>
    </row>
    <row r="24" spans="1:12" x14ac:dyDescent="0.25">
      <c r="A24" s="20">
        <v>41093</v>
      </c>
      <c r="B24" s="21">
        <v>229</v>
      </c>
      <c r="C24" s="21">
        <v>3</v>
      </c>
      <c r="D24" s="21">
        <v>1</v>
      </c>
      <c r="E24" s="21" t="s">
        <v>145</v>
      </c>
      <c r="F24" s="21" t="s">
        <v>149</v>
      </c>
      <c r="G24" s="21" t="s">
        <v>154</v>
      </c>
      <c r="H24" s="21" t="s">
        <v>154</v>
      </c>
      <c r="I24" s="10" t="s">
        <v>132</v>
      </c>
      <c r="J24" s="25">
        <v>0.02</v>
      </c>
      <c r="K24" s="175">
        <f t="shared" si="0"/>
        <v>15.163002274450342</v>
      </c>
      <c r="L24" s="24"/>
    </row>
    <row r="25" spans="1:12" x14ac:dyDescent="0.25">
      <c r="A25" s="20">
        <v>41093</v>
      </c>
      <c r="B25" s="21">
        <v>232</v>
      </c>
      <c r="C25" s="21">
        <v>3</v>
      </c>
      <c r="D25" s="21">
        <v>1</v>
      </c>
      <c r="E25" s="21" t="s">
        <v>145</v>
      </c>
      <c r="F25" s="21" t="s">
        <v>148</v>
      </c>
      <c r="G25" s="21" t="s">
        <v>154</v>
      </c>
      <c r="H25" s="21" t="s">
        <v>155</v>
      </c>
      <c r="I25" s="10" t="s">
        <v>132</v>
      </c>
      <c r="J25" s="25">
        <v>2.1999999999999999E-2</v>
      </c>
      <c r="K25" s="175">
        <f t="shared" si="0"/>
        <v>16.679302501895375</v>
      </c>
      <c r="L25" s="24"/>
    </row>
    <row r="26" spans="1:12" x14ac:dyDescent="0.25">
      <c r="A26" s="20">
        <v>41093</v>
      </c>
      <c r="B26" s="21">
        <v>244</v>
      </c>
      <c r="C26" s="21">
        <v>3</v>
      </c>
      <c r="D26" s="21">
        <v>1</v>
      </c>
      <c r="E26" s="21" t="s">
        <v>145</v>
      </c>
      <c r="F26" s="21" t="s">
        <v>148</v>
      </c>
      <c r="G26" s="21" t="s">
        <v>157</v>
      </c>
      <c r="H26" s="21" t="s">
        <v>154</v>
      </c>
      <c r="I26" s="10" t="s">
        <v>132</v>
      </c>
      <c r="J26" s="25">
        <v>2.1999999999999999E-2</v>
      </c>
      <c r="K26" s="175">
        <f t="shared" si="0"/>
        <v>16.679302501895375</v>
      </c>
      <c r="L26" s="24"/>
    </row>
    <row r="27" spans="1:12" x14ac:dyDescent="0.25">
      <c r="A27" s="20">
        <v>41093</v>
      </c>
      <c r="B27" s="21">
        <v>245</v>
      </c>
      <c r="C27" s="21">
        <v>3</v>
      </c>
      <c r="D27" s="21">
        <v>1</v>
      </c>
      <c r="E27" s="21" t="s">
        <v>145</v>
      </c>
      <c r="F27" s="21" t="s">
        <v>150</v>
      </c>
      <c r="G27" s="21" t="s">
        <v>154</v>
      </c>
      <c r="H27" s="21" t="s">
        <v>154</v>
      </c>
      <c r="I27" s="10" t="s">
        <v>132</v>
      </c>
      <c r="J27" s="25">
        <v>4.2999999999999997E-2</v>
      </c>
      <c r="K27" s="175">
        <f t="shared" si="0"/>
        <v>32.600454890068228</v>
      </c>
      <c r="L27" s="24"/>
    </row>
    <row r="28" spans="1:12" x14ac:dyDescent="0.25">
      <c r="A28" s="20">
        <v>41093</v>
      </c>
      <c r="B28" s="21">
        <v>247</v>
      </c>
      <c r="C28" s="21">
        <v>3</v>
      </c>
      <c r="D28" s="21">
        <v>2</v>
      </c>
      <c r="E28" s="21" t="s">
        <v>143</v>
      </c>
      <c r="F28" s="21" t="s">
        <v>150</v>
      </c>
      <c r="G28" s="21" t="s">
        <v>154</v>
      </c>
      <c r="H28" s="21" t="s">
        <v>154</v>
      </c>
      <c r="I28" s="10" t="s">
        <v>132</v>
      </c>
      <c r="J28" s="25">
        <v>6.3699999999999998E-3</v>
      </c>
      <c r="K28" s="175">
        <f t="shared" si="0"/>
        <v>4.8294162244124337</v>
      </c>
      <c r="L28" s="24"/>
    </row>
    <row r="29" spans="1:12" x14ac:dyDescent="0.25">
      <c r="A29" s="20">
        <v>41093</v>
      </c>
      <c r="B29" s="21">
        <v>248</v>
      </c>
      <c r="C29" s="21">
        <v>3</v>
      </c>
      <c r="D29" s="21">
        <v>2</v>
      </c>
      <c r="E29" s="21" t="s">
        <v>143</v>
      </c>
      <c r="F29" s="21" t="s">
        <v>148</v>
      </c>
      <c r="G29" s="21" t="s">
        <v>154</v>
      </c>
      <c r="H29" s="21" t="s">
        <v>156</v>
      </c>
      <c r="I29" s="10" t="s">
        <v>132</v>
      </c>
      <c r="J29" s="25">
        <v>3.4000000000000002E-2</v>
      </c>
      <c r="K29" s="175">
        <f t="shared" si="0"/>
        <v>25.777103866565582</v>
      </c>
      <c r="L29" s="24"/>
    </row>
    <row r="30" spans="1:12" x14ac:dyDescent="0.25">
      <c r="A30" s="20">
        <v>41093</v>
      </c>
      <c r="B30" s="21">
        <v>250</v>
      </c>
      <c r="C30" s="21">
        <v>3</v>
      </c>
      <c r="D30" s="21">
        <v>2</v>
      </c>
      <c r="E30" s="21" t="s">
        <v>143</v>
      </c>
      <c r="F30" s="21" t="s">
        <v>148</v>
      </c>
      <c r="G30" s="21" t="s">
        <v>154</v>
      </c>
      <c r="H30" s="21" t="s">
        <v>155</v>
      </c>
      <c r="I30" s="10" t="s">
        <v>132</v>
      </c>
      <c r="J30" s="25">
        <v>4.7299999999999998E-3</v>
      </c>
      <c r="K30" s="175">
        <f t="shared" si="0"/>
        <v>3.5860500379075058</v>
      </c>
      <c r="L30" s="24"/>
    </row>
    <row r="31" spans="1:12" x14ac:dyDescent="0.25">
      <c r="A31" s="20">
        <v>41093</v>
      </c>
      <c r="B31" s="21">
        <v>252</v>
      </c>
      <c r="C31" s="21">
        <v>3</v>
      </c>
      <c r="D31" s="21">
        <v>2</v>
      </c>
      <c r="E31" s="21" t="s">
        <v>143</v>
      </c>
      <c r="F31" s="21" t="s">
        <v>148</v>
      </c>
      <c r="G31" s="21" t="s">
        <v>157</v>
      </c>
      <c r="H31" s="21" t="s">
        <v>154</v>
      </c>
      <c r="I31" s="10" t="s">
        <v>132</v>
      </c>
      <c r="J31" s="25">
        <v>6.0000000000000001E-3</v>
      </c>
      <c r="K31" s="175">
        <f t="shared" si="0"/>
        <v>4.5489006823351028</v>
      </c>
      <c r="L31" s="24"/>
    </row>
    <row r="32" spans="1:12" x14ac:dyDescent="0.25">
      <c r="A32" s="20">
        <v>41093</v>
      </c>
      <c r="B32" s="21">
        <v>257</v>
      </c>
      <c r="C32" s="21">
        <v>3</v>
      </c>
      <c r="D32" s="21">
        <v>2</v>
      </c>
      <c r="E32" s="21" t="s">
        <v>143</v>
      </c>
      <c r="F32" s="21" t="s">
        <v>151</v>
      </c>
      <c r="G32" s="21" t="s">
        <v>154</v>
      </c>
      <c r="H32" s="21" t="s">
        <v>154</v>
      </c>
      <c r="I32" s="10" t="s">
        <v>132</v>
      </c>
      <c r="J32" s="25">
        <v>7.0000000000000001E-3</v>
      </c>
      <c r="K32" s="175">
        <f t="shared" si="0"/>
        <v>5.3070507960576192</v>
      </c>
      <c r="L32" s="24"/>
    </row>
    <row r="33" spans="1:12" x14ac:dyDescent="0.25">
      <c r="A33" s="20">
        <v>41093</v>
      </c>
      <c r="B33" s="21">
        <v>272</v>
      </c>
      <c r="C33" s="21">
        <v>3</v>
      </c>
      <c r="D33" s="21">
        <v>2</v>
      </c>
      <c r="E33" s="21" t="s">
        <v>143</v>
      </c>
      <c r="F33" s="21" t="s">
        <v>148</v>
      </c>
      <c r="G33" s="21" t="s">
        <v>154</v>
      </c>
      <c r="H33" s="21" t="s">
        <v>154</v>
      </c>
      <c r="I33" s="10" t="s">
        <v>132</v>
      </c>
      <c r="J33" s="25">
        <v>2.9000000000000001E-2</v>
      </c>
      <c r="K33" s="175">
        <f t="shared" si="0"/>
        <v>21.986353297952995</v>
      </c>
      <c r="L33" s="24"/>
    </row>
    <row r="34" spans="1:12" x14ac:dyDescent="0.25">
      <c r="A34" s="20">
        <v>41093</v>
      </c>
      <c r="B34" s="21">
        <v>273</v>
      </c>
      <c r="C34" s="21">
        <v>3</v>
      </c>
      <c r="D34" s="21">
        <v>2</v>
      </c>
      <c r="E34" s="21" t="s">
        <v>143</v>
      </c>
      <c r="F34" s="21" t="s">
        <v>149</v>
      </c>
      <c r="G34" s="21" t="s">
        <v>154</v>
      </c>
      <c r="H34" s="21" t="s">
        <v>154</v>
      </c>
      <c r="I34" s="10" t="s">
        <v>132</v>
      </c>
      <c r="J34" s="25">
        <v>6.0000000000000001E-3</v>
      </c>
      <c r="K34" s="175">
        <f t="shared" si="0"/>
        <v>4.5489006823351028</v>
      </c>
      <c r="L34" s="24"/>
    </row>
    <row r="35" spans="1:12" x14ac:dyDescent="0.25">
      <c r="A35" s="20">
        <v>41093</v>
      </c>
      <c r="B35" s="21">
        <v>281</v>
      </c>
      <c r="C35" s="21">
        <v>3</v>
      </c>
      <c r="D35" s="21">
        <v>3</v>
      </c>
      <c r="E35" s="21" t="s">
        <v>142</v>
      </c>
      <c r="F35" s="21" t="s">
        <v>151</v>
      </c>
      <c r="G35" s="21" t="s">
        <v>154</v>
      </c>
      <c r="H35" s="21" t="s">
        <v>154</v>
      </c>
      <c r="I35" s="10" t="s">
        <v>132</v>
      </c>
      <c r="J35" s="25">
        <v>1.4999999999999999E-2</v>
      </c>
      <c r="K35" s="175">
        <f t="shared" si="0"/>
        <v>11.372251705837757</v>
      </c>
      <c r="L35" s="24"/>
    </row>
    <row r="36" spans="1:12" x14ac:dyDescent="0.25">
      <c r="A36" s="20">
        <v>41093</v>
      </c>
      <c r="B36" s="21">
        <v>283</v>
      </c>
      <c r="C36" s="21">
        <v>3</v>
      </c>
      <c r="D36" s="21">
        <v>3</v>
      </c>
      <c r="E36" s="21" t="s">
        <v>142</v>
      </c>
      <c r="F36" s="21" t="s">
        <v>148</v>
      </c>
      <c r="G36" s="21" t="s">
        <v>157</v>
      </c>
      <c r="H36" s="21" t="s">
        <v>154</v>
      </c>
      <c r="I36" s="10" t="s">
        <v>132</v>
      </c>
      <c r="J36" s="25">
        <v>2.1999999999999999E-2</v>
      </c>
      <c r="K36" s="175">
        <f t="shared" si="0"/>
        <v>16.679302501895375</v>
      </c>
      <c r="L36" s="24"/>
    </row>
    <row r="37" spans="1:12" x14ac:dyDescent="0.25">
      <c r="A37" s="20">
        <v>41093</v>
      </c>
      <c r="B37" s="21">
        <v>286</v>
      </c>
      <c r="C37" s="21">
        <v>3</v>
      </c>
      <c r="D37" s="21">
        <v>3</v>
      </c>
      <c r="E37" s="21" t="s">
        <v>142</v>
      </c>
      <c r="F37" s="21" t="s">
        <v>150</v>
      </c>
      <c r="G37" s="21" t="s">
        <v>154</v>
      </c>
      <c r="H37" s="21" t="s">
        <v>154</v>
      </c>
      <c r="I37" s="10" t="s">
        <v>132</v>
      </c>
      <c r="J37" s="25">
        <v>2.9000000000000001E-2</v>
      </c>
      <c r="K37" s="175">
        <f t="shared" si="0"/>
        <v>21.986353297952995</v>
      </c>
      <c r="L37" s="24"/>
    </row>
    <row r="38" spans="1:12" x14ac:dyDescent="0.25">
      <c r="A38" s="20">
        <v>41093</v>
      </c>
      <c r="B38" s="21">
        <v>291</v>
      </c>
      <c r="C38" s="21">
        <v>3</v>
      </c>
      <c r="D38" s="21">
        <v>3</v>
      </c>
      <c r="E38" s="21" t="s">
        <v>142</v>
      </c>
      <c r="F38" s="21" t="s">
        <v>148</v>
      </c>
      <c r="G38" s="21" t="s">
        <v>154</v>
      </c>
      <c r="H38" s="21" t="s">
        <v>155</v>
      </c>
      <c r="I38" s="10" t="s">
        <v>132</v>
      </c>
      <c r="J38" s="25">
        <v>7.0999999999999994E-2</v>
      </c>
      <c r="K38" s="175">
        <f t="shared" si="0"/>
        <v>53.828658074298701</v>
      </c>
      <c r="L38" s="24"/>
    </row>
    <row r="39" spans="1:12" x14ac:dyDescent="0.25">
      <c r="A39" s="20">
        <v>41093</v>
      </c>
      <c r="B39" s="21">
        <v>300</v>
      </c>
      <c r="C39" s="21">
        <v>3</v>
      </c>
      <c r="D39" s="21">
        <v>3</v>
      </c>
      <c r="E39" s="21" t="s">
        <v>142</v>
      </c>
      <c r="F39" s="21" t="s">
        <v>148</v>
      </c>
      <c r="G39" s="21" t="s">
        <v>154</v>
      </c>
      <c r="H39" s="21" t="s">
        <v>154</v>
      </c>
      <c r="I39" s="10" t="s">
        <v>132</v>
      </c>
      <c r="J39" s="25">
        <v>2.1999999999999999E-2</v>
      </c>
      <c r="K39" s="175">
        <f t="shared" si="0"/>
        <v>16.679302501895375</v>
      </c>
      <c r="L39" s="24"/>
    </row>
    <row r="40" spans="1:12" x14ac:dyDescent="0.25">
      <c r="A40" s="20">
        <v>41093</v>
      </c>
      <c r="B40" s="21">
        <v>313</v>
      </c>
      <c r="C40" s="21">
        <v>3</v>
      </c>
      <c r="D40" s="21">
        <v>3</v>
      </c>
      <c r="E40" s="21" t="s">
        <v>142</v>
      </c>
      <c r="F40" s="21" t="s">
        <v>148</v>
      </c>
      <c r="G40" s="21" t="s">
        <v>154</v>
      </c>
      <c r="H40" s="21" t="s">
        <v>156</v>
      </c>
      <c r="I40" s="10" t="s">
        <v>132</v>
      </c>
      <c r="J40" s="25">
        <v>1.6E-2</v>
      </c>
      <c r="K40" s="175">
        <f t="shared" si="0"/>
        <v>12.130401819560273</v>
      </c>
      <c r="L40" s="24"/>
    </row>
    <row r="41" spans="1:12" x14ac:dyDescent="0.25">
      <c r="A41" s="20">
        <v>41093</v>
      </c>
      <c r="B41" s="21">
        <v>314</v>
      </c>
      <c r="C41" s="21">
        <v>3</v>
      </c>
      <c r="D41" s="21">
        <v>3</v>
      </c>
      <c r="E41" s="21" t="s">
        <v>142</v>
      </c>
      <c r="F41" s="21" t="s">
        <v>149</v>
      </c>
      <c r="G41" s="21" t="s">
        <v>154</v>
      </c>
      <c r="H41" s="21" t="s">
        <v>154</v>
      </c>
      <c r="I41" s="10" t="s">
        <v>132</v>
      </c>
      <c r="J41" s="25">
        <v>4.1599999999999996E-3</v>
      </c>
      <c r="K41" s="175">
        <f t="shared" si="0"/>
        <v>3.1539044730856705</v>
      </c>
      <c r="L41" s="24"/>
    </row>
    <row r="42" spans="1:12" x14ac:dyDescent="0.25">
      <c r="A42" s="20">
        <v>41093</v>
      </c>
      <c r="B42" s="21">
        <v>317</v>
      </c>
      <c r="C42" s="21">
        <v>4</v>
      </c>
      <c r="D42" s="21">
        <v>1</v>
      </c>
      <c r="E42" s="21" t="s">
        <v>143</v>
      </c>
      <c r="F42" s="21" t="s">
        <v>148</v>
      </c>
      <c r="G42" s="21" t="s">
        <v>154</v>
      </c>
      <c r="H42" s="21" t="s">
        <v>154</v>
      </c>
      <c r="I42" s="10" t="s">
        <v>132</v>
      </c>
      <c r="J42" s="25">
        <v>2.7E-2</v>
      </c>
      <c r="K42" s="175">
        <f t="shared" si="0"/>
        <v>20.470053070507962</v>
      </c>
      <c r="L42" s="24"/>
    </row>
    <row r="43" spans="1:12" x14ac:dyDescent="0.25">
      <c r="A43" s="20">
        <v>41093</v>
      </c>
      <c r="B43" s="21">
        <v>319</v>
      </c>
      <c r="C43" s="21">
        <v>4</v>
      </c>
      <c r="D43" s="21">
        <v>1</v>
      </c>
      <c r="E43" s="21" t="s">
        <v>143</v>
      </c>
      <c r="F43" s="21" t="s">
        <v>151</v>
      </c>
      <c r="G43" s="21" t="s">
        <v>154</v>
      </c>
      <c r="H43" s="21" t="s">
        <v>154</v>
      </c>
      <c r="I43" s="10" t="s">
        <v>132</v>
      </c>
      <c r="J43" s="25">
        <v>0.02</v>
      </c>
      <c r="K43" s="175">
        <f t="shared" si="0"/>
        <v>15.163002274450342</v>
      </c>
      <c r="L43" s="24"/>
    </row>
    <row r="44" spans="1:12" x14ac:dyDescent="0.25">
      <c r="A44" s="20">
        <v>41093</v>
      </c>
      <c r="B44" s="21">
        <v>321</v>
      </c>
      <c r="C44" s="21">
        <v>4</v>
      </c>
      <c r="D44" s="21">
        <v>1</v>
      </c>
      <c r="E44" s="21" t="s">
        <v>143</v>
      </c>
      <c r="F44" s="21" t="s">
        <v>148</v>
      </c>
      <c r="G44" s="21" t="s">
        <v>157</v>
      </c>
      <c r="H44" s="21" t="s">
        <v>154</v>
      </c>
      <c r="I44" s="10" t="s">
        <v>132</v>
      </c>
      <c r="J44" s="25">
        <v>3.7999999999999999E-2</v>
      </c>
      <c r="K44" s="175">
        <f t="shared" si="0"/>
        <v>28.809704321455648</v>
      </c>
      <c r="L44" s="24"/>
    </row>
    <row r="45" spans="1:12" x14ac:dyDescent="0.25">
      <c r="A45" s="20">
        <v>41093</v>
      </c>
      <c r="B45" s="21">
        <v>323</v>
      </c>
      <c r="C45" s="21">
        <v>4</v>
      </c>
      <c r="D45" s="21">
        <v>1</v>
      </c>
      <c r="E45" s="21" t="s">
        <v>143</v>
      </c>
      <c r="F45" s="21" t="s">
        <v>149</v>
      </c>
      <c r="G45" s="21" t="s">
        <v>154</v>
      </c>
      <c r="H45" s="21" t="s">
        <v>154</v>
      </c>
      <c r="I45" s="10" t="s">
        <v>132</v>
      </c>
      <c r="J45" s="25">
        <v>1.7999999999999999E-2</v>
      </c>
      <c r="K45" s="175">
        <f t="shared" si="0"/>
        <v>13.646702047005308</v>
      </c>
      <c r="L45" s="24"/>
    </row>
    <row r="46" spans="1:12" x14ac:dyDescent="0.25">
      <c r="A46" s="20">
        <v>41093</v>
      </c>
      <c r="B46" s="21">
        <v>325</v>
      </c>
      <c r="C46" s="21">
        <v>4</v>
      </c>
      <c r="D46" s="21">
        <v>1</v>
      </c>
      <c r="E46" s="21" t="s">
        <v>143</v>
      </c>
      <c r="F46" s="21" t="s">
        <v>148</v>
      </c>
      <c r="G46" s="21" t="s">
        <v>154</v>
      </c>
      <c r="H46" s="21" t="s">
        <v>156</v>
      </c>
      <c r="I46" s="10" t="s">
        <v>132</v>
      </c>
      <c r="J46" s="25">
        <v>0.03</v>
      </c>
      <c r="K46" s="175">
        <f t="shared" si="0"/>
        <v>22.744503411675513</v>
      </c>
      <c r="L46" s="24"/>
    </row>
    <row r="47" spans="1:12" x14ac:dyDescent="0.25">
      <c r="A47" s="20">
        <v>41093</v>
      </c>
      <c r="B47" s="21">
        <v>335</v>
      </c>
      <c r="C47" s="21">
        <v>4</v>
      </c>
      <c r="D47" s="21">
        <v>1</v>
      </c>
      <c r="E47" s="21" t="s">
        <v>143</v>
      </c>
      <c r="F47" s="21" t="s">
        <v>150</v>
      </c>
      <c r="G47" s="21" t="s">
        <v>154</v>
      </c>
      <c r="H47" s="21" t="s">
        <v>154</v>
      </c>
      <c r="I47" s="10" t="s">
        <v>132</v>
      </c>
      <c r="J47" s="25">
        <v>0.06</v>
      </c>
      <c r="K47" s="175">
        <f t="shared" si="0"/>
        <v>45.489006823351026</v>
      </c>
      <c r="L47" s="24"/>
    </row>
    <row r="48" spans="1:12" x14ac:dyDescent="0.25">
      <c r="A48" s="20">
        <v>41093</v>
      </c>
      <c r="B48" s="21">
        <v>347</v>
      </c>
      <c r="C48" s="21">
        <v>4</v>
      </c>
      <c r="D48" s="21">
        <v>1</v>
      </c>
      <c r="E48" s="21" t="s">
        <v>143</v>
      </c>
      <c r="F48" s="21" t="s">
        <v>148</v>
      </c>
      <c r="G48" s="21" t="s">
        <v>154</v>
      </c>
      <c r="H48" s="21" t="s">
        <v>155</v>
      </c>
      <c r="I48" s="10" t="s">
        <v>132</v>
      </c>
      <c r="J48" s="25">
        <v>5.0999999999999997E-2</v>
      </c>
      <c r="K48" s="175">
        <f t="shared" si="0"/>
        <v>38.665655799848366</v>
      </c>
      <c r="L48" s="24"/>
    </row>
    <row r="49" spans="1:12" x14ac:dyDescent="0.25">
      <c r="A49" s="20">
        <v>41093</v>
      </c>
      <c r="B49" s="21">
        <v>351</v>
      </c>
      <c r="C49" s="21">
        <v>4</v>
      </c>
      <c r="D49" s="21">
        <v>2</v>
      </c>
      <c r="E49" s="21" t="s">
        <v>145</v>
      </c>
      <c r="F49" s="21" t="s">
        <v>148</v>
      </c>
      <c r="G49" s="21" t="s">
        <v>154</v>
      </c>
      <c r="H49" s="21" t="s">
        <v>155</v>
      </c>
      <c r="I49" s="10" t="s">
        <v>132</v>
      </c>
      <c r="J49" s="25">
        <v>0.03</v>
      </c>
      <c r="K49" s="175">
        <f t="shared" si="0"/>
        <v>22.744503411675513</v>
      </c>
      <c r="L49" s="24"/>
    </row>
    <row r="50" spans="1:12" x14ac:dyDescent="0.25">
      <c r="A50" s="20">
        <v>41093</v>
      </c>
      <c r="B50" s="21">
        <v>353</v>
      </c>
      <c r="C50" s="21">
        <v>4</v>
      </c>
      <c r="D50" s="21">
        <v>2</v>
      </c>
      <c r="E50" s="21" t="s">
        <v>145</v>
      </c>
      <c r="F50" s="21" t="s">
        <v>148</v>
      </c>
      <c r="G50" s="21" t="s">
        <v>157</v>
      </c>
      <c r="H50" s="21" t="s">
        <v>154</v>
      </c>
      <c r="I50" s="10" t="s">
        <v>132</v>
      </c>
      <c r="J50" s="25">
        <v>1.4E-2</v>
      </c>
      <c r="K50" s="175">
        <f t="shared" si="0"/>
        <v>10.614101592115238</v>
      </c>
      <c r="L50" s="24"/>
    </row>
    <row r="51" spans="1:12" x14ac:dyDescent="0.25">
      <c r="A51" s="20">
        <v>41093</v>
      </c>
      <c r="B51" s="21">
        <v>364</v>
      </c>
      <c r="C51" s="21">
        <v>4</v>
      </c>
      <c r="D51" s="21">
        <v>2</v>
      </c>
      <c r="E51" s="21" t="s">
        <v>145</v>
      </c>
      <c r="F51" s="21" t="s">
        <v>149</v>
      </c>
      <c r="G51" s="21" t="s">
        <v>154</v>
      </c>
      <c r="H51" s="21" t="s">
        <v>154</v>
      </c>
      <c r="I51" s="10" t="s">
        <v>132</v>
      </c>
      <c r="J51" s="25">
        <v>4.7E-2</v>
      </c>
      <c r="K51" s="175">
        <f t="shared" si="0"/>
        <v>35.633055344958301</v>
      </c>
      <c r="L51" s="24"/>
    </row>
    <row r="52" spans="1:12" x14ac:dyDescent="0.25">
      <c r="A52" s="20">
        <v>41093</v>
      </c>
      <c r="B52" s="21">
        <v>365</v>
      </c>
      <c r="C52" s="21">
        <v>4</v>
      </c>
      <c r="D52" s="21">
        <v>2</v>
      </c>
      <c r="E52" s="21" t="s">
        <v>145</v>
      </c>
      <c r="F52" s="21" t="s">
        <v>148</v>
      </c>
      <c r="G52" s="21" t="s">
        <v>154</v>
      </c>
      <c r="H52" s="21" t="s">
        <v>156</v>
      </c>
      <c r="I52" s="10" t="s">
        <v>132</v>
      </c>
      <c r="J52" s="25">
        <v>0.01</v>
      </c>
      <c r="K52" s="175">
        <f t="shared" si="0"/>
        <v>7.581501137225171</v>
      </c>
      <c r="L52" s="24"/>
    </row>
    <row r="53" spans="1:12" x14ac:dyDescent="0.25">
      <c r="A53" s="20">
        <v>41093</v>
      </c>
      <c r="B53" s="21">
        <v>369</v>
      </c>
      <c r="C53" s="21">
        <v>4</v>
      </c>
      <c r="D53" s="21">
        <v>2</v>
      </c>
      <c r="E53" s="21" t="s">
        <v>145</v>
      </c>
      <c r="F53" s="21" t="s">
        <v>148</v>
      </c>
      <c r="G53" s="21" t="s">
        <v>154</v>
      </c>
      <c r="H53" s="21" t="s">
        <v>154</v>
      </c>
      <c r="I53" s="10" t="s">
        <v>132</v>
      </c>
      <c r="J53" s="25">
        <v>2.1000000000000001E-2</v>
      </c>
      <c r="K53" s="175">
        <f t="shared" si="0"/>
        <v>15.921152388172858</v>
      </c>
      <c r="L53" s="24"/>
    </row>
    <row r="54" spans="1:12" x14ac:dyDescent="0.25">
      <c r="A54" s="20">
        <v>41093</v>
      </c>
      <c r="B54" s="21">
        <v>374</v>
      </c>
      <c r="C54" s="21">
        <v>4</v>
      </c>
      <c r="D54" s="21">
        <v>2</v>
      </c>
      <c r="E54" s="21" t="s">
        <v>145</v>
      </c>
      <c r="F54" s="21" t="s">
        <v>150</v>
      </c>
      <c r="G54" s="21" t="s">
        <v>154</v>
      </c>
      <c r="H54" s="21" t="s">
        <v>154</v>
      </c>
      <c r="I54" s="10" t="s">
        <v>132</v>
      </c>
      <c r="J54" s="25">
        <v>3.9E-2</v>
      </c>
      <c r="K54" s="175">
        <f t="shared" si="0"/>
        <v>29.567854435178166</v>
      </c>
      <c r="L54" s="24"/>
    </row>
    <row r="55" spans="1:12" x14ac:dyDescent="0.25">
      <c r="A55" s="20">
        <v>41093</v>
      </c>
      <c r="B55" s="21">
        <v>379</v>
      </c>
      <c r="C55" s="21">
        <v>4</v>
      </c>
      <c r="D55" s="21">
        <v>2</v>
      </c>
      <c r="E55" s="21" t="s">
        <v>145</v>
      </c>
      <c r="F55" s="21" t="s">
        <v>151</v>
      </c>
      <c r="G55" s="21" t="s">
        <v>154</v>
      </c>
      <c r="H55" s="21" t="s">
        <v>154</v>
      </c>
      <c r="I55" s="10" t="s">
        <v>132</v>
      </c>
      <c r="J55" s="25">
        <v>7.0000000000000001E-3</v>
      </c>
      <c r="K55" s="175">
        <f t="shared" si="0"/>
        <v>5.3070507960576192</v>
      </c>
      <c r="L55" s="24"/>
    </row>
    <row r="56" spans="1:12" x14ac:dyDescent="0.25">
      <c r="A56" s="20">
        <v>41093</v>
      </c>
      <c r="B56" s="21">
        <v>392</v>
      </c>
      <c r="C56" s="21">
        <v>4</v>
      </c>
      <c r="D56" s="21">
        <v>3</v>
      </c>
      <c r="E56" s="21" t="s">
        <v>144</v>
      </c>
      <c r="F56" s="21" t="s">
        <v>149</v>
      </c>
      <c r="G56" s="21" t="s">
        <v>154</v>
      </c>
      <c r="H56" s="21" t="s">
        <v>154</v>
      </c>
      <c r="I56" s="10" t="s">
        <v>132</v>
      </c>
      <c r="J56" s="25">
        <v>6.0000000000000001E-3</v>
      </c>
      <c r="K56" s="175">
        <f t="shared" si="0"/>
        <v>4.5489006823351028</v>
      </c>
      <c r="L56" s="24"/>
    </row>
    <row r="57" spans="1:12" x14ac:dyDescent="0.25">
      <c r="A57" s="20">
        <v>41093</v>
      </c>
      <c r="B57" s="21">
        <v>398</v>
      </c>
      <c r="C57" s="21">
        <v>4</v>
      </c>
      <c r="D57" s="21">
        <v>3</v>
      </c>
      <c r="E57" s="21" t="s">
        <v>144</v>
      </c>
      <c r="F57" s="21" t="s">
        <v>148</v>
      </c>
      <c r="G57" s="21" t="s">
        <v>154</v>
      </c>
      <c r="H57" s="21" t="s">
        <v>156</v>
      </c>
      <c r="I57" s="10" t="s">
        <v>132</v>
      </c>
      <c r="J57" s="25">
        <v>4.3999999999999997E-2</v>
      </c>
      <c r="K57" s="175">
        <f t="shared" si="0"/>
        <v>33.35860500379075</v>
      </c>
      <c r="L57" s="24"/>
    </row>
    <row r="58" spans="1:12" x14ac:dyDescent="0.25">
      <c r="A58" s="20">
        <v>41093</v>
      </c>
      <c r="B58" s="21">
        <v>405</v>
      </c>
      <c r="C58" s="21">
        <v>4</v>
      </c>
      <c r="D58" s="21">
        <v>3</v>
      </c>
      <c r="E58" s="21" t="s">
        <v>144</v>
      </c>
      <c r="F58" s="21" t="s">
        <v>148</v>
      </c>
      <c r="G58" s="21" t="s">
        <v>154</v>
      </c>
      <c r="H58" s="21" t="s">
        <v>154</v>
      </c>
      <c r="I58" s="10" t="s">
        <v>132</v>
      </c>
      <c r="J58" s="25">
        <v>0.11799999999999999</v>
      </c>
      <c r="K58" s="175">
        <f t="shared" si="0"/>
        <v>89.461713419257023</v>
      </c>
      <c r="L58" s="24"/>
    </row>
    <row r="59" spans="1:12" x14ac:dyDescent="0.25">
      <c r="A59" s="20">
        <v>41093</v>
      </c>
      <c r="B59" s="21">
        <v>409</v>
      </c>
      <c r="C59" s="21">
        <v>4</v>
      </c>
      <c r="D59" s="21">
        <v>3</v>
      </c>
      <c r="E59" s="21" t="s">
        <v>144</v>
      </c>
      <c r="F59" s="21" t="s">
        <v>150</v>
      </c>
      <c r="G59" s="21" t="s">
        <v>154</v>
      </c>
      <c r="H59" s="21" t="s">
        <v>154</v>
      </c>
      <c r="I59" s="10" t="s">
        <v>132</v>
      </c>
      <c r="J59" s="25">
        <v>0.11700000000000001</v>
      </c>
      <c r="K59" s="175">
        <f t="shared" si="0"/>
        <v>88.703563305534502</v>
      </c>
      <c r="L59" s="24"/>
    </row>
    <row r="60" spans="1:12" x14ac:dyDescent="0.25">
      <c r="A60" s="20">
        <v>41093</v>
      </c>
      <c r="B60" s="21">
        <v>411</v>
      </c>
      <c r="C60" s="21">
        <v>4</v>
      </c>
      <c r="D60" s="21">
        <v>3</v>
      </c>
      <c r="E60" s="21" t="s">
        <v>144</v>
      </c>
      <c r="F60" s="21" t="s">
        <v>151</v>
      </c>
      <c r="G60" s="21" t="s">
        <v>154</v>
      </c>
      <c r="H60" s="21" t="s">
        <v>154</v>
      </c>
      <c r="I60" s="10" t="s">
        <v>132</v>
      </c>
      <c r="J60" s="25">
        <v>1.7000000000000001E-2</v>
      </c>
      <c r="K60" s="175">
        <f t="shared" si="0"/>
        <v>12.888551933282791</v>
      </c>
      <c r="L60" s="24"/>
    </row>
    <row r="61" spans="1:12" x14ac:dyDescent="0.25">
      <c r="A61" s="20">
        <v>41093</v>
      </c>
      <c r="B61" s="21">
        <v>415</v>
      </c>
      <c r="C61" s="21">
        <v>4</v>
      </c>
      <c r="D61" s="21">
        <v>3</v>
      </c>
      <c r="E61" s="21" t="s">
        <v>144</v>
      </c>
      <c r="F61" s="21" t="s">
        <v>148</v>
      </c>
      <c r="G61" s="21" t="s">
        <v>157</v>
      </c>
      <c r="H61" s="21" t="s">
        <v>154</v>
      </c>
      <c r="I61" s="10" t="s">
        <v>132</v>
      </c>
      <c r="J61" s="25">
        <v>5.7000000000000002E-2</v>
      </c>
      <c r="K61" s="175">
        <f t="shared" si="0"/>
        <v>43.214556482183475</v>
      </c>
      <c r="L61" s="24"/>
    </row>
    <row r="62" spans="1:12" x14ac:dyDescent="0.25">
      <c r="A62" s="20">
        <v>41093</v>
      </c>
      <c r="B62" s="21">
        <v>419</v>
      </c>
      <c r="C62" s="21">
        <v>4</v>
      </c>
      <c r="D62" s="21">
        <v>3</v>
      </c>
      <c r="E62" s="21" t="s">
        <v>144</v>
      </c>
      <c r="F62" s="21" t="s">
        <v>148</v>
      </c>
      <c r="G62" s="21" t="s">
        <v>154</v>
      </c>
      <c r="H62" s="21" t="s">
        <v>155</v>
      </c>
      <c r="I62" s="10" t="s">
        <v>132</v>
      </c>
      <c r="J62" s="25">
        <v>1.7999999999999999E-2</v>
      </c>
      <c r="K62" s="175">
        <f t="shared" si="0"/>
        <v>13.646702047005308</v>
      </c>
      <c r="L62" s="24"/>
    </row>
    <row r="63" spans="1:12" x14ac:dyDescent="0.25">
      <c r="A63" s="20">
        <v>41093</v>
      </c>
      <c r="B63" s="21">
        <v>427</v>
      </c>
      <c r="C63" s="21">
        <v>5</v>
      </c>
      <c r="D63" s="21">
        <v>1</v>
      </c>
      <c r="E63" s="21" t="s">
        <v>144</v>
      </c>
      <c r="F63" s="21" t="s">
        <v>151</v>
      </c>
      <c r="G63" s="21" t="s">
        <v>154</v>
      </c>
      <c r="H63" s="21" t="s">
        <v>154</v>
      </c>
      <c r="I63" s="10" t="s">
        <v>132</v>
      </c>
      <c r="J63" s="25">
        <v>3.5999999999999997E-2</v>
      </c>
      <c r="K63" s="175">
        <f t="shared" si="0"/>
        <v>27.293404094010615</v>
      </c>
      <c r="L63" s="24"/>
    </row>
    <row r="64" spans="1:12" x14ac:dyDescent="0.25">
      <c r="A64" s="20">
        <v>41093</v>
      </c>
      <c r="B64" s="21">
        <v>433</v>
      </c>
      <c r="C64" s="21">
        <v>5</v>
      </c>
      <c r="D64" s="21">
        <v>1</v>
      </c>
      <c r="E64" s="21" t="s">
        <v>144</v>
      </c>
      <c r="F64" s="21" t="s">
        <v>148</v>
      </c>
      <c r="G64" s="21" t="s">
        <v>157</v>
      </c>
      <c r="H64" s="21" t="s">
        <v>154</v>
      </c>
      <c r="I64" s="10" t="s">
        <v>132</v>
      </c>
      <c r="J64" s="25">
        <v>3.1E-2</v>
      </c>
      <c r="K64" s="175">
        <f t="shared" si="0"/>
        <v>23.502653525398031</v>
      </c>
      <c r="L64" s="24"/>
    </row>
    <row r="65" spans="1:12" x14ac:dyDescent="0.25">
      <c r="A65" s="20">
        <v>41093</v>
      </c>
      <c r="B65" s="21">
        <v>437</v>
      </c>
      <c r="C65" s="21">
        <v>5</v>
      </c>
      <c r="D65" s="21">
        <v>1</v>
      </c>
      <c r="E65" s="21" t="s">
        <v>144</v>
      </c>
      <c r="F65" s="21" t="s">
        <v>148</v>
      </c>
      <c r="G65" s="21" t="s">
        <v>154</v>
      </c>
      <c r="H65" s="21" t="s">
        <v>156</v>
      </c>
      <c r="I65" s="10" t="s">
        <v>132</v>
      </c>
      <c r="J65" s="25">
        <v>3.8999999999999998E-3</v>
      </c>
      <c r="K65" s="175">
        <f t="shared" si="0"/>
        <v>2.9567854435178167</v>
      </c>
      <c r="L65" s="24"/>
    </row>
    <row r="66" spans="1:12" x14ac:dyDescent="0.25">
      <c r="A66" s="20">
        <v>41093</v>
      </c>
      <c r="B66" s="21">
        <v>441</v>
      </c>
      <c r="C66" s="21">
        <v>5</v>
      </c>
      <c r="D66" s="21">
        <v>1</v>
      </c>
      <c r="E66" s="21" t="s">
        <v>144</v>
      </c>
      <c r="F66" s="21" t="s">
        <v>148</v>
      </c>
      <c r="G66" s="21" t="s">
        <v>154</v>
      </c>
      <c r="H66" s="21" t="s">
        <v>154</v>
      </c>
      <c r="I66" s="10" t="s">
        <v>132</v>
      </c>
      <c r="J66" s="25">
        <v>2.9000000000000001E-2</v>
      </c>
      <c r="K66" s="175">
        <f t="shared" si="0"/>
        <v>21.986353297952995</v>
      </c>
      <c r="L66" s="24"/>
    </row>
    <row r="67" spans="1:12" x14ac:dyDescent="0.25">
      <c r="A67" s="20">
        <v>41093</v>
      </c>
      <c r="B67" s="21">
        <v>444</v>
      </c>
      <c r="C67" s="21">
        <v>5</v>
      </c>
      <c r="D67" s="21">
        <v>1</v>
      </c>
      <c r="E67" s="21" t="s">
        <v>144</v>
      </c>
      <c r="F67" s="21" t="s">
        <v>148</v>
      </c>
      <c r="G67" s="21" t="s">
        <v>154</v>
      </c>
      <c r="H67" s="21" t="s">
        <v>155</v>
      </c>
      <c r="I67" s="10" t="s">
        <v>132</v>
      </c>
      <c r="J67" s="25">
        <v>2.1999999999999999E-2</v>
      </c>
      <c r="K67" s="175">
        <f t="shared" si="0"/>
        <v>16.679302501895375</v>
      </c>
      <c r="L67" s="24"/>
    </row>
    <row r="68" spans="1:12" x14ac:dyDescent="0.25">
      <c r="A68" s="20">
        <v>41093</v>
      </c>
      <c r="B68" s="21">
        <v>452</v>
      </c>
      <c r="C68" s="21">
        <v>5</v>
      </c>
      <c r="D68" s="21">
        <v>1</v>
      </c>
      <c r="E68" s="21" t="s">
        <v>144</v>
      </c>
      <c r="F68" s="21" t="s">
        <v>149</v>
      </c>
      <c r="G68" s="21" t="s">
        <v>154</v>
      </c>
      <c r="H68" s="21" t="s">
        <v>154</v>
      </c>
      <c r="I68" s="10" t="s">
        <v>132</v>
      </c>
      <c r="J68" s="25">
        <v>4.2000000000000003E-2</v>
      </c>
      <c r="K68" s="175">
        <f t="shared" si="0"/>
        <v>31.842304776345717</v>
      </c>
      <c r="L68" s="24"/>
    </row>
    <row r="69" spans="1:12" x14ac:dyDescent="0.25">
      <c r="A69" s="20">
        <v>41093</v>
      </c>
      <c r="B69" s="21">
        <v>453</v>
      </c>
      <c r="C69" s="21">
        <v>5</v>
      </c>
      <c r="D69" s="21">
        <v>1</v>
      </c>
      <c r="E69" s="21" t="s">
        <v>144</v>
      </c>
      <c r="F69" s="21" t="s">
        <v>150</v>
      </c>
      <c r="G69" s="21" t="s">
        <v>154</v>
      </c>
      <c r="H69" s="21" t="s">
        <v>154</v>
      </c>
      <c r="I69" s="10" t="s">
        <v>132</v>
      </c>
      <c r="J69" s="25">
        <v>6.9000000000000006E-2</v>
      </c>
      <c r="K69" s="175">
        <f t="shared" si="0"/>
        <v>52.312357846853686</v>
      </c>
      <c r="L69" s="24"/>
    </row>
    <row r="70" spans="1:12" x14ac:dyDescent="0.25">
      <c r="A70" s="20">
        <v>41093</v>
      </c>
      <c r="B70" s="21">
        <v>461</v>
      </c>
      <c r="C70" s="21">
        <v>5</v>
      </c>
      <c r="D70" s="21">
        <v>2</v>
      </c>
      <c r="E70" s="21" t="s">
        <v>142</v>
      </c>
      <c r="F70" s="21" t="s">
        <v>148</v>
      </c>
      <c r="G70" s="21" t="s">
        <v>157</v>
      </c>
      <c r="H70" s="21" t="s">
        <v>154</v>
      </c>
      <c r="I70" s="10" t="s">
        <v>132</v>
      </c>
      <c r="J70" s="25">
        <v>0.06</v>
      </c>
      <c r="K70" s="175">
        <f t="shared" si="0"/>
        <v>45.489006823351026</v>
      </c>
      <c r="L70" s="24"/>
    </row>
    <row r="71" spans="1:12" x14ac:dyDescent="0.25">
      <c r="A71" s="20">
        <v>41093</v>
      </c>
      <c r="B71" s="21">
        <v>469</v>
      </c>
      <c r="C71" s="21">
        <v>5</v>
      </c>
      <c r="D71" s="21">
        <v>2</v>
      </c>
      <c r="E71" s="21" t="s">
        <v>142</v>
      </c>
      <c r="F71" s="21" t="s">
        <v>150</v>
      </c>
      <c r="G71" s="21" t="s">
        <v>154</v>
      </c>
      <c r="H71" s="21" t="s">
        <v>154</v>
      </c>
      <c r="I71" s="10" t="s">
        <v>132</v>
      </c>
      <c r="J71" s="25">
        <v>8.2000000000000003E-2</v>
      </c>
      <c r="K71" s="175">
        <f t="shared" si="0"/>
        <v>62.168309325246398</v>
      </c>
      <c r="L71" s="24"/>
    </row>
    <row r="72" spans="1:12" x14ac:dyDescent="0.25">
      <c r="A72" s="20">
        <v>41093</v>
      </c>
      <c r="B72" s="21">
        <v>470</v>
      </c>
      <c r="C72" s="21">
        <v>5</v>
      </c>
      <c r="D72" s="21">
        <v>2</v>
      </c>
      <c r="E72" s="21" t="s">
        <v>142</v>
      </c>
      <c r="F72" s="21" t="s">
        <v>148</v>
      </c>
      <c r="G72" s="21" t="s">
        <v>154</v>
      </c>
      <c r="H72" s="21" t="s">
        <v>155</v>
      </c>
      <c r="I72" s="10" t="s">
        <v>132</v>
      </c>
      <c r="J72" s="25">
        <v>7.0000000000000001E-3</v>
      </c>
      <c r="K72" s="175">
        <f t="shared" ref="K72:K135" si="1">(10000*J72)/13.19</f>
        <v>5.3070507960576192</v>
      </c>
      <c r="L72" s="24"/>
    </row>
    <row r="73" spans="1:12" x14ac:dyDescent="0.25">
      <c r="A73" s="20">
        <v>41093</v>
      </c>
      <c r="B73" s="21">
        <v>475</v>
      </c>
      <c r="C73" s="21">
        <v>5</v>
      </c>
      <c r="D73" s="21">
        <v>2</v>
      </c>
      <c r="E73" s="21" t="s">
        <v>142</v>
      </c>
      <c r="F73" s="21" t="s">
        <v>148</v>
      </c>
      <c r="G73" s="21" t="s">
        <v>154</v>
      </c>
      <c r="H73" s="21" t="s">
        <v>156</v>
      </c>
      <c r="I73" s="10" t="s">
        <v>132</v>
      </c>
      <c r="J73" s="25">
        <v>6.4599999999999996E-3</v>
      </c>
      <c r="K73" s="175">
        <f t="shared" si="1"/>
        <v>4.8976497346474597</v>
      </c>
      <c r="L73" s="24"/>
    </row>
    <row r="74" spans="1:12" x14ac:dyDescent="0.25">
      <c r="A74" s="20">
        <v>41093</v>
      </c>
      <c r="B74" s="21">
        <v>476</v>
      </c>
      <c r="C74" s="21">
        <v>5</v>
      </c>
      <c r="D74" s="21">
        <v>2</v>
      </c>
      <c r="E74" s="21" t="s">
        <v>142</v>
      </c>
      <c r="F74" s="21" t="s">
        <v>151</v>
      </c>
      <c r="G74" s="21" t="s">
        <v>154</v>
      </c>
      <c r="H74" s="21" t="s">
        <v>154</v>
      </c>
      <c r="I74" s="10" t="s">
        <v>132</v>
      </c>
      <c r="J74" s="25">
        <v>5.4299999999999999E-3</v>
      </c>
      <c r="K74" s="175">
        <f t="shared" si="1"/>
        <v>4.1167551175132679</v>
      </c>
      <c r="L74" s="24"/>
    </row>
    <row r="75" spans="1:12" x14ac:dyDescent="0.25">
      <c r="A75" s="20">
        <v>41093</v>
      </c>
      <c r="B75" s="21">
        <v>478</v>
      </c>
      <c r="C75" s="21">
        <v>5</v>
      </c>
      <c r="D75" s="21">
        <v>2</v>
      </c>
      <c r="E75" s="21" t="s">
        <v>142</v>
      </c>
      <c r="F75" s="21" t="s">
        <v>148</v>
      </c>
      <c r="G75" s="21" t="s">
        <v>154</v>
      </c>
      <c r="H75" s="21" t="s">
        <v>154</v>
      </c>
      <c r="I75" s="10" t="s">
        <v>132</v>
      </c>
      <c r="J75" s="25">
        <v>3.6999999999999998E-2</v>
      </c>
      <c r="K75" s="175">
        <f t="shared" si="1"/>
        <v>28.051554207733133</v>
      </c>
      <c r="L75" s="24"/>
    </row>
    <row r="76" spans="1:12" x14ac:dyDescent="0.25">
      <c r="A76" s="20">
        <v>41093</v>
      </c>
      <c r="B76" s="21">
        <v>481</v>
      </c>
      <c r="C76" s="21">
        <v>5</v>
      </c>
      <c r="D76" s="21">
        <v>2</v>
      </c>
      <c r="E76" s="21" t="s">
        <v>142</v>
      </c>
      <c r="F76" s="21" t="s">
        <v>149</v>
      </c>
      <c r="G76" s="21" t="s">
        <v>154</v>
      </c>
      <c r="H76" s="21" t="s">
        <v>154</v>
      </c>
      <c r="I76" s="10" t="s">
        <v>132</v>
      </c>
      <c r="J76" s="25">
        <v>5.8399999999999997E-3</v>
      </c>
      <c r="K76" s="175">
        <f t="shared" si="1"/>
        <v>4.4275966641394993</v>
      </c>
      <c r="L76" s="24"/>
    </row>
    <row r="77" spans="1:12" x14ac:dyDescent="0.25">
      <c r="A77" s="20">
        <v>41093</v>
      </c>
      <c r="B77" s="21">
        <v>529</v>
      </c>
      <c r="C77" s="21">
        <v>6</v>
      </c>
      <c r="D77" s="21">
        <v>1</v>
      </c>
      <c r="E77" s="21" t="s">
        <v>145</v>
      </c>
      <c r="F77" s="21" t="s">
        <v>149</v>
      </c>
      <c r="G77" s="21" t="s">
        <v>154</v>
      </c>
      <c r="H77" s="21" t="s">
        <v>154</v>
      </c>
      <c r="I77" s="10" t="s">
        <v>132</v>
      </c>
      <c r="J77" s="25">
        <v>8.2000000000000003E-2</v>
      </c>
      <c r="K77" s="175">
        <f t="shared" si="1"/>
        <v>62.168309325246398</v>
      </c>
      <c r="L77" s="24"/>
    </row>
    <row r="78" spans="1:12" x14ac:dyDescent="0.25">
      <c r="A78" s="20">
        <v>41093</v>
      </c>
      <c r="B78" s="21">
        <v>537</v>
      </c>
      <c r="C78" s="21">
        <v>6</v>
      </c>
      <c r="D78" s="21">
        <v>1</v>
      </c>
      <c r="E78" s="21" t="s">
        <v>145</v>
      </c>
      <c r="F78" s="21" t="s">
        <v>148</v>
      </c>
      <c r="G78" s="21" t="s">
        <v>154</v>
      </c>
      <c r="H78" s="21" t="s">
        <v>155</v>
      </c>
      <c r="I78" s="10" t="s">
        <v>132</v>
      </c>
      <c r="J78" s="25">
        <v>5.7000000000000002E-2</v>
      </c>
      <c r="K78" s="175">
        <f t="shared" si="1"/>
        <v>43.214556482183475</v>
      </c>
      <c r="L78" s="24"/>
    </row>
    <row r="79" spans="1:12" x14ac:dyDescent="0.25">
      <c r="A79" s="20">
        <v>41093</v>
      </c>
      <c r="B79" s="21">
        <v>539</v>
      </c>
      <c r="C79" s="21">
        <v>6</v>
      </c>
      <c r="D79" s="21">
        <v>1</v>
      </c>
      <c r="E79" s="21" t="s">
        <v>145</v>
      </c>
      <c r="F79" s="21" t="s">
        <v>148</v>
      </c>
      <c r="G79" s="21" t="s">
        <v>157</v>
      </c>
      <c r="H79" s="21" t="s">
        <v>154</v>
      </c>
      <c r="I79" s="10" t="s">
        <v>132</v>
      </c>
      <c r="J79" s="25">
        <v>5.8300000000000001E-3</v>
      </c>
      <c r="K79" s="175">
        <f t="shared" si="1"/>
        <v>4.420015163002275</v>
      </c>
      <c r="L79" s="24"/>
    </row>
    <row r="80" spans="1:12" x14ac:dyDescent="0.25">
      <c r="A80" s="20">
        <v>41093</v>
      </c>
      <c r="B80" s="21">
        <v>541</v>
      </c>
      <c r="C80" s="21">
        <v>6</v>
      </c>
      <c r="D80" s="21">
        <v>1</v>
      </c>
      <c r="E80" s="21" t="s">
        <v>145</v>
      </c>
      <c r="F80" s="21" t="s">
        <v>150</v>
      </c>
      <c r="G80" s="21" t="s">
        <v>154</v>
      </c>
      <c r="H80" s="21" t="s">
        <v>154</v>
      </c>
      <c r="I80" s="10" t="s">
        <v>132</v>
      </c>
      <c r="J80" s="25">
        <v>6.2E-2</v>
      </c>
      <c r="K80" s="175">
        <f t="shared" si="1"/>
        <v>47.005307050796063</v>
      </c>
      <c r="L80" s="24"/>
    </row>
    <row r="81" spans="1:12" x14ac:dyDescent="0.25">
      <c r="A81" s="20">
        <v>41093</v>
      </c>
      <c r="B81" s="21">
        <v>546</v>
      </c>
      <c r="C81" s="21">
        <v>6</v>
      </c>
      <c r="D81" s="21">
        <v>1</v>
      </c>
      <c r="E81" s="21" t="s">
        <v>145</v>
      </c>
      <c r="F81" s="21" t="s">
        <v>148</v>
      </c>
      <c r="G81" s="21" t="s">
        <v>154</v>
      </c>
      <c r="H81" s="21" t="s">
        <v>156</v>
      </c>
      <c r="I81" s="10" t="s">
        <v>132</v>
      </c>
      <c r="J81" s="151"/>
      <c r="K81" s="175">
        <f t="shared" si="1"/>
        <v>0</v>
      </c>
      <c r="L81" s="24" t="s">
        <v>133</v>
      </c>
    </row>
    <row r="82" spans="1:12" x14ac:dyDescent="0.25">
      <c r="A82" s="20">
        <v>41093</v>
      </c>
      <c r="B82" s="21">
        <v>549</v>
      </c>
      <c r="C82" s="21">
        <v>6</v>
      </c>
      <c r="D82" s="21">
        <v>1</v>
      </c>
      <c r="E82" s="21" t="s">
        <v>145</v>
      </c>
      <c r="F82" s="21" t="s">
        <v>151</v>
      </c>
      <c r="G82" s="21" t="s">
        <v>154</v>
      </c>
      <c r="H82" s="21" t="s">
        <v>154</v>
      </c>
      <c r="I82" s="10" t="s">
        <v>132</v>
      </c>
      <c r="J82" s="151"/>
      <c r="K82" s="175">
        <f t="shared" si="1"/>
        <v>0</v>
      </c>
      <c r="L82" s="24" t="s">
        <v>133</v>
      </c>
    </row>
    <row r="83" spans="1:12" x14ac:dyDescent="0.25">
      <c r="A83" s="20">
        <v>41093</v>
      </c>
      <c r="B83" s="21">
        <v>560</v>
      </c>
      <c r="C83" s="21">
        <v>6</v>
      </c>
      <c r="D83" s="21">
        <v>1</v>
      </c>
      <c r="E83" s="21" t="s">
        <v>145</v>
      </c>
      <c r="F83" s="21" t="s">
        <v>148</v>
      </c>
      <c r="G83" s="21" t="s">
        <v>154</v>
      </c>
      <c r="H83" s="21" t="s">
        <v>154</v>
      </c>
      <c r="I83" s="10" t="s">
        <v>132</v>
      </c>
      <c r="J83" s="25">
        <v>2.4E-2</v>
      </c>
      <c r="K83" s="175">
        <f t="shared" si="1"/>
        <v>18.195602729340411</v>
      </c>
      <c r="L83" s="24"/>
    </row>
    <row r="84" spans="1:12" x14ac:dyDescent="0.25">
      <c r="A84" s="20">
        <v>41093</v>
      </c>
      <c r="B84" s="21">
        <v>562</v>
      </c>
      <c r="C84" s="21">
        <v>6</v>
      </c>
      <c r="D84" s="21">
        <v>2</v>
      </c>
      <c r="E84" s="21" t="s">
        <v>143</v>
      </c>
      <c r="F84" s="21" t="s">
        <v>148</v>
      </c>
      <c r="G84" s="21" t="s">
        <v>154</v>
      </c>
      <c r="H84" s="21" t="s">
        <v>154</v>
      </c>
      <c r="I84" s="10" t="s">
        <v>132</v>
      </c>
      <c r="J84" s="25">
        <v>4.5999999999999999E-2</v>
      </c>
      <c r="K84" s="175">
        <f t="shared" si="1"/>
        <v>34.874905231235786</v>
      </c>
      <c r="L84" s="24"/>
    </row>
    <row r="85" spans="1:12" x14ac:dyDescent="0.25">
      <c r="A85" s="20">
        <v>41093</v>
      </c>
      <c r="B85" s="21">
        <v>570</v>
      </c>
      <c r="C85" s="21">
        <v>6</v>
      </c>
      <c r="D85" s="21">
        <v>2</v>
      </c>
      <c r="E85" s="21" t="s">
        <v>143</v>
      </c>
      <c r="F85" s="21" t="s">
        <v>151</v>
      </c>
      <c r="G85" s="21" t="s">
        <v>154</v>
      </c>
      <c r="H85" s="21" t="s">
        <v>154</v>
      </c>
      <c r="I85" s="10" t="s">
        <v>132</v>
      </c>
      <c r="J85" s="25">
        <v>2.2599999999999999E-3</v>
      </c>
      <c r="K85" s="175">
        <f t="shared" si="1"/>
        <v>1.7134192570128886</v>
      </c>
      <c r="L85" s="24"/>
    </row>
    <row r="86" spans="1:12" x14ac:dyDescent="0.25">
      <c r="A86" s="20">
        <v>41093</v>
      </c>
      <c r="B86" s="21">
        <v>571</v>
      </c>
      <c r="C86" s="21">
        <v>6</v>
      </c>
      <c r="D86" s="21">
        <v>2</v>
      </c>
      <c r="E86" s="21" t="s">
        <v>143</v>
      </c>
      <c r="F86" s="21" t="s">
        <v>148</v>
      </c>
      <c r="G86" s="21" t="s">
        <v>154</v>
      </c>
      <c r="H86" s="21" t="s">
        <v>155</v>
      </c>
      <c r="I86" s="10" t="s">
        <v>132</v>
      </c>
      <c r="J86" s="25">
        <v>1.2E-2</v>
      </c>
      <c r="K86" s="175">
        <f t="shared" si="1"/>
        <v>9.0978013646702056</v>
      </c>
      <c r="L86" s="24"/>
    </row>
    <row r="87" spans="1:12" x14ac:dyDescent="0.25">
      <c r="A87" s="20">
        <v>41093</v>
      </c>
      <c r="B87" s="21">
        <v>572</v>
      </c>
      <c r="C87" s="21">
        <v>6</v>
      </c>
      <c r="D87" s="21">
        <v>2</v>
      </c>
      <c r="E87" s="21" t="s">
        <v>143</v>
      </c>
      <c r="F87" s="21" t="s">
        <v>148</v>
      </c>
      <c r="G87" s="21" t="s">
        <v>154</v>
      </c>
      <c r="H87" s="21" t="s">
        <v>156</v>
      </c>
      <c r="I87" s="10" t="s">
        <v>132</v>
      </c>
      <c r="J87" s="25">
        <v>2.5000000000000001E-2</v>
      </c>
      <c r="K87" s="175">
        <f t="shared" si="1"/>
        <v>18.953752843062926</v>
      </c>
      <c r="L87" s="24"/>
    </row>
    <row r="88" spans="1:12" x14ac:dyDescent="0.25">
      <c r="A88" s="20">
        <v>41093</v>
      </c>
      <c r="B88" s="21">
        <v>574</v>
      </c>
      <c r="C88" s="21">
        <v>6</v>
      </c>
      <c r="D88" s="21">
        <v>2</v>
      </c>
      <c r="E88" s="21" t="s">
        <v>143</v>
      </c>
      <c r="F88" s="21" t="s">
        <v>148</v>
      </c>
      <c r="G88" s="21" t="s">
        <v>157</v>
      </c>
      <c r="H88" s="21" t="s">
        <v>154</v>
      </c>
      <c r="I88" s="10" t="s">
        <v>132</v>
      </c>
      <c r="J88" s="25">
        <v>0.13900000000000001</v>
      </c>
      <c r="K88" s="175">
        <f t="shared" si="1"/>
        <v>105.38286580742989</v>
      </c>
      <c r="L88" s="24"/>
    </row>
    <row r="89" spans="1:12" x14ac:dyDescent="0.25">
      <c r="A89" s="20">
        <v>41093</v>
      </c>
      <c r="B89" s="21">
        <v>577</v>
      </c>
      <c r="C89" s="21">
        <v>6</v>
      </c>
      <c r="D89" s="21">
        <v>2</v>
      </c>
      <c r="E89" s="21" t="s">
        <v>143</v>
      </c>
      <c r="F89" s="21" t="s">
        <v>150</v>
      </c>
      <c r="G89" s="21" t="s">
        <v>154</v>
      </c>
      <c r="H89" s="21" t="s">
        <v>154</v>
      </c>
      <c r="I89" s="10" t="s">
        <v>132</v>
      </c>
      <c r="J89" s="25">
        <v>0.20300000000000001</v>
      </c>
      <c r="K89" s="175">
        <f t="shared" si="1"/>
        <v>153.90447308567099</v>
      </c>
      <c r="L89" s="24"/>
    </row>
    <row r="90" spans="1:12" ht="15.75" thickBot="1" x14ac:dyDescent="0.3">
      <c r="A90" s="152">
        <v>41093</v>
      </c>
      <c r="B90" s="153">
        <v>587</v>
      </c>
      <c r="C90" s="21">
        <v>6</v>
      </c>
      <c r="D90" s="21">
        <v>2</v>
      </c>
      <c r="E90" s="21" t="s">
        <v>143</v>
      </c>
      <c r="F90" s="21" t="s">
        <v>149</v>
      </c>
      <c r="G90" s="21" t="s">
        <v>154</v>
      </c>
      <c r="H90" s="21" t="s">
        <v>154</v>
      </c>
      <c r="I90" s="154" t="s">
        <v>132</v>
      </c>
      <c r="J90" s="155">
        <v>3.6999999999999998E-2</v>
      </c>
      <c r="K90" s="175">
        <f t="shared" si="1"/>
        <v>28.051554207733133</v>
      </c>
      <c r="L90" s="156"/>
    </row>
    <row r="91" spans="1:12" x14ac:dyDescent="0.25">
      <c r="A91" s="18">
        <v>41093</v>
      </c>
      <c r="B91" s="19">
        <v>2</v>
      </c>
      <c r="C91" s="21">
        <v>1</v>
      </c>
      <c r="D91" s="21">
        <v>1</v>
      </c>
      <c r="E91" s="21" t="s">
        <v>142</v>
      </c>
      <c r="F91" s="21" t="s">
        <v>148</v>
      </c>
      <c r="G91" s="21" t="s">
        <v>154</v>
      </c>
      <c r="H91" s="21" t="s">
        <v>155</v>
      </c>
      <c r="I91" s="157" t="s">
        <v>134</v>
      </c>
      <c r="J91" s="158">
        <v>4.3600000000000002E-3</v>
      </c>
      <c r="K91" s="175">
        <f t="shared" si="1"/>
        <v>3.3055344958301744</v>
      </c>
      <c r="L91" s="23"/>
    </row>
    <row r="92" spans="1:12" x14ac:dyDescent="0.25">
      <c r="A92" s="20">
        <v>41093</v>
      </c>
      <c r="B92" s="21">
        <v>12</v>
      </c>
      <c r="C92" s="21">
        <v>1</v>
      </c>
      <c r="D92" s="21">
        <v>1</v>
      </c>
      <c r="E92" s="21" t="s">
        <v>142</v>
      </c>
      <c r="F92" s="21" t="s">
        <v>148</v>
      </c>
      <c r="G92" s="21" t="s">
        <v>154</v>
      </c>
      <c r="H92" s="21" t="s">
        <v>156</v>
      </c>
      <c r="I92" s="10" t="s">
        <v>134</v>
      </c>
      <c r="J92" s="25">
        <v>4.6499999999999996E-3</v>
      </c>
      <c r="K92" s="175">
        <f t="shared" si="1"/>
        <v>3.525398028809704</v>
      </c>
      <c r="L92" s="24"/>
    </row>
    <row r="93" spans="1:12" x14ac:dyDescent="0.25">
      <c r="A93" s="20">
        <v>41093</v>
      </c>
      <c r="B93" s="21">
        <v>22</v>
      </c>
      <c r="C93" s="21">
        <v>1</v>
      </c>
      <c r="D93" s="21">
        <v>1</v>
      </c>
      <c r="E93" s="21" t="s">
        <v>142</v>
      </c>
      <c r="F93" s="21" t="s">
        <v>149</v>
      </c>
      <c r="G93" s="21" t="s">
        <v>154</v>
      </c>
      <c r="H93" s="21" t="s">
        <v>154</v>
      </c>
      <c r="I93" s="10" t="s">
        <v>134</v>
      </c>
      <c r="J93" s="25">
        <v>4.1900000000000001E-3</v>
      </c>
      <c r="K93" s="175">
        <f t="shared" si="1"/>
        <v>3.1766489764973467</v>
      </c>
      <c r="L93" s="24"/>
    </row>
    <row r="94" spans="1:12" x14ac:dyDescent="0.25">
      <c r="A94" s="20">
        <v>41093</v>
      </c>
      <c r="B94" s="21">
        <v>25</v>
      </c>
      <c r="C94" s="21">
        <v>1</v>
      </c>
      <c r="D94" s="21">
        <v>1</v>
      </c>
      <c r="E94" s="21" t="s">
        <v>142</v>
      </c>
      <c r="F94" s="21" t="s">
        <v>148</v>
      </c>
      <c r="G94" s="21" t="s">
        <v>154</v>
      </c>
      <c r="H94" s="21" t="s">
        <v>154</v>
      </c>
      <c r="I94" s="10" t="s">
        <v>134</v>
      </c>
      <c r="J94" s="25">
        <v>2.7E-2</v>
      </c>
      <c r="K94" s="175">
        <f t="shared" si="1"/>
        <v>20.470053070507962</v>
      </c>
      <c r="L94" s="24"/>
    </row>
    <row r="95" spans="1:12" x14ac:dyDescent="0.25">
      <c r="A95" s="20">
        <v>41093</v>
      </c>
      <c r="B95" s="21">
        <v>28</v>
      </c>
      <c r="C95" s="21">
        <v>1</v>
      </c>
      <c r="D95" s="21">
        <v>1</v>
      </c>
      <c r="E95" s="21" t="s">
        <v>142</v>
      </c>
      <c r="F95" s="21" t="s">
        <v>148</v>
      </c>
      <c r="G95" s="21" t="s">
        <v>157</v>
      </c>
      <c r="H95" s="21" t="s">
        <v>154</v>
      </c>
      <c r="I95" s="10" t="s">
        <v>134</v>
      </c>
      <c r="J95" s="25">
        <v>2.3800000000000002E-3</v>
      </c>
      <c r="K95" s="175">
        <f t="shared" si="1"/>
        <v>1.8043972706595908</v>
      </c>
      <c r="L95" s="24"/>
    </row>
    <row r="96" spans="1:12" x14ac:dyDescent="0.25">
      <c r="A96" s="20">
        <v>41093</v>
      </c>
      <c r="B96" s="21">
        <v>31</v>
      </c>
      <c r="C96" s="21">
        <v>1</v>
      </c>
      <c r="D96" s="21">
        <v>1</v>
      </c>
      <c r="E96" s="21" t="s">
        <v>142</v>
      </c>
      <c r="F96" s="21" t="s">
        <v>150</v>
      </c>
      <c r="G96" s="21" t="s">
        <v>154</v>
      </c>
      <c r="H96" s="21" t="s">
        <v>154</v>
      </c>
      <c r="I96" s="10" t="s">
        <v>134</v>
      </c>
      <c r="J96" s="25">
        <v>8.9999999999999993E-3</v>
      </c>
      <c r="K96" s="175">
        <f t="shared" si="1"/>
        <v>6.8233510235026538</v>
      </c>
      <c r="L96" s="24"/>
    </row>
    <row r="97" spans="1:12" x14ac:dyDescent="0.25">
      <c r="A97" s="20">
        <v>41093</v>
      </c>
      <c r="B97" s="21">
        <v>32</v>
      </c>
      <c r="C97" s="21">
        <v>1</v>
      </c>
      <c r="D97" s="21">
        <v>1</v>
      </c>
      <c r="E97" s="21" t="s">
        <v>142</v>
      </c>
      <c r="F97" s="21" t="s">
        <v>151</v>
      </c>
      <c r="G97" s="21" t="s">
        <v>154</v>
      </c>
      <c r="H97" s="21" t="s">
        <v>154</v>
      </c>
      <c r="I97" s="10" t="s">
        <v>134</v>
      </c>
      <c r="J97" s="22">
        <v>2.9999999999999997E-4</v>
      </c>
      <c r="K97" s="175">
        <f t="shared" si="1"/>
        <v>0.2274450341167551</v>
      </c>
      <c r="L97" s="24"/>
    </row>
    <row r="98" spans="1:12" x14ac:dyDescent="0.25">
      <c r="A98" s="20">
        <v>41093</v>
      </c>
      <c r="B98" s="21">
        <v>108</v>
      </c>
      <c r="C98" s="21">
        <v>2</v>
      </c>
      <c r="D98" s="21">
        <v>1</v>
      </c>
      <c r="E98" s="21" t="s">
        <v>144</v>
      </c>
      <c r="F98" s="21" t="s">
        <v>149</v>
      </c>
      <c r="G98" s="21" t="s">
        <v>154</v>
      </c>
      <c r="H98" s="21" t="s">
        <v>154</v>
      </c>
      <c r="I98" s="10" t="s">
        <v>134</v>
      </c>
      <c r="J98" s="25">
        <v>2.5300000000000001E-3</v>
      </c>
      <c r="K98" s="175">
        <f t="shared" si="1"/>
        <v>1.9181197877179683</v>
      </c>
      <c r="L98" s="24"/>
    </row>
    <row r="99" spans="1:12" x14ac:dyDescent="0.25">
      <c r="A99" s="20">
        <v>41093</v>
      </c>
      <c r="B99" s="21">
        <v>119</v>
      </c>
      <c r="C99" s="21">
        <v>2</v>
      </c>
      <c r="D99" s="21">
        <v>1</v>
      </c>
      <c r="E99" s="21" t="s">
        <v>144</v>
      </c>
      <c r="F99" s="21" t="s">
        <v>148</v>
      </c>
      <c r="G99" s="21" t="s">
        <v>154</v>
      </c>
      <c r="H99" s="21" t="s">
        <v>156</v>
      </c>
      <c r="I99" s="10" t="s">
        <v>134</v>
      </c>
      <c r="J99" s="25">
        <v>1.0999999999999999E-2</v>
      </c>
      <c r="K99" s="175">
        <f t="shared" si="1"/>
        <v>8.3396512509476874</v>
      </c>
      <c r="L99" s="24"/>
    </row>
    <row r="100" spans="1:12" x14ac:dyDescent="0.25">
      <c r="A100" s="20">
        <v>41093</v>
      </c>
      <c r="B100" s="21">
        <v>123</v>
      </c>
      <c r="C100" s="21">
        <v>2</v>
      </c>
      <c r="D100" s="21">
        <v>1</v>
      </c>
      <c r="E100" s="21" t="s">
        <v>144</v>
      </c>
      <c r="F100" s="21" t="s">
        <v>148</v>
      </c>
      <c r="G100" s="21" t="s">
        <v>157</v>
      </c>
      <c r="H100" s="21" t="s">
        <v>154</v>
      </c>
      <c r="I100" s="10" t="s">
        <v>134</v>
      </c>
      <c r="J100" s="25">
        <v>1.8E-3</v>
      </c>
      <c r="K100" s="175">
        <f t="shared" si="1"/>
        <v>1.3646702047005308</v>
      </c>
      <c r="L100" s="24"/>
    </row>
    <row r="101" spans="1:12" x14ac:dyDescent="0.25">
      <c r="A101" s="20">
        <v>41093</v>
      </c>
      <c r="B101" s="21">
        <v>124</v>
      </c>
      <c r="C101" s="21">
        <v>2</v>
      </c>
      <c r="D101" s="21">
        <v>1</v>
      </c>
      <c r="E101" s="21" t="s">
        <v>144</v>
      </c>
      <c r="F101" s="21" t="s">
        <v>148</v>
      </c>
      <c r="G101" s="21" t="s">
        <v>154</v>
      </c>
      <c r="H101" s="21" t="s">
        <v>154</v>
      </c>
      <c r="I101" s="10" t="s">
        <v>134</v>
      </c>
      <c r="J101" s="25">
        <v>2.6700000000000001E-3</v>
      </c>
      <c r="K101" s="175">
        <f t="shared" si="1"/>
        <v>2.0242608036391205</v>
      </c>
      <c r="L101" s="24"/>
    </row>
    <row r="102" spans="1:12" x14ac:dyDescent="0.25">
      <c r="A102" s="20">
        <v>41093</v>
      </c>
      <c r="B102" s="21">
        <v>132</v>
      </c>
      <c r="C102" s="21">
        <v>2</v>
      </c>
      <c r="D102" s="21">
        <v>1</v>
      </c>
      <c r="E102" s="21" t="s">
        <v>144</v>
      </c>
      <c r="F102" s="21" t="s">
        <v>150</v>
      </c>
      <c r="G102" s="21" t="s">
        <v>154</v>
      </c>
      <c r="H102" s="21" t="s">
        <v>154</v>
      </c>
      <c r="I102" s="10" t="s">
        <v>134</v>
      </c>
      <c r="J102" s="25">
        <v>8.9999999999999993E-3</v>
      </c>
      <c r="K102" s="175">
        <f t="shared" si="1"/>
        <v>6.8233510235026538</v>
      </c>
      <c r="L102" s="24"/>
    </row>
    <row r="103" spans="1:12" x14ac:dyDescent="0.25">
      <c r="A103" s="20">
        <v>41093</v>
      </c>
      <c r="B103" s="21">
        <v>133</v>
      </c>
      <c r="C103" s="21">
        <v>2</v>
      </c>
      <c r="D103" s="21">
        <v>1</v>
      </c>
      <c r="E103" s="21" t="s">
        <v>144</v>
      </c>
      <c r="F103" s="21" t="s">
        <v>148</v>
      </c>
      <c r="G103" s="21" t="s">
        <v>154</v>
      </c>
      <c r="H103" s="21" t="s">
        <v>155</v>
      </c>
      <c r="I103" s="10" t="s">
        <v>134</v>
      </c>
      <c r="J103" s="25">
        <v>7.0000000000000001E-3</v>
      </c>
      <c r="K103" s="175">
        <f t="shared" si="1"/>
        <v>5.3070507960576192</v>
      </c>
      <c r="L103" s="24"/>
    </row>
    <row r="104" spans="1:12" x14ac:dyDescent="0.25">
      <c r="A104" s="20">
        <v>41093</v>
      </c>
      <c r="B104" s="21">
        <v>134</v>
      </c>
      <c r="C104" s="21">
        <v>2</v>
      </c>
      <c r="D104" s="21">
        <v>1</v>
      </c>
      <c r="E104" s="21" t="s">
        <v>144</v>
      </c>
      <c r="F104" s="21" t="s">
        <v>151</v>
      </c>
      <c r="G104" s="21" t="s">
        <v>154</v>
      </c>
      <c r="H104" s="21" t="s">
        <v>154</v>
      </c>
      <c r="I104" s="10" t="s">
        <v>134</v>
      </c>
      <c r="J104" s="25">
        <v>3.2599999999999999E-3</v>
      </c>
      <c r="K104" s="175">
        <f t="shared" si="1"/>
        <v>2.4715693707354056</v>
      </c>
      <c r="L104" s="24"/>
    </row>
    <row r="105" spans="1:12" x14ac:dyDescent="0.25">
      <c r="A105" s="20">
        <v>41093</v>
      </c>
      <c r="B105" s="21">
        <v>223</v>
      </c>
      <c r="C105" s="21">
        <v>3</v>
      </c>
      <c r="D105" s="21">
        <v>1</v>
      </c>
      <c r="E105" s="21" t="s">
        <v>145</v>
      </c>
      <c r="F105" s="21" t="s">
        <v>151</v>
      </c>
      <c r="G105" s="21" t="s">
        <v>154</v>
      </c>
      <c r="H105" s="21" t="s">
        <v>154</v>
      </c>
      <c r="I105" s="10" t="s">
        <v>134</v>
      </c>
      <c r="J105" s="25">
        <v>6.0000000000000001E-3</v>
      </c>
      <c r="K105" s="175">
        <f t="shared" si="1"/>
        <v>4.5489006823351028</v>
      </c>
      <c r="L105" s="24"/>
    </row>
    <row r="106" spans="1:12" x14ac:dyDescent="0.25">
      <c r="A106" s="20">
        <v>41093</v>
      </c>
      <c r="B106" s="21">
        <v>224</v>
      </c>
      <c r="C106" s="21">
        <v>3</v>
      </c>
      <c r="D106" s="21">
        <v>1</v>
      </c>
      <c r="E106" s="21" t="s">
        <v>145</v>
      </c>
      <c r="F106" s="21" t="s">
        <v>148</v>
      </c>
      <c r="G106" s="21" t="s">
        <v>154</v>
      </c>
      <c r="H106" s="21" t="s">
        <v>156</v>
      </c>
      <c r="I106" s="10" t="s">
        <v>134</v>
      </c>
      <c r="J106" s="25">
        <v>4.62E-3</v>
      </c>
      <c r="K106" s="175">
        <f t="shared" si="1"/>
        <v>3.5026535253980291</v>
      </c>
      <c r="L106" s="24"/>
    </row>
    <row r="107" spans="1:12" x14ac:dyDescent="0.25">
      <c r="A107" s="20">
        <v>41093</v>
      </c>
      <c r="B107" s="21">
        <v>227</v>
      </c>
      <c r="C107" s="21">
        <v>3</v>
      </c>
      <c r="D107" s="21">
        <v>1</v>
      </c>
      <c r="E107" s="21" t="s">
        <v>145</v>
      </c>
      <c r="F107" s="21" t="s">
        <v>148</v>
      </c>
      <c r="G107" s="21" t="s">
        <v>154</v>
      </c>
      <c r="H107" s="21" t="s">
        <v>154</v>
      </c>
      <c r="I107" s="10" t="s">
        <v>134</v>
      </c>
      <c r="J107" s="25">
        <v>3.6999999999999998E-2</v>
      </c>
      <c r="K107" s="175">
        <f t="shared" si="1"/>
        <v>28.051554207733133</v>
      </c>
      <c r="L107" s="24"/>
    </row>
    <row r="108" spans="1:12" x14ac:dyDescent="0.25">
      <c r="A108" s="20">
        <v>41093</v>
      </c>
      <c r="B108" s="21">
        <v>229</v>
      </c>
      <c r="C108" s="21">
        <v>3</v>
      </c>
      <c r="D108" s="21">
        <v>1</v>
      </c>
      <c r="E108" s="21" t="s">
        <v>145</v>
      </c>
      <c r="F108" s="21" t="s">
        <v>149</v>
      </c>
      <c r="G108" s="21" t="s">
        <v>154</v>
      </c>
      <c r="H108" s="21" t="s">
        <v>154</v>
      </c>
      <c r="I108" s="10" t="s">
        <v>134</v>
      </c>
      <c r="J108" s="25">
        <v>4.3E-3</v>
      </c>
      <c r="K108" s="175">
        <f t="shared" si="1"/>
        <v>3.2600454890068233</v>
      </c>
      <c r="L108" s="24"/>
    </row>
    <row r="109" spans="1:12" x14ac:dyDescent="0.25">
      <c r="A109" s="20">
        <v>41093</v>
      </c>
      <c r="B109" s="21">
        <v>232</v>
      </c>
      <c r="C109" s="21">
        <v>3</v>
      </c>
      <c r="D109" s="21">
        <v>1</v>
      </c>
      <c r="E109" s="21" t="s">
        <v>145</v>
      </c>
      <c r="F109" s="21" t="s">
        <v>148</v>
      </c>
      <c r="G109" s="21" t="s">
        <v>154</v>
      </c>
      <c r="H109" s="21" t="s">
        <v>155</v>
      </c>
      <c r="I109" s="10" t="s">
        <v>134</v>
      </c>
      <c r="J109" s="25">
        <v>3.5999999999999997E-2</v>
      </c>
      <c r="K109" s="175">
        <f t="shared" si="1"/>
        <v>27.293404094010615</v>
      </c>
      <c r="L109" s="24"/>
    </row>
    <row r="110" spans="1:12" x14ac:dyDescent="0.25">
      <c r="A110" s="20">
        <v>41093</v>
      </c>
      <c r="B110" s="21">
        <v>244</v>
      </c>
      <c r="C110" s="21">
        <v>3</v>
      </c>
      <c r="D110" s="21">
        <v>1</v>
      </c>
      <c r="E110" s="21" t="s">
        <v>145</v>
      </c>
      <c r="F110" s="21" t="s">
        <v>148</v>
      </c>
      <c r="G110" s="21" t="s">
        <v>157</v>
      </c>
      <c r="H110" s="21" t="s">
        <v>154</v>
      </c>
      <c r="I110" s="10" t="s">
        <v>134</v>
      </c>
      <c r="J110" s="25">
        <v>1.4E-2</v>
      </c>
      <c r="K110" s="175">
        <f t="shared" si="1"/>
        <v>10.614101592115238</v>
      </c>
      <c r="L110" s="24"/>
    </row>
    <row r="111" spans="1:12" x14ac:dyDescent="0.25">
      <c r="A111" s="20">
        <v>41093</v>
      </c>
      <c r="B111" s="21">
        <v>245</v>
      </c>
      <c r="C111" s="21">
        <v>3</v>
      </c>
      <c r="D111" s="21">
        <v>1</v>
      </c>
      <c r="E111" s="21" t="s">
        <v>145</v>
      </c>
      <c r="F111" s="21" t="s">
        <v>150</v>
      </c>
      <c r="G111" s="21" t="s">
        <v>154</v>
      </c>
      <c r="H111" s="21" t="s">
        <v>154</v>
      </c>
      <c r="I111" s="10" t="s">
        <v>134</v>
      </c>
      <c r="J111" s="25">
        <v>4.7999999999999996E-3</v>
      </c>
      <c r="K111" s="175">
        <f t="shared" si="1"/>
        <v>3.6391205458680815</v>
      </c>
      <c r="L111" s="24"/>
    </row>
    <row r="112" spans="1:12" x14ac:dyDescent="0.25">
      <c r="A112" s="20">
        <v>41093</v>
      </c>
      <c r="B112" s="21">
        <v>247</v>
      </c>
      <c r="C112" s="21">
        <v>3</v>
      </c>
      <c r="D112" s="21">
        <v>2</v>
      </c>
      <c r="E112" s="21" t="s">
        <v>143</v>
      </c>
      <c r="F112" s="21" t="s">
        <v>150</v>
      </c>
      <c r="G112" s="21" t="s">
        <v>154</v>
      </c>
      <c r="H112" s="21" t="s">
        <v>154</v>
      </c>
      <c r="I112" s="10" t="s">
        <v>134</v>
      </c>
      <c r="J112" s="25">
        <v>2.7E-2</v>
      </c>
      <c r="K112" s="175">
        <f t="shared" si="1"/>
        <v>20.470053070507962</v>
      </c>
      <c r="L112" s="24"/>
    </row>
    <row r="113" spans="1:12" x14ac:dyDescent="0.25">
      <c r="A113" s="20">
        <v>41093</v>
      </c>
      <c r="B113" s="21">
        <v>248</v>
      </c>
      <c r="C113" s="21">
        <v>3</v>
      </c>
      <c r="D113" s="21">
        <v>2</v>
      </c>
      <c r="E113" s="21" t="s">
        <v>143</v>
      </c>
      <c r="F113" s="21" t="s">
        <v>148</v>
      </c>
      <c r="G113" s="21" t="s">
        <v>154</v>
      </c>
      <c r="H113" s="21" t="s">
        <v>156</v>
      </c>
      <c r="I113" s="10" t="s">
        <v>134</v>
      </c>
      <c r="J113" s="25">
        <v>1.2999999999999999E-2</v>
      </c>
      <c r="K113" s="175">
        <f t="shared" si="1"/>
        <v>9.855951478392722</v>
      </c>
      <c r="L113" s="24"/>
    </row>
    <row r="114" spans="1:12" x14ac:dyDescent="0.25">
      <c r="A114" s="20">
        <v>41093</v>
      </c>
      <c r="B114" s="21">
        <v>250</v>
      </c>
      <c r="C114" s="21">
        <v>3</v>
      </c>
      <c r="D114" s="21">
        <v>2</v>
      </c>
      <c r="E114" s="21" t="s">
        <v>143</v>
      </c>
      <c r="F114" s="21" t="s">
        <v>148</v>
      </c>
      <c r="G114" s="21" t="s">
        <v>154</v>
      </c>
      <c r="H114" s="21" t="s">
        <v>155</v>
      </c>
      <c r="I114" s="10" t="s">
        <v>134</v>
      </c>
      <c r="J114" s="25">
        <v>2.0400000000000001E-3</v>
      </c>
      <c r="K114" s="175">
        <f t="shared" si="1"/>
        <v>1.546626231993935</v>
      </c>
      <c r="L114" s="24"/>
    </row>
    <row r="115" spans="1:12" x14ac:dyDescent="0.25">
      <c r="A115" s="20">
        <v>41093</v>
      </c>
      <c r="B115" s="21">
        <v>252</v>
      </c>
      <c r="C115" s="21">
        <v>3</v>
      </c>
      <c r="D115" s="21">
        <v>2</v>
      </c>
      <c r="E115" s="21" t="s">
        <v>143</v>
      </c>
      <c r="F115" s="21" t="s">
        <v>148</v>
      </c>
      <c r="G115" s="21" t="s">
        <v>157</v>
      </c>
      <c r="H115" s="21" t="s">
        <v>154</v>
      </c>
      <c r="I115" s="10" t="s">
        <v>134</v>
      </c>
      <c r="J115" s="25">
        <v>8.0000000000000002E-3</v>
      </c>
      <c r="K115" s="175">
        <f t="shared" si="1"/>
        <v>6.0652009097801365</v>
      </c>
      <c r="L115" s="24"/>
    </row>
    <row r="116" spans="1:12" x14ac:dyDescent="0.25">
      <c r="A116" s="20">
        <v>41093</v>
      </c>
      <c r="B116" s="21">
        <v>257</v>
      </c>
      <c r="C116" s="21">
        <v>3</v>
      </c>
      <c r="D116" s="21">
        <v>2</v>
      </c>
      <c r="E116" s="21" t="s">
        <v>143</v>
      </c>
      <c r="F116" s="21" t="s">
        <v>151</v>
      </c>
      <c r="G116" s="21" t="s">
        <v>154</v>
      </c>
      <c r="H116" s="21" t="s">
        <v>154</v>
      </c>
      <c r="I116" s="10" t="s">
        <v>134</v>
      </c>
      <c r="J116" s="25">
        <v>2.4E-2</v>
      </c>
      <c r="K116" s="175">
        <f t="shared" si="1"/>
        <v>18.195602729340411</v>
      </c>
      <c r="L116" s="24"/>
    </row>
    <row r="117" spans="1:12" x14ac:dyDescent="0.25">
      <c r="A117" s="20">
        <v>41093</v>
      </c>
      <c r="B117" s="21">
        <v>272</v>
      </c>
      <c r="C117" s="21">
        <v>3</v>
      </c>
      <c r="D117" s="21">
        <v>2</v>
      </c>
      <c r="E117" s="21" t="s">
        <v>143</v>
      </c>
      <c r="F117" s="21" t="s">
        <v>148</v>
      </c>
      <c r="G117" s="21" t="s">
        <v>154</v>
      </c>
      <c r="H117" s="21" t="s">
        <v>154</v>
      </c>
      <c r="I117" s="10" t="s">
        <v>134</v>
      </c>
      <c r="J117" s="25">
        <v>2.5200000000000001E-3</v>
      </c>
      <c r="K117" s="175">
        <f t="shared" si="1"/>
        <v>1.910538286580743</v>
      </c>
      <c r="L117" s="24"/>
    </row>
    <row r="118" spans="1:12" x14ac:dyDescent="0.25">
      <c r="A118" s="20">
        <v>41093</v>
      </c>
      <c r="B118" s="21">
        <v>273</v>
      </c>
      <c r="C118" s="21">
        <v>3</v>
      </c>
      <c r="D118" s="21">
        <v>2</v>
      </c>
      <c r="E118" s="21" t="s">
        <v>143</v>
      </c>
      <c r="F118" s="21" t="s">
        <v>149</v>
      </c>
      <c r="G118" s="21" t="s">
        <v>154</v>
      </c>
      <c r="H118" s="21" t="s">
        <v>154</v>
      </c>
      <c r="I118" s="10" t="s">
        <v>134</v>
      </c>
      <c r="J118" s="25">
        <v>3.6700000000000001E-3</v>
      </c>
      <c r="K118" s="175">
        <f t="shared" si="1"/>
        <v>2.7824109173616378</v>
      </c>
      <c r="L118" s="24"/>
    </row>
    <row r="119" spans="1:12" x14ac:dyDescent="0.25">
      <c r="A119" s="20">
        <v>41093</v>
      </c>
      <c r="B119" s="21">
        <v>281</v>
      </c>
      <c r="C119" s="21">
        <v>3</v>
      </c>
      <c r="D119" s="21">
        <v>3</v>
      </c>
      <c r="E119" s="21" t="s">
        <v>142</v>
      </c>
      <c r="F119" s="21" t="s">
        <v>151</v>
      </c>
      <c r="G119" s="21" t="s">
        <v>154</v>
      </c>
      <c r="H119" s="21" t="s">
        <v>154</v>
      </c>
      <c r="I119" s="10" t="s">
        <v>134</v>
      </c>
      <c r="J119" s="25">
        <v>1.3500000000000001E-3</v>
      </c>
      <c r="K119" s="175">
        <f t="shared" si="1"/>
        <v>1.0235026535253982</v>
      </c>
      <c r="L119" s="24"/>
    </row>
    <row r="120" spans="1:12" x14ac:dyDescent="0.25">
      <c r="A120" s="20">
        <v>41093</v>
      </c>
      <c r="B120" s="21">
        <v>283</v>
      </c>
      <c r="C120" s="21">
        <v>3</v>
      </c>
      <c r="D120" s="21">
        <v>3</v>
      </c>
      <c r="E120" s="21" t="s">
        <v>142</v>
      </c>
      <c r="F120" s="21" t="s">
        <v>148</v>
      </c>
      <c r="G120" s="21" t="s">
        <v>157</v>
      </c>
      <c r="H120" s="21" t="s">
        <v>154</v>
      </c>
      <c r="I120" s="10" t="s">
        <v>134</v>
      </c>
      <c r="J120" s="25">
        <v>6.96E-3</v>
      </c>
      <c r="K120" s="175">
        <f t="shared" si="1"/>
        <v>5.2767247915087188</v>
      </c>
      <c r="L120" s="24"/>
    </row>
    <row r="121" spans="1:12" x14ac:dyDescent="0.25">
      <c r="A121" s="20">
        <v>41093</v>
      </c>
      <c r="B121" s="21">
        <v>286</v>
      </c>
      <c r="C121" s="21">
        <v>3</v>
      </c>
      <c r="D121" s="21">
        <v>3</v>
      </c>
      <c r="E121" s="21" t="s">
        <v>142</v>
      </c>
      <c r="F121" s="21" t="s">
        <v>150</v>
      </c>
      <c r="G121" s="21" t="s">
        <v>154</v>
      </c>
      <c r="H121" s="21" t="s">
        <v>154</v>
      </c>
      <c r="I121" s="10" t="s">
        <v>134</v>
      </c>
      <c r="J121" s="25">
        <v>1.0999999999999999E-2</v>
      </c>
      <c r="K121" s="175">
        <f t="shared" si="1"/>
        <v>8.3396512509476874</v>
      </c>
      <c r="L121" s="24"/>
    </row>
    <row r="122" spans="1:12" x14ac:dyDescent="0.25">
      <c r="A122" s="20">
        <v>41093</v>
      </c>
      <c r="B122" s="21">
        <v>291</v>
      </c>
      <c r="C122" s="21">
        <v>3</v>
      </c>
      <c r="D122" s="21">
        <v>3</v>
      </c>
      <c r="E122" s="21" t="s">
        <v>142</v>
      </c>
      <c r="F122" s="21" t="s">
        <v>148</v>
      </c>
      <c r="G122" s="21" t="s">
        <v>154</v>
      </c>
      <c r="H122" s="21" t="s">
        <v>155</v>
      </c>
      <c r="I122" s="10" t="s">
        <v>134</v>
      </c>
      <c r="J122" s="25">
        <v>3.2000000000000001E-2</v>
      </c>
      <c r="K122" s="175">
        <f t="shared" si="1"/>
        <v>24.260803639120546</v>
      </c>
      <c r="L122" s="24"/>
    </row>
    <row r="123" spans="1:12" x14ac:dyDescent="0.25">
      <c r="A123" s="20">
        <v>41093</v>
      </c>
      <c r="B123" s="21">
        <v>300</v>
      </c>
      <c r="C123" s="21">
        <v>3</v>
      </c>
      <c r="D123" s="21">
        <v>3</v>
      </c>
      <c r="E123" s="21" t="s">
        <v>142</v>
      </c>
      <c r="F123" s="21" t="s">
        <v>148</v>
      </c>
      <c r="G123" s="21" t="s">
        <v>154</v>
      </c>
      <c r="H123" s="21" t="s">
        <v>154</v>
      </c>
      <c r="I123" s="10" t="s">
        <v>134</v>
      </c>
      <c r="J123" s="25">
        <v>3.3700000000000002E-3</v>
      </c>
      <c r="K123" s="175">
        <f t="shared" si="1"/>
        <v>2.5549658832448827</v>
      </c>
      <c r="L123" s="24"/>
    </row>
    <row r="124" spans="1:12" x14ac:dyDescent="0.25">
      <c r="A124" s="20">
        <v>41093</v>
      </c>
      <c r="B124" s="21">
        <v>313</v>
      </c>
      <c r="C124" s="21">
        <v>3</v>
      </c>
      <c r="D124" s="21">
        <v>3</v>
      </c>
      <c r="E124" s="21" t="s">
        <v>142</v>
      </c>
      <c r="F124" s="21" t="s">
        <v>148</v>
      </c>
      <c r="G124" s="21" t="s">
        <v>154</v>
      </c>
      <c r="H124" s="21" t="s">
        <v>156</v>
      </c>
      <c r="I124" s="10" t="s">
        <v>134</v>
      </c>
      <c r="J124" s="25">
        <v>6.0000000000000001E-3</v>
      </c>
      <c r="K124" s="175">
        <f t="shared" si="1"/>
        <v>4.5489006823351028</v>
      </c>
      <c r="L124" s="24"/>
    </row>
    <row r="125" spans="1:12" x14ac:dyDescent="0.25">
      <c r="A125" s="20">
        <v>41093</v>
      </c>
      <c r="B125" s="21">
        <v>314</v>
      </c>
      <c r="C125" s="21">
        <v>3</v>
      </c>
      <c r="D125" s="21">
        <v>3</v>
      </c>
      <c r="E125" s="21" t="s">
        <v>142</v>
      </c>
      <c r="F125" s="21" t="s">
        <v>149</v>
      </c>
      <c r="G125" s="21" t="s">
        <v>154</v>
      </c>
      <c r="H125" s="21" t="s">
        <v>154</v>
      </c>
      <c r="I125" s="10" t="s">
        <v>134</v>
      </c>
      <c r="J125" s="25">
        <v>1.6800000000000001E-3</v>
      </c>
      <c r="K125" s="175">
        <f t="shared" si="1"/>
        <v>1.2736921910538288</v>
      </c>
      <c r="L125" s="24"/>
    </row>
    <row r="126" spans="1:12" x14ac:dyDescent="0.25">
      <c r="A126" s="20">
        <v>41093</v>
      </c>
      <c r="B126" s="21">
        <v>317</v>
      </c>
      <c r="C126" s="21">
        <v>4</v>
      </c>
      <c r="D126" s="21">
        <v>1</v>
      </c>
      <c r="E126" s="21" t="s">
        <v>143</v>
      </c>
      <c r="F126" s="21" t="s">
        <v>148</v>
      </c>
      <c r="G126" s="21" t="s">
        <v>154</v>
      </c>
      <c r="H126" s="21" t="s">
        <v>154</v>
      </c>
      <c r="I126" s="10" t="s">
        <v>134</v>
      </c>
      <c r="J126" s="25">
        <v>8.9999999999999993E-3</v>
      </c>
      <c r="K126" s="175">
        <f t="shared" si="1"/>
        <v>6.8233510235026538</v>
      </c>
      <c r="L126" s="24"/>
    </row>
    <row r="127" spans="1:12" x14ac:dyDescent="0.25">
      <c r="A127" s="20">
        <v>41093</v>
      </c>
      <c r="B127" s="21">
        <v>319</v>
      </c>
      <c r="C127" s="21">
        <v>4</v>
      </c>
      <c r="D127" s="21">
        <v>1</v>
      </c>
      <c r="E127" s="21" t="s">
        <v>143</v>
      </c>
      <c r="F127" s="21" t="s">
        <v>151</v>
      </c>
      <c r="G127" s="21" t="s">
        <v>154</v>
      </c>
      <c r="H127" s="21" t="s">
        <v>154</v>
      </c>
      <c r="I127" s="10" t="s">
        <v>134</v>
      </c>
      <c r="J127" s="22">
        <v>7.5000000000000002E-4</v>
      </c>
      <c r="K127" s="175">
        <f t="shared" si="1"/>
        <v>0.56861258529188785</v>
      </c>
      <c r="L127" s="24"/>
    </row>
    <row r="128" spans="1:12" x14ac:dyDescent="0.25">
      <c r="A128" s="20">
        <v>41093</v>
      </c>
      <c r="B128" s="21">
        <v>321</v>
      </c>
      <c r="C128" s="21">
        <v>4</v>
      </c>
      <c r="D128" s="21">
        <v>1</v>
      </c>
      <c r="E128" s="21" t="s">
        <v>143</v>
      </c>
      <c r="F128" s="21" t="s">
        <v>148</v>
      </c>
      <c r="G128" s="21" t="s">
        <v>157</v>
      </c>
      <c r="H128" s="21" t="s">
        <v>154</v>
      </c>
      <c r="I128" s="10" t="s">
        <v>134</v>
      </c>
      <c r="J128" s="25">
        <v>8.0000000000000002E-3</v>
      </c>
      <c r="K128" s="175">
        <f t="shared" si="1"/>
        <v>6.0652009097801365</v>
      </c>
      <c r="L128" s="24"/>
    </row>
    <row r="129" spans="1:12" x14ac:dyDescent="0.25">
      <c r="A129" s="20">
        <v>41093</v>
      </c>
      <c r="B129" s="21">
        <v>323</v>
      </c>
      <c r="C129" s="21">
        <v>4</v>
      </c>
      <c r="D129" s="21">
        <v>1</v>
      </c>
      <c r="E129" s="21" t="s">
        <v>143</v>
      </c>
      <c r="F129" s="21" t="s">
        <v>149</v>
      </c>
      <c r="G129" s="21" t="s">
        <v>154</v>
      </c>
      <c r="H129" s="21" t="s">
        <v>154</v>
      </c>
      <c r="I129" s="10" t="s">
        <v>134</v>
      </c>
      <c r="J129" s="25">
        <v>1.2E-2</v>
      </c>
      <c r="K129" s="175">
        <f t="shared" si="1"/>
        <v>9.0978013646702056</v>
      </c>
      <c r="L129" s="24"/>
    </row>
    <row r="130" spans="1:12" x14ac:dyDescent="0.25">
      <c r="A130" s="20">
        <v>41093</v>
      </c>
      <c r="B130" s="21">
        <v>325</v>
      </c>
      <c r="C130" s="21">
        <v>4</v>
      </c>
      <c r="D130" s="21">
        <v>1</v>
      </c>
      <c r="E130" s="21" t="s">
        <v>143</v>
      </c>
      <c r="F130" s="21" t="s">
        <v>148</v>
      </c>
      <c r="G130" s="21" t="s">
        <v>154</v>
      </c>
      <c r="H130" s="21" t="s">
        <v>156</v>
      </c>
      <c r="I130" s="10" t="s">
        <v>134</v>
      </c>
      <c r="J130" s="25">
        <v>8.0000000000000002E-3</v>
      </c>
      <c r="K130" s="175">
        <f t="shared" si="1"/>
        <v>6.0652009097801365</v>
      </c>
      <c r="L130" s="24"/>
    </row>
    <row r="131" spans="1:12" x14ac:dyDescent="0.25">
      <c r="A131" s="20">
        <v>41093</v>
      </c>
      <c r="B131" s="21">
        <v>335</v>
      </c>
      <c r="C131" s="21">
        <v>4</v>
      </c>
      <c r="D131" s="21">
        <v>1</v>
      </c>
      <c r="E131" s="21" t="s">
        <v>143</v>
      </c>
      <c r="F131" s="21" t="s">
        <v>150</v>
      </c>
      <c r="G131" s="21" t="s">
        <v>154</v>
      </c>
      <c r="H131" s="21" t="s">
        <v>154</v>
      </c>
      <c r="I131" s="10" t="s">
        <v>134</v>
      </c>
      <c r="J131" s="25">
        <v>2.5999999999999999E-2</v>
      </c>
      <c r="K131" s="175">
        <f t="shared" si="1"/>
        <v>19.711902956785444</v>
      </c>
      <c r="L131" s="24"/>
    </row>
    <row r="132" spans="1:12" x14ac:dyDescent="0.25">
      <c r="A132" s="20">
        <v>41093</v>
      </c>
      <c r="B132" s="21">
        <v>347</v>
      </c>
      <c r="C132" s="21">
        <v>4</v>
      </c>
      <c r="D132" s="21">
        <v>1</v>
      </c>
      <c r="E132" s="21" t="s">
        <v>143</v>
      </c>
      <c r="F132" s="21" t="s">
        <v>148</v>
      </c>
      <c r="G132" s="21" t="s">
        <v>154</v>
      </c>
      <c r="H132" s="21" t="s">
        <v>155</v>
      </c>
      <c r="I132" s="10" t="s">
        <v>134</v>
      </c>
      <c r="J132" s="25">
        <v>3.2000000000000001E-2</v>
      </c>
      <c r="K132" s="175">
        <f t="shared" si="1"/>
        <v>24.260803639120546</v>
      </c>
      <c r="L132" s="24"/>
    </row>
    <row r="133" spans="1:12" x14ac:dyDescent="0.25">
      <c r="A133" s="20">
        <v>41093</v>
      </c>
      <c r="B133" s="21">
        <v>351</v>
      </c>
      <c r="C133" s="21">
        <v>4</v>
      </c>
      <c r="D133" s="21">
        <v>2</v>
      </c>
      <c r="E133" s="21" t="s">
        <v>145</v>
      </c>
      <c r="F133" s="21" t="s">
        <v>148</v>
      </c>
      <c r="G133" s="21" t="s">
        <v>154</v>
      </c>
      <c r="H133" s="21" t="s">
        <v>155</v>
      </c>
      <c r="I133" s="10" t="s">
        <v>134</v>
      </c>
      <c r="J133" s="25">
        <v>2.6900000000000001E-3</v>
      </c>
      <c r="K133" s="175">
        <f t="shared" si="1"/>
        <v>2.0394238059135712</v>
      </c>
      <c r="L133" s="24"/>
    </row>
    <row r="134" spans="1:12" x14ac:dyDescent="0.25">
      <c r="A134" s="20">
        <v>41093</v>
      </c>
      <c r="B134" s="21">
        <v>353</v>
      </c>
      <c r="C134" s="21">
        <v>4</v>
      </c>
      <c r="D134" s="21">
        <v>2</v>
      </c>
      <c r="E134" s="21" t="s">
        <v>145</v>
      </c>
      <c r="F134" s="21" t="s">
        <v>148</v>
      </c>
      <c r="G134" s="21" t="s">
        <v>157</v>
      </c>
      <c r="H134" s="21" t="s">
        <v>154</v>
      </c>
      <c r="I134" s="10" t="s">
        <v>134</v>
      </c>
      <c r="J134" s="25">
        <v>4.4900000000000001E-3</v>
      </c>
      <c r="K134" s="175">
        <f t="shared" si="1"/>
        <v>3.4040940106141018</v>
      </c>
      <c r="L134" s="24"/>
    </row>
    <row r="135" spans="1:12" x14ac:dyDescent="0.25">
      <c r="A135" s="20">
        <v>41093</v>
      </c>
      <c r="B135" s="21">
        <v>364</v>
      </c>
      <c r="C135" s="21">
        <v>4</v>
      </c>
      <c r="D135" s="21">
        <v>2</v>
      </c>
      <c r="E135" s="21" t="s">
        <v>145</v>
      </c>
      <c r="F135" s="21" t="s">
        <v>149</v>
      </c>
      <c r="G135" s="21" t="s">
        <v>154</v>
      </c>
      <c r="H135" s="21" t="s">
        <v>154</v>
      </c>
      <c r="I135" s="10" t="s">
        <v>134</v>
      </c>
      <c r="J135" s="25">
        <v>3.0799999999999998E-3</v>
      </c>
      <c r="K135" s="175">
        <f t="shared" si="1"/>
        <v>2.3351023502653523</v>
      </c>
      <c r="L135" s="24"/>
    </row>
    <row r="136" spans="1:12" x14ac:dyDescent="0.25">
      <c r="A136" s="20">
        <v>41093</v>
      </c>
      <c r="B136" s="21">
        <v>365</v>
      </c>
      <c r="C136" s="21">
        <v>4</v>
      </c>
      <c r="D136" s="21">
        <v>2</v>
      </c>
      <c r="E136" s="21" t="s">
        <v>145</v>
      </c>
      <c r="F136" s="21" t="s">
        <v>148</v>
      </c>
      <c r="G136" s="21" t="s">
        <v>154</v>
      </c>
      <c r="H136" s="21" t="s">
        <v>156</v>
      </c>
      <c r="I136" s="10" t="s">
        <v>134</v>
      </c>
      <c r="J136" s="25">
        <v>2.9000000000000001E-2</v>
      </c>
      <c r="K136" s="175">
        <f t="shared" ref="K136:K174" si="2">(10000*J136)/13.19</f>
        <v>21.986353297952995</v>
      </c>
      <c r="L136" s="24"/>
    </row>
    <row r="137" spans="1:12" x14ac:dyDescent="0.25">
      <c r="A137" s="20">
        <v>41093</v>
      </c>
      <c r="B137" s="21">
        <v>369</v>
      </c>
      <c r="C137" s="21">
        <v>4</v>
      </c>
      <c r="D137" s="21">
        <v>2</v>
      </c>
      <c r="E137" s="21" t="s">
        <v>145</v>
      </c>
      <c r="F137" s="21" t="s">
        <v>148</v>
      </c>
      <c r="G137" s="21" t="s">
        <v>154</v>
      </c>
      <c r="H137" s="21" t="s">
        <v>154</v>
      </c>
      <c r="I137" s="10" t="s">
        <v>134</v>
      </c>
      <c r="J137" s="25">
        <v>1.6E-2</v>
      </c>
      <c r="K137" s="175">
        <f t="shared" si="2"/>
        <v>12.130401819560273</v>
      </c>
      <c r="L137" s="24"/>
    </row>
    <row r="138" spans="1:12" x14ac:dyDescent="0.25">
      <c r="A138" s="20">
        <v>41093</v>
      </c>
      <c r="B138" s="21">
        <v>374</v>
      </c>
      <c r="C138" s="21">
        <v>4</v>
      </c>
      <c r="D138" s="21">
        <v>2</v>
      </c>
      <c r="E138" s="21" t="s">
        <v>145</v>
      </c>
      <c r="F138" s="21" t="s">
        <v>150</v>
      </c>
      <c r="G138" s="21" t="s">
        <v>154</v>
      </c>
      <c r="H138" s="21" t="s">
        <v>154</v>
      </c>
      <c r="I138" s="10" t="s">
        <v>134</v>
      </c>
      <c r="J138" s="25">
        <v>5.2999999999999999E-2</v>
      </c>
      <c r="K138" s="175">
        <f t="shared" si="2"/>
        <v>40.181956027293403</v>
      </c>
      <c r="L138" s="24"/>
    </row>
    <row r="139" spans="1:12" x14ac:dyDescent="0.25">
      <c r="A139" s="20">
        <v>41093</v>
      </c>
      <c r="B139" s="21">
        <v>379</v>
      </c>
      <c r="C139" s="21">
        <v>4</v>
      </c>
      <c r="D139" s="21">
        <v>2</v>
      </c>
      <c r="E139" s="21" t="s">
        <v>145</v>
      </c>
      <c r="F139" s="21" t="s">
        <v>151</v>
      </c>
      <c r="G139" s="21" t="s">
        <v>154</v>
      </c>
      <c r="H139" s="21" t="s">
        <v>154</v>
      </c>
      <c r="I139" s="10" t="s">
        <v>134</v>
      </c>
      <c r="J139" s="25">
        <v>2.1000000000000001E-2</v>
      </c>
      <c r="K139" s="175">
        <f t="shared" si="2"/>
        <v>15.921152388172858</v>
      </c>
      <c r="L139" s="24"/>
    </row>
    <row r="140" spans="1:12" x14ac:dyDescent="0.25">
      <c r="A140" s="20">
        <v>41093</v>
      </c>
      <c r="B140" s="21">
        <v>392</v>
      </c>
      <c r="C140" s="21">
        <v>4</v>
      </c>
      <c r="D140" s="21">
        <v>3</v>
      </c>
      <c r="E140" s="21" t="s">
        <v>144</v>
      </c>
      <c r="F140" s="21" t="s">
        <v>149</v>
      </c>
      <c r="G140" s="21" t="s">
        <v>154</v>
      </c>
      <c r="H140" s="21" t="s">
        <v>154</v>
      </c>
      <c r="I140" s="10" t="s">
        <v>134</v>
      </c>
      <c r="J140" s="151"/>
      <c r="K140" s="175">
        <f t="shared" si="2"/>
        <v>0</v>
      </c>
      <c r="L140" s="24" t="s">
        <v>133</v>
      </c>
    </row>
    <row r="141" spans="1:12" x14ac:dyDescent="0.25">
      <c r="A141" s="20">
        <v>41093</v>
      </c>
      <c r="B141" s="21">
        <v>398</v>
      </c>
      <c r="C141" s="21">
        <v>4</v>
      </c>
      <c r="D141" s="21">
        <v>3</v>
      </c>
      <c r="E141" s="21" t="s">
        <v>144</v>
      </c>
      <c r="F141" s="21" t="s">
        <v>148</v>
      </c>
      <c r="G141" s="21" t="s">
        <v>154</v>
      </c>
      <c r="H141" s="21" t="s">
        <v>156</v>
      </c>
      <c r="I141" s="10" t="s">
        <v>134</v>
      </c>
      <c r="J141" s="25">
        <v>2.1999999999999999E-2</v>
      </c>
      <c r="K141" s="175">
        <f t="shared" si="2"/>
        <v>16.679302501895375</v>
      </c>
      <c r="L141" s="24"/>
    </row>
    <row r="142" spans="1:12" x14ac:dyDescent="0.25">
      <c r="A142" s="20">
        <v>41093</v>
      </c>
      <c r="B142" s="21">
        <v>405</v>
      </c>
      <c r="C142" s="21">
        <v>4</v>
      </c>
      <c r="D142" s="21">
        <v>3</v>
      </c>
      <c r="E142" s="21" t="s">
        <v>144</v>
      </c>
      <c r="F142" s="21" t="s">
        <v>148</v>
      </c>
      <c r="G142" s="21" t="s">
        <v>154</v>
      </c>
      <c r="H142" s="21" t="s">
        <v>154</v>
      </c>
      <c r="I142" s="10" t="s">
        <v>134</v>
      </c>
      <c r="J142" s="25">
        <v>8.0000000000000002E-3</v>
      </c>
      <c r="K142" s="175">
        <f t="shared" si="2"/>
        <v>6.0652009097801365</v>
      </c>
      <c r="L142" s="24"/>
    </row>
    <row r="143" spans="1:12" x14ac:dyDescent="0.25">
      <c r="A143" s="20">
        <v>41093</v>
      </c>
      <c r="B143" s="21">
        <v>409</v>
      </c>
      <c r="C143" s="21">
        <v>4</v>
      </c>
      <c r="D143" s="21">
        <v>3</v>
      </c>
      <c r="E143" s="21" t="s">
        <v>144</v>
      </c>
      <c r="F143" s="21" t="s">
        <v>150</v>
      </c>
      <c r="G143" s="21" t="s">
        <v>154</v>
      </c>
      <c r="H143" s="21" t="s">
        <v>154</v>
      </c>
      <c r="I143" s="10" t="s">
        <v>134</v>
      </c>
      <c r="J143" s="25">
        <v>0.03</v>
      </c>
      <c r="K143" s="175">
        <f t="shared" si="2"/>
        <v>22.744503411675513</v>
      </c>
      <c r="L143" s="24"/>
    </row>
    <row r="144" spans="1:12" x14ac:dyDescent="0.25">
      <c r="A144" s="20">
        <v>41093</v>
      </c>
      <c r="B144" s="21">
        <v>411</v>
      </c>
      <c r="C144" s="21">
        <v>4</v>
      </c>
      <c r="D144" s="21">
        <v>3</v>
      </c>
      <c r="E144" s="21" t="s">
        <v>144</v>
      </c>
      <c r="F144" s="21" t="s">
        <v>151</v>
      </c>
      <c r="G144" s="21" t="s">
        <v>154</v>
      </c>
      <c r="H144" s="21" t="s">
        <v>154</v>
      </c>
      <c r="I144" s="10" t="s">
        <v>134</v>
      </c>
      <c r="J144" s="25">
        <v>3.6600000000000001E-3</v>
      </c>
      <c r="K144" s="175">
        <f t="shared" si="2"/>
        <v>2.7748294162244127</v>
      </c>
      <c r="L144" s="24"/>
    </row>
    <row r="145" spans="1:12" x14ac:dyDescent="0.25">
      <c r="A145" s="20">
        <v>41093</v>
      </c>
      <c r="B145" s="21">
        <v>415</v>
      </c>
      <c r="C145" s="21">
        <v>4</v>
      </c>
      <c r="D145" s="21">
        <v>3</v>
      </c>
      <c r="E145" s="21" t="s">
        <v>144</v>
      </c>
      <c r="F145" s="21" t="s">
        <v>148</v>
      </c>
      <c r="G145" s="21" t="s">
        <v>157</v>
      </c>
      <c r="H145" s="21" t="s">
        <v>154</v>
      </c>
      <c r="I145" s="10" t="s">
        <v>134</v>
      </c>
      <c r="J145" s="25">
        <v>2.1000000000000001E-2</v>
      </c>
      <c r="K145" s="175">
        <f t="shared" si="2"/>
        <v>15.921152388172858</v>
      </c>
      <c r="L145" s="24"/>
    </row>
    <row r="146" spans="1:12" x14ac:dyDescent="0.25">
      <c r="A146" s="20">
        <v>41093</v>
      </c>
      <c r="B146" s="21">
        <v>419</v>
      </c>
      <c r="C146" s="21">
        <v>4</v>
      </c>
      <c r="D146" s="21">
        <v>3</v>
      </c>
      <c r="E146" s="21" t="s">
        <v>144</v>
      </c>
      <c r="F146" s="21" t="s">
        <v>148</v>
      </c>
      <c r="G146" s="21" t="s">
        <v>154</v>
      </c>
      <c r="H146" s="21" t="s">
        <v>155</v>
      </c>
      <c r="I146" s="10" t="s">
        <v>134</v>
      </c>
      <c r="J146" s="25">
        <v>2.2100000000000002E-3</v>
      </c>
      <c r="K146" s="175">
        <f t="shared" si="2"/>
        <v>1.6755117513267628</v>
      </c>
      <c r="L146" s="24"/>
    </row>
    <row r="147" spans="1:12" x14ac:dyDescent="0.25">
      <c r="A147" s="20">
        <v>41093</v>
      </c>
      <c r="B147" s="21">
        <v>427</v>
      </c>
      <c r="C147" s="21">
        <v>5</v>
      </c>
      <c r="D147" s="21">
        <v>1</v>
      </c>
      <c r="E147" s="21" t="s">
        <v>144</v>
      </c>
      <c r="F147" s="21" t="s">
        <v>151</v>
      </c>
      <c r="G147" s="21" t="s">
        <v>154</v>
      </c>
      <c r="H147" s="21" t="s">
        <v>154</v>
      </c>
      <c r="I147" s="10" t="s">
        <v>134</v>
      </c>
      <c r="J147" s="25">
        <v>4.15E-3</v>
      </c>
      <c r="K147" s="175">
        <f t="shared" si="2"/>
        <v>3.1463229719484458</v>
      </c>
      <c r="L147" s="24"/>
    </row>
    <row r="148" spans="1:12" x14ac:dyDescent="0.25">
      <c r="A148" s="20">
        <v>41093</v>
      </c>
      <c r="B148" s="21">
        <v>433</v>
      </c>
      <c r="C148" s="21">
        <v>5</v>
      </c>
      <c r="D148" s="21">
        <v>1</v>
      </c>
      <c r="E148" s="21" t="s">
        <v>144</v>
      </c>
      <c r="F148" s="21" t="s">
        <v>148</v>
      </c>
      <c r="G148" s="21" t="s">
        <v>157</v>
      </c>
      <c r="H148" s="21" t="s">
        <v>154</v>
      </c>
      <c r="I148" s="10" t="s">
        <v>134</v>
      </c>
      <c r="J148" s="25">
        <v>6.0000000000000001E-3</v>
      </c>
      <c r="K148" s="175">
        <f t="shared" si="2"/>
        <v>4.5489006823351028</v>
      </c>
      <c r="L148" s="24"/>
    </row>
    <row r="149" spans="1:12" x14ac:dyDescent="0.25">
      <c r="A149" s="20">
        <v>41093</v>
      </c>
      <c r="B149" s="21">
        <v>437</v>
      </c>
      <c r="C149" s="21">
        <v>5</v>
      </c>
      <c r="D149" s="21">
        <v>1</v>
      </c>
      <c r="E149" s="21" t="s">
        <v>144</v>
      </c>
      <c r="F149" s="21" t="s">
        <v>148</v>
      </c>
      <c r="G149" s="21" t="s">
        <v>154</v>
      </c>
      <c r="H149" s="21" t="s">
        <v>156</v>
      </c>
      <c r="I149" s="10" t="s">
        <v>134</v>
      </c>
      <c r="J149" s="159">
        <v>8.0000000000000007E-5</v>
      </c>
      <c r="K149" s="175">
        <f t="shared" si="2"/>
        <v>6.0652009097801371E-2</v>
      </c>
      <c r="L149" s="24"/>
    </row>
    <row r="150" spans="1:12" x14ac:dyDescent="0.25">
      <c r="A150" s="20">
        <v>41093</v>
      </c>
      <c r="B150" s="21">
        <v>441</v>
      </c>
      <c r="C150" s="21">
        <v>5</v>
      </c>
      <c r="D150" s="21">
        <v>1</v>
      </c>
      <c r="E150" s="21" t="s">
        <v>144</v>
      </c>
      <c r="F150" s="21" t="s">
        <v>148</v>
      </c>
      <c r="G150" s="21" t="s">
        <v>154</v>
      </c>
      <c r="H150" s="21" t="s">
        <v>154</v>
      </c>
      <c r="I150" s="10" t="s">
        <v>134</v>
      </c>
      <c r="J150" s="25">
        <v>4.1399999999999996E-3</v>
      </c>
      <c r="K150" s="175">
        <f t="shared" si="2"/>
        <v>3.1387414708112207</v>
      </c>
      <c r="L150" s="24"/>
    </row>
    <row r="151" spans="1:12" x14ac:dyDescent="0.25">
      <c r="A151" s="20">
        <v>41093</v>
      </c>
      <c r="B151" s="21">
        <v>444</v>
      </c>
      <c r="C151" s="21">
        <v>5</v>
      </c>
      <c r="D151" s="21">
        <v>1</v>
      </c>
      <c r="E151" s="21" t="s">
        <v>144</v>
      </c>
      <c r="F151" s="21" t="s">
        <v>148</v>
      </c>
      <c r="G151" s="21" t="s">
        <v>154</v>
      </c>
      <c r="H151" s="21" t="s">
        <v>155</v>
      </c>
      <c r="I151" s="10" t="s">
        <v>134</v>
      </c>
      <c r="J151" s="25">
        <v>1.7999999999999999E-2</v>
      </c>
      <c r="K151" s="175">
        <f t="shared" si="2"/>
        <v>13.646702047005308</v>
      </c>
      <c r="L151" s="24"/>
    </row>
    <row r="152" spans="1:12" x14ac:dyDescent="0.25">
      <c r="A152" s="20">
        <v>41093</v>
      </c>
      <c r="B152" s="21">
        <v>452</v>
      </c>
      <c r="C152" s="21">
        <v>5</v>
      </c>
      <c r="D152" s="21">
        <v>1</v>
      </c>
      <c r="E152" s="21" t="s">
        <v>144</v>
      </c>
      <c r="F152" s="21" t="s">
        <v>149</v>
      </c>
      <c r="G152" s="21" t="s">
        <v>154</v>
      </c>
      <c r="H152" s="21" t="s">
        <v>154</v>
      </c>
      <c r="I152" s="10" t="s">
        <v>134</v>
      </c>
      <c r="J152" s="25">
        <v>7.0000000000000001E-3</v>
      </c>
      <c r="K152" s="175">
        <f t="shared" si="2"/>
        <v>5.3070507960576192</v>
      </c>
      <c r="L152" s="24"/>
    </row>
    <row r="153" spans="1:12" x14ac:dyDescent="0.25">
      <c r="A153" s="20">
        <v>41093</v>
      </c>
      <c r="B153" s="21">
        <v>453</v>
      </c>
      <c r="C153" s="21">
        <v>5</v>
      </c>
      <c r="D153" s="21">
        <v>1</v>
      </c>
      <c r="E153" s="21" t="s">
        <v>144</v>
      </c>
      <c r="F153" s="21" t="s">
        <v>150</v>
      </c>
      <c r="G153" s="21" t="s">
        <v>154</v>
      </c>
      <c r="H153" s="21" t="s">
        <v>154</v>
      </c>
      <c r="I153" s="10" t="s">
        <v>134</v>
      </c>
      <c r="J153" s="25">
        <v>2.5000000000000001E-2</v>
      </c>
      <c r="K153" s="175">
        <f t="shared" si="2"/>
        <v>18.953752843062926</v>
      </c>
      <c r="L153" s="24"/>
    </row>
    <row r="154" spans="1:12" x14ac:dyDescent="0.25">
      <c r="A154" s="20">
        <v>41093</v>
      </c>
      <c r="B154" s="21">
        <v>461</v>
      </c>
      <c r="C154" s="21">
        <v>5</v>
      </c>
      <c r="D154" s="21">
        <v>2</v>
      </c>
      <c r="E154" s="21" t="s">
        <v>142</v>
      </c>
      <c r="F154" s="21" t="s">
        <v>148</v>
      </c>
      <c r="G154" s="21" t="s">
        <v>157</v>
      </c>
      <c r="H154" s="21" t="s">
        <v>154</v>
      </c>
      <c r="I154" s="10" t="s">
        <v>134</v>
      </c>
      <c r="J154" s="25">
        <v>1.6E-2</v>
      </c>
      <c r="K154" s="175">
        <f t="shared" si="2"/>
        <v>12.130401819560273</v>
      </c>
      <c r="L154" s="24"/>
    </row>
    <row r="155" spans="1:12" x14ac:dyDescent="0.25">
      <c r="A155" s="20">
        <v>41093</v>
      </c>
      <c r="B155" s="21">
        <v>469</v>
      </c>
      <c r="C155" s="21">
        <v>5</v>
      </c>
      <c r="D155" s="21">
        <v>2</v>
      </c>
      <c r="E155" s="21" t="s">
        <v>142</v>
      </c>
      <c r="F155" s="21" t="s">
        <v>150</v>
      </c>
      <c r="G155" s="21" t="s">
        <v>154</v>
      </c>
      <c r="H155" s="21" t="s">
        <v>154</v>
      </c>
      <c r="I155" s="10" t="s">
        <v>134</v>
      </c>
      <c r="J155" s="25">
        <v>2.5999999999999999E-2</v>
      </c>
      <c r="K155" s="175">
        <f t="shared" si="2"/>
        <v>19.711902956785444</v>
      </c>
      <c r="L155" s="24"/>
    </row>
    <row r="156" spans="1:12" x14ac:dyDescent="0.25">
      <c r="A156" s="20">
        <v>41093</v>
      </c>
      <c r="B156" s="21">
        <v>470</v>
      </c>
      <c r="C156" s="21">
        <v>5</v>
      </c>
      <c r="D156" s="21">
        <v>2</v>
      </c>
      <c r="E156" s="21" t="s">
        <v>142</v>
      </c>
      <c r="F156" s="21" t="s">
        <v>148</v>
      </c>
      <c r="G156" s="21" t="s">
        <v>154</v>
      </c>
      <c r="H156" s="21" t="s">
        <v>155</v>
      </c>
      <c r="I156" s="10" t="s">
        <v>134</v>
      </c>
      <c r="J156" s="25">
        <v>4.8900000000000002E-3</v>
      </c>
      <c r="K156" s="175">
        <f t="shared" si="2"/>
        <v>3.7073540561031089</v>
      </c>
      <c r="L156" s="24"/>
    </row>
    <row r="157" spans="1:12" x14ac:dyDescent="0.25">
      <c r="A157" s="20">
        <v>41093</v>
      </c>
      <c r="B157" s="21">
        <v>475</v>
      </c>
      <c r="C157" s="21">
        <v>5</v>
      </c>
      <c r="D157" s="21">
        <v>2</v>
      </c>
      <c r="E157" s="21" t="s">
        <v>142</v>
      </c>
      <c r="F157" s="21" t="s">
        <v>148</v>
      </c>
      <c r="G157" s="21" t="s">
        <v>154</v>
      </c>
      <c r="H157" s="21" t="s">
        <v>156</v>
      </c>
      <c r="I157" s="10" t="s">
        <v>134</v>
      </c>
      <c r="J157" s="25">
        <v>1.9E-3</v>
      </c>
      <c r="K157" s="175">
        <f t="shared" si="2"/>
        <v>1.4404852160727826</v>
      </c>
      <c r="L157" s="24"/>
    </row>
    <row r="158" spans="1:12" x14ac:dyDescent="0.25">
      <c r="A158" s="20">
        <v>41093</v>
      </c>
      <c r="B158" s="21">
        <v>476</v>
      </c>
      <c r="C158" s="21">
        <v>5</v>
      </c>
      <c r="D158" s="21">
        <v>2</v>
      </c>
      <c r="E158" s="21" t="s">
        <v>142</v>
      </c>
      <c r="F158" s="21" t="s">
        <v>151</v>
      </c>
      <c r="G158" s="21" t="s">
        <v>154</v>
      </c>
      <c r="H158" s="21" t="s">
        <v>154</v>
      </c>
      <c r="I158" s="10" t="s">
        <v>134</v>
      </c>
      <c r="J158" s="22">
        <v>7.5000000000000002E-4</v>
      </c>
      <c r="K158" s="175">
        <f t="shared" si="2"/>
        <v>0.56861258529188785</v>
      </c>
      <c r="L158" s="24"/>
    </row>
    <row r="159" spans="1:12" x14ac:dyDescent="0.25">
      <c r="A159" s="20">
        <v>41093</v>
      </c>
      <c r="B159" s="21">
        <v>478</v>
      </c>
      <c r="C159" s="21">
        <v>5</v>
      </c>
      <c r="D159" s="21">
        <v>2</v>
      </c>
      <c r="E159" s="21" t="s">
        <v>142</v>
      </c>
      <c r="F159" s="21" t="s">
        <v>148</v>
      </c>
      <c r="G159" s="21" t="s">
        <v>154</v>
      </c>
      <c r="H159" s="21" t="s">
        <v>154</v>
      </c>
      <c r="I159" s="10" t="s">
        <v>134</v>
      </c>
      <c r="J159" s="25">
        <v>1.7000000000000001E-2</v>
      </c>
      <c r="K159" s="175">
        <f t="shared" si="2"/>
        <v>12.888551933282791</v>
      </c>
      <c r="L159" s="24"/>
    </row>
    <row r="160" spans="1:12" x14ac:dyDescent="0.25">
      <c r="A160" s="20">
        <v>41093</v>
      </c>
      <c r="B160" s="21">
        <v>481</v>
      </c>
      <c r="C160" s="21">
        <v>5</v>
      </c>
      <c r="D160" s="21">
        <v>2</v>
      </c>
      <c r="E160" s="21" t="s">
        <v>142</v>
      </c>
      <c r="F160" s="21" t="s">
        <v>149</v>
      </c>
      <c r="G160" s="21" t="s">
        <v>154</v>
      </c>
      <c r="H160" s="21" t="s">
        <v>154</v>
      </c>
      <c r="I160" s="10" t="s">
        <v>134</v>
      </c>
      <c r="J160" s="25">
        <v>1.6E-2</v>
      </c>
      <c r="K160" s="175">
        <f t="shared" si="2"/>
        <v>12.130401819560273</v>
      </c>
      <c r="L160" s="24"/>
    </row>
    <row r="161" spans="1:12" x14ac:dyDescent="0.25">
      <c r="A161" s="20">
        <v>41093</v>
      </c>
      <c r="B161" s="21">
        <v>529</v>
      </c>
      <c r="C161" s="21">
        <v>6</v>
      </c>
      <c r="D161" s="21">
        <v>1</v>
      </c>
      <c r="E161" s="21" t="s">
        <v>145</v>
      </c>
      <c r="F161" s="21" t="s">
        <v>149</v>
      </c>
      <c r="G161" s="21" t="s">
        <v>154</v>
      </c>
      <c r="H161" s="21" t="s">
        <v>154</v>
      </c>
      <c r="I161" s="10" t="s">
        <v>134</v>
      </c>
      <c r="J161" s="25">
        <v>5.8000000000000003E-2</v>
      </c>
      <c r="K161" s="175">
        <f t="shared" si="2"/>
        <v>43.97270659590599</v>
      </c>
      <c r="L161" s="24"/>
    </row>
    <row r="162" spans="1:12" x14ac:dyDescent="0.25">
      <c r="A162" s="20">
        <v>41093</v>
      </c>
      <c r="B162" s="21">
        <v>537</v>
      </c>
      <c r="C162" s="21">
        <v>6</v>
      </c>
      <c r="D162" s="21">
        <v>1</v>
      </c>
      <c r="E162" s="21" t="s">
        <v>145</v>
      </c>
      <c r="F162" s="21" t="s">
        <v>148</v>
      </c>
      <c r="G162" s="21" t="s">
        <v>154</v>
      </c>
      <c r="H162" s="21" t="s">
        <v>155</v>
      </c>
      <c r="I162" s="10" t="s">
        <v>134</v>
      </c>
      <c r="J162" s="25">
        <v>0.05</v>
      </c>
      <c r="K162" s="175">
        <f t="shared" si="2"/>
        <v>37.907505686125852</v>
      </c>
      <c r="L162" s="24"/>
    </row>
    <row r="163" spans="1:12" x14ac:dyDescent="0.25">
      <c r="A163" s="20">
        <v>41093</v>
      </c>
      <c r="B163" s="21">
        <v>539</v>
      </c>
      <c r="C163" s="21">
        <v>6</v>
      </c>
      <c r="D163" s="21">
        <v>1</v>
      </c>
      <c r="E163" s="21" t="s">
        <v>145</v>
      </c>
      <c r="F163" s="21" t="s">
        <v>148</v>
      </c>
      <c r="G163" s="21" t="s">
        <v>157</v>
      </c>
      <c r="H163" s="21" t="s">
        <v>154</v>
      </c>
      <c r="I163" s="10" t="s">
        <v>134</v>
      </c>
      <c r="J163" s="25">
        <v>8.9999999999999993E-3</v>
      </c>
      <c r="K163" s="175">
        <f t="shared" si="2"/>
        <v>6.8233510235026538</v>
      </c>
      <c r="L163" s="24"/>
    </row>
    <row r="164" spans="1:12" x14ac:dyDescent="0.25">
      <c r="A164" s="20">
        <v>41093</v>
      </c>
      <c r="B164" s="21">
        <v>541</v>
      </c>
      <c r="C164" s="21">
        <v>6</v>
      </c>
      <c r="D164" s="21">
        <v>1</v>
      </c>
      <c r="E164" s="21" t="s">
        <v>145</v>
      </c>
      <c r="F164" s="21" t="s">
        <v>150</v>
      </c>
      <c r="G164" s="21" t="s">
        <v>154</v>
      </c>
      <c r="H164" s="21" t="s">
        <v>154</v>
      </c>
      <c r="I164" s="10" t="s">
        <v>134</v>
      </c>
      <c r="J164" s="25">
        <v>8.3000000000000004E-2</v>
      </c>
      <c r="K164" s="175">
        <f t="shared" si="2"/>
        <v>62.926459438968919</v>
      </c>
      <c r="L164" s="24"/>
    </row>
    <row r="165" spans="1:12" x14ac:dyDescent="0.25">
      <c r="A165" s="20">
        <v>41093</v>
      </c>
      <c r="B165" s="21">
        <v>546</v>
      </c>
      <c r="C165" s="21">
        <v>6</v>
      </c>
      <c r="D165" s="21">
        <v>1</v>
      </c>
      <c r="E165" s="21" t="s">
        <v>145</v>
      </c>
      <c r="F165" s="21" t="s">
        <v>148</v>
      </c>
      <c r="G165" s="21" t="s">
        <v>154</v>
      </c>
      <c r="H165" s="21" t="s">
        <v>156</v>
      </c>
      <c r="I165" s="10" t="s">
        <v>134</v>
      </c>
      <c r="J165" s="151"/>
      <c r="K165" s="175">
        <f t="shared" si="2"/>
        <v>0</v>
      </c>
      <c r="L165" s="24" t="s">
        <v>133</v>
      </c>
    </row>
    <row r="166" spans="1:12" x14ac:dyDescent="0.25">
      <c r="A166" s="20">
        <v>41093</v>
      </c>
      <c r="B166" s="21">
        <v>549</v>
      </c>
      <c r="C166" s="21">
        <v>6</v>
      </c>
      <c r="D166" s="21">
        <v>1</v>
      </c>
      <c r="E166" s="21" t="s">
        <v>145</v>
      </c>
      <c r="F166" s="21" t="s">
        <v>151</v>
      </c>
      <c r="G166" s="21" t="s">
        <v>154</v>
      </c>
      <c r="H166" s="21" t="s">
        <v>154</v>
      </c>
      <c r="I166" s="10" t="s">
        <v>134</v>
      </c>
      <c r="J166" s="151"/>
      <c r="K166" s="175">
        <f t="shared" si="2"/>
        <v>0</v>
      </c>
      <c r="L166" s="24" t="s">
        <v>133</v>
      </c>
    </row>
    <row r="167" spans="1:12" x14ac:dyDescent="0.25">
      <c r="A167" s="20">
        <v>41093</v>
      </c>
      <c r="B167" s="21">
        <v>560</v>
      </c>
      <c r="C167" s="21">
        <v>6</v>
      </c>
      <c r="D167" s="21">
        <v>1</v>
      </c>
      <c r="E167" s="21" t="s">
        <v>145</v>
      </c>
      <c r="F167" s="21" t="s">
        <v>148</v>
      </c>
      <c r="G167" s="21" t="s">
        <v>154</v>
      </c>
      <c r="H167" s="21" t="s">
        <v>154</v>
      </c>
      <c r="I167" s="10" t="s">
        <v>134</v>
      </c>
      <c r="J167" s="25">
        <v>0.01</v>
      </c>
      <c r="K167" s="175">
        <f t="shared" si="2"/>
        <v>7.581501137225171</v>
      </c>
      <c r="L167" s="24"/>
    </row>
    <row r="168" spans="1:12" x14ac:dyDescent="0.25">
      <c r="A168" s="20">
        <v>41093</v>
      </c>
      <c r="B168" s="21">
        <v>562</v>
      </c>
      <c r="C168" s="21">
        <v>6</v>
      </c>
      <c r="D168" s="21">
        <v>2</v>
      </c>
      <c r="E168" s="21" t="s">
        <v>143</v>
      </c>
      <c r="F168" s="21" t="s">
        <v>148</v>
      </c>
      <c r="G168" s="21" t="s">
        <v>154</v>
      </c>
      <c r="H168" s="21" t="s">
        <v>154</v>
      </c>
      <c r="I168" s="10" t="s">
        <v>134</v>
      </c>
      <c r="J168" s="25">
        <v>5.5999999999999999E-3</v>
      </c>
      <c r="K168" s="175">
        <f t="shared" si="2"/>
        <v>4.2456406368460957</v>
      </c>
      <c r="L168" s="24"/>
    </row>
    <row r="169" spans="1:12" x14ac:dyDescent="0.25">
      <c r="A169" s="20">
        <v>41093</v>
      </c>
      <c r="B169" s="21">
        <v>570</v>
      </c>
      <c r="C169" s="21">
        <v>6</v>
      </c>
      <c r="D169" s="21">
        <v>2</v>
      </c>
      <c r="E169" s="21" t="s">
        <v>143</v>
      </c>
      <c r="F169" s="21" t="s">
        <v>151</v>
      </c>
      <c r="G169" s="21" t="s">
        <v>154</v>
      </c>
      <c r="H169" s="21" t="s">
        <v>154</v>
      </c>
      <c r="I169" s="10" t="s">
        <v>134</v>
      </c>
      <c r="J169" s="22">
        <v>3.8000000000000002E-4</v>
      </c>
      <c r="K169" s="175">
        <f t="shared" si="2"/>
        <v>0.28809704321455654</v>
      </c>
      <c r="L169" s="24"/>
    </row>
    <row r="170" spans="1:12" x14ac:dyDescent="0.25">
      <c r="A170" s="20">
        <v>41093</v>
      </c>
      <c r="B170" s="21">
        <v>571</v>
      </c>
      <c r="C170" s="21">
        <v>6</v>
      </c>
      <c r="D170" s="21">
        <v>2</v>
      </c>
      <c r="E170" s="21" t="s">
        <v>143</v>
      </c>
      <c r="F170" s="21" t="s">
        <v>148</v>
      </c>
      <c r="G170" s="21" t="s">
        <v>154</v>
      </c>
      <c r="H170" s="21" t="s">
        <v>155</v>
      </c>
      <c r="I170" s="10" t="s">
        <v>134</v>
      </c>
      <c r="J170" s="25">
        <v>4.79E-3</v>
      </c>
      <c r="K170" s="175">
        <f t="shared" si="2"/>
        <v>3.6315390447308569</v>
      </c>
      <c r="L170" s="24"/>
    </row>
    <row r="171" spans="1:12" x14ac:dyDescent="0.25">
      <c r="A171" s="20">
        <v>41093</v>
      </c>
      <c r="B171" s="21">
        <v>572</v>
      </c>
      <c r="C171" s="21">
        <v>6</v>
      </c>
      <c r="D171" s="21">
        <v>2</v>
      </c>
      <c r="E171" s="21" t="s">
        <v>143</v>
      </c>
      <c r="F171" s="21" t="s">
        <v>148</v>
      </c>
      <c r="G171" s="21" t="s">
        <v>154</v>
      </c>
      <c r="H171" s="21" t="s">
        <v>156</v>
      </c>
      <c r="I171" s="10" t="s">
        <v>134</v>
      </c>
      <c r="J171" s="25">
        <v>1.2E-2</v>
      </c>
      <c r="K171" s="175">
        <f t="shared" si="2"/>
        <v>9.0978013646702056</v>
      </c>
      <c r="L171" s="24"/>
    </row>
    <row r="172" spans="1:12" x14ac:dyDescent="0.25">
      <c r="A172" s="20">
        <v>41093</v>
      </c>
      <c r="B172" s="21">
        <v>574</v>
      </c>
      <c r="C172" s="21">
        <v>6</v>
      </c>
      <c r="D172" s="21">
        <v>2</v>
      </c>
      <c r="E172" s="21" t="s">
        <v>143</v>
      </c>
      <c r="F172" s="21" t="s">
        <v>148</v>
      </c>
      <c r="G172" s="21" t="s">
        <v>157</v>
      </c>
      <c r="H172" s="21" t="s">
        <v>154</v>
      </c>
      <c r="I172" s="10" t="s">
        <v>134</v>
      </c>
      <c r="J172" s="25">
        <v>0.17100000000000001</v>
      </c>
      <c r="K172" s="175">
        <f t="shared" si="2"/>
        <v>129.64366944655043</v>
      </c>
      <c r="L172" s="24"/>
    </row>
    <row r="173" spans="1:12" x14ac:dyDescent="0.25">
      <c r="A173" s="160">
        <v>41093</v>
      </c>
      <c r="B173" s="21">
        <v>577</v>
      </c>
      <c r="C173" s="21">
        <v>6</v>
      </c>
      <c r="D173" s="21">
        <v>2</v>
      </c>
      <c r="E173" s="21" t="s">
        <v>143</v>
      </c>
      <c r="F173" s="21" t="s">
        <v>150</v>
      </c>
      <c r="G173" s="21" t="s">
        <v>154</v>
      </c>
      <c r="H173" s="21" t="s">
        <v>154</v>
      </c>
      <c r="I173" s="10" t="s">
        <v>134</v>
      </c>
      <c r="J173" s="25">
        <v>4.1000000000000002E-2</v>
      </c>
      <c r="K173" s="175">
        <f t="shared" si="2"/>
        <v>31.084154662623199</v>
      </c>
      <c r="L173" s="24"/>
    </row>
    <row r="174" spans="1:12" ht="15.75" thickBot="1" x14ac:dyDescent="0.3">
      <c r="A174" s="161">
        <v>41093</v>
      </c>
      <c r="B174" s="162">
        <v>587</v>
      </c>
      <c r="C174" s="21">
        <v>6</v>
      </c>
      <c r="D174" s="21">
        <v>2</v>
      </c>
      <c r="E174" s="21" t="s">
        <v>143</v>
      </c>
      <c r="F174" s="21" t="s">
        <v>149</v>
      </c>
      <c r="G174" s="21" t="s">
        <v>154</v>
      </c>
      <c r="H174" s="21" t="s">
        <v>154</v>
      </c>
      <c r="I174" s="163" t="s">
        <v>134</v>
      </c>
      <c r="J174" s="164">
        <v>6.3200000000000001E-3</v>
      </c>
      <c r="K174" s="175">
        <f t="shared" si="2"/>
        <v>4.7915087187263081</v>
      </c>
      <c r="L174" s="165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9"/>
  <sheetViews>
    <sheetView workbookViewId="0">
      <selection activeCell="L2" sqref="L2"/>
    </sheetView>
  </sheetViews>
  <sheetFormatPr defaultRowHeight="15" x14ac:dyDescent="0.25"/>
  <cols>
    <col min="5" max="5" width="8.28515625" bestFit="1" customWidth="1"/>
    <col min="6" max="6" width="23.28515625" bestFit="1" customWidth="1"/>
    <col min="7" max="7" width="11.85546875" bestFit="1" customWidth="1"/>
    <col min="8" max="8" width="14" bestFit="1" customWidth="1"/>
    <col min="10" max="10" width="8" style="176" bestFit="1" customWidth="1"/>
    <col min="11" max="11" width="13.85546875" style="176" bestFit="1" customWidth="1"/>
  </cols>
  <sheetData>
    <row r="1" spans="1:11" x14ac:dyDescent="0.25">
      <c r="A1" s="180" t="s">
        <v>2</v>
      </c>
      <c r="B1" s="181" t="s">
        <v>3</v>
      </c>
      <c r="C1" s="183" t="s">
        <v>140</v>
      </c>
      <c r="D1" s="183" t="s">
        <v>141</v>
      </c>
      <c r="E1" s="183" t="s">
        <v>146</v>
      </c>
      <c r="F1" s="184" t="s">
        <v>147</v>
      </c>
      <c r="G1" s="184" t="s">
        <v>152</v>
      </c>
      <c r="H1" s="183" t="s">
        <v>153</v>
      </c>
      <c r="I1" s="181" t="s">
        <v>43</v>
      </c>
      <c r="J1" s="182" t="s">
        <v>132</v>
      </c>
      <c r="K1" s="169" t="s">
        <v>139</v>
      </c>
    </row>
    <row r="2" spans="1:11" x14ac:dyDescent="0.25">
      <c r="A2" s="11">
        <v>41464</v>
      </c>
      <c r="B2" s="21">
        <v>2</v>
      </c>
      <c r="C2" s="21">
        <v>1</v>
      </c>
      <c r="D2" s="21">
        <v>1</v>
      </c>
      <c r="E2" s="21" t="s">
        <v>142</v>
      </c>
      <c r="F2" s="21" t="s">
        <v>148</v>
      </c>
      <c r="G2" s="21" t="s">
        <v>154</v>
      </c>
      <c r="H2" s="21" t="s">
        <v>155</v>
      </c>
      <c r="I2" s="21" t="s">
        <v>132</v>
      </c>
      <c r="J2" s="13">
        <v>0.01</v>
      </c>
      <c r="K2" s="14">
        <f t="shared" ref="K2:K33" si="0">(10000*J2)/13.19</f>
        <v>7.581501137225171</v>
      </c>
    </row>
    <row r="3" spans="1:11" x14ac:dyDescent="0.25">
      <c r="A3" s="11">
        <v>41464</v>
      </c>
      <c r="B3" s="21">
        <v>12</v>
      </c>
      <c r="C3" s="21">
        <v>1</v>
      </c>
      <c r="D3" s="21">
        <v>1</v>
      </c>
      <c r="E3" s="21" t="s">
        <v>142</v>
      </c>
      <c r="F3" s="21" t="s">
        <v>148</v>
      </c>
      <c r="G3" s="21" t="s">
        <v>154</v>
      </c>
      <c r="H3" s="21" t="s">
        <v>156</v>
      </c>
      <c r="I3" s="21" t="s">
        <v>132</v>
      </c>
      <c r="J3" s="13">
        <v>2.1000000000000001E-2</v>
      </c>
      <c r="K3" s="14">
        <f t="shared" si="0"/>
        <v>15.921152388172858</v>
      </c>
    </row>
    <row r="4" spans="1:11" x14ac:dyDescent="0.25">
      <c r="A4" s="11">
        <v>41464</v>
      </c>
      <c r="B4" s="21">
        <v>22</v>
      </c>
      <c r="C4" s="21">
        <v>1</v>
      </c>
      <c r="D4" s="21">
        <v>1</v>
      </c>
      <c r="E4" s="21" t="s">
        <v>142</v>
      </c>
      <c r="F4" s="21" t="s">
        <v>149</v>
      </c>
      <c r="G4" s="21" t="s">
        <v>154</v>
      </c>
      <c r="H4" s="21" t="s">
        <v>154</v>
      </c>
      <c r="I4" s="21" t="s">
        <v>132</v>
      </c>
      <c r="J4" s="13">
        <v>1.4E-2</v>
      </c>
      <c r="K4" s="14">
        <f t="shared" si="0"/>
        <v>10.614101592115238</v>
      </c>
    </row>
    <row r="5" spans="1:11" x14ac:dyDescent="0.25">
      <c r="A5" s="11">
        <v>41464</v>
      </c>
      <c r="B5" s="21">
        <v>25</v>
      </c>
      <c r="C5" s="21">
        <v>1</v>
      </c>
      <c r="D5" s="21">
        <v>1</v>
      </c>
      <c r="E5" s="21" t="s">
        <v>142</v>
      </c>
      <c r="F5" s="21" t="s">
        <v>148</v>
      </c>
      <c r="G5" s="21" t="s">
        <v>154</v>
      </c>
      <c r="H5" s="21" t="s">
        <v>154</v>
      </c>
      <c r="I5" s="21" t="s">
        <v>132</v>
      </c>
      <c r="J5" s="13">
        <v>7.8E-2</v>
      </c>
      <c r="K5" s="14">
        <f t="shared" si="0"/>
        <v>59.135708870356332</v>
      </c>
    </row>
    <row r="6" spans="1:11" x14ac:dyDescent="0.25">
      <c r="A6" s="11">
        <v>41464</v>
      </c>
      <c r="B6" s="21">
        <v>28</v>
      </c>
      <c r="C6" s="21">
        <v>1</v>
      </c>
      <c r="D6" s="21">
        <v>1</v>
      </c>
      <c r="E6" s="21" t="s">
        <v>142</v>
      </c>
      <c r="F6" s="21" t="s">
        <v>148</v>
      </c>
      <c r="G6" s="21" t="s">
        <v>157</v>
      </c>
      <c r="H6" s="21" t="s">
        <v>154</v>
      </c>
      <c r="I6" s="21" t="s">
        <v>132</v>
      </c>
      <c r="J6" s="13">
        <v>4.9000000000000002E-2</v>
      </c>
      <c r="K6" s="14">
        <f t="shared" si="0"/>
        <v>37.149355572403337</v>
      </c>
    </row>
    <row r="7" spans="1:11" x14ac:dyDescent="0.25">
      <c r="A7" s="11">
        <v>41464</v>
      </c>
      <c r="B7" s="21">
        <v>31</v>
      </c>
      <c r="C7" s="21">
        <v>1</v>
      </c>
      <c r="D7" s="21">
        <v>1</v>
      </c>
      <c r="E7" s="21" t="s">
        <v>142</v>
      </c>
      <c r="F7" s="21" t="s">
        <v>150</v>
      </c>
      <c r="G7" s="21" t="s">
        <v>154</v>
      </c>
      <c r="H7" s="21" t="s">
        <v>154</v>
      </c>
      <c r="I7" s="21" t="s">
        <v>132</v>
      </c>
      <c r="J7" s="13">
        <v>2.1000000000000001E-2</v>
      </c>
      <c r="K7" s="14">
        <f t="shared" si="0"/>
        <v>15.921152388172858</v>
      </c>
    </row>
    <row r="8" spans="1:11" x14ac:dyDescent="0.25">
      <c r="A8" s="11">
        <v>41464</v>
      </c>
      <c r="B8" s="21">
        <v>32</v>
      </c>
      <c r="C8" s="21">
        <v>1</v>
      </c>
      <c r="D8" s="21">
        <v>1</v>
      </c>
      <c r="E8" s="21" t="s">
        <v>142</v>
      </c>
      <c r="F8" s="21" t="s">
        <v>151</v>
      </c>
      <c r="G8" s="21" t="s">
        <v>154</v>
      </c>
      <c r="H8" s="21" t="s">
        <v>154</v>
      </c>
      <c r="I8" s="21" t="s">
        <v>132</v>
      </c>
      <c r="J8" s="13">
        <v>1.4E-2</v>
      </c>
      <c r="K8" s="14">
        <f t="shared" si="0"/>
        <v>10.614101592115238</v>
      </c>
    </row>
    <row r="9" spans="1:11" x14ac:dyDescent="0.25">
      <c r="A9" s="11">
        <v>41464</v>
      </c>
      <c r="B9" s="171">
        <v>74</v>
      </c>
      <c r="C9" s="21">
        <v>1</v>
      </c>
      <c r="D9" s="21">
        <v>3</v>
      </c>
      <c r="E9" s="21" t="s">
        <v>143</v>
      </c>
      <c r="F9" s="21" t="s">
        <v>150</v>
      </c>
      <c r="G9" s="21" t="s">
        <v>154</v>
      </c>
      <c r="H9" s="21" t="s">
        <v>154</v>
      </c>
      <c r="I9" s="21" t="s">
        <v>132</v>
      </c>
      <c r="J9" s="13">
        <v>8.5999999999999993E-2</v>
      </c>
      <c r="K9" s="14">
        <f t="shared" si="0"/>
        <v>65.200909780136456</v>
      </c>
    </row>
    <row r="10" spans="1:11" x14ac:dyDescent="0.25">
      <c r="A10" s="11">
        <v>41464</v>
      </c>
      <c r="B10" s="171">
        <v>80</v>
      </c>
      <c r="C10" s="21">
        <v>1</v>
      </c>
      <c r="D10" s="21">
        <v>3</v>
      </c>
      <c r="E10" s="21" t="s">
        <v>143</v>
      </c>
      <c r="F10" s="21" t="s">
        <v>148</v>
      </c>
      <c r="G10" s="21" t="s">
        <v>154</v>
      </c>
      <c r="H10" s="21" t="s">
        <v>154</v>
      </c>
      <c r="I10" s="21" t="s">
        <v>132</v>
      </c>
      <c r="J10" s="13">
        <v>3.5000000000000003E-2</v>
      </c>
      <c r="K10" s="14">
        <f t="shared" si="0"/>
        <v>26.535253980288104</v>
      </c>
    </row>
    <row r="11" spans="1:11" x14ac:dyDescent="0.25">
      <c r="A11" s="11">
        <v>41464</v>
      </c>
      <c r="B11" s="171">
        <v>86</v>
      </c>
      <c r="C11" s="21">
        <v>1</v>
      </c>
      <c r="D11" s="21">
        <v>3</v>
      </c>
      <c r="E11" s="21" t="s">
        <v>143</v>
      </c>
      <c r="F11" s="21" t="s">
        <v>149</v>
      </c>
      <c r="G11" s="21" t="s">
        <v>154</v>
      </c>
      <c r="H11" s="21" t="s">
        <v>154</v>
      </c>
      <c r="I11" s="21" t="s">
        <v>132</v>
      </c>
      <c r="J11" s="13">
        <v>0.112</v>
      </c>
      <c r="K11" s="14">
        <f t="shared" si="0"/>
        <v>84.912812736921907</v>
      </c>
    </row>
    <row r="12" spans="1:11" x14ac:dyDescent="0.25">
      <c r="A12" s="11">
        <v>41464</v>
      </c>
      <c r="B12" s="171">
        <v>88</v>
      </c>
      <c r="C12" s="21">
        <v>1</v>
      </c>
      <c r="D12" s="21">
        <v>3</v>
      </c>
      <c r="E12" s="21" t="s">
        <v>143</v>
      </c>
      <c r="F12" s="21" t="s">
        <v>148</v>
      </c>
      <c r="G12" s="21" t="s">
        <v>154</v>
      </c>
      <c r="H12" s="21" t="s">
        <v>155</v>
      </c>
      <c r="I12" s="21" t="s">
        <v>132</v>
      </c>
      <c r="J12" s="13">
        <v>0.02</v>
      </c>
      <c r="K12" s="14">
        <f t="shared" si="0"/>
        <v>15.163002274450342</v>
      </c>
    </row>
    <row r="13" spans="1:11" x14ac:dyDescent="0.25">
      <c r="A13" s="11">
        <v>41464</v>
      </c>
      <c r="B13" s="171">
        <v>89</v>
      </c>
      <c r="C13" s="21">
        <v>1</v>
      </c>
      <c r="D13" s="21">
        <v>3</v>
      </c>
      <c r="E13" s="21" t="s">
        <v>143</v>
      </c>
      <c r="F13" s="21" t="s">
        <v>148</v>
      </c>
      <c r="G13" s="21" t="s">
        <v>154</v>
      </c>
      <c r="H13" s="21" t="s">
        <v>156</v>
      </c>
      <c r="I13" s="21" t="s">
        <v>132</v>
      </c>
      <c r="J13" s="13">
        <v>4.9000000000000002E-2</v>
      </c>
      <c r="K13" s="14">
        <f t="shared" si="0"/>
        <v>37.149355572403337</v>
      </c>
    </row>
    <row r="14" spans="1:11" x14ac:dyDescent="0.25">
      <c r="A14" s="11">
        <v>41464</v>
      </c>
      <c r="B14" s="171">
        <v>94</v>
      </c>
      <c r="C14" s="21">
        <v>1</v>
      </c>
      <c r="D14" s="21">
        <v>3</v>
      </c>
      <c r="E14" s="21" t="s">
        <v>143</v>
      </c>
      <c r="F14" s="21" t="s">
        <v>148</v>
      </c>
      <c r="G14" s="21" t="s">
        <v>157</v>
      </c>
      <c r="H14" s="21" t="s">
        <v>154</v>
      </c>
      <c r="I14" s="21" t="s">
        <v>132</v>
      </c>
      <c r="J14" s="13">
        <v>7.3999999999999996E-2</v>
      </c>
      <c r="K14" s="14">
        <f t="shared" si="0"/>
        <v>56.103108415466266</v>
      </c>
    </row>
    <row r="15" spans="1:11" x14ac:dyDescent="0.25">
      <c r="A15" s="11">
        <v>41464</v>
      </c>
      <c r="B15" s="171">
        <v>105</v>
      </c>
      <c r="C15" s="21">
        <v>1</v>
      </c>
      <c r="D15" s="21">
        <v>3</v>
      </c>
      <c r="E15" s="21" t="s">
        <v>143</v>
      </c>
      <c r="F15" s="21" t="s">
        <v>151</v>
      </c>
      <c r="G15" s="21" t="s">
        <v>154</v>
      </c>
      <c r="H15" s="21" t="s">
        <v>154</v>
      </c>
      <c r="I15" s="21" t="s">
        <v>132</v>
      </c>
      <c r="J15" s="13">
        <v>8.0000000000000002E-3</v>
      </c>
      <c r="K15" s="14">
        <f t="shared" si="0"/>
        <v>6.0652009097801365</v>
      </c>
    </row>
    <row r="16" spans="1:11" x14ac:dyDescent="0.25">
      <c r="A16" s="11">
        <v>41464</v>
      </c>
      <c r="B16" s="21">
        <v>108</v>
      </c>
      <c r="C16" s="21">
        <v>2</v>
      </c>
      <c r="D16" s="21">
        <v>1</v>
      </c>
      <c r="E16" s="21" t="s">
        <v>144</v>
      </c>
      <c r="F16" s="21" t="s">
        <v>149</v>
      </c>
      <c r="G16" s="21" t="s">
        <v>154</v>
      </c>
      <c r="H16" s="21" t="s">
        <v>154</v>
      </c>
      <c r="I16" s="21" t="s">
        <v>132</v>
      </c>
      <c r="J16" s="13">
        <v>4.8000000000000001E-2</v>
      </c>
      <c r="K16" s="14">
        <f t="shared" si="0"/>
        <v>36.391205458680822</v>
      </c>
    </row>
    <row r="17" spans="1:11" x14ac:dyDescent="0.25">
      <c r="A17" s="11">
        <v>41464</v>
      </c>
      <c r="B17" s="21">
        <v>119</v>
      </c>
      <c r="C17" s="21">
        <v>2</v>
      </c>
      <c r="D17" s="21">
        <v>1</v>
      </c>
      <c r="E17" s="21" t="s">
        <v>144</v>
      </c>
      <c r="F17" s="21" t="s">
        <v>148</v>
      </c>
      <c r="G17" s="21" t="s">
        <v>154</v>
      </c>
      <c r="H17" s="21" t="s">
        <v>156</v>
      </c>
      <c r="I17" s="21" t="s">
        <v>132</v>
      </c>
      <c r="J17" s="13">
        <v>5.5E-2</v>
      </c>
      <c r="K17" s="14">
        <f t="shared" si="0"/>
        <v>41.698256254738439</v>
      </c>
    </row>
    <row r="18" spans="1:11" x14ac:dyDescent="0.25">
      <c r="A18" s="11">
        <v>41464</v>
      </c>
      <c r="B18" s="21">
        <v>123</v>
      </c>
      <c r="C18" s="21">
        <v>2</v>
      </c>
      <c r="D18" s="21">
        <v>1</v>
      </c>
      <c r="E18" s="21" t="s">
        <v>144</v>
      </c>
      <c r="F18" s="21" t="s">
        <v>148</v>
      </c>
      <c r="G18" s="21" t="s">
        <v>157</v>
      </c>
      <c r="H18" s="21" t="s">
        <v>154</v>
      </c>
      <c r="I18" s="21" t="s">
        <v>132</v>
      </c>
      <c r="J18" s="13">
        <v>6.7000000000000004E-2</v>
      </c>
      <c r="K18" s="14">
        <f t="shared" si="0"/>
        <v>50.796057619408643</v>
      </c>
    </row>
    <row r="19" spans="1:11" x14ac:dyDescent="0.25">
      <c r="A19" s="11">
        <v>41464</v>
      </c>
      <c r="B19" s="21">
        <v>124</v>
      </c>
      <c r="C19" s="21">
        <v>2</v>
      </c>
      <c r="D19" s="21">
        <v>1</v>
      </c>
      <c r="E19" s="21" t="s">
        <v>144</v>
      </c>
      <c r="F19" s="21" t="s">
        <v>148</v>
      </c>
      <c r="G19" s="21" t="s">
        <v>154</v>
      </c>
      <c r="H19" s="21" t="s">
        <v>154</v>
      </c>
      <c r="I19" s="21" t="s">
        <v>132</v>
      </c>
      <c r="J19" s="13">
        <v>4.2000000000000003E-2</v>
      </c>
      <c r="K19" s="14">
        <f t="shared" si="0"/>
        <v>31.842304776345717</v>
      </c>
    </row>
    <row r="20" spans="1:11" x14ac:dyDescent="0.25">
      <c r="A20" s="11">
        <v>41464</v>
      </c>
      <c r="B20" s="21">
        <v>132</v>
      </c>
      <c r="C20" s="21">
        <v>2</v>
      </c>
      <c r="D20" s="21">
        <v>1</v>
      </c>
      <c r="E20" s="21" t="s">
        <v>144</v>
      </c>
      <c r="F20" s="21" t="s">
        <v>150</v>
      </c>
      <c r="G20" s="21" t="s">
        <v>154</v>
      </c>
      <c r="H20" s="21" t="s">
        <v>154</v>
      </c>
      <c r="I20" s="21" t="s">
        <v>132</v>
      </c>
      <c r="J20" s="13">
        <v>1.6E-2</v>
      </c>
      <c r="K20" s="14">
        <f t="shared" si="0"/>
        <v>12.130401819560273</v>
      </c>
    </row>
    <row r="21" spans="1:11" x14ac:dyDescent="0.25">
      <c r="A21" s="11">
        <v>41464</v>
      </c>
      <c r="B21" s="21">
        <v>133</v>
      </c>
      <c r="C21" s="21">
        <v>2</v>
      </c>
      <c r="D21" s="21">
        <v>1</v>
      </c>
      <c r="E21" s="21" t="s">
        <v>144</v>
      </c>
      <c r="F21" s="21" t="s">
        <v>148</v>
      </c>
      <c r="G21" s="21" t="s">
        <v>154</v>
      </c>
      <c r="H21" s="21" t="s">
        <v>155</v>
      </c>
      <c r="I21" s="21" t="s">
        <v>132</v>
      </c>
      <c r="J21" s="13">
        <v>1.7999999999999999E-2</v>
      </c>
      <c r="K21" s="14">
        <f t="shared" si="0"/>
        <v>13.646702047005308</v>
      </c>
    </row>
    <row r="22" spans="1:11" x14ac:dyDescent="0.25">
      <c r="A22" s="11">
        <v>41464</v>
      </c>
      <c r="B22" s="21">
        <v>134</v>
      </c>
      <c r="C22" s="21">
        <v>2</v>
      </c>
      <c r="D22" s="21">
        <v>1</v>
      </c>
      <c r="E22" s="21" t="s">
        <v>144</v>
      </c>
      <c r="F22" s="21" t="s">
        <v>151</v>
      </c>
      <c r="G22" s="21" t="s">
        <v>154</v>
      </c>
      <c r="H22" s="21" t="s">
        <v>154</v>
      </c>
      <c r="I22" s="21" t="s">
        <v>132</v>
      </c>
      <c r="J22" s="13">
        <v>2.5000000000000001E-2</v>
      </c>
      <c r="K22" s="14">
        <f t="shared" si="0"/>
        <v>18.953752843062926</v>
      </c>
    </row>
    <row r="23" spans="1:11" x14ac:dyDescent="0.25">
      <c r="A23" s="11">
        <v>41464</v>
      </c>
      <c r="B23" s="21">
        <v>177</v>
      </c>
      <c r="C23" s="21">
        <v>2</v>
      </c>
      <c r="D23" s="21">
        <v>3</v>
      </c>
      <c r="E23" s="21" t="s">
        <v>143</v>
      </c>
      <c r="F23" s="21" t="s">
        <v>148</v>
      </c>
      <c r="G23" s="21" t="s">
        <v>154</v>
      </c>
      <c r="H23" s="21" t="s">
        <v>156</v>
      </c>
      <c r="I23" s="21" t="s">
        <v>132</v>
      </c>
      <c r="J23" s="13">
        <v>2.9000000000000001E-2</v>
      </c>
      <c r="K23" s="14">
        <f t="shared" si="0"/>
        <v>21.986353297952995</v>
      </c>
    </row>
    <row r="24" spans="1:11" x14ac:dyDescent="0.25">
      <c r="A24" s="11">
        <v>41464</v>
      </c>
      <c r="B24" s="21">
        <v>178</v>
      </c>
      <c r="C24" s="21">
        <v>2</v>
      </c>
      <c r="D24" s="21">
        <v>3</v>
      </c>
      <c r="E24" s="21" t="s">
        <v>143</v>
      </c>
      <c r="F24" s="21" t="s">
        <v>148</v>
      </c>
      <c r="G24" s="21" t="s">
        <v>154</v>
      </c>
      <c r="H24" s="21" t="s">
        <v>155</v>
      </c>
      <c r="I24" s="21" t="s">
        <v>132</v>
      </c>
      <c r="J24" s="13">
        <v>3.5999999999999997E-2</v>
      </c>
      <c r="K24" s="14">
        <f t="shared" si="0"/>
        <v>27.293404094010615</v>
      </c>
    </row>
    <row r="25" spans="1:11" x14ac:dyDescent="0.25">
      <c r="A25" s="11">
        <v>41464</v>
      </c>
      <c r="B25" s="21">
        <v>181</v>
      </c>
      <c r="C25" s="21">
        <v>2</v>
      </c>
      <c r="D25" s="21">
        <v>3</v>
      </c>
      <c r="E25" s="21" t="s">
        <v>143</v>
      </c>
      <c r="F25" s="21" t="s">
        <v>151</v>
      </c>
      <c r="G25" s="21" t="s">
        <v>154</v>
      </c>
      <c r="H25" s="21" t="s">
        <v>154</v>
      </c>
      <c r="I25" s="21" t="s">
        <v>132</v>
      </c>
      <c r="J25" s="13">
        <v>1.6E-2</v>
      </c>
      <c r="K25" s="14">
        <f t="shared" si="0"/>
        <v>12.130401819560273</v>
      </c>
    </row>
    <row r="26" spans="1:11" x14ac:dyDescent="0.25">
      <c r="A26" s="11">
        <v>41464</v>
      </c>
      <c r="B26" s="21">
        <v>185</v>
      </c>
      <c r="C26" s="21">
        <v>2</v>
      </c>
      <c r="D26" s="21">
        <v>3</v>
      </c>
      <c r="E26" s="21" t="s">
        <v>143</v>
      </c>
      <c r="F26" s="21" t="s">
        <v>150</v>
      </c>
      <c r="G26" s="21" t="s">
        <v>154</v>
      </c>
      <c r="H26" s="21" t="s">
        <v>154</v>
      </c>
      <c r="I26" s="21" t="s">
        <v>132</v>
      </c>
      <c r="J26" s="171">
        <v>1.155E-2</v>
      </c>
      <c r="K26" s="14">
        <f t="shared" si="0"/>
        <v>8.756633813495073</v>
      </c>
    </row>
    <row r="27" spans="1:11" x14ac:dyDescent="0.25">
      <c r="A27" s="11">
        <v>41464</v>
      </c>
      <c r="B27" s="21">
        <v>198</v>
      </c>
      <c r="C27" s="21">
        <v>2</v>
      </c>
      <c r="D27" s="21">
        <v>3</v>
      </c>
      <c r="E27" s="21" t="s">
        <v>143</v>
      </c>
      <c r="F27" s="21" t="s">
        <v>148</v>
      </c>
      <c r="G27" s="21" t="s">
        <v>154</v>
      </c>
      <c r="H27" s="21" t="s">
        <v>154</v>
      </c>
      <c r="I27" s="21" t="s">
        <v>132</v>
      </c>
      <c r="J27" s="13">
        <v>8.9999999999999993E-3</v>
      </c>
      <c r="K27" s="14">
        <f t="shared" si="0"/>
        <v>6.8233510235026538</v>
      </c>
    </row>
    <row r="28" spans="1:11" x14ac:dyDescent="0.25">
      <c r="A28" s="11">
        <v>41464</v>
      </c>
      <c r="B28" s="21">
        <v>204</v>
      </c>
      <c r="C28" s="21">
        <v>2</v>
      </c>
      <c r="D28" s="21">
        <v>3</v>
      </c>
      <c r="E28" s="21" t="s">
        <v>143</v>
      </c>
      <c r="F28" s="21" t="s">
        <v>148</v>
      </c>
      <c r="G28" s="21" t="s">
        <v>157</v>
      </c>
      <c r="H28" s="21" t="s">
        <v>154</v>
      </c>
      <c r="I28" s="21" t="s">
        <v>132</v>
      </c>
      <c r="J28" s="13">
        <v>8.1000000000000003E-2</v>
      </c>
      <c r="K28" s="14">
        <f t="shared" si="0"/>
        <v>61.410159211523883</v>
      </c>
    </row>
    <row r="29" spans="1:11" x14ac:dyDescent="0.25">
      <c r="A29" s="11">
        <v>41464</v>
      </c>
      <c r="B29" s="21">
        <v>205</v>
      </c>
      <c r="C29" s="21">
        <v>2</v>
      </c>
      <c r="D29" s="21">
        <v>3</v>
      </c>
      <c r="E29" s="21" t="s">
        <v>143</v>
      </c>
      <c r="F29" s="21" t="s">
        <v>149</v>
      </c>
      <c r="G29" s="21" t="s">
        <v>154</v>
      </c>
      <c r="H29" s="21" t="s">
        <v>154</v>
      </c>
      <c r="I29" s="21" t="s">
        <v>132</v>
      </c>
      <c r="J29" s="13">
        <v>2.8000000000000001E-2</v>
      </c>
      <c r="K29" s="14">
        <f t="shared" si="0"/>
        <v>21.228203184230477</v>
      </c>
    </row>
    <row r="30" spans="1:11" x14ac:dyDescent="0.25">
      <c r="A30" s="11">
        <v>41464</v>
      </c>
      <c r="B30" s="21">
        <v>223</v>
      </c>
      <c r="C30" s="21">
        <v>3</v>
      </c>
      <c r="D30" s="21">
        <v>1</v>
      </c>
      <c r="E30" s="21" t="s">
        <v>145</v>
      </c>
      <c r="F30" s="21" t="s">
        <v>151</v>
      </c>
      <c r="G30" s="21" t="s">
        <v>154</v>
      </c>
      <c r="H30" s="21" t="s">
        <v>154</v>
      </c>
      <c r="I30" s="21" t="s">
        <v>132</v>
      </c>
      <c r="J30" s="13">
        <v>1.2999999999999999E-2</v>
      </c>
      <c r="K30" s="14">
        <f t="shared" si="0"/>
        <v>9.855951478392722</v>
      </c>
    </row>
    <row r="31" spans="1:11" x14ac:dyDescent="0.25">
      <c r="A31" s="11">
        <v>41464</v>
      </c>
      <c r="B31" s="21">
        <v>224</v>
      </c>
      <c r="C31" s="21">
        <v>3</v>
      </c>
      <c r="D31" s="21">
        <v>1</v>
      </c>
      <c r="E31" s="21" t="s">
        <v>145</v>
      </c>
      <c r="F31" s="21" t="s">
        <v>148</v>
      </c>
      <c r="G31" s="21" t="s">
        <v>154</v>
      </c>
      <c r="H31" s="21" t="s">
        <v>156</v>
      </c>
      <c r="I31" s="21" t="s">
        <v>132</v>
      </c>
      <c r="J31" s="13">
        <v>1.6E-2</v>
      </c>
      <c r="K31" s="14">
        <f t="shared" si="0"/>
        <v>12.130401819560273</v>
      </c>
    </row>
    <row r="32" spans="1:11" x14ac:dyDescent="0.25">
      <c r="A32" s="11">
        <v>41464</v>
      </c>
      <c r="B32" s="21">
        <v>227</v>
      </c>
      <c r="C32" s="21">
        <v>3</v>
      </c>
      <c r="D32" s="21">
        <v>1</v>
      </c>
      <c r="E32" s="21" t="s">
        <v>145</v>
      </c>
      <c r="F32" s="21" t="s">
        <v>148</v>
      </c>
      <c r="G32" s="21" t="s">
        <v>154</v>
      </c>
      <c r="H32" s="21" t="s">
        <v>154</v>
      </c>
      <c r="I32" s="21" t="s">
        <v>132</v>
      </c>
      <c r="J32" s="13">
        <v>2.1000000000000001E-2</v>
      </c>
      <c r="K32" s="14">
        <f t="shared" si="0"/>
        <v>15.921152388172858</v>
      </c>
    </row>
    <row r="33" spans="1:11" x14ac:dyDescent="0.25">
      <c r="A33" s="11">
        <v>41464</v>
      </c>
      <c r="B33" s="21">
        <v>229</v>
      </c>
      <c r="C33" s="21">
        <v>3</v>
      </c>
      <c r="D33" s="21">
        <v>1</v>
      </c>
      <c r="E33" s="21" t="s">
        <v>145</v>
      </c>
      <c r="F33" s="21" t="s">
        <v>149</v>
      </c>
      <c r="G33" s="21" t="s">
        <v>154</v>
      </c>
      <c r="H33" s="21" t="s">
        <v>154</v>
      </c>
      <c r="I33" s="21" t="s">
        <v>132</v>
      </c>
      <c r="J33" s="13">
        <v>3.4000000000000002E-2</v>
      </c>
      <c r="K33" s="14">
        <f t="shared" si="0"/>
        <v>25.777103866565582</v>
      </c>
    </row>
    <row r="34" spans="1:11" x14ac:dyDescent="0.25">
      <c r="A34" s="11">
        <v>41464</v>
      </c>
      <c r="B34" s="21">
        <v>232</v>
      </c>
      <c r="C34" s="21">
        <v>3</v>
      </c>
      <c r="D34" s="21">
        <v>1</v>
      </c>
      <c r="E34" s="21" t="s">
        <v>145</v>
      </c>
      <c r="F34" s="21" t="s">
        <v>148</v>
      </c>
      <c r="G34" s="21" t="s">
        <v>154</v>
      </c>
      <c r="H34" s="21" t="s">
        <v>155</v>
      </c>
      <c r="I34" s="21" t="s">
        <v>132</v>
      </c>
      <c r="J34" s="13">
        <v>4.2999999999999997E-2</v>
      </c>
      <c r="K34" s="14">
        <f t="shared" ref="K34:K65" si="1">(10000*J34)/13.19</f>
        <v>32.600454890068228</v>
      </c>
    </row>
    <row r="35" spans="1:11" x14ac:dyDescent="0.25">
      <c r="A35" s="11">
        <v>41464</v>
      </c>
      <c r="B35" s="21">
        <v>244</v>
      </c>
      <c r="C35" s="21">
        <v>3</v>
      </c>
      <c r="D35" s="21">
        <v>1</v>
      </c>
      <c r="E35" s="21" t="s">
        <v>145</v>
      </c>
      <c r="F35" s="21" t="s">
        <v>148</v>
      </c>
      <c r="G35" s="21" t="s">
        <v>157</v>
      </c>
      <c r="H35" s="21" t="s">
        <v>154</v>
      </c>
      <c r="I35" s="21" t="s">
        <v>132</v>
      </c>
      <c r="J35" s="13">
        <v>1.6E-2</v>
      </c>
      <c r="K35" s="14">
        <f t="shared" si="1"/>
        <v>12.130401819560273</v>
      </c>
    </row>
    <row r="36" spans="1:11" x14ac:dyDescent="0.25">
      <c r="A36" s="11">
        <v>41464</v>
      </c>
      <c r="B36" s="21">
        <v>245</v>
      </c>
      <c r="C36" s="21">
        <v>3</v>
      </c>
      <c r="D36" s="21">
        <v>1</v>
      </c>
      <c r="E36" s="21" t="s">
        <v>145</v>
      </c>
      <c r="F36" s="21" t="s">
        <v>150</v>
      </c>
      <c r="G36" s="21" t="s">
        <v>154</v>
      </c>
      <c r="H36" s="21" t="s">
        <v>154</v>
      </c>
      <c r="I36" s="21" t="s">
        <v>132</v>
      </c>
      <c r="J36" s="13">
        <v>0.03</v>
      </c>
      <c r="K36" s="14">
        <f t="shared" si="1"/>
        <v>22.744503411675513</v>
      </c>
    </row>
    <row r="37" spans="1:11" x14ac:dyDescent="0.25">
      <c r="A37" s="11">
        <v>41464</v>
      </c>
      <c r="B37" s="21">
        <v>247</v>
      </c>
      <c r="C37" s="21">
        <v>3</v>
      </c>
      <c r="D37" s="21">
        <v>2</v>
      </c>
      <c r="E37" s="21" t="s">
        <v>143</v>
      </c>
      <c r="F37" s="21" t="s">
        <v>150</v>
      </c>
      <c r="G37" s="21" t="s">
        <v>154</v>
      </c>
      <c r="H37" s="21" t="s">
        <v>154</v>
      </c>
      <c r="I37" s="21" t="s">
        <v>132</v>
      </c>
      <c r="J37" s="13">
        <v>3.4000000000000002E-2</v>
      </c>
      <c r="K37" s="14">
        <f t="shared" si="1"/>
        <v>25.777103866565582</v>
      </c>
    </row>
    <row r="38" spans="1:11" x14ac:dyDescent="0.25">
      <c r="A38" s="11">
        <v>41464</v>
      </c>
      <c r="B38" s="21">
        <v>248</v>
      </c>
      <c r="C38" s="21">
        <v>3</v>
      </c>
      <c r="D38" s="21">
        <v>2</v>
      </c>
      <c r="E38" s="21" t="s">
        <v>143</v>
      </c>
      <c r="F38" s="21" t="s">
        <v>148</v>
      </c>
      <c r="G38" s="21" t="s">
        <v>154</v>
      </c>
      <c r="H38" s="21" t="s">
        <v>156</v>
      </c>
      <c r="I38" s="21" t="s">
        <v>132</v>
      </c>
      <c r="J38" s="13">
        <v>4.3999999999999997E-2</v>
      </c>
      <c r="K38" s="14">
        <f t="shared" si="1"/>
        <v>33.35860500379075</v>
      </c>
    </row>
    <row r="39" spans="1:11" x14ac:dyDescent="0.25">
      <c r="A39" s="11">
        <v>41464</v>
      </c>
      <c r="B39" s="21">
        <v>250</v>
      </c>
      <c r="C39" s="21">
        <v>3</v>
      </c>
      <c r="D39" s="21">
        <v>2</v>
      </c>
      <c r="E39" s="21" t="s">
        <v>143</v>
      </c>
      <c r="F39" s="21" t="s">
        <v>148</v>
      </c>
      <c r="G39" s="21" t="s">
        <v>154</v>
      </c>
      <c r="H39" s="21" t="s">
        <v>155</v>
      </c>
      <c r="I39" s="21" t="s">
        <v>132</v>
      </c>
      <c r="J39" s="13">
        <v>0.03</v>
      </c>
      <c r="K39" s="14">
        <f t="shared" si="1"/>
        <v>22.744503411675513</v>
      </c>
    </row>
    <row r="40" spans="1:11" x14ac:dyDescent="0.25">
      <c r="A40" s="11">
        <v>41464</v>
      </c>
      <c r="B40" s="21">
        <v>252</v>
      </c>
      <c r="C40" s="21">
        <v>3</v>
      </c>
      <c r="D40" s="21">
        <v>2</v>
      </c>
      <c r="E40" s="21" t="s">
        <v>143</v>
      </c>
      <c r="F40" s="21" t="s">
        <v>148</v>
      </c>
      <c r="G40" s="21" t="s">
        <v>157</v>
      </c>
      <c r="H40" s="21" t="s">
        <v>154</v>
      </c>
      <c r="I40" s="21" t="s">
        <v>132</v>
      </c>
      <c r="J40" s="13">
        <v>4.8000000000000001E-2</v>
      </c>
      <c r="K40" s="14">
        <f t="shared" si="1"/>
        <v>36.391205458680822</v>
      </c>
    </row>
    <row r="41" spans="1:11" x14ac:dyDescent="0.25">
      <c r="A41" s="11">
        <v>41464</v>
      </c>
      <c r="B41" s="21">
        <v>257</v>
      </c>
      <c r="C41" s="21">
        <v>3</v>
      </c>
      <c r="D41" s="21">
        <v>2</v>
      </c>
      <c r="E41" s="21" t="s">
        <v>143</v>
      </c>
      <c r="F41" s="21" t="s">
        <v>151</v>
      </c>
      <c r="G41" s="21" t="s">
        <v>154</v>
      </c>
      <c r="H41" s="21" t="s">
        <v>154</v>
      </c>
      <c r="I41" s="21" t="s">
        <v>132</v>
      </c>
      <c r="J41" s="13">
        <v>1.4999999999999999E-2</v>
      </c>
      <c r="K41" s="14">
        <f t="shared" si="1"/>
        <v>11.372251705837757</v>
      </c>
    </row>
    <row r="42" spans="1:11" x14ac:dyDescent="0.25">
      <c r="A42" s="11">
        <v>41464</v>
      </c>
      <c r="B42" s="21">
        <v>272</v>
      </c>
      <c r="C42" s="21">
        <v>3</v>
      </c>
      <c r="D42" s="21">
        <v>2</v>
      </c>
      <c r="E42" s="21" t="s">
        <v>143</v>
      </c>
      <c r="F42" s="21" t="s">
        <v>148</v>
      </c>
      <c r="G42" s="21" t="s">
        <v>154</v>
      </c>
      <c r="H42" s="21" t="s">
        <v>154</v>
      </c>
      <c r="I42" s="21" t="s">
        <v>132</v>
      </c>
      <c r="J42" s="13">
        <v>3.4000000000000002E-2</v>
      </c>
      <c r="K42" s="14">
        <f t="shared" si="1"/>
        <v>25.777103866565582</v>
      </c>
    </row>
    <row r="43" spans="1:11" x14ac:dyDescent="0.25">
      <c r="A43" s="11">
        <v>41464</v>
      </c>
      <c r="B43" s="21">
        <v>273</v>
      </c>
      <c r="C43" s="21">
        <v>3</v>
      </c>
      <c r="D43" s="21">
        <v>2</v>
      </c>
      <c r="E43" s="21" t="s">
        <v>143</v>
      </c>
      <c r="F43" s="21" t="s">
        <v>149</v>
      </c>
      <c r="G43" s="21" t="s">
        <v>154</v>
      </c>
      <c r="H43" s="21" t="s">
        <v>154</v>
      </c>
      <c r="I43" s="21" t="s">
        <v>132</v>
      </c>
      <c r="J43" s="13">
        <v>3.1E-2</v>
      </c>
      <c r="K43" s="14">
        <f t="shared" si="1"/>
        <v>23.502653525398031</v>
      </c>
    </row>
    <row r="44" spans="1:11" x14ac:dyDescent="0.25">
      <c r="A44" s="11">
        <v>41464</v>
      </c>
      <c r="B44" s="21">
        <v>281</v>
      </c>
      <c r="C44" s="21">
        <v>3</v>
      </c>
      <c r="D44" s="21">
        <v>3</v>
      </c>
      <c r="E44" s="21" t="s">
        <v>142</v>
      </c>
      <c r="F44" s="21" t="s">
        <v>151</v>
      </c>
      <c r="G44" s="21" t="s">
        <v>154</v>
      </c>
      <c r="H44" s="21" t="s">
        <v>154</v>
      </c>
      <c r="I44" s="21" t="s">
        <v>132</v>
      </c>
      <c r="J44" s="13">
        <v>2.1999999999999999E-2</v>
      </c>
      <c r="K44" s="14">
        <f t="shared" si="1"/>
        <v>16.679302501895375</v>
      </c>
    </row>
    <row r="45" spans="1:11" x14ac:dyDescent="0.25">
      <c r="A45" s="11">
        <v>41464</v>
      </c>
      <c r="B45" s="21">
        <v>283</v>
      </c>
      <c r="C45" s="21">
        <v>3</v>
      </c>
      <c r="D45" s="21">
        <v>3</v>
      </c>
      <c r="E45" s="21" t="s">
        <v>142</v>
      </c>
      <c r="F45" s="21" t="s">
        <v>148</v>
      </c>
      <c r="G45" s="21" t="s">
        <v>157</v>
      </c>
      <c r="H45" s="21" t="s">
        <v>154</v>
      </c>
      <c r="I45" s="21" t="s">
        <v>132</v>
      </c>
      <c r="J45" s="13">
        <v>1.0999999999999999E-2</v>
      </c>
      <c r="K45" s="14">
        <f t="shared" si="1"/>
        <v>8.3396512509476874</v>
      </c>
    </row>
    <row r="46" spans="1:11" x14ac:dyDescent="0.25">
      <c r="A46" s="11">
        <v>41464</v>
      </c>
      <c r="B46" s="21">
        <v>286</v>
      </c>
      <c r="C46" s="21">
        <v>3</v>
      </c>
      <c r="D46" s="21">
        <v>3</v>
      </c>
      <c r="E46" s="21" t="s">
        <v>142</v>
      </c>
      <c r="F46" s="21" t="s">
        <v>150</v>
      </c>
      <c r="G46" s="21" t="s">
        <v>154</v>
      </c>
      <c r="H46" s="21" t="s">
        <v>154</v>
      </c>
      <c r="I46" s="21" t="s">
        <v>132</v>
      </c>
      <c r="J46" s="13">
        <v>5.3999999999999999E-2</v>
      </c>
      <c r="K46" s="14">
        <f t="shared" si="1"/>
        <v>40.940106141015924</v>
      </c>
    </row>
    <row r="47" spans="1:11" x14ac:dyDescent="0.25">
      <c r="A47" s="11">
        <v>41464</v>
      </c>
      <c r="B47" s="21">
        <v>291</v>
      </c>
      <c r="C47" s="21">
        <v>3</v>
      </c>
      <c r="D47" s="21">
        <v>3</v>
      </c>
      <c r="E47" s="21" t="s">
        <v>142</v>
      </c>
      <c r="F47" s="21" t="s">
        <v>148</v>
      </c>
      <c r="G47" s="21" t="s">
        <v>154</v>
      </c>
      <c r="H47" s="21" t="s">
        <v>155</v>
      </c>
      <c r="I47" s="21" t="s">
        <v>132</v>
      </c>
      <c r="J47" s="13">
        <v>2.1999999999999999E-2</v>
      </c>
      <c r="K47" s="14">
        <f t="shared" si="1"/>
        <v>16.679302501895375</v>
      </c>
    </row>
    <row r="48" spans="1:11" x14ac:dyDescent="0.25">
      <c r="A48" s="11">
        <v>41464</v>
      </c>
      <c r="B48" s="21">
        <v>300</v>
      </c>
      <c r="C48" s="21">
        <v>3</v>
      </c>
      <c r="D48" s="21">
        <v>3</v>
      </c>
      <c r="E48" s="21" t="s">
        <v>142</v>
      </c>
      <c r="F48" s="21" t="s">
        <v>148</v>
      </c>
      <c r="G48" s="21" t="s">
        <v>154</v>
      </c>
      <c r="H48" s="21" t="s">
        <v>154</v>
      </c>
      <c r="I48" s="21" t="s">
        <v>132</v>
      </c>
      <c r="J48" s="13">
        <v>4.2000000000000003E-2</v>
      </c>
      <c r="K48" s="14">
        <f t="shared" si="1"/>
        <v>31.842304776345717</v>
      </c>
    </row>
    <row r="49" spans="1:11" x14ac:dyDescent="0.25">
      <c r="A49" s="11">
        <v>41464</v>
      </c>
      <c r="B49" s="21">
        <v>313</v>
      </c>
      <c r="C49" s="21">
        <v>3</v>
      </c>
      <c r="D49" s="21">
        <v>3</v>
      </c>
      <c r="E49" s="21" t="s">
        <v>142</v>
      </c>
      <c r="F49" s="21" t="s">
        <v>148</v>
      </c>
      <c r="G49" s="21" t="s">
        <v>154</v>
      </c>
      <c r="H49" s="21" t="s">
        <v>156</v>
      </c>
      <c r="I49" s="21" t="s">
        <v>132</v>
      </c>
      <c r="J49" s="13">
        <v>2.3E-2</v>
      </c>
      <c r="K49" s="14">
        <f t="shared" si="1"/>
        <v>17.437452615617893</v>
      </c>
    </row>
    <row r="50" spans="1:11" x14ac:dyDescent="0.25">
      <c r="A50" s="11">
        <v>41464</v>
      </c>
      <c r="B50" s="21">
        <v>314</v>
      </c>
      <c r="C50" s="21">
        <v>3</v>
      </c>
      <c r="D50" s="21">
        <v>3</v>
      </c>
      <c r="E50" s="21" t="s">
        <v>142</v>
      </c>
      <c r="F50" s="21" t="s">
        <v>149</v>
      </c>
      <c r="G50" s="21" t="s">
        <v>154</v>
      </c>
      <c r="H50" s="21" t="s">
        <v>154</v>
      </c>
      <c r="I50" s="21" t="s">
        <v>132</v>
      </c>
      <c r="J50" s="13">
        <v>3.5000000000000003E-2</v>
      </c>
      <c r="K50" s="14">
        <f t="shared" si="1"/>
        <v>26.535253980288104</v>
      </c>
    </row>
    <row r="51" spans="1:11" x14ac:dyDescent="0.25">
      <c r="A51" s="11">
        <v>41464</v>
      </c>
      <c r="B51" s="21">
        <v>317</v>
      </c>
      <c r="C51" s="21">
        <v>4</v>
      </c>
      <c r="D51" s="21">
        <v>1</v>
      </c>
      <c r="E51" s="21" t="s">
        <v>143</v>
      </c>
      <c r="F51" s="21" t="s">
        <v>148</v>
      </c>
      <c r="G51" s="21" t="s">
        <v>154</v>
      </c>
      <c r="H51" s="21" t="s">
        <v>154</v>
      </c>
      <c r="I51" s="21" t="s">
        <v>132</v>
      </c>
      <c r="J51" s="13">
        <v>1.7000000000000001E-2</v>
      </c>
      <c r="K51" s="14">
        <f t="shared" si="1"/>
        <v>12.888551933282791</v>
      </c>
    </row>
    <row r="52" spans="1:11" x14ac:dyDescent="0.25">
      <c r="A52" s="11">
        <v>41464</v>
      </c>
      <c r="B52" s="21">
        <v>319</v>
      </c>
      <c r="C52" s="21">
        <v>4</v>
      </c>
      <c r="D52" s="21">
        <v>1</v>
      </c>
      <c r="E52" s="21" t="s">
        <v>143</v>
      </c>
      <c r="F52" s="21" t="s">
        <v>151</v>
      </c>
      <c r="G52" s="21" t="s">
        <v>154</v>
      </c>
      <c r="H52" s="21" t="s">
        <v>154</v>
      </c>
      <c r="I52" s="21" t="s">
        <v>132</v>
      </c>
      <c r="J52" s="13">
        <v>0.02</v>
      </c>
      <c r="K52" s="14">
        <f t="shared" si="1"/>
        <v>15.163002274450342</v>
      </c>
    </row>
    <row r="53" spans="1:11" x14ac:dyDescent="0.25">
      <c r="A53" s="11">
        <v>41464</v>
      </c>
      <c r="B53" s="21">
        <v>321</v>
      </c>
      <c r="C53" s="21">
        <v>4</v>
      </c>
      <c r="D53" s="21">
        <v>1</v>
      </c>
      <c r="E53" s="21" t="s">
        <v>143</v>
      </c>
      <c r="F53" s="21" t="s">
        <v>148</v>
      </c>
      <c r="G53" s="21" t="s">
        <v>157</v>
      </c>
      <c r="H53" s="21" t="s">
        <v>154</v>
      </c>
      <c r="I53" s="21" t="s">
        <v>132</v>
      </c>
      <c r="J53" s="13">
        <v>8.0000000000000002E-3</v>
      </c>
      <c r="K53" s="14">
        <f t="shared" si="1"/>
        <v>6.0652009097801365</v>
      </c>
    </row>
    <row r="54" spans="1:11" x14ac:dyDescent="0.25">
      <c r="A54" s="11">
        <v>41464</v>
      </c>
      <c r="B54" s="21">
        <v>323</v>
      </c>
      <c r="C54" s="21">
        <v>4</v>
      </c>
      <c r="D54" s="21">
        <v>1</v>
      </c>
      <c r="E54" s="21" t="s">
        <v>143</v>
      </c>
      <c r="F54" s="21" t="s">
        <v>149</v>
      </c>
      <c r="G54" s="21" t="s">
        <v>154</v>
      </c>
      <c r="H54" s="21" t="s">
        <v>154</v>
      </c>
      <c r="I54" s="21" t="s">
        <v>132</v>
      </c>
      <c r="J54" s="13">
        <v>3.5000000000000003E-2</v>
      </c>
      <c r="K54" s="14">
        <f t="shared" si="1"/>
        <v>26.535253980288104</v>
      </c>
    </row>
    <row r="55" spans="1:11" x14ac:dyDescent="0.25">
      <c r="A55" s="11">
        <v>41464</v>
      </c>
      <c r="B55" s="21">
        <v>325</v>
      </c>
      <c r="C55" s="21">
        <v>4</v>
      </c>
      <c r="D55" s="21">
        <v>1</v>
      </c>
      <c r="E55" s="21" t="s">
        <v>143</v>
      </c>
      <c r="F55" s="21" t="s">
        <v>148</v>
      </c>
      <c r="G55" s="21" t="s">
        <v>154</v>
      </c>
      <c r="H55" s="21" t="s">
        <v>156</v>
      </c>
      <c r="I55" s="21" t="s">
        <v>132</v>
      </c>
      <c r="J55" s="13">
        <v>2.4E-2</v>
      </c>
      <c r="K55" s="14">
        <f t="shared" si="1"/>
        <v>18.195602729340411</v>
      </c>
    </row>
    <row r="56" spans="1:11" x14ac:dyDescent="0.25">
      <c r="A56" s="11">
        <v>41464</v>
      </c>
      <c r="B56" s="21">
        <v>335</v>
      </c>
      <c r="C56" s="21">
        <v>4</v>
      </c>
      <c r="D56" s="21">
        <v>1</v>
      </c>
      <c r="E56" s="21" t="s">
        <v>143</v>
      </c>
      <c r="F56" s="21" t="s">
        <v>150</v>
      </c>
      <c r="G56" s="21" t="s">
        <v>154</v>
      </c>
      <c r="H56" s="21" t="s">
        <v>154</v>
      </c>
      <c r="I56" s="21" t="s">
        <v>132</v>
      </c>
      <c r="J56" s="13">
        <v>6.2E-2</v>
      </c>
      <c r="K56" s="14">
        <f t="shared" si="1"/>
        <v>47.005307050796063</v>
      </c>
    </row>
    <row r="57" spans="1:11" x14ac:dyDescent="0.25">
      <c r="A57" s="11">
        <v>41464</v>
      </c>
      <c r="B57" s="21">
        <v>347</v>
      </c>
      <c r="C57" s="21">
        <v>4</v>
      </c>
      <c r="D57" s="21">
        <v>1</v>
      </c>
      <c r="E57" s="21" t="s">
        <v>143</v>
      </c>
      <c r="F57" s="21" t="s">
        <v>148</v>
      </c>
      <c r="G57" s="21" t="s">
        <v>154</v>
      </c>
      <c r="H57" s="21" t="s">
        <v>155</v>
      </c>
      <c r="I57" s="21" t="s">
        <v>132</v>
      </c>
      <c r="J57" s="13">
        <v>1.9E-2</v>
      </c>
      <c r="K57" s="14">
        <f t="shared" si="1"/>
        <v>14.404852160727824</v>
      </c>
    </row>
    <row r="58" spans="1:11" x14ac:dyDescent="0.25">
      <c r="A58" s="11">
        <v>41464</v>
      </c>
      <c r="B58" s="21">
        <v>351</v>
      </c>
      <c r="C58" s="21">
        <v>4</v>
      </c>
      <c r="D58" s="21">
        <v>2</v>
      </c>
      <c r="E58" s="21" t="s">
        <v>145</v>
      </c>
      <c r="F58" s="21" t="s">
        <v>148</v>
      </c>
      <c r="G58" s="21" t="s">
        <v>154</v>
      </c>
      <c r="H58" s="21" t="s">
        <v>155</v>
      </c>
      <c r="I58" s="21" t="s">
        <v>132</v>
      </c>
      <c r="J58" s="13">
        <v>2.5000000000000001E-2</v>
      </c>
      <c r="K58" s="14">
        <f t="shared" si="1"/>
        <v>18.953752843062926</v>
      </c>
    </row>
    <row r="59" spans="1:11" x14ac:dyDescent="0.25">
      <c r="A59" s="11">
        <v>41464</v>
      </c>
      <c r="B59" s="21">
        <v>353</v>
      </c>
      <c r="C59" s="21">
        <v>4</v>
      </c>
      <c r="D59" s="21">
        <v>2</v>
      </c>
      <c r="E59" s="21" t="s">
        <v>145</v>
      </c>
      <c r="F59" s="21" t="s">
        <v>148</v>
      </c>
      <c r="G59" s="21" t="s">
        <v>157</v>
      </c>
      <c r="H59" s="21" t="s">
        <v>154</v>
      </c>
      <c r="I59" s="21" t="s">
        <v>132</v>
      </c>
      <c r="J59" s="13">
        <v>5.8999999999999997E-2</v>
      </c>
      <c r="K59" s="14">
        <f t="shared" si="1"/>
        <v>44.730856709628512</v>
      </c>
    </row>
    <row r="60" spans="1:11" x14ac:dyDescent="0.25">
      <c r="A60" s="11">
        <v>41464</v>
      </c>
      <c r="B60" s="21">
        <v>364</v>
      </c>
      <c r="C60" s="21">
        <v>4</v>
      </c>
      <c r="D60" s="21">
        <v>2</v>
      </c>
      <c r="E60" s="21" t="s">
        <v>145</v>
      </c>
      <c r="F60" s="21" t="s">
        <v>149</v>
      </c>
      <c r="G60" s="21" t="s">
        <v>154</v>
      </c>
      <c r="H60" s="21" t="s">
        <v>154</v>
      </c>
      <c r="I60" s="21" t="s">
        <v>132</v>
      </c>
      <c r="J60" s="13">
        <v>4.8000000000000001E-2</v>
      </c>
      <c r="K60" s="14">
        <f t="shared" si="1"/>
        <v>36.391205458680822</v>
      </c>
    </row>
    <row r="61" spans="1:11" x14ac:dyDescent="0.25">
      <c r="A61" s="11">
        <v>41464</v>
      </c>
      <c r="B61" s="21">
        <v>365</v>
      </c>
      <c r="C61" s="21">
        <v>4</v>
      </c>
      <c r="D61" s="21">
        <v>2</v>
      </c>
      <c r="E61" s="21" t="s">
        <v>145</v>
      </c>
      <c r="F61" s="21" t="s">
        <v>148</v>
      </c>
      <c r="G61" s="21" t="s">
        <v>154</v>
      </c>
      <c r="H61" s="21" t="s">
        <v>156</v>
      </c>
      <c r="I61" s="21" t="s">
        <v>132</v>
      </c>
      <c r="J61" s="13">
        <v>2.4E-2</v>
      </c>
      <c r="K61" s="14">
        <f t="shared" si="1"/>
        <v>18.195602729340411</v>
      </c>
    </row>
    <row r="62" spans="1:11" x14ac:dyDescent="0.25">
      <c r="A62" s="11">
        <v>41464</v>
      </c>
      <c r="B62" s="21">
        <v>369</v>
      </c>
      <c r="C62" s="21">
        <v>4</v>
      </c>
      <c r="D62" s="21">
        <v>2</v>
      </c>
      <c r="E62" s="21" t="s">
        <v>145</v>
      </c>
      <c r="F62" s="21" t="s">
        <v>148</v>
      </c>
      <c r="G62" s="21" t="s">
        <v>154</v>
      </c>
      <c r="H62" s="21" t="s">
        <v>154</v>
      </c>
      <c r="I62" s="21" t="s">
        <v>132</v>
      </c>
      <c r="J62" s="13">
        <v>0.06</v>
      </c>
      <c r="K62" s="14">
        <f t="shared" si="1"/>
        <v>45.489006823351026</v>
      </c>
    </row>
    <row r="63" spans="1:11" x14ac:dyDescent="0.25">
      <c r="A63" s="11">
        <v>41464</v>
      </c>
      <c r="B63" s="21">
        <v>374</v>
      </c>
      <c r="C63" s="21">
        <v>4</v>
      </c>
      <c r="D63" s="21">
        <v>2</v>
      </c>
      <c r="E63" s="21" t="s">
        <v>145</v>
      </c>
      <c r="F63" s="21" t="s">
        <v>150</v>
      </c>
      <c r="G63" s="21" t="s">
        <v>154</v>
      </c>
      <c r="H63" s="21" t="s">
        <v>154</v>
      </c>
      <c r="I63" s="21" t="s">
        <v>132</v>
      </c>
      <c r="J63" s="13">
        <v>3.7999999999999999E-2</v>
      </c>
      <c r="K63" s="14">
        <f t="shared" si="1"/>
        <v>28.809704321455648</v>
      </c>
    </row>
    <row r="64" spans="1:11" x14ac:dyDescent="0.25">
      <c r="A64" s="11">
        <v>41464</v>
      </c>
      <c r="B64" s="21">
        <v>379</v>
      </c>
      <c r="C64" s="21">
        <v>4</v>
      </c>
      <c r="D64" s="21">
        <v>2</v>
      </c>
      <c r="E64" s="21" t="s">
        <v>145</v>
      </c>
      <c r="F64" s="21" t="s">
        <v>151</v>
      </c>
      <c r="G64" s="21" t="s">
        <v>154</v>
      </c>
      <c r="H64" s="21" t="s">
        <v>154</v>
      </c>
      <c r="I64" s="21" t="s">
        <v>132</v>
      </c>
      <c r="J64" s="13">
        <v>6.0000000000000001E-3</v>
      </c>
      <c r="K64" s="14">
        <f t="shared" si="1"/>
        <v>4.5489006823351028</v>
      </c>
    </row>
    <row r="65" spans="1:11" x14ac:dyDescent="0.25">
      <c r="A65" s="11">
        <v>41464</v>
      </c>
      <c r="B65" s="21">
        <v>392</v>
      </c>
      <c r="C65" s="21">
        <v>4</v>
      </c>
      <c r="D65" s="21">
        <v>3</v>
      </c>
      <c r="E65" s="21" t="s">
        <v>144</v>
      </c>
      <c r="F65" s="21" t="s">
        <v>149</v>
      </c>
      <c r="G65" s="21" t="s">
        <v>154</v>
      </c>
      <c r="H65" s="21" t="s">
        <v>154</v>
      </c>
      <c r="I65" s="21" t="s">
        <v>132</v>
      </c>
      <c r="J65" s="13">
        <v>1.7999999999999999E-2</v>
      </c>
      <c r="K65" s="14">
        <f t="shared" si="1"/>
        <v>13.646702047005308</v>
      </c>
    </row>
    <row r="66" spans="1:11" x14ac:dyDescent="0.25">
      <c r="A66" s="11">
        <v>41464</v>
      </c>
      <c r="B66" s="21">
        <v>398</v>
      </c>
      <c r="C66" s="21">
        <v>4</v>
      </c>
      <c r="D66" s="21">
        <v>3</v>
      </c>
      <c r="E66" s="21" t="s">
        <v>144</v>
      </c>
      <c r="F66" s="21" t="s">
        <v>148</v>
      </c>
      <c r="G66" s="21" t="s">
        <v>154</v>
      </c>
      <c r="H66" s="21" t="s">
        <v>156</v>
      </c>
      <c r="I66" s="21" t="s">
        <v>132</v>
      </c>
      <c r="J66" s="13">
        <v>5.3999999999999999E-2</v>
      </c>
      <c r="K66" s="14">
        <f t="shared" ref="K66:K97" si="2">(10000*J66)/13.19</f>
        <v>40.940106141015924</v>
      </c>
    </row>
    <row r="67" spans="1:11" x14ac:dyDescent="0.25">
      <c r="A67" s="11">
        <v>41464</v>
      </c>
      <c r="B67" s="21">
        <v>405</v>
      </c>
      <c r="C67" s="21">
        <v>4</v>
      </c>
      <c r="D67" s="21">
        <v>3</v>
      </c>
      <c r="E67" s="21" t="s">
        <v>144</v>
      </c>
      <c r="F67" s="21" t="s">
        <v>148</v>
      </c>
      <c r="G67" s="21" t="s">
        <v>154</v>
      </c>
      <c r="H67" s="21" t="s">
        <v>154</v>
      </c>
      <c r="I67" s="21" t="s">
        <v>132</v>
      </c>
      <c r="J67" s="13">
        <v>3.6999999999999998E-2</v>
      </c>
      <c r="K67" s="14">
        <f t="shared" si="2"/>
        <v>28.051554207733133</v>
      </c>
    </row>
    <row r="68" spans="1:11" x14ac:dyDescent="0.25">
      <c r="A68" s="11">
        <v>41464</v>
      </c>
      <c r="B68" s="21">
        <v>409</v>
      </c>
      <c r="C68" s="21">
        <v>4</v>
      </c>
      <c r="D68" s="21">
        <v>3</v>
      </c>
      <c r="E68" s="21" t="s">
        <v>144</v>
      </c>
      <c r="F68" s="21" t="s">
        <v>150</v>
      </c>
      <c r="G68" s="21" t="s">
        <v>154</v>
      </c>
      <c r="H68" s="21" t="s">
        <v>154</v>
      </c>
      <c r="I68" s="21" t="s">
        <v>132</v>
      </c>
      <c r="J68" s="13">
        <v>7.6999999999999999E-2</v>
      </c>
      <c r="K68" s="14">
        <f t="shared" si="2"/>
        <v>58.377558756633817</v>
      </c>
    </row>
    <row r="69" spans="1:11" x14ac:dyDescent="0.25">
      <c r="A69" s="11">
        <v>41464</v>
      </c>
      <c r="B69" s="21">
        <v>411</v>
      </c>
      <c r="C69" s="21">
        <v>4</v>
      </c>
      <c r="D69" s="21">
        <v>3</v>
      </c>
      <c r="E69" s="21" t="s">
        <v>144</v>
      </c>
      <c r="F69" s="21" t="s">
        <v>151</v>
      </c>
      <c r="G69" s="21" t="s">
        <v>154</v>
      </c>
      <c r="H69" s="21" t="s">
        <v>154</v>
      </c>
      <c r="I69" s="21" t="s">
        <v>132</v>
      </c>
      <c r="J69" s="13">
        <v>0.01</v>
      </c>
      <c r="K69" s="14">
        <f t="shared" si="2"/>
        <v>7.581501137225171</v>
      </c>
    </row>
    <row r="70" spans="1:11" x14ac:dyDescent="0.25">
      <c r="A70" s="11">
        <v>41464</v>
      </c>
      <c r="B70" s="21">
        <v>415</v>
      </c>
      <c r="C70" s="21">
        <v>4</v>
      </c>
      <c r="D70" s="21">
        <v>3</v>
      </c>
      <c r="E70" s="21" t="s">
        <v>144</v>
      </c>
      <c r="F70" s="21" t="s">
        <v>148</v>
      </c>
      <c r="G70" s="21" t="s">
        <v>157</v>
      </c>
      <c r="H70" s="21" t="s">
        <v>154</v>
      </c>
      <c r="I70" s="21" t="s">
        <v>132</v>
      </c>
      <c r="J70" s="13">
        <v>0.01</v>
      </c>
      <c r="K70" s="14">
        <f t="shared" si="2"/>
        <v>7.581501137225171</v>
      </c>
    </row>
    <row r="71" spans="1:11" x14ac:dyDescent="0.25">
      <c r="A71" s="11">
        <v>41464</v>
      </c>
      <c r="B71" s="21">
        <v>419</v>
      </c>
      <c r="C71" s="21">
        <v>4</v>
      </c>
      <c r="D71" s="21">
        <v>3</v>
      </c>
      <c r="E71" s="21" t="s">
        <v>144</v>
      </c>
      <c r="F71" s="21" t="s">
        <v>148</v>
      </c>
      <c r="G71" s="21" t="s">
        <v>154</v>
      </c>
      <c r="H71" s="21" t="s">
        <v>155</v>
      </c>
      <c r="I71" s="21" t="s">
        <v>132</v>
      </c>
      <c r="J71" s="13">
        <v>2.8000000000000001E-2</v>
      </c>
      <c r="K71" s="14">
        <f t="shared" si="2"/>
        <v>21.228203184230477</v>
      </c>
    </row>
    <row r="72" spans="1:11" x14ac:dyDescent="0.25">
      <c r="A72" s="11">
        <v>41464</v>
      </c>
      <c r="B72" s="21">
        <v>427</v>
      </c>
      <c r="C72" s="21">
        <v>5</v>
      </c>
      <c r="D72" s="21">
        <v>1</v>
      </c>
      <c r="E72" s="21" t="s">
        <v>144</v>
      </c>
      <c r="F72" s="21" t="s">
        <v>151</v>
      </c>
      <c r="G72" s="21" t="s">
        <v>154</v>
      </c>
      <c r="H72" s="21" t="s">
        <v>154</v>
      </c>
      <c r="I72" s="21" t="s">
        <v>132</v>
      </c>
      <c r="J72" s="13">
        <v>1.7000000000000001E-2</v>
      </c>
      <c r="K72" s="14">
        <f t="shared" si="2"/>
        <v>12.888551933282791</v>
      </c>
    </row>
    <row r="73" spans="1:11" x14ac:dyDescent="0.25">
      <c r="A73" s="11">
        <v>41464</v>
      </c>
      <c r="B73" s="21">
        <v>433</v>
      </c>
      <c r="C73" s="21">
        <v>5</v>
      </c>
      <c r="D73" s="21">
        <v>1</v>
      </c>
      <c r="E73" s="21" t="s">
        <v>144</v>
      </c>
      <c r="F73" s="21" t="s">
        <v>148</v>
      </c>
      <c r="G73" s="21" t="s">
        <v>157</v>
      </c>
      <c r="H73" s="21" t="s">
        <v>154</v>
      </c>
      <c r="I73" s="21" t="s">
        <v>132</v>
      </c>
      <c r="J73" s="13">
        <v>0.01</v>
      </c>
      <c r="K73" s="14">
        <f t="shared" si="2"/>
        <v>7.581501137225171</v>
      </c>
    </row>
    <row r="74" spans="1:11" x14ac:dyDescent="0.25">
      <c r="A74" s="11">
        <v>41464</v>
      </c>
      <c r="B74" s="21">
        <v>437</v>
      </c>
      <c r="C74" s="21">
        <v>5</v>
      </c>
      <c r="D74" s="21">
        <v>1</v>
      </c>
      <c r="E74" s="21" t="s">
        <v>144</v>
      </c>
      <c r="F74" s="21" t="s">
        <v>148</v>
      </c>
      <c r="G74" s="21" t="s">
        <v>154</v>
      </c>
      <c r="H74" s="21" t="s">
        <v>156</v>
      </c>
      <c r="I74" s="21" t="s">
        <v>132</v>
      </c>
      <c r="J74" s="13">
        <v>1.2E-2</v>
      </c>
      <c r="K74" s="14">
        <f t="shared" si="2"/>
        <v>9.0978013646702056</v>
      </c>
    </row>
    <row r="75" spans="1:11" x14ac:dyDescent="0.25">
      <c r="A75" s="11">
        <v>41464</v>
      </c>
      <c r="B75" s="21">
        <v>441</v>
      </c>
      <c r="C75" s="21">
        <v>5</v>
      </c>
      <c r="D75" s="21">
        <v>1</v>
      </c>
      <c r="E75" s="21" t="s">
        <v>144</v>
      </c>
      <c r="F75" s="21" t="s">
        <v>148</v>
      </c>
      <c r="G75" s="21" t="s">
        <v>154</v>
      </c>
      <c r="H75" s="21" t="s">
        <v>154</v>
      </c>
      <c r="I75" s="21" t="s">
        <v>132</v>
      </c>
      <c r="J75" s="13">
        <v>7.8E-2</v>
      </c>
      <c r="K75" s="14">
        <f t="shared" si="2"/>
        <v>59.135708870356332</v>
      </c>
    </row>
    <row r="76" spans="1:11" x14ac:dyDescent="0.25">
      <c r="A76" s="11">
        <v>41464</v>
      </c>
      <c r="B76" s="21">
        <v>444</v>
      </c>
      <c r="C76" s="21">
        <v>5</v>
      </c>
      <c r="D76" s="21">
        <v>1</v>
      </c>
      <c r="E76" s="21" t="s">
        <v>144</v>
      </c>
      <c r="F76" s="21" t="s">
        <v>148</v>
      </c>
      <c r="G76" s="21" t="s">
        <v>154</v>
      </c>
      <c r="H76" s="21" t="s">
        <v>155</v>
      </c>
      <c r="I76" s="21" t="s">
        <v>132</v>
      </c>
      <c r="J76" s="13">
        <v>2.1999999999999999E-2</v>
      </c>
      <c r="K76" s="14">
        <f t="shared" si="2"/>
        <v>16.679302501895375</v>
      </c>
    </row>
    <row r="77" spans="1:11" x14ac:dyDescent="0.25">
      <c r="A77" s="11">
        <v>41464</v>
      </c>
      <c r="B77" s="21">
        <v>452</v>
      </c>
      <c r="C77" s="21">
        <v>5</v>
      </c>
      <c r="D77" s="21">
        <v>1</v>
      </c>
      <c r="E77" s="21" t="s">
        <v>144</v>
      </c>
      <c r="F77" s="21" t="s">
        <v>149</v>
      </c>
      <c r="G77" s="21" t="s">
        <v>154</v>
      </c>
      <c r="H77" s="21" t="s">
        <v>154</v>
      </c>
      <c r="I77" s="21" t="s">
        <v>132</v>
      </c>
      <c r="J77" s="13">
        <v>2.1999999999999999E-2</v>
      </c>
      <c r="K77" s="14">
        <f t="shared" si="2"/>
        <v>16.679302501895375</v>
      </c>
    </row>
    <row r="78" spans="1:11" x14ac:dyDescent="0.25">
      <c r="A78" s="11">
        <v>41464</v>
      </c>
      <c r="B78" s="21">
        <v>453</v>
      </c>
      <c r="C78" s="21">
        <v>5</v>
      </c>
      <c r="D78" s="21">
        <v>1</v>
      </c>
      <c r="E78" s="21" t="s">
        <v>144</v>
      </c>
      <c r="F78" s="21" t="s">
        <v>150</v>
      </c>
      <c r="G78" s="21" t="s">
        <v>154</v>
      </c>
      <c r="H78" s="21" t="s">
        <v>154</v>
      </c>
      <c r="I78" s="21" t="s">
        <v>132</v>
      </c>
      <c r="J78" s="13">
        <v>5.5E-2</v>
      </c>
      <c r="K78" s="14">
        <f t="shared" si="2"/>
        <v>41.698256254738439</v>
      </c>
    </row>
    <row r="79" spans="1:11" x14ac:dyDescent="0.25">
      <c r="A79" s="11">
        <v>41464</v>
      </c>
      <c r="B79" s="21">
        <v>461</v>
      </c>
      <c r="C79" s="21">
        <v>5</v>
      </c>
      <c r="D79" s="21">
        <v>2</v>
      </c>
      <c r="E79" s="21" t="s">
        <v>142</v>
      </c>
      <c r="F79" s="21" t="s">
        <v>148</v>
      </c>
      <c r="G79" s="21" t="s">
        <v>157</v>
      </c>
      <c r="H79" s="21" t="s">
        <v>154</v>
      </c>
      <c r="I79" s="21" t="s">
        <v>132</v>
      </c>
      <c r="J79" s="13">
        <v>3.3000000000000002E-2</v>
      </c>
      <c r="K79" s="14">
        <f t="shared" si="2"/>
        <v>25.018953752843064</v>
      </c>
    </row>
    <row r="80" spans="1:11" x14ac:dyDescent="0.25">
      <c r="A80" s="11">
        <v>41464</v>
      </c>
      <c r="B80" s="21">
        <v>469</v>
      </c>
      <c r="C80" s="21">
        <v>5</v>
      </c>
      <c r="D80" s="21">
        <v>2</v>
      </c>
      <c r="E80" s="21" t="s">
        <v>142</v>
      </c>
      <c r="F80" s="21" t="s">
        <v>150</v>
      </c>
      <c r="G80" s="21" t="s">
        <v>154</v>
      </c>
      <c r="H80" s="21" t="s">
        <v>154</v>
      </c>
      <c r="I80" s="21" t="s">
        <v>132</v>
      </c>
      <c r="J80" s="13">
        <v>3.5999999999999997E-2</v>
      </c>
      <c r="K80" s="14">
        <f t="shared" si="2"/>
        <v>27.293404094010615</v>
      </c>
    </row>
    <row r="81" spans="1:11" x14ac:dyDescent="0.25">
      <c r="A81" s="11">
        <v>41464</v>
      </c>
      <c r="B81" s="21">
        <v>470</v>
      </c>
      <c r="C81" s="21">
        <v>5</v>
      </c>
      <c r="D81" s="21">
        <v>2</v>
      </c>
      <c r="E81" s="21" t="s">
        <v>142</v>
      </c>
      <c r="F81" s="21" t="s">
        <v>148</v>
      </c>
      <c r="G81" s="21" t="s">
        <v>154</v>
      </c>
      <c r="H81" s="21" t="s">
        <v>155</v>
      </c>
      <c r="I81" s="21" t="s">
        <v>132</v>
      </c>
      <c r="J81" s="13">
        <v>0.43</v>
      </c>
      <c r="K81" s="14">
        <f t="shared" si="2"/>
        <v>326.00454890068232</v>
      </c>
    </row>
    <row r="82" spans="1:11" x14ac:dyDescent="0.25">
      <c r="A82" s="11">
        <v>41464</v>
      </c>
      <c r="B82" s="21">
        <v>475</v>
      </c>
      <c r="C82" s="21">
        <v>5</v>
      </c>
      <c r="D82" s="21">
        <v>2</v>
      </c>
      <c r="E82" s="21" t="s">
        <v>142</v>
      </c>
      <c r="F82" s="21" t="s">
        <v>148</v>
      </c>
      <c r="G82" s="21" t="s">
        <v>154</v>
      </c>
      <c r="H82" s="21" t="s">
        <v>156</v>
      </c>
      <c r="I82" s="21" t="s">
        <v>132</v>
      </c>
      <c r="J82" s="13">
        <v>3.3000000000000002E-2</v>
      </c>
      <c r="K82" s="14">
        <f t="shared" si="2"/>
        <v>25.018953752843064</v>
      </c>
    </row>
    <row r="83" spans="1:11" x14ac:dyDescent="0.25">
      <c r="A83" s="11">
        <v>41464</v>
      </c>
      <c r="B83" s="21">
        <v>476</v>
      </c>
      <c r="C83" s="21">
        <v>5</v>
      </c>
      <c r="D83" s="21">
        <v>2</v>
      </c>
      <c r="E83" s="21" t="s">
        <v>142</v>
      </c>
      <c r="F83" s="21" t="s">
        <v>151</v>
      </c>
      <c r="G83" s="21" t="s">
        <v>154</v>
      </c>
      <c r="H83" s="21" t="s">
        <v>154</v>
      </c>
      <c r="I83" s="21" t="s">
        <v>132</v>
      </c>
      <c r="J83" s="13">
        <v>1.4999999999999999E-2</v>
      </c>
      <c r="K83" s="14">
        <f t="shared" si="2"/>
        <v>11.372251705837757</v>
      </c>
    </row>
    <row r="84" spans="1:11" x14ac:dyDescent="0.25">
      <c r="A84" s="11">
        <v>41464</v>
      </c>
      <c r="B84" s="21">
        <v>478</v>
      </c>
      <c r="C84" s="21">
        <v>5</v>
      </c>
      <c r="D84" s="21">
        <v>2</v>
      </c>
      <c r="E84" s="21" t="s">
        <v>142</v>
      </c>
      <c r="F84" s="21" t="s">
        <v>148</v>
      </c>
      <c r="G84" s="21" t="s">
        <v>154</v>
      </c>
      <c r="H84" s="21" t="s">
        <v>154</v>
      </c>
      <c r="I84" s="21" t="s">
        <v>132</v>
      </c>
      <c r="J84" s="13">
        <v>1.4999999999999999E-2</v>
      </c>
      <c r="K84" s="14">
        <f t="shared" si="2"/>
        <v>11.372251705837757</v>
      </c>
    </row>
    <row r="85" spans="1:11" x14ac:dyDescent="0.25">
      <c r="A85" s="11">
        <v>41464</v>
      </c>
      <c r="B85" s="21">
        <v>481</v>
      </c>
      <c r="C85" s="21">
        <v>5</v>
      </c>
      <c r="D85" s="21">
        <v>2</v>
      </c>
      <c r="E85" s="21" t="s">
        <v>142</v>
      </c>
      <c r="F85" s="21" t="s">
        <v>149</v>
      </c>
      <c r="G85" s="21" t="s">
        <v>154</v>
      </c>
      <c r="H85" s="21" t="s">
        <v>154</v>
      </c>
      <c r="I85" s="21" t="s">
        <v>132</v>
      </c>
      <c r="J85" s="13">
        <v>0.10199999999999999</v>
      </c>
      <c r="K85" s="14">
        <f t="shared" si="2"/>
        <v>77.331311599696733</v>
      </c>
    </row>
    <row r="86" spans="1:11" x14ac:dyDescent="0.25">
      <c r="A86" s="11">
        <v>41464</v>
      </c>
      <c r="B86" s="21">
        <v>492</v>
      </c>
      <c r="C86" s="21">
        <v>5</v>
      </c>
      <c r="D86" s="21">
        <v>3</v>
      </c>
      <c r="E86" s="21" t="s">
        <v>143</v>
      </c>
      <c r="F86" s="21" t="s">
        <v>148</v>
      </c>
      <c r="G86" s="21" t="s">
        <v>154</v>
      </c>
      <c r="H86" s="21" t="s">
        <v>154</v>
      </c>
      <c r="I86" s="21" t="s">
        <v>132</v>
      </c>
      <c r="J86" s="13">
        <v>3.2000000000000001E-2</v>
      </c>
      <c r="K86" s="14">
        <f t="shared" si="2"/>
        <v>24.260803639120546</v>
      </c>
    </row>
    <row r="87" spans="1:11" x14ac:dyDescent="0.25">
      <c r="A87" s="11">
        <v>41464</v>
      </c>
      <c r="B87" s="21">
        <v>499</v>
      </c>
      <c r="C87" s="21">
        <v>5</v>
      </c>
      <c r="D87" s="21">
        <v>3</v>
      </c>
      <c r="E87" s="21" t="s">
        <v>143</v>
      </c>
      <c r="F87" s="21" t="s">
        <v>150</v>
      </c>
      <c r="G87" s="21" t="s">
        <v>154</v>
      </c>
      <c r="H87" s="21" t="s">
        <v>154</v>
      </c>
      <c r="I87" s="21" t="s">
        <v>132</v>
      </c>
      <c r="J87" s="13">
        <v>5.8999999999999997E-2</v>
      </c>
      <c r="K87" s="14">
        <f t="shared" si="2"/>
        <v>44.730856709628512</v>
      </c>
    </row>
    <row r="88" spans="1:11" x14ac:dyDescent="0.25">
      <c r="A88" s="11">
        <v>41464</v>
      </c>
      <c r="B88" s="21">
        <v>503</v>
      </c>
      <c r="C88" s="21">
        <v>5</v>
      </c>
      <c r="D88" s="21">
        <v>3</v>
      </c>
      <c r="E88" s="21" t="s">
        <v>143</v>
      </c>
      <c r="F88" s="21" t="s">
        <v>151</v>
      </c>
      <c r="G88" s="21" t="s">
        <v>154</v>
      </c>
      <c r="H88" s="21" t="s">
        <v>154</v>
      </c>
      <c r="I88" s="21" t="s">
        <v>132</v>
      </c>
      <c r="J88" s="13">
        <v>3.0000000000000001E-3</v>
      </c>
      <c r="K88" s="14">
        <f t="shared" si="2"/>
        <v>2.2744503411675514</v>
      </c>
    </row>
    <row r="89" spans="1:11" x14ac:dyDescent="0.25">
      <c r="A89" s="11">
        <v>41464</v>
      </c>
      <c r="B89" s="21">
        <v>504</v>
      </c>
      <c r="C89" s="21">
        <v>5</v>
      </c>
      <c r="D89" s="21">
        <v>3</v>
      </c>
      <c r="E89" s="21" t="s">
        <v>143</v>
      </c>
      <c r="F89" s="21" t="s">
        <v>148</v>
      </c>
      <c r="G89" s="21" t="s">
        <v>154</v>
      </c>
      <c r="H89" s="21" t="s">
        <v>155</v>
      </c>
      <c r="I89" s="21" t="s">
        <v>132</v>
      </c>
      <c r="J89" s="13">
        <v>0.01</v>
      </c>
      <c r="K89" s="14">
        <f t="shared" si="2"/>
        <v>7.581501137225171</v>
      </c>
    </row>
    <row r="90" spans="1:11" x14ac:dyDescent="0.25">
      <c r="A90" s="11">
        <v>41464</v>
      </c>
      <c r="B90" s="21">
        <v>508</v>
      </c>
      <c r="C90" s="21">
        <v>5</v>
      </c>
      <c r="D90" s="21">
        <v>3</v>
      </c>
      <c r="E90" s="21" t="s">
        <v>143</v>
      </c>
      <c r="F90" s="21" t="s">
        <v>148</v>
      </c>
      <c r="G90" s="21" t="s">
        <v>157</v>
      </c>
      <c r="H90" s="21" t="s">
        <v>154</v>
      </c>
      <c r="I90" s="21" t="s">
        <v>132</v>
      </c>
      <c r="J90" s="13">
        <v>2.1999999999999999E-2</v>
      </c>
      <c r="K90" s="14">
        <f t="shared" si="2"/>
        <v>16.679302501895375</v>
      </c>
    </row>
    <row r="91" spans="1:11" x14ac:dyDescent="0.25">
      <c r="A91" s="11">
        <v>41464</v>
      </c>
      <c r="B91" s="21">
        <v>517</v>
      </c>
      <c r="C91" s="21">
        <v>5</v>
      </c>
      <c r="D91" s="21">
        <v>3</v>
      </c>
      <c r="E91" s="21" t="s">
        <v>143</v>
      </c>
      <c r="F91" s="21" t="s">
        <v>148</v>
      </c>
      <c r="G91" s="21" t="s">
        <v>154</v>
      </c>
      <c r="H91" s="21" t="s">
        <v>156</v>
      </c>
      <c r="I91" s="21" t="s">
        <v>132</v>
      </c>
      <c r="J91" s="13">
        <v>2.1000000000000001E-2</v>
      </c>
      <c r="K91" s="14">
        <f t="shared" si="2"/>
        <v>15.921152388172858</v>
      </c>
    </row>
    <row r="92" spans="1:11" x14ac:dyDescent="0.25">
      <c r="A92" s="11">
        <v>41464</v>
      </c>
      <c r="B92" s="21">
        <v>525</v>
      </c>
      <c r="C92" s="21">
        <v>5</v>
      </c>
      <c r="D92" s="21">
        <v>3</v>
      </c>
      <c r="E92" s="21" t="s">
        <v>143</v>
      </c>
      <c r="F92" s="21" t="s">
        <v>149</v>
      </c>
      <c r="G92" s="21" t="s">
        <v>154</v>
      </c>
      <c r="H92" s="21" t="s">
        <v>154</v>
      </c>
      <c r="I92" s="21" t="s">
        <v>132</v>
      </c>
      <c r="J92" s="13">
        <v>1.4999999999999999E-2</v>
      </c>
      <c r="K92" s="14">
        <f t="shared" si="2"/>
        <v>11.372251705837757</v>
      </c>
    </row>
    <row r="93" spans="1:11" x14ac:dyDescent="0.25">
      <c r="A93" s="11">
        <v>41464</v>
      </c>
      <c r="B93" s="21">
        <v>529</v>
      </c>
      <c r="C93" s="21">
        <v>6</v>
      </c>
      <c r="D93" s="21">
        <v>1</v>
      </c>
      <c r="E93" s="21" t="s">
        <v>145</v>
      </c>
      <c r="F93" s="21" t="s">
        <v>149</v>
      </c>
      <c r="G93" s="21" t="s">
        <v>154</v>
      </c>
      <c r="H93" s="21" t="s">
        <v>154</v>
      </c>
      <c r="I93" s="21" t="s">
        <v>132</v>
      </c>
      <c r="J93" s="13">
        <v>1.2E-2</v>
      </c>
      <c r="K93" s="14">
        <f t="shared" si="2"/>
        <v>9.0978013646702056</v>
      </c>
    </row>
    <row r="94" spans="1:11" x14ac:dyDescent="0.25">
      <c r="A94" s="11">
        <v>41464</v>
      </c>
      <c r="B94" s="21">
        <v>537</v>
      </c>
      <c r="C94" s="21">
        <v>6</v>
      </c>
      <c r="D94" s="21">
        <v>1</v>
      </c>
      <c r="E94" s="21" t="s">
        <v>145</v>
      </c>
      <c r="F94" s="21" t="s">
        <v>148</v>
      </c>
      <c r="G94" s="21" t="s">
        <v>154</v>
      </c>
      <c r="H94" s="21" t="s">
        <v>155</v>
      </c>
      <c r="I94" s="21" t="s">
        <v>132</v>
      </c>
      <c r="J94" s="13">
        <v>4.9000000000000002E-2</v>
      </c>
      <c r="K94" s="14">
        <f t="shared" si="2"/>
        <v>37.149355572403337</v>
      </c>
    </row>
    <row r="95" spans="1:11" x14ac:dyDescent="0.25">
      <c r="A95" s="11">
        <v>41464</v>
      </c>
      <c r="B95" s="21">
        <v>539</v>
      </c>
      <c r="C95" s="21">
        <v>6</v>
      </c>
      <c r="D95" s="21">
        <v>1</v>
      </c>
      <c r="E95" s="21" t="s">
        <v>145</v>
      </c>
      <c r="F95" s="21" t="s">
        <v>148</v>
      </c>
      <c r="G95" s="21" t="s">
        <v>157</v>
      </c>
      <c r="H95" s="21" t="s">
        <v>154</v>
      </c>
      <c r="I95" s="21" t="s">
        <v>132</v>
      </c>
      <c r="J95" s="13">
        <v>4.8000000000000001E-2</v>
      </c>
      <c r="K95" s="14">
        <f t="shared" si="2"/>
        <v>36.391205458680822</v>
      </c>
    </row>
    <row r="96" spans="1:11" x14ac:dyDescent="0.25">
      <c r="A96" s="11">
        <v>41464</v>
      </c>
      <c r="B96" s="21">
        <v>541</v>
      </c>
      <c r="C96" s="21">
        <v>6</v>
      </c>
      <c r="D96" s="21">
        <v>1</v>
      </c>
      <c r="E96" s="21" t="s">
        <v>145</v>
      </c>
      <c r="F96" s="21" t="s">
        <v>150</v>
      </c>
      <c r="G96" s="21" t="s">
        <v>154</v>
      </c>
      <c r="H96" s="21" t="s">
        <v>154</v>
      </c>
      <c r="I96" s="21" t="s">
        <v>132</v>
      </c>
      <c r="J96" s="13">
        <v>3.7999999999999999E-2</v>
      </c>
      <c r="K96" s="14">
        <f t="shared" si="2"/>
        <v>28.809704321455648</v>
      </c>
    </row>
    <row r="97" spans="1:11" x14ac:dyDescent="0.25">
      <c r="A97" s="11">
        <v>41464</v>
      </c>
      <c r="B97" s="21">
        <v>546</v>
      </c>
      <c r="C97" s="21">
        <v>6</v>
      </c>
      <c r="D97" s="21">
        <v>1</v>
      </c>
      <c r="E97" s="21" t="s">
        <v>145</v>
      </c>
      <c r="F97" s="21" t="s">
        <v>148</v>
      </c>
      <c r="G97" s="21" t="s">
        <v>154</v>
      </c>
      <c r="H97" s="21" t="s">
        <v>156</v>
      </c>
      <c r="I97" s="21" t="s">
        <v>132</v>
      </c>
      <c r="J97" s="13">
        <v>6.0000000000000001E-3</v>
      </c>
      <c r="K97" s="14">
        <f t="shared" si="2"/>
        <v>4.5489006823351028</v>
      </c>
    </row>
    <row r="98" spans="1:11" x14ac:dyDescent="0.25">
      <c r="A98" s="11">
        <v>41464</v>
      </c>
      <c r="B98" s="21">
        <v>549</v>
      </c>
      <c r="C98" s="21">
        <v>6</v>
      </c>
      <c r="D98" s="21">
        <v>1</v>
      </c>
      <c r="E98" s="21" t="s">
        <v>145</v>
      </c>
      <c r="F98" s="21" t="s">
        <v>151</v>
      </c>
      <c r="G98" s="21" t="s">
        <v>154</v>
      </c>
      <c r="H98" s="21" t="s">
        <v>154</v>
      </c>
      <c r="I98" s="21" t="s">
        <v>132</v>
      </c>
      <c r="J98" s="13">
        <v>2.4E-2</v>
      </c>
      <c r="K98" s="14">
        <f t="shared" ref="K98:K120" si="3">(10000*J98)/13.19</f>
        <v>18.195602729340411</v>
      </c>
    </row>
    <row r="99" spans="1:11" x14ac:dyDescent="0.25">
      <c r="A99" s="11">
        <v>41464</v>
      </c>
      <c r="B99" s="21">
        <v>560</v>
      </c>
      <c r="C99" s="21">
        <v>6</v>
      </c>
      <c r="D99" s="21">
        <v>1</v>
      </c>
      <c r="E99" s="21" t="s">
        <v>145</v>
      </c>
      <c r="F99" s="21" t="s">
        <v>148</v>
      </c>
      <c r="G99" s="21" t="s">
        <v>154</v>
      </c>
      <c r="H99" s="21" t="s">
        <v>154</v>
      </c>
      <c r="I99" s="21" t="s">
        <v>132</v>
      </c>
      <c r="J99" s="13">
        <v>4.3999999999999997E-2</v>
      </c>
      <c r="K99" s="14">
        <f t="shared" si="3"/>
        <v>33.35860500379075</v>
      </c>
    </row>
    <row r="100" spans="1:11" x14ac:dyDescent="0.25">
      <c r="A100" s="11">
        <v>41464</v>
      </c>
      <c r="B100" s="21">
        <v>562</v>
      </c>
      <c r="C100" s="21">
        <v>6</v>
      </c>
      <c r="D100" s="21">
        <v>2</v>
      </c>
      <c r="E100" s="21" t="s">
        <v>143</v>
      </c>
      <c r="F100" s="21" t="s">
        <v>148</v>
      </c>
      <c r="G100" s="21" t="s">
        <v>154</v>
      </c>
      <c r="H100" s="21" t="s">
        <v>154</v>
      </c>
      <c r="I100" s="21" t="s">
        <v>132</v>
      </c>
      <c r="J100" s="13">
        <v>1.0999999999999999E-2</v>
      </c>
      <c r="K100" s="14">
        <f t="shared" si="3"/>
        <v>8.3396512509476874</v>
      </c>
    </row>
    <row r="101" spans="1:11" x14ac:dyDescent="0.25">
      <c r="A101" s="11">
        <v>41464</v>
      </c>
      <c r="B101" s="21">
        <v>570</v>
      </c>
      <c r="C101" s="21">
        <v>6</v>
      </c>
      <c r="D101" s="21">
        <v>2</v>
      </c>
      <c r="E101" s="21" t="s">
        <v>143</v>
      </c>
      <c r="F101" s="21" t="s">
        <v>151</v>
      </c>
      <c r="G101" s="21" t="s">
        <v>154</v>
      </c>
      <c r="H101" s="21" t="s">
        <v>154</v>
      </c>
      <c r="I101" s="21" t="s">
        <v>132</v>
      </c>
      <c r="J101" s="13">
        <v>3.1E-2</v>
      </c>
      <c r="K101" s="14">
        <f t="shared" si="3"/>
        <v>23.502653525398031</v>
      </c>
    </row>
    <row r="102" spans="1:11" x14ac:dyDescent="0.25">
      <c r="A102" s="11">
        <v>41464</v>
      </c>
      <c r="B102" s="21">
        <v>571</v>
      </c>
      <c r="C102" s="21">
        <v>6</v>
      </c>
      <c r="D102" s="21">
        <v>2</v>
      </c>
      <c r="E102" s="21" t="s">
        <v>143</v>
      </c>
      <c r="F102" s="21" t="s">
        <v>148</v>
      </c>
      <c r="G102" s="21" t="s">
        <v>154</v>
      </c>
      <c r="H102" s="21" t="s">
        <v>155</v>
      </c>
      <c r="I102" s="21" t="s">
        <v>132</v>
      </c>
      <c r="J102" s="13">
        <v>0.04</v>
      </c>
      <c r="K102" s="14">
        <f t="shared" si="3"/>
        <v>30.326004548900684</v>
      </c>
    </row>
    <row r="103" spans="1:11" x14ac:dyDescent="0.25">
      <c r="A103" s="11">
        <v>41464</v>
      </c>
      <c r="B103" s="21">
        <v>572</v>
      </c>
      <c r="C103" s="21">
        <v>6</v>
      </c>
      <c r="D103" s="21">
        <v>2</v>
      </c>
      <c r="E103" s="21" t="s">
        <v>143</v>
      </c>
      <c r="F103" s="21" t="s">
        <v>148</v>
      </c>
      <c r="G103" s="21" t="s">
        <v>154</v>
      </c>
      <c r="H103" s="21" t="s">
        <v>156</v>
      </c>
      <c r="I103" s="21" t="s">
        <v>132</v>
      </c>
      <c r="J103" s="13">
        <v>1.9E-2</v>
      </c>
      <c r="K103" s="14">
        <f t="shared" si="3"/>
        <v>14.404852160727824</v>
      </c>
    </row>
    <row r="104" spans="1:11" x14ac:dyDescent="0.25">
      <c r="A104" s="11">
        <v>41464</v>
      </c>
      <c r="B104" s="21">
        <v>574</v>
      </c>
      <c r="C104" s="21">
        <v>6</v>
      </c>
      <c r="D104" s="21">
        <v>2</v>
      </c>
      <c r="E104" s="21" t="s">
        <v>143</v>
      </c>
      <c r="F104" s="21" t="s">
        <v>148</v>
      </c>
      <c r="G104" s="21" t="s">
        <v>157</v>
      </c>
      <c r="H104" s="21" t="s">
        <v>154</v>
      </c>
      <c r="I104" s="21" t="s">
        <v>132</v>
      </c>
      <c r="J104" s="13">
        <v>1.4E-2</v>
      </c>
      <c r="K104" s="14">
        <f t="shared" si="3"/>
        <v>10.614101592115238</v>
      </c>
    </row>
    <row r="105" spans="1:11" x14ac:dyDescent="0.25">
      <c r="A105" s="11">
        <v>41464</v>
      </c>
      <c r="B105" s="21">
        <v>577</v>
      </c>
      <c r="C105" s="21">
        <v>6</v>
      </c>
      <c r="D105" s="21">
        <v>2</v>
      </c>
      <c r="E105" s="21" t="s">
        <v>143</v>
      </c>
      <c r="F105" s="21" t="s">
        <v>150</v>
      </c>
      <c r="G105" s="21" t="s">
        <v>154</v>
      </c>
      <c r="H105" s="21" t="s">
        <v>154</v>
      </c>
      <c r="I105" s="21" t="s">
        <v>132</v>
      </c>
      <c r="J105" s="13">
        <v>6.3E-2</v>
      </c>
      <c r="K105" s="14">
        <f t="shared" si="3"/>
        <v>47.763457164518577</v>
      </c>
    </row>
    <row r="106" spans="1:11" x14ac:dyDescent="0.25">
      <c r="A106" s="11">
        <v>41464</v>
      </c>
      <c r="B106" s="21">
        <v>587</v>
      </c>
      <c r="C106" s="21">
        <v>6</v>
      </c>
      <c r="D106" s="21">
        <v>2</v>
      </c>
      <c r="E106" s="21" t="s">
        <v>143</v>
      </c>
      <c r="F106" s="21" t="s">
        <v>149</v>
      </c>
      <c r="G106" s="21" t="s">
        <v>154</v>
      </c>
      <c r="H106" s="21" t="s">
        <v>154</v>
      </c>
      <c r="I106" s="21" t="s">
        <v>132</v>
      </c>
      <c r="J106" s="13">
        <v>5.7000000000000002E-2</v>
      </c>
      <c r="K106" s="14">
        <f t="shared" si="3"/>
        <v>43.214556482183475</v>
      </c>
    </row>
    <row r="107" spans="1:11" x14ac:dyDescent="0.25">
      <c r="A107" s="11">
        <v>41464</v>
      </c>
      <c r="B107" s="21">
        <v>631</v>
      </c>
      <c r="C107" s="21">
        <v>7</v>
      </c>
      <c r="D107" s="21">
        <v>1</v>
      </c>
      <c r="E107" s="21" t="s">
        <v>143</v>
      </c>
      <c r="F107" s="21" t="s">
        <v>149</v>
      </c>
      <c r="G107" s="21" t="s">
        <v>154</v>
      </c>
      <c r="H107" s="21" t="s">
        <v>154</v>
      </c>
      <c r="I107" s="21" t="s">
        <v>132</v>
      </c>
      <c r="J107" s="13">
        <v>3.5000000000000003E-2</v>
      </c>
      <c r="K107" s="14">
        <f t="shared" si="3"/>
        <v>26.535253980288104</v>
      </c>
    </row>
    <row r="108" spans="1:11" x14ac:dyDescent="0.25">
      <c r="A108" s="11">
        <v>41464</v>
      </c>
      <c r="B108" s="21">
        <v>634</v>
      </c>
      <c r="C108" s="21">
        <v>7</v>
      </c>
      <c r="D108" s="21">
        <v>1</v>
      </c>
      <c r="E108" s="21" t="s">
        <v>143</v>
      </c>
      <c r="F108" s="21" t="s">
        <v>150</v>
      </c>
      <c r="G108" s="21" t="s">
        <v>154</v>
      </c>
      <c r="H108" s="21" t="s">
        <v>154</v>
      </c>
      <c r="I108" s="21" t="s">
        <v>132</v>
      </c>
      <c r="J108" s="13">
        <v>3.2000000000000001E-2</v>
      </c>
      <c r="K108" s="14">
        <f t="shared" si="3"/>
        <v>24.260803639120546</v>
      </c>
    </row>
    <row r="109" spans="1:11" x14ac:dyDescent="0.25">
      <c r="A109" s="11">
        <v>41464</v>
      </c>
      <c r="B109" s="21">
        <v>638</v>
      </c>
      <c r="C109" s="21">
        <v>7</v>
      </c>
      <c r="D109" s="21">
        <v>1</v>
      </c>
      <c r="E109" s="21" t="s">
        <v>143</v>
      </c>
      <c r="F109" s="21" t="s">
        <v>148</v>
      </c>
      <c r="G109" s="21" t="s">
        <v>154</v>
      </c>
      <c r="H109" s="21" t="s">
        <v>155</v>
      </c>
      <c r="I109" s="21" t="s">
        <v>132</v>
      </c>
      <c r="J109" s="13">
        <v>6.0000000000000001E-3</v>
      </c>
      <c r="K109" s="14">
        <f t="shared" si="3"/>
        <v>4.5489006823351028</v>
      </c>
    </row>
    <row r="110" spans="1:11" x14ac:dyDescent="0.25">
      <c r="A110" s="11">
        <v>41464</v>
      </c>
      <c r="B110" s="21">
        <v>641</v>
      </c>
      <c r="C110" s="21">
        <v>7</v>
      </c>
      <c r="D110" s="21">
        <v>1</v>
      </c>
      <c r="E110" s="21" t="s">
        <v>143</v>
      </c>
      <c r="F110" s="21" t="s">
        <v>151</v>
      </c>
      <c r="G110" s="21" t="s">
        <v>154</v>
      </c>
      <c r="H110" s="21" t="s">
        <v>154</v>
      </c>
      <c r="I110" s="21" t="s">
        <v>132</v>
      </c>
      <c r="J110" s="13">
        <v>1.2999999999999999E-2</v>
      </c>
      <c r="K110" s="14">
        <f t="shared" si="3"/>
        <v>9.855951478392722</v>
      </c>
    </row>
    <row r="111" spans="1:11" x14ac:dyDescent="0.25">
      <c r="A111" s="11">
        <v>41464</v>
      </c>
      <c r="B111" s="21">
        <v>651</v>
      </c>
      <c r="C111" s="21">
        <v>7</v>
      </c>
      <c r="D111" s="21">
        <v>1</v>
      </c>
      <c r="E111" s="21" t="s">
        <v>143</v>
      </c>
      <c r="F111" s="21" t="s">
        <v>148</v>
      </c>
      <c r="G111" s="21" t="s">
        <v>157</v>
      </c>
      <c r="H111" s="21" t="s">
        <v>154</v>
      </c>
      <c r="I111" s="21" t="s">
        <v>132</v>
      </c>
      <c r="J111" s="13">
        <v>0.01</v>
      </c>
      <c r="K111" s="14">
        <f t="shared" si="3"/>
        <v>7.581501137225171</v>
      </c>
    </row>
    <row r="112" spans="1:11" x14ac:dyDescent="0.25">
      <c r="A112" s="11">
        <v>41464</v>
      </c>
      <c r="B112" s="21">
        <v>654</v>
      </c>
      <c r="C112" s="21">
        <v>7</v>
      </c>
      <c r="D112" s="21">
        <v>1</v>
      </c>
      <c r="E112" s="21" t="s">
        <v>143</v>
      </c>
      <c r="F112" s="21" t="s">
        <v>148</v>
      </c>
      <c r="G112" s="21" t="s">
        <v>154</v>
      </c>
      <c r="H112" s="21" t="s">
        <v>156</v>
      </c>
      <c r="I112" s="21" t="s">
        <v>132</v>
      </c>
      <c r="J112" s="13">
        <v>5.0999999999999997E-2</v>
      </c>
      <c r="K112" s="14">
        <f t="shared" si="3"/>
        <v>38.665655799848366</v>
      </c>
    </row>
    <row r="113" spans="1:11" x14ac:dyDescent="0.25">
      <c r="A113" s="11">
        <v>41464</v>
      </c>
      <c r="B113" s="21">
        <v>661</v>
      </c>
      <c r="C113" s="21">
        <v>7</v>
      </c>
      <c r="D113" s="21">
        <v>1</v>
      </c>
      <c r="E113" s="21" t="s">
        <v>143</v>
      </c>
      <c r="F113" s="21" t="s">
        <v>148</v>
      </c>
      <c r="G113" s="21" t="s">
        <v>154</v>
      </c>
      <c r="H113" s="21" t="s">
        <v>154</v>
      </c>
      <c r="I113" s="21" t="s">
        <v>132</v>
      </c>
      <c r="J113" s="13">
        <v>4.4999999999999998E-2</v>
      </c>
      <c r="K113" s="14">
        <f t="shared" si="3"/>
        <v>34.116755117513272</v>
      </c>
    </row>
    <row r="114" spans="1:11" x14ac:dyDescent="0.25">
      <c r="A114" s="11">
        <v>41464</v>
      </c>
      <c r="B114" s="21">
        <v>743</v>
      </c>
      <c r="C114" s="21">
        <v>8</v>
      </c>
      <c r="D114" s="21">
        <v>1</v>
      </c>
      <c r="E114" s="21" t="s">
        <v>143</v>
      </c>
      <c r="F114" s="21" t="s">
        <v>149</v>
      </c>
      <c r="G114" s="21" t="s">
        <v>154</v>
      </c>
      <c r="H114" s="21" t="s">
        <v>154</v>
      </c>
      <c r="I114" s="21" t="s">
        <v>132</v>
      </c>
      <c r="J114" s="13">
        <v>6.9000000000000006E-2</v>
      </c>
      <c r="K114" s="14">
        <f t="shared" si="3"/>
        <v>52.312357846853686</v>
      </c>
    </row>
    <row r="115" spans="1:11" x14ac:dyDescent="0.25">
      <c r="A115" s="11">
        <v>41464</v>
      </c>
      <c r="B115" s="21">
        <v>744</v>
      </c>
      <c r="C115" s="21">
        <v>8</v>
      </c>
      <c r="D115" s="21">
        <v>1</v>
      </c>
      <c r="E115" s="21" t="s">
        <v>143</v>
      </c>
      <c r="F115" s="21" t="s">
        <v>148</v>
      </c>
      <c r="G115" s="21" t="s">
        <v>154</v>
      </c>
      <c r="H115" s="21" t="s">
        <v>154</v>
      </c>
      <c r="I115" s="21" t="s">
        <v>132</v>
      </c>
      <c r="J115" s="13">
        <v>1.2E-2</v>
      </c>
      <c r="K115" s="14">
        <f t="shared" si="3"/>
        <v>9.0978013646702056</v>
      </c>
    </row>
    <row r="116" spans="1:11" x14ac:dyDescent="0.25">
      <c r="A116" s="11">
        <v>41464</v>
      </c>
      <c r="B116" s="21">
        <v>745</v>
      </c>
      <c r="C116" s="21">
        <v>8</v>
      </c>
      <c r="D116" s="21">
        <v>1</v>
      </c>
      <c r="E116" s="21" t="s">
        <v>143</v>
      </c>
      <c r="F116" s="21" t="s">
        <v>148</v>
      </c>
      <c r="G116" s="21" t="s">
        <v>154</v>
      </c>
      <c r="H116" s="21" t="s">
        <v>155</v>
      </c>
      <c r="I116" s="21" t="s">
        <v>132</v>
      </c>
      <c r="J116" s="13">
        <v>3.6999999999999998E-2</v>
      </c>
      <c r="K116" s="14">
        <f t="shared" si="3"/>
        <v>28.051554207733133</v>
      </c>
    </row>
    <row r="117" spans="1:11" x14ac:dyDescent="0.25">
      <c r="A117" s="11">
        <v>41464</v>
      </c>
      <c r="B117" s="21">
        <v>746</v>
      </c>
      <c r="C117" s="21">
        <v>8</v>
      </c>
      <c r="D117" s="21">
        <v>1</v>
      </c>
      <c r="E117" s="21" t="s">
        <v>143</v>
      </c>
      <c r="F117" s="21" t="s">
        <v>151</v>
      </c>
      <c r="G117" s="21" t="s">
        <v>154</v>
      </c>
      <c r="H117" s="21" t="s">
        <v>154</v>
      </c>
      <c r="I117" s="21" t="s">
        <v>132</v>
      </c>
      <c r="J117" s="13">
        <v>3.3000000000000002E-2</v>
      </c>
      <c r="K117" s="14">
        <f t="shared" si="3"/>
        <v>25.018953752843064</v>
      </c>
    </row>
    <row r="118" spans="1:11" x14ac:dyDescent="0.25">
      <c r="A118" s="11">
        <v>41464</v>
      </c>
      <c r="B118" s="21">
        <v>758</v>
      </c>
      <c r="C118" s="21">
        <v>8</v>
      </c>
      <c r="D118" s="21">
        <v>1</v>
      </c>
      <c r="E118" s="21" t="s">
        <v>143</v>
      </c>
      <c r="F118" s="21" t="s">
        <v>148</v>
      </c>
      <c r="G118" s="21" t="s">
        <v>157</v>
      </c>
      <c r="H118" s="21" t="s">
        <v>154</v>
      </c>
      <c r="I118" s="21" t="s">
        <v>132</v>
      </c>
      <c r="J118" s="13">
        <v>2.7E-2</v>
      </c>
      <c r="K118" s="14">
        <f t="shared" si="3"/>
        <v>20.470053070507962</v>
      </c>
    </row>
    <row r="119" spans="1:11" x14ac:dyDescent="0.25">
      <c r="A119" s="11">
        <v>41464</v>
      </c>
      <c r="B119" s="21">
        <v>765</v>
      </c>
      <c r="C119" s="21">
        <v>8</v>
      </c>
      <c r="D119" s="21">
        <v>1</v>
      </c>
      <c r="E119" s="21" t="s">
        <v>143</v>
      </c>
      <c r="F119" s="21" t="s">
        <v>150</v>
      </c>
      <c r="G119" s="21" t="s">
        <v>154</v>
      </c>
      <c r="H119" s="21" t="s">
        <v>154</v>
      </c>
      <c r="I119" s="21" t="s">
        <v>132</v>
      </c>
      <c r="J119" s="13">
        <v>5.0000000000000001E-3</v>
      </c>
      <c r="K119" s="14">
        <f t="shared" si="3"/>
        <v>3.7907505686125855</v>
      </c>
    </row>
    <row r="120" spans="1:11" x14ac:dyDescent="0.25">
      <c r="A120" s="11">
        <v>41464</v>
      </c>
      <c r="B120" s="21">
        <v>770</v>
      </c>
      <c r="C120" s="21">
        <v>8</v>
      </c>
      <c r="D120" s="21">
        <v>1</v>
      </c>
      <c r="E120" s="21" t="s">
        <v>143</v>
      </c>
      <c r="F120" s="21" t="s">
        <v>148</v>
      </c>
      <c r="G120" s="21" t="s">
        <v>154</v>
      </c>
      <c r="H120" s="21" t="s">
        <v>156</v>
      </c>
      <c r="I120" s="21" t="s">
        <v>132</v>
      </c>
      <c r="J120" s="13">
        <v>2.1999999999999999E-2</v>
      </c>
      <c r="K120" s="14">
        <f t="shared" si="3"/>
        <v>16.679302501895375</v>
      </c>
    </row>
    <row r="121" spans="1:11" x14ac:dyDescent="0.25">
      <c r="A121" s="11">
        <v>41464</v>
      </c>
      <c r="B121" s="21">
        <v>2</v>
      </c>
      <c r="C121" s="21">
        <v>1</v>
      </c>
      <c r="D121" s="21">
        <v>1</v>
      </c>
      <c r="E121" s="21" t="s">
        <v>142</v>
      </c>
      <c r="F121" s="21" t="s">
        <v>148</v>
      </c>
      <c r="G121" s="21" t="s">
        <v>154</v>
      </c>
      <c r="H121" s="21" t="s">
        <v>155</v>
      </c>
      <c r="I121" s="21" t="s">
        <v>134</v>
      </c>
      <c r="J121" s="177">
        <v>0.01</v>
      </c>
      <c r="K121" s="14">
        <f t="shared" ref="K121:K184" si="4">(10000*J121)/13.19</f>
        <v>7.581501137225171</v>
      </c>
    </row>
    <row r="122" spans="1:11" x14ac:dyDescent="0.25">
      <c r="A122" s="11">
        <v>41464</v>
      </c>
      <c r="B122" s="21">
        <v>12</v>
      </c>
      <c r="C122" s="21">
        <v>1</v>
      </c>
      <c r="D122" s="21">
        <v>1</v>
      </c>
      <c r="E122" s="21" t="s">
        <v>142</v>
      </c>
      <c r="F122" s="21" t="s">
        <v>148</v>
      </c>
      <c r="G122" s="21" t="s">
        <v>154</v>
      </c>
      <c r="H122" s="21" t="s">
        <v>156</v>
      </c>
      <c r="I122" s="21" t="s">
        <v>134</v>
      </c>
      <c r="J122" s="177">
        <v>2.7E-2</v>
      </c>
      <c r="K122" s="14">
        <f t="shared" si="4"/>
        <v>20.470053070507962</v>
      </c>
    </row>
    <row r="123" spans="1:11" x14ac:dyDescent="0.25">
      <c r="A123" s="11">
        <v>41464</v>
      </c>
      <c r="B123" s="21">
        <v>22</v>
      </c>
      <c r="C123" s="21">
        <v>1</v>
      </c>
      <c r="D123" s="21">
        <v>1</v>
      </c>
      <c r="E123" s="21" t="s">
        <v>142</v>
      </c>
      <c r="F123" s="21" t="s">
        <v>149</v>
      </c>
      <c r="G123" s="21" t="s">
        <v>154</v>
      </c>
      <c r="H123" s="21" t="s">
        <v>154</v>
      </c>
      <c r="I123" s="21" t="s">
        <v>134</v>
      </c>
      <c r="J123" s="177">
        <v>8.0000000000000002E-3</v>
      </c>
      <c r="K123" s="14">
        <f t="shared" si="4"/>
        <v>6.0652009097801365</v>
      </c>
    </row>
    <row r="124" spans="1:11" x14ac:dyDescent="0.25">
      <c r="A124" s="11">
        <v>41464</v>
      </c>
      <c r="B124" s="21">
        <v>25</v>
      </c>
      <c r="C124" s="21">
        <v>1</v>
      </c>
      <c r="D124" s="21">
        <v>1</v>
      </c>
      <c r="E124" s="21" t="s">
        <v>142</v>
      </c>
      <c r="F124" s="21" t="s">
        <v>148</v>
      </c>
      <c r="G124" s="21" t="s">
        <v>154</v>
      </c>
      <c r="H124" s="21" t="s">
        <v>154</v>
      </c>
      <c r="I124" s="21" t="s">
        <v>134</v>
      </c>
      <c r="J124" s="177">
        <v>3.0000000000000001E-3</v>
      </c>
      <c r="K124" s="14">
        <f t="shared" si="4"/>
        <v>2.2744503411675514</v>
      </c>
    </row>
    <row r="125" spans="1:11" x14ac:dyDescent="0.25">
      <c r="A125" s="11">
        <v>41464</v>
      </c>
      <c r="B125" s="21">
        <v>28</v>
      </c>
      <c r="C125" s="21">
        <v>1</v>
      </c>
      <c r="D125" s="21">
        <v>1</v>
      </c>
      <c r="E125" s="21" t="s">
        <v>142</v>
      </c>
      <c r="F125" s="21" t="s">
        <v>148</v>
      </c>
      <c r="G125" s="21" t="s">
        <v>157</v>
      </c>
      <c r="H125" s="21" t="s">
        <v>154</v>
      </c>
      <c r="I125" s="21" t="s">
        <v>134</v>
      </c>
      <c r="J125" s="177">
        <v>1.7000000000000001E-2</v>
      </c>
      <c r="K125" s="14">
        <f t="shared" si="4"/>
        <v>12.888551933282791</v>
      </c>
    </row>
    <row r="126" spans="1:11" x14ac:dyDescent="0.25">
      <c r="A126" s="11">
        <v>41464</v>
      </c>
      <c r="B126" s="21">
        <v>31</v>
      </c>
      <c r="C126" s="21">
        <v>1</v>
      </c>
      <c r="D126" s="21">
        <v>1</v>
      </c>
      <c r="E126" s="21" t="s">
        <v>142</v>
      </c>
      <c r="F126" s="21" t="s">
        <v>150</v>
      </c>
      <c r="G126" s="21" t="s">
        <v>154</v>
      </c>
      <c r="H126" s="21" t="s">
        <v>154</v>
      </c>
      <c r="I126" s="21" t="s">
        <v>134</v>
      </c>
      <c r="J126" s="177">
        <v>1.7999999999999999E-2</v>
      </c>
      <c r="K126" s="14">
        <f t="shared" si="4"/>
        <v>13.646702047005308</v>
      </c>
    </row>
    <row r="127" spans="1:11" x14ac:dyDescent="0.25">
      <c r="A127" s="11">
        <v>41464</v>
      </c>
      <c r="B127" s="21">
        <v>32</v>
      </c>
      <c r="C127" s="21">
        <v>1</v>
      </c>
      <c r="D127" s="21">
        <v>1</v>
      </c>
      <c r="E127" s="21" t="s">
        <v>142</v>
      </c>
      <c r="F127" s="21" t="s">
        <v>151</v>
      </c>
      <c r="G127" s="21" t="s">
        <v>154</v>
      </c>
      <c r="H127" s="21" t="s">
        <v>154</v>
      </c>
      <c r="I127" s="21" t="s">
        <v>134</v>
      </c>
      <c r="J127" s="177">
        <v>6.0000000000000001E-3</v>
      </c>
      <c r="K127" s="14">
        <f t="shared" si="4"/>
        <v>4.5489006823351028</v>
      </c>
    </row>
    <row r="128" spans="1:11" x14ac:dyDescent="0.25">
      <c r="A128" s="11">
        <v>41464</v>
      </c>
      <c r="B128" s="171">
        <v>74</v>
      </c>
      <c r="C128" s="21">
        <v>1</v>
      </c>
      <c r="D128" s="21">
        <v>3</v>
      </c>
      <c r="E128" s="21" t="s">
        <v>143</v>
      </c>
      <c r="F128" s="21" t="s">
        <v>150</v>
      </c>
      <c r="G128" s="21" t="s">
        <v>154</v>
      </c>
      <c r="H128" s="21" t="s">
        <v>154</v>
      </c>
      <c r="I128" s="21" t="s">
        <v>134</v>
      </c>
      <c r="J128" s="177">
        <v>2.8000000000000001E-2</v>
      </c>
      <c r="K128" s="14">
        <f t="shared" si="4"/>
        <v>21.228203184230477</v>
      </c>
    </row>
    <row r="129" spans="1:11" x14ac:dyDescent="0.25">
      <c r="A129" s="11">
        <v>41464</v>
      </c>
      <c r="B129" s="171">
        <v>80</v>
      </c>
      <c r="C129" s="21">
        <v>1</v>
      </c>
      <c r="D129" s="21">
        <v>3</v>
      </c>
      <c r="E129" s="21" t="s">
        <v>143</v>
      </c>
      <c r="F129" s="21" t="s">
        <v>148</v>
      </c>
      <c r="G129" s="21" t="s">
        <v>154</v>
      </c>
      <c r="H129" s="21" t="s">
        <v>154</v>
      </c>
      <c r="I129" s="21" t="s">
        <v>134</v>
      </c>
      <c r="J129" s="177">
        <v>2.9000000000000001E-2</v>
      </c>
      <c r="K129" s="14">
        <f t="shared" si="4"/>
        <v>21.986353297952995</v>
      </c>
    </row>
    <row r="130" spans="1:11" x14ac:dyDescent="0.25">
      <c r="A130" s="11">
        <v>41464</v>
      </c>
      <c r="B130" s="171">
        <v>86</v>
      </c>
      <c r="C130" s="21">
        <v>1</v>
      </c>
      <c r="D130" s="21">
        <v>3</v>
      </c>
      <c r="E130" s="21" t="s">
        <v>143</v>
      </c>
      <c r="F130" s="21" t="s">
        <v>149</v>
      </c>
      <c r="G130" s="21" t="s">
        <v>154</v>
      </c>
      <c r="H130" s="21" t="s">
        <v>154</v>
      </c>
      <c r="I130" s="21" t="s">
        <v>134</v>
      </c>
      <c r="J130" s="177">
        <v>1.7000000000000001E-2</v>
      </c>
      <c r="K130" s="14">
        <f t="shared" si="4"/>
        <v>12.888551933282791</v>
      </c>
    </row>
    <row r="131" spans="1:11" x14ac:dyDescent="0.25">
      <c r="A131" s="11">
        <v>41464</v>
      </c>
      <c r="B131" s="171">
        <v>88</v>
      </c>
      <c r="C131" s="21">
        <v>1</v>
      </c>
      <c r="D131" s="21">
        <v>3</v>
      </c>
      <c r="E131" s="21" t="s">
        <v>143</v>
      </c>
      <c r="F131" s="21" t="s">
        <v>148</v>
      </c>
      <c r="G131" s="21" t="s">
        <v>154</v>
      </c>
      <c r="H131" s="21" t="s">
        <v>155</v>
      </c>
      <c r="I131" s="21" t="s">
        <v>134</v>
      </c>
      <c r="J131" s="177">
        <v>1.4999999999999999E-2</v>
      </c>
      <c r="K131" s="14">
        <f t="shared" si="4"/>
        <v>11.372251705837757</v>
      </c>
    </row>
    <row r="132" spans="1:11" x14ac:dyDescent="0.25">
      <c r="A132" s="11">
        <v>41464</v>
      </c>
      <c r="B132" s="171">
        <v>89</v>
      </c>
      <c r="C132" s="21">
        <v>1</v>
      </c>
      <c r="D132" s="21">
        <v>3</v>
      </c>
      <c r="E132" s="21" t="s">
        <v>143</v>
      </c>
      <c r="F132" s="21" t="s">
        <v>148</v>
      </c>
      <c r="G132" s="21" t="s">
        <v>154</v>
      </c>
      <c r="H132" s="21" t="s">
        <v>156</v>
      </c>
      <c r="I132" s="21" t="s">
        <v>134</v>
      </c>
      <c r="J132" s="177">
        <v>0.02</v>
      </c>
      <c r="K132" s="14">
        <f t="shared" si="4"/>
        <v>15.163002274450342</v>
      </c>
    </row>
    <row r="133" spans="1:11" x14ac:dyDescent="0.25">
      <c r="A133" s="11">
        <v>41464</v>
      </c>
      <c r="B133" s="171">
        <v>94</v>
      </c>
      <c r="C133" s="21">
        <v>1</v>
      </c>
      <c r="D133" s="21">
        <v>3</v>
      </c>
      <c r="E133" s="21" t="s">
        <v>143</v>
      </c>
      <c r="F133" s="21" t="s">
        <v>148</v>
      </c>
      <c r="G133" s="21" t="s">
        <v>157</v>
      </c>
      <c r="H133" s="21" t="s">
        <v>154</v>
      </c>
      <c r="I133" s="21" t="s">
        <v>134</v>
      </c>
      <c r="J133" s="177">
        <v>2.5999999999999999E-2</v>
      </c>
      <c r="K133" s="14">
        <f t="shared" si="4"/>
        <v>19.711902956785444</v>
      </c>
    </row>
    <row r="134" spans="1:11" x14ac:dyDescent="0.25">
      <c r="A134" s="11">
        <v>41464</v>
      </c>
      <c r="B134" s="171">
        <v>105</v>
      </c>
      <c r="C134" s="21">
        <v>1</v>
      </c>
      <c r="D134" s="21">
        <v>3</v>
      </c>
      <c r="E134" s="21" t="s">
        <v>143</v>
      </c>
      <c r="F134" s="21" t="s">
        <v>151</v>
      </c>
      <c r="G134" s="21" t="s">
        <v>154</v>
      </c>
      <c r="H134" s="21" t="s">
        <v>154</v>
      </c>
      <c r="I134" s="21" t="s">
        <v>134</v>
      </c>
      <c r="J134" s="177">
        <v>1.2E-2</v>
      </c>
      <c r="K134" s="14">
        <f t="shared" si="4"/>
        <v>9.0978013646702056</v>
      </c>
    </row>
    <row r="135" spans="1:11" x14ac:dyDescent="0.25">
      <c r="A135" s="11">
        <v>41464</v>
      </c>
      <c r="B135" s="21">
        <v>108</v>
      </c>
      <c r="C135" s="21">
        <v>2</v>
      </c>
      <c r="D135" s="21">
        <v>1</v>
      </c>
      <c r="E135" s="21" t="s">
        <v>144</v>
      </c>
      <c r="F135" s="21" t="s">
        <v>149</v>
      </c>
      <c r="G135" s="21" t="s">
        <v>154</v>
      </c>
      <c r="H135" s="21" t="s">
        <v>154</v>
      </c>
      <c r="I135" s="21" t="s">
        <v>134</v>
      </c>
      <c r="J135" s="177">
        <v>3.1E-2</v>
      </c>
      <c r="K135" s="14">
        <f t="shared" si="4"/>
        <v>23.502653525398031</v>
      </c>
    </row>
    <row r="136" spans="1:11" x14ac:dyDescent="0.25">
      <c r="A136" s="11">
        <v>41464</v>
      </c>
      <c r="B136" s="21">
        <v>119</v>
      </c>
      <c r="C136" s="21">
        <v>2</v>
      </c>
      <c r="D136" s="21">
        <v>1</v>
      </c>
      <c r="E136" s="21" t="s">
        <v>144</v>
      </c>
      <c r="F136" s="21" t="s">
        <v>148</v>
      </c>
      <c r="G136" s="21" t="s">
        <v>154</v>
      </c>
      <c r="H136" s="21" t="s">
        <v>156</v>
      </c>
      <c r="I136" s="21" t="s">
        <v>134</v>
      </c>
      <c r="J136" s="177">
        <v>1.7000000000000001E-2</v>
      </c>
      <c r="K136" s="14">
        <f t="shared" si="4"/>
        <v>12.888551933282791</v>
      </c>
    </row>
    <row r="137" spans="1:11" x14ac:dyDescent="0.25">
      <c r="A137" s="11">
        <v>41464</v>
      </c>
      <c r="B137" s="21">
        <v>123</v>
      </c>
      <c r="C137" s="21">
        <v>2</v>
      </c>
      <c r="D137" s="21">
        <v>1</v>
      </c>
      <c r="E137" s="21" t="s">
        <v>144</v>
      </c>
      <c r="F137" s="21" t="s">
        <v>148</v>
      </c>
      <c r="G137" s="21" t="s">
        <v>157</v>
      </c>
      <c r="H137" s="21" t="s">
        <v>154</v>
      </c>
      <c r="I137" s="21" t="s">
        <v>134</v>
      </c>
      <c r="J137" s="177">
        <v>0.01</v>
      </c>
      <c r="K137" s="14">
        <f t="shared" si="4"/>
        <v>7.581501137225171</v>
      </c>
    </row>
    <row r="138" spans="1:11" x14ac:dyDescent="0.25">
      <c r="A138" s="11">
        <v>41464</v>
      </c>
      <c r="B138" s="21">
        <v>124</v>
      </c>
      <c r="C138" s="21">
        <v>2</v>
      </c>
      <c r="D138" s="21">
        <v>1</v>
      </c>
      <c r="E138" s="21" t="s">
        <v>144</v>
      </c>
      <c r="F138" s="21" t="s">
        <v>148</v>
      </c>
      <c r="G138" s="21" t="s">
        <v>154</v>
      </c>
      <c r="H138" s="21" t="s">
        <v>154</v>
      </c>
      <c r="I138" s="21" t="s">
        <v>134</v>
      </c>
      <c r="J138" s="177">
        <v>1.0999999999999999E-2</v>
      </c>
      <c r="K138" s="14">
        <f t="shared" si="4"/>
        <v>8.3396512509476874</v>
      </c>
    </row>
    <row r="139" spans="1:11" x14ac:dyDescent="0.25">
      <c r="A139" s="11">
        <v>41464</v>
      </c>
      <c r="B139" s="21">
        <v>132</v>
      </c>
      <c r="C139" s="21">
        <v>2</v>
      </c>
      <c r="D139" s="21">
        <v>1</v>
      </c>
      <c r="E139" s="21" t="s">
        <v>144</v>
      </c>
      <c r="F139" s="21" t="s">
        <v>150</v>
      </c>
      <c r="G139" s="21" t="s">
        <v>154</v>
      </c>
      <c r="H139" s="21" t="s">
        <v>154</v>
      </c>
      <c r="I139" s="21" t="s">
        <v>134</v>
      </c>
      <c r="J139" s="177">
        <v>0.02</v>
      </c>
      <c r="K139" s="14">
        <f t="shared" si="4"/>
        <v>15.163002274450342</v>
      </c>
    </row>
    <row r="140" spans="1:11" x14ac:dyDescent="0.25">
      <c r="A140" s="11">
        <v>41464</v>
      </c>
      <c r="B140" s="21">
        <v>133</v>
      </c>
      <c r="C140" s="21">
        <v>2</v>
      </c>
      <c r="D140" s="21">
        <v>1</v>
      </c>
      <c r="E140" s="21" t="s">
        <v>144</v>
      </c>
      <c r="F140" s="21" t="s">
        <v>148</v>
      </c>
      <c r="G140" s="21" t="s">
        <v>154</v>
      </c>
      <c r="H140" s="21" t="s">
        <v>155</v>
      </c>
      <c r="I140" s="21" t="s">
        <v>134</v>
      </c>
      <c r="J140" s="177">
        <v>0.01</v>
      </c>
      <c r="K140" s="14">
        <f t="shared" si="4"/>
        <v>7.581501137225171</v>
      </c>
    </row>
    <row r="141" spans="1:11" x14ac:dyDescent="0.25">
      <c r="A141" s="11">
        <v>41464</v>
      </c>
      <c r="B141" s="21">
        <v>134</v>
      </c>
      <c r="C141" s="21">
        <v>2</v>
      </c>
      <c r="D141" s="21">
        <v>1</v>
      </c>
      <c r="E141" s="21" t="s">
        <v>144</v>
      </c>
      <c r="F141" s="21" t="s">
        <v>151</v>
      </c>
      <c r="G141" s="21" t="s">
        <v>154</v>
      </c>
      <c r="H141" s="21" t="s">
        <v>154</v>
      </c>
      <c r="I141" s="21" t="s">
        <v>134</v>
      </c>
      <c r="J141" s="177">
        <v>6.0000000000000001E-3</v>
      </c>
      <c r="K141" s="14">
        <f t="shared" si="4"/>
        <v>4.5489006823351028</v>
      </c>
    </row>
    <row r="142" spans="1:11" x14ac:dyDescent="0.25">
      <c r="A142" s="11">
        <v>41464</v>
      </c>
      <c r="B142" s="21">
        <v>177</v>
      </c>
      <c r="C142" s="21">
        <v>2</v>
      </c>
      <c r="D142" s="21">
        <v>3</v>
      </c>
      <c r="E142" s="21" t="s">
        <v>143</v>
      </c>
      <c r="F142" s="21" t="s">
        <v>148</v>
      </c>
      <c r="G142" s="21" t="s">
        <v>154</v>
      </c>
      <c r="H142" s="21" t="s">
        <v>156</v>
      </c>
      <c r="I142" s="21" t="s">
        <v>134</v>
      </c>
      <c r="J142" s="177">
        <v>2E-3</v>
      </c>
      <c r="K142" s="14">
        <f t="shared" si="4"/>
        <v>1.5163002274450341</v>
      </c>
    </row>
    <row r="143" spans="1:11" x14ac:dyDescent="0.25">
      <c r="A143" s="11">
        <v>41464</v>
      </c>
      <c r="B143" s="21">
        <v>178</v>
      </c>
      <c r="C143" s="21">
        <v>2</v>
      </c>
      <c r="D143" s="21">
        <v>3</v>
      </c>
      <c r="E143" s="21" t="s">
        <v>143</v>
      </c>
      <c r="F143" s="21" t="s">
        <v>148</v>
      </c>
      <c r="G143" s="21" t="s">
        <v>154</v>
      </c>
      <c r="H143" s="21" t="s">
        <v>155</v>
      </c>
      <c r="I143" s="21" t="s">
        <v>134</v>
      </c>
      <c r="J143" s="177">
        <v>8.0000000000000002E-3</v>
      </c>
      <c r="K143" s="14">
        <f t="shared" si="4"/>
        <v>6.0652009097801365</v>
      </c>
    </row>
    <row r="144" spans="1:11" x14ac:dyDescent="0.25">
      <c r="A144" s="11">
        <v>41464</v>
      </c>
      <c r="B144" s="21">
        <v>181</v>
      </c>
      <c r="C144" s="21">
        <v>2</v>
      </c>
      <c r="D144" s="21">
        <v>3</v>
      </c>
      <c r="E144" s="21" t="s">
        <v>143</v>
      </c>
      <c r="F144" s="21" t="s">
        <v>151</v>
      </c>
      <c r="G144" s="21" t="s">
        <v>154</v>
      </c>
      <c r="H144" s="21" t="s">
        <v>154</v>
      </c>
      <c r="I144" s="21" t="s">
        <v>134</v>
      </c>
      <c r="J144" s="178">
        <v>6.8000000000000005E-4</v>
      </c>
      <c r="K144" s="14">
        <f t="shared" si="4"/>
        <v>0.51554207733131163</v>
      </c>
    </row>
    <row r="145" spans="1:11" x14ac:dyDescent="0.25">
      <c r="A145" s="11">
        <v>41464</v>
      </c>
      <c r="B145" s="21">
        <v>185</v>
      </c>
      <c r="C145" s="21">
        <v>2</v>
      </c>
      <c r="D145" s="21">
        <v>3</v>
      </c>
      <c r="E145" s="21" t="s">
        <v>143</v>
      </c>
      <c r="F145" s="21" t="s">
        <v>150</v>
      </c>
      <c r="G145" s="21" t="s">
        <v>154</v>
      </c>
      <c r="H145" s="21" t="s">
        <v>154</v>
      </c>
      <c r="I145" s="21" t="s">
        <v>134</v>
      </c>
      <c r="J145" s="177">
        <v>6.0000000000000001E-3</v>
      </c>
      <c r="K145" s="14">
        <f t="shared" si="4"/>
        <v>4.5489006823351028</v>
      </c>
    </row>
    <row r="146" spans="1:11" x14ac:dyDescent="0.25">
      <c r="A146" s="11">
        <v>41464</v>
      </c>
      <c r="B146" s="21">
        <v>198</v>
      </c>
      <c r="C146" s="21">
        <v>2</v>
      </c>
      <c r="D146" s="21">
        <v>3</v>
      </c>
      <c r="E146" s="21" t="s">
        <v>143</v>
      </c>
      <c r="F146" s="21" t="s">
        <v>148</v>
      </c>
      <c r="G146" s="21" t="s">
        <v>154</v>
      </c>
      <c r="H146" s="21" t="s">
        <v>154</v>
      </c>
      <c r="I146" s="21" t="s">
        <v>134</v>
      </c>
      <c r="J146" s="179">
        <v>1.1000000000000001E-3</v>
      </c>
      <c r="K146" s="14">
        <f t="shared" si="4"/>
        <v>0.83396512509476883</v>
      </c>
    </row>
    <row r="147" spans="1:11" x14ac:dyDescent="0.25">
      <c r="A147" s="11">
        <v>41464</v>
      </c>
      <c r="B147" s="21">
        <v>204</v>
      </c>
      <c r="C147" s="21">
        <v>2</v>
      </c>
      <c r="D147" s="21">
        <v>3</v>
      </c>
      <c r="E147" s="21" t="s">
        <v>143</v>
      </c>
      <c r="F147" s="21" t="s">
        <v>148</v>
      </c>
      <c r="G147" s="21" t="s">
        <v>157</v>
      </c>
      <c r="H147" s="21" t="s">
        <v>154</v>
      </c>
      <c r="I147" s="21" t="s">
        <v>134</v>
      </c>
      <c r="J147" s="177">
        <v>5.0000000000000001E-3</v>
      </c>
      <c r="K147" s="14">
        <f t="shared" si="4"/>
        <v>3.7907505686125855</v>
      </c>
    </row>
    <row r="148" spans="1:11" x14ac:dyDescent="0.25">
      <c r="A148" s="11">
        <v>41464</v>
      </c>
      <c r="B148" s="21">
        <v>205</v>
      </c>
      <c r="C148" s="21">
        <v>2</v>
      </c>
      <c r="D148" s="21">
        <v>3</v>
      </c>
      <c r="E148" s="21" t="s">
        <v>143</v>
      </c>
      <c r="F148" s="21" t="s">
        <v>149</v>
      </c>
      <c r="G148" s="21" t="s">
        <v>154</v>
      </c>
      <c r="H148" s="21" t="s">
        <v>154</v>
      </c>
      <c r="I148" s="21" t="s">
        <v>134</v>
      </c>
      <c r="J148" s="177">
        <v>0.01</v>
      </c>
      <c r="K148" s="14">
        <f t="shared" si="4"/>
        <v>7.581501137225171</v>
      </c>
    </row>
    <row r="149" spans="1:11" x14ac:dyDescent="0.25">
      <c r="A149" s="11">
        <v>41464</v>
      </c>
      <c r="B149" s="21">
        <v>223</v>
      </c>
      <c r="C149" s="21">
        <v>3</v>
      </c>
      <c r="D149" s="21">
        <v>1</v>
      </c>
      <c r="E149" s="21" t="s">
        <v>145</v>
      </c>
      <c r="F149" s="21" t="s">
        <v>151</v>
      </c>
      <c r="G149" s="21" t="s">
        <v>154</v>
      </c>
      <c r="H149" s="21" t="s">
        <v>154</v>
      </c>
      <c r="I149" s="21" t="s">
        <v>134</v>
      </c>
      <c r="J149" s="177">
        <v>6.0000000000000001E-3</v>
      </c>
      <c r="K149" s="14">
        <f t="shared" si="4"/>
        <v>4.5489006823351028</v>
      </c>
    </row>
    <row r="150" spans="1:11" x14ac:dyDescent="0.25">
      <c r="A150" s="11">
        <v>41464</v>
      </c>
      <c r="B150" s="21">
        <v>224</v>
      </c>
      <c r="C150" s="21">
        <v>3</v>
      </c>
      <c r="D150" s="21">
        <v>1</v>
      </c>
      <c r="E150" s="21" t="s">
        <v>145</v>
      </c>
      <c r="F150" s="21" t="s">
        <v>148</v>
      </c>
      <c r="G150" s="21" t="s">
        <v>154</v>
      </c>
      <c r="H150" s="21" t="s">
        <v>156</v>
      </c>
      <c r="I150" s="21" t="s">
        <v>134</v>
      </c>
      <c r="J150" s="177">
        <v>2.8000000000000001E-2</v>
      </c>
      <c r="K150" s="14">
        <f t="shared" si="4"/>
        <v>21.228203184230477</v>
      </c>
    </row>
    <row r="151" spans="1:11" x14ac:dyDescent="0.25">
      <c r="A151" s="11">
        <v>41464</v>
      </c>
      <c r="B151" s="21">
        <v>227</v>
      </c>
      <c r="C151" s="21">
        <v>3</v>
      </c>
      <c r="D151" s="21">
        <v>1</v>
      </c>
      <c r="E151" s="21" t="s">
        <v>145</v>
      </c>
      <c r="F151" s="21" t="s">
        <v>148</v>
      </c>
      <c r="G151" s="21" t="s">
        <v>154</v>
      </c>
      <c r="H151" s="21" t="s">
        <v>154</v>
      </c>
      <c r="I151" s="21" t="s">
        <v>134</v>
      </c>
      <c r="J151" s="177">
        <v>3.7999999999999999E-2</v>
      </c>
      <c r="K151" s="14">
        <f t="shared" si="4"/>
        <v>28.809704321455648</v>
      </c>
    </row>
    <row r="152" spans="1:11" x14ac:dyDescent="0.25">
      <c r="A152" s="11">
        <v>41464</v>
      </c>
      <c r="B152" s="21">
        <v>229</v>
      </c>
      <c r="C152" s="21">
        <v>3</v>
      </c>
      <c r="D152" s="21">
        <v>1</v>
      </c>
      <c r="E152" s="21" t="s">
        <v>145</v>
      </c>
      <c r="F152" s="21" t="s">
        <v>149</v>
      </c>
      <c r="G152" s="21" t="s">
        <v>154</v>
      </c>
      <c r="H152" s="21" t="s">
        <v>154</v>
      </c>
      <c r="I152" s="21" t="s">
        <v>134</v>
      </c>
      <c r="J152" s="177">
        <v>2.7E-2</v>
      </c>
      <c r="K152" s="14">
        <f t="shared" si="4"/>
        <v>20.470053070507962</v>
      </c>
    </row>
    <row r="153" spans="1:11" x14ac:dyDescent="0.25">
      <c r="A153" s="11">
        <v>41464</v>
      </c>
      <c r="B153" s="21">
        <v>232</v>
      </c>
      <c r="C153" s="21">
        <v>3</v>
      </c>
      <c r="D153" s="21">
        <v>1</v>
      </c>
      <c r="E153" s="21" t="s">
        <v>145</v>
      </c>
      <c r="F153" s="21" t="s">
        <v>148</v>
      </c>
      <c r="G153" s="21" t="s">
        <v>154</v>
      </c>
      <c r="H153" s="21" t="s">
        <v>155</v>
      </c>
      <c r="I153" s="21" t="s">
        <v>134</v>
      </c>
      <c r="J153" s="177">
        <v>3.5000000000000003E-2</v>
      </c>
      <c r="K153" s="14">
        <f t="shared" si="4"/>
        <v>26.535253980288104</v>
      </c>
    </row>
    <row r="154" spans="1:11" x14ac:dyDescent="0.25">
      <c r="A154" s="11">
        <v>41464</v>
      </c>
      <c r="B154" s="21">
        <v>244</v>
      </c>
      <c r="C154" s="21">
        <v>3</v>
      </c>
      <c r="D154" s="21">
        <v>1</v>
      </c>
      <c r="E154" s="21" t="s">
        <v>145</v>
      </c>
      <c r="F154" s="21" t="s">
        <v>148</v>
      </c>
      <c r="G154" s="21" t="s">
        <v>157</v>
      </c>
      <c r="H154" s="21" t="s">
        <v>154</v>
      </c>
      <c r="I154" s="21" t="s">
        <v>134</v>
      </c>
      <c r="J154" s="177">
        <v>7.0000000000000001E-3</v>
      </c>
      <c r="K154" s="14">
        <f t="shared" si="4"/>
        <v>5.3070507960576192</v>
      </c>
    </row>
    <row r="155" spans="1:11" x14ac:dyDescent="0.25">
      <c r="A155" s="11">
        <v>41464</v>
      </c>
      <c r="B155" s="21">
        <v>245</v>
      </c>
      <c r="C155" s="21">
        <v>3</v>
      </c>
      <c r="D155" s="21">
        <v>1</v>
      </c>
      <c r="E155" s="21" t="s">
        <v>145</v>
      </c>
      <c r="F155" s="21" t="s">
        <v>150</v>
      </c>
      <c r="G155" s="21" t="s">
        <v>154</v>
      </c>
      <c r="H155" s="21" t="s">
        <v>154</v>
      </c>
      <c r="I155" s="21" t="s">
        <v>134</v>
      </c>
      <c r="J155" s="177">
        <v>4.1000000000000002E-2</v>
      </c>
      <c r="K155" s="14">
        <f t="shared" si="4"/>
        <v>31.084154662623199</v>
      </c>
    </row>
    <row r="156" spans="1:11" x14ac:dyDescent="0.25">
      <c r="A156" s="11">
        <v>41464</v>
      </c>
      <c r="B156" s="21">
        <v>247</v>
      </c>
      <c r="C156" s="21">
        <v>3</v>
      </c>
      <c r="D156" s="21">
        <v>2</v>
      </c>
      <c r="E156" s="21" t="s">
        <v>143</v>
      </c>
      <c r="F156" s="21" t="s">
        <v>150</v>
      </c>
      <c r="G156" s="21" t="s">
        <v>154</v>
      </c>
      <c r="H156" s="21" t="s">
        <v>154</v>
      </c>
      <c r="I156" s="21" t="s">
        <v>134</v>
      </c>
      <c r="J156" s="177">
        <v>3.4000000000000002E-2</v>
      </c>
      <c r="K156" s="14">
        <f t="shared" si="4"/>
        <v>25.777103866565582</v>
      </c>
    </row>
    <row r="157" spans="1:11" x14ac:dyDescent="0.25">
      <c r="A157" s="11">
        <v>41464</v>
      </c>
      <c r="B157" s="21">
        <v>248</v>
      </c>
      <c r="C157" s="21">
        <v>3</v>
      </c>
      <c r="D157" s="21">
        <v>2</v>
      </c>
      <c r="E157" s="21" t="s">
        <v>143</v>
      </c>
      <c r="F157" s="21" t="s">
        <v>148</v>
      </c>
      <c r="G157" s="21" t="s">
        <v>154</v>
      </c>
      <c r="H157" s="21" t="s">
        <v>156</v>
      </c>
      <c r="I157" s="21" t="s">
        <v>134</v>
      </c>
      <c r="J157" s="177">
        <v>3.1E-2</v>
      </c>
      <c r="K157" s="14">
        <f t="shared" si="4"/>
        <v>23.502653525398031</v>
      </c>
    </row>
    <row r="158" spans="1:11" x14ac:dyDescent="0.25">
      <c r="A158" s="11">
        <v>41464</v>
      </c>
      <c r="B158" s="21">
        <v>250</v>
      </c>
      <c r="C158" s="21">
        <v>3</v>
      </c>
      <c r="D158" s="21">
        <v>2</v>
      </c>
      <c r="E158" s="21" t="s">
        <v>143</v>
      </c>
      <c r="F158" s="21" t="s">
        <v>148</v>
      </c>
      <c r="G158" s="21" t="s">
        <v>154</v>
      </c>
      <c r="H158" s="21" t="s">
        <v>155</v>
      </c>
      <c r="I158" s="21" t="s">
        <v>134</v>
      </c>
      <c r="J158" s="177">
        <v>2.1000000000000001E-2</v>
      </c>
      <c r="K158" s="14">
        <f t="shared" si="4"/>
        <v>15.921152388172858</v>
      </c>
    </row>
    <row r="159" spans="1:11" x14ac:dyDescent="0.25">
      <c r="A159" s="11">
        <v>41464</v>
      </c>
      <c r="B159" s="21">
        <v>252</v>
      </c>
      <c r="C159" s="21">
        <v>3</v>
      </c>
      <c r="D159" s="21">
        <v>2</v>
      </c>
      <c r="E159" s="21" t="s">
        <v>143</v>
      </c>
      <c r="F159" s="21" t="s">
        <v>148</v>
      </c>
      <c r="G159" s="21" t="s">
        <v>157</v>
      </c>
      <c r="H159" s="21" t="s">
        <v>154</v>
      </c>
      <c r="I159" s="21" t="s">
        <v>134</v>
      </c>
      <c r="J159" s="177">
        <v>1.2E-2</v>
      </c>
      <c r="K159" s="14">
        <f t="shared" si="4"/>
        <v>9.0978013646702056</v>
      </c>
    </row>
    <row r="160" spans="1:11" x14ac:dyDescent="0.25">
      <c r="A160" s="11">
        <v>41464</v>
      </c>
      <c r="B160" s="21">
        <v>257</v>
      </c>
      <c r="C160" s="21">
        <v>3</v>
      </c>
      <c r="D160" s="21">
        <v>2</v>
      </c>
      <c r="E160" s="21" t="s">
        <v>143</v>
      </c>
      <c r="F160" s="21" t="s">
        <v>151</v>
      </c>
      <c r="G160" s="21" t="s">
        <v>154</v>
      </c>
      <c r="H160" s="21" t="s">
        <v>154</v>
      </c>
      <c r="I160" s="21" t="s">
        <v>134</v>
      </c>
      <c r="J160" s="177">
        <v>5.0000000000000001E-3</v>
      </c>
      <c r="K160" s="14">
        <f t="shared" si="4"/>
        <v>3.7907505686125855</v>
      </c>
    </row>
    <row r="161" spans="1:11" x14ac:dyDescent="0.25">
      <c r="A161" s="11">
        <v>41464</v>
      </c>
      <c r="B161" s="21">
        <v>272</v>
      </c>
      <c r="C161" s="21">
        <v>3</v>
      </c>
      <c r="D161" s="21">
        <v>2</v>
      </c>
      <c r="E161" s="21" t="s">
        <v>143</v>
      </c>
      <c r="F161" s="21" t="s">
        <v>148</v>
      </c>
      <c r="G161" s="21" t="s">
        <v>154</v>
      </c>
      <c r="H161" s="21" t="s">
        <v>154</v>
      </c>
      <c r="I161" s="21" t="s">
        <v>134</v>
      </c>
      <c r="J161" s="177">
        <v>0.01</v>
      </c>
      <c r="K161" s="14">
        <f t="shared" si="4"/>
        <v>7.581501137225171</v>
      </c>
    </row>
    <row r="162" spans="1:11" x14ac:dyDescent="0.25">
      <c r="A162" s="11">
        <v>41464</v>
      </c>
      <c r="B162" s="21">
        <v>273</v>
      </c>
      <c r="C162" s="21">
        <v>3</v>
      </c>
      <c r="D162" s="21">
        <v>2</v>
      </c>
      <c r="E162" s="21" t="s">
        <v>143</v>
      </c>
      <c r="F162" s="21" t="s">
        <v>149</v>
      </c>
      <c r="G162" s="21" t="s">
        <v>154</v>
      </c>
      <c r="H162" s="21" t="s">
        <v>154</v>
      </c>
      <c r="I162" s="21" t="s">
        <v>134</v>
      </c>
      <c r="J162" s="177">
        <v>7.0000000000000007E-2</v>
      </c>
      <c r="K162" s="14">
        <f t="shared" si="4"/>
        <v>53.070507960576208</v>
      </c>
    </row>
    <row r="163" spans="1:11" x14ac:dyDescent="0.25">
      <c r="A163" s="11">
        <v>41464</v>
      </c>
      <c r="B163" s="21">
        <v>281</v>
      </c>
      <c r="C163" s="21">
        <v>3</v>
      </c>
      <c r="D163" s="21">
        <v>3</v>
      </c>
      <c r="E163" s="21" t="s">
        <v>142</v>
      </c>
      <c r="F163" s="21" t="s">
        <v>151</v>
      </c>
      <c r="G163" s="21" t="s">
        <v>154</v>
      </c>
      <c r="H163" s="21" t="s">
        <v>154</v>
      </c>
      <c r="I163" s="21" t="s">
        <v>134</v>
      </c>
      <c r="J163" s="177">
        <v>4.0000000000000001E-3</v>
      </c>
      <c r="K163" s="14">
        <f t="shared" si="4"/>
        <v>3.0326004548900682</v>
      </c>
    </row>
    <row r="164" spans="1:11" x14ac:dyDescent="0.25">
      <c r="A164" s="11">
        <v>41464</v>
      </c>
      <c r="B164" s="21">
        <v>283</v>
      </c>
      <c r="C164" s="21">
        <v>3</v>
      </c>
      <c r="D164" s="21">
        <v>3</v>
      </c>
      <c r="E164" s="21" t="s">
        <v>142</v>
      </c>
      <c r="F164" s="21" t="s">
        <v>148</v>
      </c>
      <c r="G164" s="21" t="s">
        <v>157</v>
      </c>
      <c r="H164" s="21" t="s">
        <v>154</v>
      </c>
      <c r="I164" s="21" t="s">
        <v>134</v>
      </c>
      <c r="J164" s="177">
        <v>5.0000000000000001E-3</v>
      </c>
      <c r="K164" s="14">
        <f t="shared" si="4"/>
        <v>3.7907505686125855</v>
      </c>
    </row>
    <row r="165" spans="1:11" x14ac:dyDescent="0.25">
      <c r="A165" s="11">
        <v>41464</v>
      </c>
      <c r="B165" s="21">
        <v>286</v>
      </c>
      <c r="C165" s="21">
        <v>3</v>
      </c>
      <c r="D165" s="21">
        <v>3</v>
      </c>
      <c r="E165" s="21" t="s">
        <v>142</v>
      </c>
      <c r="F165" s="21" t="s">
        <v>150</v>
      </c>
      <c r="G165" s="21" t="s">
        <v>154</v>
      </c>
      <c r="H165" s="21" t="s">
        <v>154</v>
      </c>
      <c r="I165" s="21" t="s">
        <v>134</v>
      </c>
      <c r="J165" s="177">
        <v>8.9999999999999993E-3</v>
      </c>
      <c r="K165" s="14">
        <f t="shared" si="4"/>
        <v>6.8233510235026538</v>
      </c>
    </row>
    <row r="166" spans="1:11" x14ac:dyDescent="0.25">
      <c r="A166" s="11">
        <v>41464</v>
      </c>
      <c r="B166" s="21">
        <v>291</v>
      </c>
      <c r="C166" s="21">
        <v>3</v>
      </c>
      <c r="D166" s="21">
        <v>3</v>
      </c>
      <c r="E166" s="21" t="s">
        <v>142</v>
      </c>
      <c r="F166" s="21" t="s">
        <v>148</v>
      </c>
      <c r="G166" s="21" t="s">
        <v>154</v>
      </c>
      <c r="H166" s="21" t="s">
        <v>155</v>
      </c>
      <c r="I166" s="21" t="s">
        <v>134</v>
      </c>
      <c r="J166" s="177">
        <v>0.02</v>
      </c>
      <c r="K166" s="14">
        <f t="shared" si="4"/>
        <v>15.163002274450342</v>
      </c>
    </row>
    <row r="167" spans="1:11" x14ac:dyDescent="0.25">
      <c r="A167" s="11">
        <v>41464</v>
      </c>
      <c r="B167" s="21">
        <v>300</v>
      </c>
      <c r="C167" s="21">
        <v>3</v>
      </c>
      <c r="D167" s="21">
        <v>3</v>
      </c>
      <c r="E167" s="21" t="s">
        <v>142</v>
      </c>
      <c r="F167" s="21" t="s">
        <v>148</v>
      </c>
      <c r="G167" s="21" t="s">
        <v>154</v>
      </c>
      <c r="H167" s="21" t="s">
        <v>154</v>
      </c>
      <c r="I167" s="21" t="s">
        <v>134</v>
      </c>
      <c r="J167" s="177">
        <v>1.7000000000000001E-2</v>
      </c>
      <c r="K167" s="14">
        <f t="shared" si="4"/>
        <v>12.888551933282791</v>
      </c>
    </row>
    <row r="168" spans="1:11" x14ac:dyDescent="0.25">
      <c r="A168" s="11">
        <v>41464</v>
      </c>
      <c r="B168" s="21">
        <v>313</v>
      </c>
      <c r="C168" s="21">
        <v>3</v>
      </c>
      <c r="D168" s="21">
        <v>3</v>
      </c>
      <c r="E168" s="21" t="s">
        <v>142</v>
      </c>
      <c r="F168" s="21" t="s">
        <v>148</v>
      </c>
      <c r="G168" s="21" t="s">
        <v>154</v>
      </c>
      <c r="H168" s="21" t="s">
        <v>156</v>
      </c>
      <c r="I168" s="21" t="s">
        <v>134</v>
      </c>
      <c r="J168" s="177">
        <v>3.3000000000000002E-2</v>
      </c>
      <c r="K168" s="14">
        <f t="shared" si="4"/>
        <v>25.018953752843064</v>
      </c>
    </row>
    <row r="169" spans="1:11" x14ac:dyDescent="0.25">
      <c r="A169" s="11">
        <v>41464</v>
      </c>
      <c r="B169" s="21">
        <v>314</v>
      </c>
      <c r="C169" s="21">
        <v>3</v>
      </c>
      <c r="D169" s="21">
        <v>3</v>
      </c>
      <c r="E169" s="21" t="s">
        <v>142</v>
      </c>
      <c r="F169" s="21" t="s">
        <v>149</v>
      </c>
      <c r="G169" s="21" t="s">
        <v>154</v>
      </c>
      <c r="H169" s="21" t="s">
        <v>154</v>
      </c>
      <c r="I169" s="21" t="s">
        <v>134</v>
      </c>
      <c r="J169" s="177">
        <v>3.5999999999999997E-2</v>
      </c>
      <c r="K169" s="14">
        <f t="shared" si="4"/>
        <v>27.293404094010615</v>
      </c>
    </row>
    <row r="170" spans="1:11" x14ac:dyDescent="0.25">
      <c r="A170" s="11">
        <v>41464</v>
      </c>
      <c r="B170" s="21">
        <v>317</v>
      </c>
      <c r="C170" s="21">
        <v>4</v>
      </c>
      <c r="D170" s="21">
        <v>1</v>
      </c>
      <c r="E170" s="21" t="s">
        <v>143</v>
      </c>
      <c r="F170" s="21" t="s">
        <v>148</v>
      </c>
      <c r="G170" s="21" t="s">
        <v>154</v>
      </c>
      <c r="H170" s="21" t="s">
        <v>154</v>
      </c>
      <c r="I170" s="21" t="s">
        <v>134</v>
      </c>
      <c r="J170" s="177">
        <v>2.9000000000000001E-2</v>
      </c>
      <c r="K170" s="14">
        <f t="shared" si="4"/>
        <v>21.986353297952995</v>
      </c>
    </row>
    <row r="171" spans="1:11" x14ac:dyDescent="0.25">
      <c r="A171" s="11">
        <v>41464</v>
      </c>
      <c r="B171" s="21">
        <v>319</v>
      </c>
      <c r="C171" s="21">
        <v>4</v>
      </c>
      <c r="D171" s="21">
        <v>1</v>
      </c>
      <c r="E171" s="21" t="s">
        <v>143</v>
      </c>
      <c r="F171" s="21" t="s">
        <v>151</v>
      </c>
      <c r="G171" s="21" t="s">
        <v>154</v>
      </c>
      <c r="H171" s="21" t="s">
        <v>154</v>
      </c>
      <c r="I171" s="21" t="s">
        <v>134</v>
      </c>
      <c r="J171" s="177">
        <v>1.9E-2</v>
      </c>
      <c r="K171" s="14">
        <f t="shared" si="4"/>
        <v>14.404852160727824</v>
      </c>
    </row>
    <row r="172" spans="1:11" x14ac:dyDescent="0.25">
      <c r="A172" s="11">
        <v>41464</v>
      </c>
      <c r="B172" s="21">
        <v>321</v>
      </c>
      <c r="C172" s="21">
        <v>4</v>
      </c>
      <c r="D172" s="21">
        <v>1</v>
      </c>
      <c r="E172" s="21" t="s">
        <v>143</v>
      </c>
      <c r="F172" s="21" t="s">
        <v>148</v>
      </c>
      <c r="G172" s="21" t="s">
        <v>157</v>
      </c>
      <c r="H172" s="21" t="s">
        <v>154</v>
      </c>
      <c r="I172" s="21" t="s">
        <v>134</v>
      </c>
      <c r="J172" s="177">
        <v>5.0000000000000001E-3</v>
      </c>
      <c r="K172" s="14">
        <f t="shared" si="4"/>
        <v>3.7907505686125855</v>
      </c>
    </row>
    <row r="173" spans="1:11" x14ac:dyDescent="0.25">
      <c r="A173" s="11">
        <v>41464</v>
      </c>
      <c r="B173" s="21">
        <v>323</v>
      </c>
      <c r="C173" s="21">
        <v>4</v>
      </c>
      <c r="D173" s="21">
        <v>1</v>
      </c>
      <c r="E173" s="21" t="s">
        <v>143</v>
      </c>
      <c r="F173" s="21" t="s">
        <v>149</v>
      </c>
      <c r="G173" s="21" t="s">
        <v>154</v>
      </c>
      <c r="H173" s="21" t="s">
        <v>154</v>
      </c>
      <c r="I173" s="21" t="s">
        <v>134</v>
      </c>
      <c r="J173" s="177">
        <v>5.7000000000000002E-2</v>
      </c>
      <c r="K173" s="14">
        <f t="shared" si="4"/>
        <v>43.214556482183475</v>
      </c>
    </row>
    <row r="174" spans="1:11" x14ac:dyDescent="0.25">
      <c r="A174" s="11">
        <v>41464</v>
      </c>
      <c r="B174" s="21">
        <v>325</v>
      </c>
      <c r="C174" s="21">
        <v>4</v>
      </c>
      <c r="D174" s="21">
        <v>1</v>
      </c>
      <c r="E174" s="21" t="s">
        <v>143</v>
      </c>
      <c r="F174" s="21" t="s">
        <v>148</v>
      </c>
      <c r="G174" s="21" t="s">
        <v>154</v>
      </c>
      <c r="H174" s="21" t="s">
        <v>156</v>
      </c>
      <c r="I174" s="21" t="s">
        <v>134</v>
      </c>
      <c r="J174" s="177">
        <v>1.0999999999999999E-2</v>
      </c>
      <c r="K174" s="14">
        <f t="shared" si="4"/>
        <v>8.3396512509476874</v>
      </c>
    </row>
    <row r="175" spans="1:11" x14ac:dyDescent="0.25">
      <c r="A175" s="11">
        <v>41464</v>
      </c>
      <c r="B175" s="21">
        <v>335</v>
      </c>
      <c r="C175" s="21">
        <v>4</v>
      </c>
      <c r="D175" s="21">
        <v>1</v>
      </c>
      <c r="E175" s="21" t="s">
        <v>143</v>
      </c>
      <c r="F175" s="21" t="s">
        <v>150</v>
      </c>
      <c r="G175" s="21" t="s">
        <v>154</v>
      </c>
      <c r="H175" s="21" t="s">
        <v>154</v>
      </c>
      <c r="I175" s="21" t="s">
        <v>134</v>
      </c>
      <c r="J175" s="177">
        <v>5.2999999999999999E-2</v>
      </c>
      <c r="K175" s="14">
        <f t="shared" si="4"/>
        <v>40.181956027293403</v>
      </c>
    </row>
    <row r="176" spans="1:11" x14ac:dyDescent="0.25">
      <c r="A176" s="11">
        <v>41464</v>
      </c>
      <c r="B176" s="21">
        <v>347</v>
      </c>
      <c r="C176" s="21">
        <v>4</v>
      </c>
      <c r="D176" s="21">
        <v>1</v>
      </c>
      <c r="E176" s="21" t="s">
        <v>143</v>
      </c>
      <c r="F176" s="21" t="s">
        <v>148</v>
      </c>
      <c r="G176" s="21" t="s">
        <v>154</v>
      </c>
      <c r="H176" s="21" t="s">
        <v>155</v>
      </c>
      <c r="I176" s="21" t="s">
        <v>134</v>
      </c>
      <c r="J176" s="177">
        <v>2.1999999999999999E-2</v>
      </c>
      <c r="K176" s="14">
        <f t="shared" si="4"/>
        <v>16.679302501895375</v>
      </c>
    </row>
    <row r="177" spans="1:11" x14ac:dyDescent="0.25">
      <c r="A177" s="11">
        <v>41464</v>
      </c>
      <c r="B177" s="21">
        <v>351</v>
      </c>
      <c r="C177" s="21">
        <v>4</v>
      </c>
      <c r="D177" s="21">
        <v>2</v>
      </c>
      <c r="E177" s="21" t="s">
        <v>145</v>
      </c>
      <c r="F177" s="21" t="s">
        <v>148</v>
      </c>
      <c r="G177" s="21" t="s">
        <v>154</v>
      </c>
      <c r="H177" s="21" t="s">
        <v>155</v>
      </c>
      <c r="I177" s="21" t="s">
        <v>134</v>
      </c>
      <c r="J177" s="177">
        <v>2.8000000000000001E-2</v>
      </c>
      <c r="K177" s="14">
        <f t="shared" si="4"/>
        <v>21.228203184230477</v>
      </c>
    </row>
    <row r="178" spans="1:11" x14ac:dyDescent="0.25">
      <c r="A178" s="11">
        <v>41464</v>
      </c>
      <c r="B178" s="21">
        <v>353</v>
      </c>
      <c r="C178" s="21">
        <v>4</v>
      </c>
      <c r="D178" s="21">
        <v>2</v>
      </c>
      <c r="E178" s="21" t="s">
        <v>145</v>
      </c>
      <c r="F178" s="21" t="s">
        <v>148</v>
      </c>
      <c r="G178" s="21" t="s">
        <v>157</v>
      </c>
      <c r="H178" s="21" t="s">
        <v>154</v>
      </c>
      <c r="I178" s="21" t="s">
        <v>134</v>
      </c>
      <c r="J178" s="177">
        <v>3.5999999999999997E-2</v>
      </c>
      <c r="K178" s="14">
        <f t="shared" si="4"/>
        <v>27.293404094010615</v>
      </c>
    </row>
    <row r="179" spans="1:11" x14ac:dyDescent="0.25">
      <c r="A179" s="11">
        <v>41464</v>
      </c>
      <c r="B179" s="21">
        <v>364</v>
      </c>
      <c r="C179" s="21">
        <v>4</v>
      </c>
      <c r="D179" s="21">
        <v>2</v>
      </c>
      <c r="E179" s="21" t="s">
        <v>145</v>
      </c>
      <c r="F179" s="21" t="s">
        <v>149</v>
      </c>
      <c r="G179" s="21" t="s">
        <v>154</v>
      </c>
      <c r="H179" s="21" t="s">
        <v>154</v>
      </c>
      <c r="I179" s="21" t="s">
        <v>134</v>
      </c>
      <c r="J179" s="177">
        <v>8.0000000000000002E-3</v>
      </c>
      <c r="K179" s="14">
        <f t="shared" si="4"/>
        <v>6.0652009097801365</v>
      </c>
    </row>
    <row r="180" spans="1:11" x14ac:dyDescent="0.25">
      <c r="A180" s="11">
        <v>41464</v>
      </c>
      <c r="B180" s="21">
        <v>365</v>
      </c>
      <c r="C180" s="21">
        <v>4</v>
      </c>
      <c r="D180" s="21">
        <v>2</v>
      </c>
      <c r="E180" s="21" t="s">
        <v>145</v>
      </c>
      <c r="F180" s="21" t="s">
        <v>148</v>
      </c>
      <c r="G180" s="21" t="s">
        <v>154</v>
      </c>
      <c r="H180" s="21" t="s">
        <v>156</v>
      </c>
      <c r="I180" s="21" t="s">
        <v>134</v>
      </c>
      <c r="J180" s="177">
        <v>0.05</v>
      </c>
      <c r="K180" s="14">
        <f t="shared" si="4"/>
        <v>37.907505686125852</v>
      </c>
    </row>
    <row r="181" spans="1:11" x14ac:dyDescent="0.25">
      <c r="A181" s="11">
        <v>41464</v>
      </c>
      <c r="B181" s="21">
        <v>369</v>
      </c>
      <c r="C181" s="21">
        <v>4</v>
      </c>
      <c r="D181" s="21">
        <v>2</v>
      </c>
      <c r="E181" s="21" t="s">
        <v>145</v>
      </c>
      <c r="F181" s="21" t="s">
        <v>148</v>
      </c>
      <c r="G181" s="21" t="s">
        <v>154</v>
      </c>
      <c r="H181" s="21" t="s">
        <v>154</v>
      </c>
      <c r="I181" s="21" t="s">
        <v>134</v>
      </c>
      <c r="J181" s="177">
        <v>3.9E-2</v>
      </c>
      <c r="K181" s="14">
        <f t="shared" si="4"/>
        <v>29.567854435178166</v>
      </c>
    </row>
    <row r="182" spans="1:11" x14ac:dyDescent="0.25">
      <c r="A182" s="11">
        <v>41464</v>
      </c>
      <c r="B182" s="21">
        <v>374</v>
      </c>
      <c r="C182" s="21">
        <v>4</v>
      </c>
      <c r="D182" s="21">
        <v>2</v>
      </c>
      <c r="E182" s="21" t="s">
        <v>145</v>
      </c>
      <c r="F182" s="21" t="s">
        <v>150</v>
      </c>
      <c r="G182" s="21" t="s">
        <v>154</v>
      </c>
      <c r="H182" s="21" t="s">
        <v>154</v>
      </c>
      <c r="I182" s="21" t="s">
        <v>134</v>
      </c>
      <c r="J182" s="177">
        <v>3.6999999999999998E-2</v>
      </c>
      <c r="K182" s="14">
        <f t="shared" si="4"/>
        <v>28.051554207733133</v>
      </c>
    </row>
    <row r="183" spans="1:11" x14ac:dyDescent="0.25">
      <c r="A183" s="11">
        <v>41464</v>
      </c>
      <c r="B183" s="21">
        <v>379</v>
      </c>
      <c r="C183" s="21">
        <v>4</v>
      </c>
      <c r="D183" s="21">
        <v>2</v>
      </c>
      <c r="E183" s="21" t="s">
        <v>145</v>
      </c>
      <c r="F183" s="21" t="s">
        <v>151</v>
      </c>
      <c r="G183" s="21" t="s">
        <v>154</v>
      </c>
      <c r="H183" s="21" t="s">
        <v>154</v>
      </c>
      <c r="I183" s="21" t="s">
        <v>134</v>
      </c>
      <c r="J183" s="177" t="s">
        <v>14</v>
      </c>
      <c r="K183" s="14" t="s">
        <v>14</v>
      </c>
    </row>
    <row r="184" spans="1:11" x14ac:dyDescent="0.25">
      <c r="A184" s="11">
        <v>41464</v>
      </c>
      <c r="B184" s="21">
        <v>392</v>
      </c>
      <c r="C184" s="21">
        <v>4</v>
      </c>
      <c r="D184" s="21">
        <v>3</v>
      </c>
      <c r="E184" s="21" t="s">
        <v>144</v>
      </c>
      <c r="F184" s="21" t="s">
        <v>149</v>
      </c>
      <c r="G184" s="21" t="s">
        <v>154</v>
      </c>
      <c r="H184" s="21" t="s">
        <v>154</v>
      </c>
      <c r="I184" s="21" t="s">
        <v>134</v>
      </c>
      <c r="J184" s="177">
        <v>3.0000000000000001E-3</v>
      </c>
      <c r="K184" s="14">
        <f t="shared" si="4"/>
        <v>2.2744503411675514</v>
      </c>
    </row>
    <row r="185" spans="1:11" x14ac:dyDescent="0.25">
      <c r="A185" s="11">
        <v>41464</v>
      </c>
      <c r="B185" s="21">
        <v>398</v>
      </c>
      <c r="C185" s="21">
        <v>4</v>
      </c>
      <c r="D185" s="21">
        <v>3</v>
      </c>
      <c r="E185" s="21" t="s">
        <v>144</v>
      </c>
      <c r="F185" s="21" t="s">
        <v>148</v>
      </c>
      <c r="G185" s="21" t="s">
        <v>154</v>
      </c>
      <c r="H185" s="21" t="s">
        <v>156</v>
      </c>
      <c r="I185" s="21" t="s">
        <v>134</v>
      </c>
      <c r="J185" s="177">
        <v>0.02</v>
      </c>
      <c r="K185" s="14">
        <f t="shared" ref="K185:K239" si="5">(10000*J185)/13.19</f>
        <v>15.163002274450342</v>
      </c>
    </row>
    <row r="186" spans="1:11" x14ac:dyDescent="0.25">
      <c r="A186" s="11">
        <v>41464</v>
      </c>
      <c r="B186" s="21">
        <v>405</v>
      </c>
      <c r="C186" s="21">
        <v>4</v>
      </c>
      <c r="D186" s="21">
        <v>3</v>
      </c>
      <c r="E186" s="21" t="s">
        <v>144</v>
      </c>
      <c r="F186" s="21" t="s">
        <v>148</v>
      </c>
      <c r="G186" s="21" t="s">
        <v>154</v>
      </c>
      <c r="H186" s="21" t="s">
        <v>154</v>
      </c>
      <c r="I186" s="21" t="s">
        <v>134</v>
      </c>
      <c r="J186" s="177">
        <v>0.03</v>
      </c>
      <c r="K186" s="14">
        <f t="shared" si="5"/>
        <v>22.744503411675513</v>
      </c>
    </row>
    <row r="187" spans="1:11" x14ac:dyDescent="0.25">
      <c r="A187" s="11">
        <v>41464</v>
      </c>
      <c r="B187" s="21">
        <v>409</v>
      </c>
      <c r="C187" s="21">
        <v>4</v>
      </c>
      <c r="D187" s="21">
        <v>3</v>
      </c>
      <c r="E187" s="21" t="s">
        <v>144</v>
      </c>
      <c r="F187" s="21" t="s">
        <v>150</v>
      </c>
      <c r="G187" s="21" t="s">
        <v>154</v>
      </c>
      <c r="H187" s="21" t="s">
        <v>154</v>
      </c>
      <c r="I187" s="21" t="s">
        <v>134</v>
      </c>
      <c r="J187" s="177" t="s">
        <v>14</v>
      </c>
      <c r="K187" s="14" t="s">
        <v>14</v>
      </c>
    </row>
    <row r="188" spans="1:11" x14ac:dyDescent="0.25">
      <c r="A188" s="11">
        <v>41464</v>
      </c>
      <c r="B188" s="21">
        <v>411</v>
      </c>
      <c r="C188" s="21">
        <v>4</v>
      </c>
      <c r="D188" s="21">
        <v>3</v>
      </c>
      <c r="E188" s="21" t="s">
        <v>144</v>
      </c>
      <c r="F188" s="21" t="s">
        <v>151</v>
      </c>
      <c r="G188" s="21" t="s">
        <v>154</v>
      </c>
      <c r="H188" s="21" t="s">
        <v>154</v>
      </c>
      <c r="I188" s="21" t="s">
        <v>134</v>
      </c>
      <c r="J188" s="177">
        <v>2E-3</v>
      </c>
      <c r="K188" s="14">
        <f t="shared" si="5"/>
        <v>1.5163002274450341</v>
      </c>
    </row>
    <row r="189" spans="1:11" x14ac:dyDescent="0.25">
      <c r="A189" s="11">
        <v>41464</v>
      </c>
      <c r="B189" s="21">
        <v>415</v>
      </c>
      <c r="C189" s="21">
        <v>4</v>
      </c>
      <c r="D189" s="21">
        <v>3</v>
      </c>
      <c r="E189" s="21" t="s">
        <v>144</v>
      </c>
      <c r="F189" s="21" t="s">
        <v>148</v>
      </c>
      <c r="G189" s="21" t="s">
        <v>157</v>
      </c>
      <c r="H189" s="21" t="s">
        <v>154</v>
      </c>
      <c r="I189" s="21" t="s">
        <v>134</v>
      </c>
      <c r="J189" s="177">
        <v>1.0999999999999999E-2</v>
      </c>
      <c r="K189" s="14">
        <f t="shared" si="5"/>
        <v>8.3396512509476874</v>
      </c>
    </row>
    <row r="190" spans="1:11" x14ac:dyDescent="0.25">
      <c r="A190" s="11">
        <v>41464</v>
      </c>
      <c r="B190" s="21">
        <v>419</v>
      </c>
      <c r="C190" s="21">
        <v>4</v>
      </c>
      <c r="D190" s="21">
        <v>3</v>
      </c>
      <c r="E190" s="21" t="s">
        <v>144</v>
      </c>
      <c r="F190" s="21" t="s">
        <v>148</v>
      </c>
      <c r="G190" s="21" t="s">
        <v>154</v>
      </c>
      <c r="H190" s="21" t="s">
        <v>155</v>
      </c>
      <c r="I190" s="21" t="s">
        <v>134</v>
      </c>
      <c r="J190" s="177">
        <v>8.9999999999999993E-3</v>
      </c>
      <c r="K190" s="14">
        <f t="shared" si="5"/>
        <v>6.8233510235026538</v>
      </c>
    </row>
    <row r="191" spans="1:11" x14ac:dyDescent="0.25">
      <c r="A191" s="11">
        <v>41464</v>
      </c>
      <c r="B191" s="21">
        <v>427</v>
      </c>
      <c r="C191" s="21">
        <v>5</v>
      </c>
      <c r="D191" s="21">
        <v>1</v>
      </c>
      <c r="E191" s="21" t="s">
        <v>144</v>
      </c>
      <c r="F191" s="21" t="s">
        <v>151</v>
      </c>
      <c r="G191" s="21" t="s">
        <v>154</v>
      </c>
      <c r="H191" s="21" t="s">
        <v>154</v>
      </c>
      <c r="I191" s="21" t="s">
        <v>134</v>
      </c>
      <c r="J191" s="177">
        <v>8.0000000000000002E-3</v>
      </c>
      <c r="K191" s="14">
        <f t="shared" si="5"/>
        <v>6.0652009097801365</v>
      </c>
    </row>
    <row r="192" spans="1:11" x14ac:dyDescent="0.25">
      <c r="A192" s="11">
        <v>41464</v>
      </c>
      <c r="B192" s="21">
        <v>433</v>
      </c>
      <c r="C192" s="21">
        <v>5</v>
      </c>
      <c r="D192" s="21">
        <v>1</v>
      </c>
      <c r="E192" s="21" t="s">
        <v>144</v>
      </c>
      <c r="F192" s="21" t="s">
        <v>148</v>
      </c>
      <c r="G192" s="21" t="s">
        <v>157</v>
      </c>
      <c r="H192" s="21" t="s">
        <v>154</v>
      </c>
      <c r="I192" s="21" t="s">
        <v>134</v>
      </c>
      <c r="J192" s="177">
        <v>0.23</v>
      </c>
      <c r="K192" s="14">
        <f t="shared" si="5"/>
        <v>174.37452615617892</v>
      </c>
    </row>
    <row r="193" spans="1:11" x14ac:dyDescent="0.25">
      <c r="A193" s="11">
        <v>41464</v>
      </c>
      <c r="B193" s="21">
        <v>437</v>
      </c>
      <c r="C193" s="21">
        <v>5</v>
      </c>
      <c r="D193" s="21">
        <v>1</v>
      </c>
      <c r="E193" s="21" t="s">
        <v>144</v>
      </c>
      <c r="F193" s="21" t="s">
        <v>148</v>
      </c>
      <c r="G193" s="21" t="s">
        <v>154</v>
      </c>
      <c r="H193" s="21" t="s">
        <v>156</v>
      </c>
      <c r="I193" s="21" t="s">
        <v>134</v>
      </c>
      <c r="J193" s="179">
        <v>2.2899999999999999E-3</v>
      </c>
      <c r="K193" s="14">
        <f t="shared" si="5"/>
        <v>1.7361637604245641</v>
      </c>
    </row>
    <row r="194" spans="1:11" x14ac:dyDescent="0.25">
      <c r="A194" s="11">
        <v>41464</v>
      </c>
      <c r="B194" s="21">
        <v>441</v>
      </c>
      <c r="C194" s="21">
        <v>5</v>
      </c>
      <c r="D194" s="21">
        <v>1</v>
      </c>
      <c r="E194" s="21" t="s">
        <v>144</v>
      </c>
      <c r="F194" s="21" t="s">
        <v>148</v>
      </c>
      <c r="G194" s="21" t="s">
        <v>154</v>
      </c>
      <c r="H194" s="21" t="s">
        <v>154</v>
      </c>
      <c r="I194" s="21" t="s">
        <v>134</v>
      </c>
      <c r="J194" s="177">
        <v>1.7000000000000001E-2</v>
      </c>
      <c r="K194" s="14">
        <f t="shared" si="5"/>
        <v>12.888551933282791</v>
      </c>
    </row>
    <row r="195" spans="1:11" x14ac:dyDescent="0.25">
      <c r="A195" s="11">
        <v>41464</v>
      </c>
      <c r="B195" s="21">
        <v>444</v>
      </c>
      <c r="C195" s="21">
        <v>5</v>
      </c>
      <c r="D195" s="21">
        <v>1</v>
      </c>
      <c r="E195" s="21" t="s">
        <v>144</v>
      </c>
      <c r="F195" s="21" t="s">
        <v>148</v>
      </c>
      <c r="G195" s="21" t="s">
        <v>154</v>
      </c>
      <c r="H195" s="21" t="s">
        <v>155</v>
      </c>
      <c r="I195" s="21" t="s">
        <v>134</v>
      </c>
      <c r="J195" s="177">
        <v>1.6E-2</v>
      </c>
      <c r="K195" s="14">
        <f t="shared" si="5"/>
        <v>12.130401819560273</v>
      </c>
    </row>
    <row r="196" spans="1:11" x14ac:dyDescent="0.25">
      <c r="A196" s="11">
        <v>41464</v>
      </c>
      <c r="B196" s="21">
        <v>452</v>
      </c>
      <c r="C196" s="21">
        <v>5</v>
      </c>
      <c r="D196" s="21">
        <v>1</v>
      </c>
      <c r="E196" s="21" t="s">
        <v>144</v>
      </c>
      <c r="F196" s="21" t="s">
        <v>149</v>
      </c>
      <c r="G196" s="21" t="s">
        <v>154</v>
      </c>
      <c r="H196" s="21" t="s">
        <v>154</v>
      </c>
      <c r="I196" s="21" t="s">
        <v>134</v>
      </c>
      <c r="J196" s="177">
        <v>1.9E-2</v>
      </c>
      <c r="K196" s="14">
        <f t="shared" si="5"/>
        <v>14.404852160727824</v>
      </c>
    </row>
    <row r="197" spans="1:11" x14ac:dyDescent="0.25">
      <c r="A197" s="11">
        <v>41464</v>
      </c>
      <c r="B197" s="21">
        <v>453</v>
      </c>
      <c r="C197" s="21">
        <v>5</v>
      </c>
      <c r="D197" s="21">
        <v>1</v>
      </c>
      <c r="E197" s="21" t="s">
        <v>144</v>
      </c>
      <c r="F197" s="21" t="s">
        <v>150</v>
      </c>
      <c r="G197" s="21" t="s">
        <v>154</v>
      </c>
      <c r="H197" s="21" t="s">
        <v>154</v>
      </c>
      <c r="I197" s="21" t="s">
        <v>134</v>
      </c>
      <c r="J197" s="177">
        <v>1.4999999999999999E-2</v>
      </c>
      <c r="K197" s="14">
        <f t="shared" si="5"/>
        <v>11.372251705837757</v>
      </c>
    </row>
    <row r="198" spans="1:11" x14ac:dyDescent="0.25">
      <c r="A198" s="11">
        <v>41464</v>
      </c>
      <c r="B198" s="21">
        <v>461</v>
      </c>
      <c r="C198" s="21">
        <v>5</v>
      </c>
      <c r="D198" s="21">
        <v>2</v>
      </c>
      <c r="E198" s="21" t="s">
        <v>142</v>
      </c>
      <c r="F198" s="21" t="s">
        <v>148</v>
      </c>
      <c r="G198" s="21" t="s">
        <v>157</v>
      </c>
      <c r="H198" s="21" t="s">
        <v>154</v>
      </c>
      <c r="I198" s="21" t="s">
        <v>134</v>
      </c>
      <c r="J198" s="177">
        <v>1.7000000000000001E-2</v>
      </c>
      <c r="K198" s="14">
        <f t="shared" si="5"/>
        <v>12.888551933282791</v>
      </c>
    </row>
    <row r="199" spans="1:11" x14ac:dyDescent="0.25">
      <c r="A199" s="11">
        <v>41464</v>
      </c>
      <c r="B199" s="21">
        <v>469</v>
      </c>
      <c r="C199" s="21">
        <v>5</v>
      </c>
      <c r="D199" s="21">
        <v>2</v>
      </c>
      <c r="E199" s="21" t="s">
        <v>142</v>
      </c>
      <c r="F199" s="21" t="s">
        <v>150</v>
      </c>
      <c r="G199" s="21" t="s">
        <v>154</v>
      </c>
      <c r="H199" s="21" t="s">
        <v>154</v>
      </c>
      <c r="I199" s="21" t="s">
        <v>134</v>
      </c>
      <c r="J199" s="177">
        <v>7.0000000000000001E-3</v>
      </c>
      <c r="K199" s="14">
        <f t="shared" si="5"/>
        <v>5.3070507960576192</v>
      </c>
    </row>
    <row r="200" spans="1:11" x14ac:dyDescent="0.25">
      <c r="A200" s="11">
        <v>41464</v>
      </c>
      <c r="B200" s="21">
        <v>470</v>
      </c>
      <c r="C200" s="21">
        <v>5</v>
      </c>
      <c r="D200" s="21">
        <v>2</v>
      </c>
      <c r="E200" s="21" t="s">
        <v>142</v>
      </c>
      <c r="F200" s="21" t="s">
        <v>148</v>
      </c>
      <c r="G200" s="21" t="s">
        <v>154</v>
      </c>
      <c r="H200" s="21" t="s">
        <v>155</v>
      </c>
      <c r="I200" s="21" t="s">
        <v>134</v>
      </c>
      <c r="J200" s="177">
        <v>8.9999999999999993E-3</v>
      </c>
      <c r="K200" s="14">
        <f t="shared" si="5"/>
        <v>6.8233510235026538</v>
      </c>
    </row>
    <row r="201" spans="1:11" x14ac:dyDescent="0.25">
      <c r="A201" s="11">
        <v>41464</v>
      </c>
      <c r="B201" s="21">
        <v>475</v>
      </c>
      <c r="C201" s="21">
        <v>5</v>
      </c>
      <c r="D201" s="21">
        <v>2</v>
      </c>
      <c r="E201" s="21" t="s">
        <v>142</v>
      </c>
      <c r="F201" s="21" t="s">
        <v>148</v>
      </c>
      <c r="G201" s="21" t="s">
        <v>154</v>
      </c>
      <c r="H201" s="21" t="s">
        <v>156</v>
      </c>
      <c r="I201" s="21" t="s">
        <v>134</v>
      </c>
      <c r="J201" s="177">
        <v>1.7999999999999999E-2</v>
      </c>
      <c r="K201" s="14">
        <f t="shared" si="5"/>
        <v>13.646702047005308</v>
      </c>
    </row>
    <row r="202" spans="1:11" x14ac:dyDescent="0.25">
      <c r="A202" s="11">
        <v>41464</v>
      </c>
      <c r="B202" s="21">
        <v>476</v>
      </c>
      <c r="C202" s="21">
        <v>5</v>
      </c>
      <c r="D202" s="21">
        <v>2</v>
      </c>
      <c r="E202" s="21" t="s">
        <v>142</v>
      </c>
      <c r="F202" s="21" t="s">
        <v>151</v>
      </c>
      <c r="G202" s="21" t="s">
        <v>154</v>
      </c>
      <c r="H202" s="21" t="s">
        <v>154</v>
      </c>
      <c r="I202" s="21" t="s">
        <v>134</v>
      </c>
      <c r="J202" s="177">
        <v>0.05</v>
      </c>
      <c r="K202" s="14">
        <f t="shared" si="5"/>
        <v>37.907505686125852</v>
      </c>
    </row>
    <row r="203" spans="1:11" x14ac:dyDescent="0.25">
      <c r="A203" s="11">
        <v>41464</v>
      </c>
      <c r="B203" s="21">
        <v>478</v>
      </c>
      <c r="C203" s="21">
        <v>5</v>
      </c>
      <c r="D203" s="21">
        <v>2</v>
      </c>
      <c r="E203" s="21" t="s">
        <v>142</v>
      </c>
      <c r="F203" s="21" t="s">
        <v>148</v>
      </c>
      <c r="G203" s="21" t="s">
        <v>154</v>
      </c>
      <c r="H203" s="21" t="s">
        <v>154</v>
      </c>
      <c r="I203" s="21" t="s">
        <v>134</v>
      </c>
      <c r="J203" s="177">
        <v>2.1000000000000001E-2</v>
      </c>
      <c r="K203" s="14">
        <f t="shared" si="5"/>
        <v>15.921152388172858</v>
      </c>
    </row>
    <row r="204" spans="1:11" x14ac:dyDescent="0.25">
      <c r="A204" s="11">
        <v>41464</v>
      </c>
      <c r="B204" s="21">
        <v>481</v>
      </c>
      <c r="C204" s="21">
        <v>5</v>
      </c>
      <c r="D204" s="21">
        <v>2</v>
      </c>
      <c r="E204" s="21" t="s">
        <v>142</v>
      </c>
      <c r="F204" s="21" t="s">
        <v>149</v>
      </c>
      <c r="G204" s="21" t="s">
        <v>154</v>
      </c>
      <c r="H204" s="21" t="s">
        <v>154</v>
      </c>
      <c r="I204" s="21" t="s">
        <v>134</v>
      </c>
      <c r="J204" s="177">
        <v>7.0000000000000001E-3</v>
      </c>
      <c r="K204" s="14">
        <f t="shared" si="5"/>
        <v>5.3070507960576192</v>
      </c>
    </row>
    <row r="205" spans="1:11" x14ac:dyDescent="0.25">
      <c r="A205" s="11">
        <v>41464</v>
      </c>
      <c r="B205" s="21">
        <v>492</v>
      </c>
      <c r="C205" s="21">
        <v>5</v>
      </c>
      <c r="D205" s="21">
        <v>3</v>
      </c>
      <c r="E205" s="21" t="s">
        <v>143</v>
      </c>
      <c r="F205" s="21" t="s">
        <v>148</v>
      </c>
      <c r="G205" s="21" t="s">
        <v>154</v>
      </c>
      <c r="H205" s="21" t="s">
        <v>154</v>
      </c>
      <c r="I205" s="21" t="s">
        <v>134</v>
      </c>
      <c r="J205" s="177">
        <v>1.0999999999999999E-2</v>
      </c>
      <c r="K205" s="14">
        <f t="shared" si="5"/>
        <v>8.3396512509476874</v>
      </c>
    </row>
    <row r="206" spans="1:11" x14ac:dyDescent="0.25">
      <c r="A206" s="11">
        <v>41464</v>
      </c>
      <c r="B206" s="21">
        <v>499</v>
      </c>
      <c r="C206" s="21">
        <v>5</v>
      </c>
      <c r="D206" s="21">
        <v>3</v>
      </c>
      <c r="E206" s="21" t="s">
        <v>143</v>
      </c>
      <c r="F206" s="21" t="s">
        <v>150</v>
      </c>
      <c r="G206" s="21" t="s">
        <v>154</v>
      </c>
      <c r="H206" s="21" t="s">
        <v>154</v>
      </c>
      <c r="I206" s="21" t="s">
        <v>134</v>
      </c>
      <c r="J206" s="177">
        <v>0.02</v>
      </c>
      <c r="K206" s="14">
        <f t="shared" si="5"/>
        <v>15.163002274450342</v>
      </c>
    </row>
    <row r="207" spans="1:11" x14ac:dyDescent="0.25">
      <c r="A207" s="11">
        <v>41464</v>
      </c>
      <c r="B207" s="21">
        <v>503</v>
      </c>
      <c r="C207" s="21">
        <v>5</v>
      </c>
      <c r="D207" s="21">
        <v>3</v>
      </c>
      <c r="E207" s="21" t="s">
        <v>143</v>
      </c>
      <c r="F207" s="21" t="s">
        <v>151</v>
      </c>
      <c r="G207" s="21" t="s">
        <v>154</v>
      </c>
      <c r="H207" s="21" t="s">
        <v>154</v>
      </c>
      <c r="I207" s="21" t="s">
        <v>134</v>
      </c>
      <c r="J207" s="177">
        <v>5.0000000000000001E-3</v>
      </c>
      <c r="K207" s="14">
        <f t="shared" si="5"/>
        <v>3.7907505686125855</v>
      </c>
    </row>
    <row r="208" spans="1:11" x14ac:dyDescent="0.25">
      <c r="A208" s="11">
        <v>41464</v>
      </c>
      <c r="B208" s="21">
        <v>504</v>
      </c>
      <c r="C208" s="21">
        <v>5</v>
      </c>
      <c r="D208" s="21">
        <v>3</v>
      </c>
      <c r="E208" s="21" t="s">
        <v>143</v>
      </c>
      <c r="F208" s="21" t="s">
        <v>148</v>
      </c>
      <c r="G208" s="21" t="s">
        <v>154</v>
      </c>
      <c r="H208" s="21" t="s">
        <v>155</v>
      </c>
      <c r="I208" s="21" t="s">
        <v>134</v>
      </c>
      <c r="J208" s="177">
        <v>1.2E-2</v>
      </c>
      <c r="K208" s="14">
        <f t="shared" si="5"/>
        <v>9.0978013646702056</v>
      </c>
    </row>
    <row r="209" spans="1:11" x14ac:dyDescent="0.25">
      <c r="A209" s="11">
        <v>41464</v>
      </c>
      <c r="B209" s="21">
        <v>508</v>
      </c>
      <c r="C209" s="21">
        <v>5</v>
      </c>
      <c r="D209" s="21">
        <v>3</v>
      </c>
      <c r="E209" s="21" t="s">
        <v>143</v>
      </c>
      <c r="F209" s="21" t="s">
        <v>148</v>
      </c>
      <c r="G209" s="21" t="s">
        <v>157</v>
      </c>
      <c r="H209" s="21" t="s">
        <v>154</v>
      </c>
      <c r="I209" s="21" t="s">
        <v>134</v>
      </c>
      <c r="J209" s="177">
        <v>0.08</v>
      </c>
      <c r="K209" s="14">
        <f t="shared" si="5"/>
        <v>60.652009097801368</v>
      </c>
    </row>
    <row r="210" spans="1:11" x14ac:dyDescent="0.25">
      <c r="A210" s="11">
        <v>41464</v>
      </c>
      <c r="B210" s="21">
        <v>517</v>
      </c>
      <c r="C210" s="21">
        <v>5</v>
      </c>
      <c r="D210" s="21">
        <v>3</v>
      </c>
      <c r="E210" s="21" t="s">
        <v>143</v>
      </c>
      <c r="F210" s="21" t="s">
        <v>148</v>
      </c>
      <c r="G210" s="21" t="s">
        <v>154</v>
      </c>
      <c r="H210" s="21" t="s">
        <v>156</v>
      </c>
      <c r="I210" s="21" t="s">
        <v>134</v>
      </c>
      <c r="J210" s="177">
        <v>1.4999999999999999E-2</v>
      </c>
      <c r="K210" s="14">
        <f t="shared" si="5"/>
        <v>11.372251705837757</v>
      </c>
    </row>
    <row r="211" spans="1:11" x14ac:dyDescent="0.25">
      <c r="A211" s="11">
        <v>41464</v>
      </c>
      <c r="B211" s="21">
        <v>525</v>
      </c>
      <c r="C211" s="21">
        <v>5</v>
      </c>
      <c r="D211" s="21">
        <v>3</v>
      </c>
      <c r="E211" s="21" t="s">
        <v>143</v>
      </c>
      <c r="F211" s="21" t="s">
        <v>149</v>
      </c>
      <c r="G211" s="21" t="s">
        <v>154</v>
      </c>
      <c r="H211" s="21" t="s">
        <v>154</v>
      </c>
      <c r="I211" s="21" t="s">
        <v>134</v>
      </c>
      <c r="J211" s="177">
        <v>1.9E-2</v>
      </c>
      <c r="K211" s="14">
        <f t="shared" si="5"/>
        <v>14.404852160727824</v>
      </c>
    </row>
    <row r="212" spans="1:11" x14ac:dyDescent="0.25">
      <c r="A212" s="11">
        <v>41464</v>
      </c>
      <c r="B212" s="21">
        <v>529</v>
      </c>
      <c r="C212" s="21">
        <v>6</v>
      </c>
      <c r="D212" s="21">
        <v>1</v>
      </c>
      <c r="E212" s="21" t="s">
        <v>145</v>
      </c>
      <c r="F212" s="21" t="s">
        <v>149</v>
      </c>
      <c r="G212" s="21" t="s">
        <v>154</v>
      </c>
      <c r="H212" s="21" t="s">
        <v>154</v>
      </c>
      <c r="I212" s="21" t="s">
        <v>134</v>
      </c>
      <c r="J212" s="177">
        <v>4.0000000000000001E-3</v>
      </c>
      <c r="K212" s="14">
        <f t="shared" si="5"/>
        <v>3.0326004548900682</v>
      </c>
    </row>
    <row r="213" spans="1:11" x14ac:dyDescent="0.25">
      <c r="A213" s="11">
        <v>41464</v>
      </c>
      <c r="B213" s="21">
        <v>537</v>
      </c>
      <c r="C213" s="21">
        <v>6</v>
      </c>
      <c r="D213" s="21">
        <v>1</v>
      </c>
      <c r="E213" s="21" t="s">
        <v>145</v>
      </c>
      <c r="F213" s="21" t="s">
        <v>148</v>
      </c>
      <c r="G213" s="21" t="s">
        <v>154</v>
      </c>
      <c r="H213" s="21" t="s">
        <v>155</v>
      </c>
      <c r="I213" s="21" t="s">
        <v>134</v>
      </c>
      <c r="J213" s="177">
        <v>1.7000000000000001E-2</v>
      </c>
      <c r="K213" s="14">
        <f t="shared" si="5"/>
        <v>12.888551933282791</v>
      </c>
    </row>
    <row r="214" spans="1:11" x14ac:dyDescent="0.25">
      <c r="A214" s="11">
        <v>41464</v>
      </c>
      <c r="B214" s="21">
        <v>539</v>
      </c>
      <c r="C214" s="21">
        <v>6</v>
      </c>
      <c r="D214" s="21">
        <v>1</v>
      </c>
      <c r="E214" s="21" t="s">
        <v>145</v>
      </c>
      <c r="F214" s="21" t="s">
        <v>148</v>
      </c>
      <c r="G214" s="21" t="s">
        <v>157</v>
      </c>
      <c r="H214" s="21" t="s">
        <v>154</v>
      </c>
      <c r="I214" s="21" t="s">
        <v>134</v>
      </c>
      <c r="J214" s="177">
        <v>1.9E-2</v>
      </c>
      <c r="K214" s="14">
        <f t="shared" si="5"/>
        <v>14.404852160727824</v>
      </c>
    </row>
    <row r="215" spans="1:11" x14ac:dyDescent="0.25">
      <c r="A215" s="11">
        <v>41464</v>
      </c>
      <c r="B215" s="21">
        <v>541</v>
      </c>
      <c r="C215" s="21">
        <v>6</v>
      </c>
      <c r="D215" s="21">
        <v>1</v>
      </c>
      <c r="E215" s="21" t="s">
        <v>145</v>
      </c>
      <c r="F215" s="21" t="s">
        <v>150</v>
      </c>
      <c r="G215" s="21" t="s">
        <v>154</v>
      </c>
      <c r="H215" s="21" t="s">
        <v>154</v>
      </c>
      <c r="I215" s="21" t="s">
        <v>134</v>
      </c>
      <c r="J215" s="177">
        <v>2.3E-2</v>
      </c>
      <c r="K215" s="14">
        <f t="shared" si="5"/>
        <v>17.437452615617893</v>
      </c>
    </row>
    <row r="216" spans="1:11" x14ac:dyDescent="0.25">
      <c r="A216" s="11">
        <v>41464</v>
      </c>
      <c r="B216" s="21">
        <v>546</v>
      </c>
      <c r="C216" s="21">
        <v>6</v>
      </c>
      <c r="D216" s="21">
        <v>1</v>
      </c>
      <c r="E216" s="21" t="s">
        <v>145</v>
      </c>
      <c r="F216" s="21" t="s">
        <v>148</v>
      </c>
      <c r="G216" s="21" t="s">
        <v>154</v>
      </c>
      <c r="H216" s="21" t="s">
        <v>156</v>
      </c>
      <c r="I216" s="21" t="s">
        <v>134</v>
      </c>
      <c r="J216" s="177">
        <v>1.9E-2</v>
      </c>
      <c r="K216" s="14">
        <f t="shared" si="5"/>
        <v>14.404852160727824</v>
      </c>
    </row>
    <row r="217" spans="1:11" x14ac:dyDescent="0.25">
      <c r="A217" s="11">
        <v>41464</v>
      </c>
      <c r="B217" s="21">
        <v>549</v>
      </c>
      <c r="C217" s="21">
        <v>6</v>
      </c>
      <c r="D217" s="21">
        <v>1</v>
      </c>
      <c r="E217" s="21" t="s">
        <v>145</v>
      </c>
      <c r="F217" s="21" t="s">
        <v>151</v>
      </c>
      <c r="G217" s="21" t="s">
        <v>154</v>
      </c>
      <c r="H217" s="21" t="s">
        <v>154</v>
      </c>
      <c r="I217" s="21" t="s">
        <v>134</v>
      </c>
      <c r="J217" s="177">
        <v>0.01</v>
      </c>
      <c r="K217" s="14">
        <f t="shared" si="5"/>
        <v>7.581501137225171</v>
      </c>
    </row>
    <row r="218" spans="1:11" x14ac:dyDescent="0.25">
      <c r="A218" s="11">
        <v>41464</v>
      </c>
      <c r="B218" s="21">
        <v>560</v>
      </c>
      <c r="C218" s="21">
        <v>6</v>
      </c>
      <c r="D218" s="21">
        <v>1</v>
      </c>
      <c r="E218" s="21" t="s">
        <v>145</v>
      </c>
      <c r="F218" s="21" t="s">
        <v>148</v>
      </c>
      <c r="G218" s="21" t="s">
        <v>154</v>
      </c>
      <c r="H218" s="21" t="s">
        <v>154</v>
      </c>
      <c r="I218" s="21" t="s">
        <v>134</v>
      </c>
      <c r="J218" s="177">
        <v>0.05</v>
      </c>
      <c r="K218" s="14">
        <f t="shared" si="5"/>
        <v>37.907505686125852</v>
      </c>
    </row>
    <row r="219" spans="1:11" x14ac:dyDescent="0.25">
      <c r="A219" s="11">
        <v>41464</v>
      </c>
      <c r="B219" s="21">
        <v>562</v>
      </c>
      <c r="C219" s="21">
        <v>6</v>
      </c>
      <c r="D219" s="21">
        <v>2</v>
      </c>
      <c r="E219" s="21" t="s">
        <v>143</v>
      </c>
      <c r="F219" s="21" t="s">
        <v>148</v>
      </c>
      <c r="G219" s="21" t="s">
        <v>154</v>
      </c>
      <c r="H219" s="21" t="s">
        <v>154</v>
      </c>
      <c r="I219" s="21" t="s">
        <v>134</v>
      </c>
      <c r="J219" s="177">
        <v>8.0000000000000002E-3</v>
      </c>
      <c r="K219" s="14">
        <f t="shared" si="5"/>
        <v>6.0652009097801365</v>
      </c>
    </row>
    <row r="220" spans="1:11" x14ac:dyDescent="0.25">
      <c r="A220" s="11">
        <v>41464</v>
      </c>
      <c r="B220" s="21">
        <v>570</v>
      </c>
      <c r="C220" s="21">
        <v>6</v>
      </c>
      <c r="D220" s="21">
        <v>2</v>
      </c>
      <c r="E220" s="21" t="s">
        <v>143</v>
      </c>
      <c r="F220" s="21" t="s">
        <v>151</v>
      </c>
      <c r="G220" s="21" t="s">
        <v>154</v>
      </c>
      <c r="H220" s="21" t="s">
        <v>154</v>
      </c>
      <c r="I220" s="21" t="s">
        <v>134</v>
      </c>
      <c r="J220" s="177">
        <v>1.2E-2</v>
      </c>
      <c r="K220" s="14">
        <f t="shared" si="5"/>
        <v>9.0978013646702056</v>
      </c>
    </row>
    <row r="221" spans="1:11" x14ac:dyDescent="0.25">
      <c r="A221" s="11">
        <v>41464</v>
      </c>
      <c r="B221" s="21">
        <v>571</v>
      </c>
      <c r="C221" s="21">
        <v>6</v>
      </c>
      <c r="D221" s="21">
        <v>2</v>
      </c>
      <c r="E221" s="21" t="s">
        <v>143</v>
      </c>
      <c r="F221" s="21" t="s">
        <v>148</v>
      </c>
      <c r="G221" s="21" t="s">
        <v>154</v>
      </c>
      <c r="H221" s="21" t="s">
        <v>155</v>
      </c>
      <c r="I221" s="21" t="s">
        <v>134</v>
      </c>
      <c r="J221" s="177">
        <v>8.9999999999999993E-3</v>
      </c>
      <c r="K221" s="14">
        <f t="shared" si="5"/>
        <v>6.8233510235026538</v>
      </c>
    </row>
    <row r="222" spans="1:11" x14ac:dyDescent="0.25">
      <c r="A222" s="11">
        <v>41464</v>
      </c>
      <c r="B222" s="21">
        <v>572</v>
      </c>
      <c r="C222" s="21">
        <v>6</v>
      </c>
      <c r="D222" s="21">
        <v>2</v>
      </c>
      <c r="E222" s="21" t="s">
        <v>143</v>
      </c>
      <c r="F222" s="21" t="s">
        <v>148</v>
      </c>
      <c r="G222" s="21" t="s">
        <v>154</v>
      </c>
      <c r="H222" s="21" t="s">
        <v>156</v>
      </c>
      <c r="I222" s="21" t="s">
        <v>134</v>
      </c>
      <c r="J222" s="177">
        <v>6.0000000000000001E-3</v>
      </c>
      <c r="K222" s="14">
        <f t="shared" si="5"/>
        <v>4.5489006823351028</v>
      </c>
    </row>
    <row r="223" spans="1:11" x14ac:dyDescent="0.25">
      <c r="A223" s="11">
        <v>41464</v>
      </c>
      <c r="B223" s="21">
        <v>574</v>
      </c>
      <c r="C223" s="21">
        <v>6</v>
      </c>
      <c r="D223" s="21">
        <v>2</v>
      </c>
      <c r="E223" s="21" t="s">
        <v>143</v>
      </c>
      <c r="F223" s="21" t="s">
        <v>148</v>
      </c>
      <c r="G223" s="21" t="s">
        <v>157</v>
      </c>
      <c r="H223" s="21" t="s">
        <v>154</v>
      </c>
      <c r="I223" s="21" t="s">
        <v>134</v>
      </c>
      <c r="J223" s="177">
        <v>2E-3</v>
      </c>
      <c r="K223" s="14">
        <f t="shared" si="5"/>
        <v>1.5163002274450341</v>
      </c>
    </row>
    <row r="224" spans="1:11" x14ac:dyDescent="0.25">
      <c r="A224" s="11">
        <v>41464</v>
      </c>
      <c r="B224" s="21">
        <v>577</v>
      </c>
      <c r="C224" s="21">
        <v>6</v>
      </c>
      <c r="D224" s="21">
        <v>2</v>
      </c>
      <c r="E224" s="21" t="s">
        <v>143</v>
      </c>
      <c r="F224" s="21" t="s">
        <v>150</v>
      </c>
      <c r="G224" s="21" t="s">
        <v>154</v>
      </c>
      <c r="H224" s="21" t="s">
        <v>154</v>
      </c>
      <c r="I224" s="21" t="s">
        <v>134</v>
      </c>
      <c r="J224" s="177">
        <v>5.2999999999999999E-2</v>
      </c>
      <c r="K224" s="14">
        <f t="shared" si="5"/>
        <v>40.181956027293403</v>
      </c>
    </row>
    <row r="225" spans="1:11" x14ac:dyDescent="0.25">
      <c r="A225" s="11">
        <v>41464</v>
      </c>
      <c r="B225" s="21">
        <v>587</v>
      </c>
      <c r="C225" s="21">
        <v>6</v>
      </c>
      <c r="D225" s="21">
        <v>2</v>
      </c>
      <c r="E225" s="21" t="s">
        <v>143</v>
      </c>
      <c r="F225" s="21" t="s">
        <v>149</v>
      </c>
      <c r="G225" s="21" t="s">
        <v>154</v>
      </c>
      <c r="H225" s="21" t="s">
        <v>154</v>
      </c>
      <c r="I225" s="21" t="s">
        <v>134</v>
      </c>
      <c r="J225" s="177">
        <v>1.0999999999999999E-2</v>
      </c>
      <c r="K225" s="14">
        <f t="shared" si="5"/>
        <v>8.3396512509476874</v>
      </c>
    </row>
    <row r="226" spans="1:11" x14ac:dyDescent="0.25">
      <c r="A226" s="11">
        <v>41464</v>
      </c>
      <c r="B226" s="21">
        <v>631</v>
      </c>
      <c r="C226" s="21">
        <v>7</v>
      </c>
      <c r="D226" s="21">
        <v>1</v>
      </c>
      <c r="E226" s="21" t="s">
        <v>143</v>
      </c>
      <c r="F226" s="21" t="s">
        <v>149</v>
      </c>
      <c r="G226" s="21" t="s">
        <v>154</v>
      </c>
      <c r="H226" s="21" t="s">
        <v>154</v>
      </c>
      <c r="I226" s="21" t="s">
        <v>134</v>
      </c>
      <c r="J226" s="177">
        <v>0.01</v>
      </c>
      <c r="K226" s="14">
        <f t="shared" si="5"/>
        <v>7.581501137225171</v>
      </c>
    </row>
    <row r="227" spans="1:11" x14ac:dyDescent="0.25">
      <c r="A227" s="11">
        <v>41464</v>
      </c>
      <c r="B227" s="21">
        <v>634</v>
      </c>
      <c r="C227" s="21">
        <v>7</v>
      </c>
      <c r="D227" s="21">
        <v>1</v>
      </c>
      <c r="E227" s="21" t="s">
        <v>143</v>
      </c>
      <c r="F227" s="21" t="s">
        <v>150</v>
      </c>
      <c r="G227" s="21" t="s">
        <v>154</v>
      </c>
      <c r="H227" s="21" t="s">
        <v>154</v>
      </c>
      <c r="I227" s="21" t="s">
        <v>134</v>
      </c>
      <c r="J227" s="177">
        <v>0.01</v>
      </c>
      <c r="K227" s="14">
        <f t="shared" si="5"/>
        <v>7.581501137225171</v>
      </c>
    </row>
    <row r="228" spans="1:11" x14ac:dyDescent="0.25">
      <c r="A228" s="11">
        <v>41464</v>
      </c>
      <c r="B228" s="21">
        <v>638</v>
      </c>
      <c r="C228" s="21">
        <v>7</v>
      </c>
      <c r="D228" s="21">
        <v>1</v>
      </c>
      <c r="E228" s="21" t="s">
        <v>143</v>
      </c>
      <c r="F228" s="21" t="s">
        <v>148</v>
      </c>
      <c r="G228" s="21" t="s">
        <v>154</v>
      </c>
      <c r="H228" s="21" t="s">
        <v>155</v>
      </c>
      <c r="I228" s="21" t="s">
        <v>134</v>
      </c>
      <c r="J228" s="177">
        <v>7.0000000000000001E-3</v>
      </c>
      <c r="K228" s="14">
        <f t="shared" si="5"/>
        <v>5.3070507960576192</v>
      </c>
    </row>
    <row r="229" spans="1:11" x14ac:dyDescent="0.25">
      <c r="A229" s="11">
        <v>41464</v>
      </c>
      <c r="B229" s="21">
        <v>641</v>
      </c>
      <c r="C229" s="21">
        <v>7</v>
      </c>
      <c r="D229" s="21">
        <v>1</v>
      </c>
      <c r="E229" s="21" t="s">
        <v>143</v>
      </c>
      <c r="F229" s="21" t="s">
        <v>151</v>
      </c>
      <c r="G229" s="21" t="s">
        <v>154</v>
      </c>
      <c r="H229" s="21" t="s">
        <v>154</v>
      </c>
      <c r="I229" s="21" t="s">
        <v>134</v>
      </c>
      <c r="J229" s="177">
        <v>8.9999999999999993E-3</v>
      </c>
      <c r="K229" s="14">
        <f t="shared" si="5"/>
        <v>6.8233510235026538</v>
      </c>
    </row>
    <row r="230" spans="1:11" x14ac:dyDescent="0.25">
      <c r="A230" s="11">
        <v>41464</v>
      </c>
      <c r="B230" s="21">
        <v>651</v>
      </c>
      <c r="C230" s="21">
        <v>7</v>
      </c>
      <c r="D230" s="21">
        <v>1</v>
      </c>
      <c r="E230" s="21" t="s">
        <v>143</v>
      </c>
      <c r="F230" s="21" t="s">
        <v>148</v>
      </c>
      <c r="G230" s="21" t="s">
        <v>157</v>
      </c>
      <c r="H230" s="21" t="s">
        <v>154</v>
      </c>
      <c r="I230" s="21" t="s">
        <v>134</v>
      </c>
      <c r="J230" s="177">
        <v>1.0999999999999999E-2</v>
      </c>
      <c r="K230" s="14">
        <f t="shared" si="5"/>
        <v>8.3396512509476874</v>
      </c>
    </row>
    <row r="231" spans="1:11" x14ac:dyDescent="0.25">
      <c r="A231" s="11">
        <v>41464</v>
      </c>
      <c r="B231" s="21">
        <v>654</v>
      </c>
      <c r="C231" s="21">
        <v>7</v>
      </c>
      <c r="D231" s="21">
        <v>1</v>
      </c>
      <c r="E231" s="21" t="s">
        <v>143</v>
      </c>
      <c r="F231" s="21" t="s">
        <v>148</v>
      </c>
      <c r="G231" s="21" t="s">
        <v>154</v>
      </c>
      <c r="H231" s="21" t="s">
        <v>156</v>
      </c>
      <c r="I231" s="21" t="s">
        <v>134</v>
      </c>
      <c r="J231" s="177">
        <v>3.0000000000000001E-3</v>
      </c>
      <c r="K231" s="14">
        <f t="shared" si="5"/>
        <v>2.2744503411675514</v>
      </c>
    </row>
    <row r="232" spans="1:11" x14ac:dyDescent="0.25">
      <c r="A232" s="11">
        <v>41464</v>
      </c>
      <c r="B232" s="21">
        <v>661</v>
      </c>
      <c r="C232" s="21">
        <v>7</v>
      </c>
      <c r="D232" s="21">
        <v>1</v>
      </c>
      <c r="E232" s="21" t="s">
        <v>143</v>
      </c>
      <c r="F232" s="21" t="s">
        <v>148</v>
      </c>
      <c r="G232" s="21" t="s">
        <v>154</v>
      </c>
      <c r="H232" s="21" t="s">
        <v>154</v>
      </c>
      <c r="I232" s="21" t="s">
        <v>134</v>
      </c>
      <c r="J232" s="177">
        <v>1.4999999999999999E-2</v>
      </c>
      <c r="K232" s="14">
        <f t="shared" si="5"/>
        <v>11.372251705837757</v>
      </c>
    </row>
    <row r="233" spans="1:11" x14ac:dyDescent="0.25">
      <c r="A233" s="11">
        <v>41464</v>
      </c>
      <c r="B233" s="21">
        <v>743</v>
      </c>
      <c r="C233" s="21">
        <v>8</v>
      </c>
      <c r="D233" s="21">
        <v>1</v>
      </c>
      <c r="E233" s="21" t="s">
        <v>143</v>
      </c>
      <c r="F233" s="21" t="s">
        <v>149</v>
      </c>
      <c r="G233" s="21" t="s">
        <v>154</v>
      </c>
      <c r="H233" s="21" t="s">
        <v>154</v>
      </c>
      <c r="I233" s="21" t="s">
        <v>134</v>
      </c>
      <c r="J233" s="177">
        <v>1.9E-2</v>
      </c>
      <c r="K233" s="14">
        <f t="shared" si="5"/>
        <v>14.404852160727824</v>
      </c>
    </row>
    <row r="234" spans="1:11" x14ac:dyDescent="0.25">
      <c r="A234" s="11">
        <v>41464</v>
      </c>
      <c r="B234" s="21">
        <v>744</v>
      </c>
      <c r="C234" s="21">
        <v>8</v>
      </c>
      <c r="D234" s="21">
        <v>1</v>
      </c>
      <c r="E234" s="21" t="s">
        <v>143</v>
      </c>
      <c r="F234" s="21" t="s">
        <v>148</v>
      </c>
      <c r="G234" s="21" t="s">
        <v>154</v>
      </c>
      <c r="H234" s="21" t="s">
        <v>154</v>
      </c>
      <c r="I234" s="21" t="s">
        <v>134</v>
      </c>
      <c r="J234" s="177">
        <v>6.0000000000000001E-3</v>
      </c>
      <c r="K234" s="14">
        <f t="shared" si="5"/>
        <v>4.5489006823351028</v>
      </c>
    </row>
    <row r="235" spans="1:11" x14ac:dyDescent="0.25">
      <c r="A235" s="11">
        <v>41464</v>
      </c>
      <c r="B235" s="21">
        <v>745</v>
      </c>
      <c r="C235" s="21">
        <v>8</v>
      </c>
      <c r="D235" s="21">
        <v>1</v>
      </c>
      <c r="E235" s="21" t="s">
        <v>143</v>
      </c>
      <c r="F235" s="21" t="s">
        <v>148</v>
      </c>
      <c r="G235" s="21" t="s">
        <v>154</v>
      </c>
      <c r="H235" s="21" t="s">
        <v>155</v>
      </c>
      <c r="I235" s="21" t="s">
        <v>134</v>
      </c>
      <c r="J235" s="177">
        <v>2.7E-2</v>
      </c>
      <c r="K235" s="14">
        <f t="shared" si="5"/>
        <v>20.470053070507962</v>
      </c>
    </row>
    <row r="236" spans="1:11" x14ac:dyDescent="0.25">
      <c r="A236" s="11">
        <v>41464</v>
      </c>
      <c r="B236" s="21">
        <v>746</v>
      </c>
      <c r="C236" s="21">
        <v>8</v>
      </c>
      <c r="D236" s="21">
        <v>1</v>
      </c>
      <c r="E236" s="21" t="s">
        <v>143</v>
      </c>
      <c r="F236" s="21" t="s">
        <v>151</v>
      </c>
      <c r="G236" s="21" t="s">
        <v>154</v>
      </c>
      <c r="H236" s="21" t="s">
        <v>154</v>
      </c>
      <c r="I236" s="21" t="s">
        <v>134</v>
      </c>
      <c r="J236" s="177">
        <v>1.7999999999999999E-2</v>
      </c>
      <c r="K236" s="14">
        <f t="shared" si="5"/>
        <v>13.646702047005308</v>
      </c>
    </row>
    <row r="237" spans="1:11" x14ac:dyDescent="0.25">
      <c r="A237" s="11">
        <v>41464</v>
      </c>
      <c r="B237" s="21">
        <v>758</v>
      </c>
      <c r="C237" s="21">
        <v>8</v>
      </c>
      <c r="D237" s="21">
        <v>1</v>
      </c>
      <c r="E237" s="21" t="s">
        <v>143</v>
      </c>
      <c r="F237" s="21" t="s">
        <v>148</v>
      </c>
      <c r="G237" s="21" t="s">
        <v>157</v>
      </c>
      <c r="H237" s="21" t="s">
        <v>154</v>
      </c>
      <c r="I237" s="21" t="s">
        <v>134</v>
      </c>
      <c r="J237" s="177">
        <v>2.1999999999999999E-2</v>
      </c>
      <c r="K237" s="14">
        <f t="shared" si="5"/>
        <v>16.679302501895375</v>
      </c>
    </row>
    <row r="238" spans="1:11" x14ac:dyDescent="0.25">
      <c r="A238" s="11">
        <v>41464</v>
      </c>
      <c r="B238" s="21">
        <v>765</v>
      </c>
      <c r="C238" s="21">
        <v>8</v>
      </c>
      <c r="D238" s="21">
        <v>1</v>
      </c>
      <c r="E238" s="21" t="s">
        <v>143</v>
      </c>
      <c r="F238" s="21" t="s">
        <v>150</v>
      </c>
      <c r="G238" s="21" t="s">
        <v>154</v>
      </c>
      <c r="H238" s="21" t="s">
        <v>154</v>
      </c>
      <c r="I238" s="21" t="s">
        <v>134</v>
      </c>
      <c r="J238" s="177">
        <v>0.01</v>
      </c>
      <c r="K238" s="14">
        <f t="shared" si="5"/>
        <v>7.581501137225171</v>
      </c>
    </row>
    <row r="239" spans="1:11" x14ac:dyDescent="0.25">
      <c r="A239" s="11">
        <v>41464</v>
      </c>
      <c r="B239" s="21">
        <v>770</v>
      </c>
      <c r="C239" s="21">
        <v>8</v>
      </c>
      <c r="D239" s="21">
        <v>1</v>
      </c>
      <c r="E239" s="21" t="s">
        <v>143</v>
      </c>
      <c r="F239" s="21" t="s">
        <v>148</v>
      </c>
      <c r="G239" s="21" t="s">
        <v>154</v>
      </c>
      <c r="H239" s="21" t="s">
        <v>156</v>
      </c>
      <c r="I239" s="21" t="s">
        <v>134</v>
      </c>
      <c r="J239" s="177">
        <v>8.0000000000000002E-3</v>
      </c>
      <c r="K239" s="14">
        <f t="shared" si="5"/>
        <v>6.0652009097801365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K4" sqref="K4"/>
    </sheetView>
  </sheetViews>
  <sheetFormatPr defaultRowHeight="15" x14ac:dyDescent="0.25"/>
  <cols>
    <col min="1" max="1" width="13.85546875" bestFit="1" customWidth="1"/>
    <col min="2" max="2" width="9.7109375" bestFit="1" customWidth="1"/>
    <col min="3" max="3" width="10.7109375" bestFit="1" customWidth="1"/>
    <col min="4" max="5" width="9.7109375" bestFit="1" customWidth="1"/>
    <col min="6" max="6" width="10.7109375" bestFit="1" customWidth="1"/>
    <col min="7" max="9" width="9.7109375" bestFit="1" customWidth="1"/>
    <col min="10" max="10" width="12.42578125" bestFit="1" customWidth="1"/>
    <col min="11" max="11" width="11.42578125" bestFit="1" customWidth="1"/>
  </cols>
  <sheetData>
    <row r="1" spans="1:12" x14ac:dyDescent="0.25">
      <c r="A1" s="370" t="s">
        <v>138</v>
      </c>
      <c r="B1" s="376"/>
      <c r="C1" s="376"/>
      <c r="D1" s="376"/>
      <c r="E1" s="376"/>
      <c r="F1" s="371"/>
      <c r="G1" s="375"/>
      <c r="H1" s="375"/>
      <c r="I1" s="375"/>
      <c r="J1" s="372"/>
      <c r="K1" s="372"/>
      <c r="L1" s="84"/>
    </row>
    <row r="2" spans="1:12" x14ac:dyDescent="0.25">
      <c r="A2" s="373" t="s">
        <v>286</v>
      </c>
      <c r="B2" s="373" t="s">
        <v>287</v>
      </c>
      <c r="C2" s="373" t="s">
        <v>288</v>
      </c>
      <c r="D2" s="373" t="s">
        <v>289</v>
      </c>
      <c r="E2" s="373" t="s">
        <v>289</v>
      </c>
      <c r="F2" s="374" t="s">
        <v>290</v>
      </c>
      <c r="G2" s="379" t="s">
        <v>291</v>
      </c>
      <c r="H2" s="379" t="s">
        <v>292</v>
      </c>
      <c r="I2" s="379" t="s">
        <v>293</v>
      </c>
      <c r="J2" s="379" t="s">
        <v>294</v>
      </c>
      <c r="K2" s="375" t="s">
        <v>303</v>
      </c>
      <c r="L2" s="84"/>
    </row>
    <row r="3" spans="1:12" x14ac:dyDescent="0.25">
      <c r="A3" s="377">
        <v>39545</v>
      </c>
      <c r="B3" s="377">
        <v>39788</v>
      </c>
      <c r="C3" s="378">
        <v>40136</v>
      </c>
      <c r="D3" s="378">
        <v>40547</v>
      </c>
      <c r="E3" s="378">
        <v>40918</v>
      </c>
      <c r="F3" s="378">
        <v>41262</v>
      </c>
      <c r="G3" s="378">
        <v>41710</v>
      </c>
      <c r="H3" s="378">
        <v>41981</v>
      </c>
      <c r="I3" s="378">
        <v>42396</v>
      </c>
      <c r="J3" s="340" t="s">
        <v>295</v>
      </c>
      <c r="K3" s="485" t="s">
        <v>304</v>
      </c>
      <c r="L3" s="84"/>
    </row>
    <row r="4" spans="1:12" x14ac:dyDescent="0.25">
      <c r="A4" s="377">
        <v>39600</v>
      </c>
      <c r="B4" s="377">
        <v>39864</v>
      </c>
      <c r="C4" s="378">
        <v>40186</v>
      </c>
      <c r="D4" s="378">
        <v>40640</v>
      </c>
      <c r="E4" s="378">
        <v>40990</v>
      </c>
      <c r="F4" s="378">
        <v>41332</v>
      </c>
      <c r="G4" s="378">
        <v>41766</v>
      </c>
      <c r="H4" s="378">
        <v>42045</v>
      </c>
      <c r="I4" s="378">
        <v>42472</v>
      </c>
      <c r="J4" s="340" t="s">
        <v>296</v>
      </c>
      <c r="K4" s="484"/>
      <c r="L4" s="84"/>
    </row>
    <row r="5" spans="1:12" x14ac:dyDescent="0.25">
      <c r="A5" s="340"/>
      <c r="B5" s="377">
        <v>39878</v>
      </c>
      <c r="C5" s="378">
        <v>40213</v>
      </c>
      <c r="D5" s="378">
        <v>40718</v>
      </c>
      <c r="E5" s="378">
        <v>41052</v>
      </c>
      <c r="F5" s="378">
        <v>41387</v>
      </c>
      <c r="G5" s="378">
        <v>41828</v>
      </c>
      <c r="H5" s="378">
        <v>42115</v>
      </c>
      <c r="I5" s="378">
        <v>42556</v>
      </c>
      <c r="J5" s="331"/>
      <c r="K5" s="484"/>
      <c r="L5" s="84"/>
    </row>
    <row r="6" spans="1:12" x14ac:dyDescent="0.25">
      <c r="A6" s="340"/>
      <c r="B6" s="377">
        <v>39916</v>
      </c>
      <c r="C6" s="378">
        <v>40246</v>
      </c>
      <c r="D6" s="377"/>
      <c r="E6" s="378">
        <v>41093</v>
      </c>
      <c r="F6" s="378">
        <v>41464</v>
      </c>
      <c r="G6" s="340"/>
      <c r="H6" s="378">
        <v>42177</v>
      </c>
      <c r="I6" s="340"/>
      <c r="J6" s="331"/>
      <c r="K6" s="484"/>
      <c r="L6" s="84"/>
    </row>
    <row r="7" spans="1:12" x14ac:dyDescent="0.25">
      <c r="A7" s="340"/>
      <c r="B7" s="377">
        <v>39961</v>
      </c>
      <c r="C7" s="378">
        <v>40317</v>
      </c>
      <c r="D7" s="377"/>
      <c r="E7" s="377"/>
      <c r="F7" s="340"/>
      <c r="G7" s="340"/>
      <c r="H7" s="340"/>
      <c r="I7" s="340"/>
      <c r="J7" s="331"/>
      <c r="K7" s="484"/>
      <c r="L7" s="84"/>
    </row>
    <row r="8" spans="1:12" x14ac:dyDescent="0.25">
      <c r="A8" s="340"/>
      <c r="B8" s="377">
        <v>39965</v>
      </c>
      <c r="C8" s="378">
        <v>40360</v>
      </c>
      <c r="D8" s="377"/>
      <c r="E8" s="377"/>
      <c r="F8" s="340"/>
      <c r="G8" s="340"/>
      <c r="H8" s="340"/>
      <c r="I8" s="340"/>
      <c r="J8" s="331"/>
      <c r="K8" s="484"/>
      <c r="L8" s="84"/>
    </row>
    <row r="9" spans="1:12" x14ac:dyDescent="0.25">
      <c r="A9" s="340"/>
      <c r="B9" s="377">
        <v>39996</v>
      </c>
      <c r="C9" s="377"/>
      <c r="D9" s="377"/>
      <c r="E9" s="377"/>
      <c r="F9" s="340"/>
      <c r="G9" s="340"/>
      <c r="H9" s="340"/>
      <c r="I9" s="340"/>
      <c r="J9" s="331"/>
      <c r="K9" s="484"/>
      <c r="L9" s="84"/>
    </row>
    <row r="10" spans="1:12" x14ac:dyDescent="0.25">
      <c r="A10" s="15"/>
      <c r="B10" s="373"/>
      <c r="C10" s="373"/>
      <c r="D10" s="373"/>
      <c r="E10" s="373"/>
      <c r="F10" s="15"/>
      <c r="G10" s="15"/>
      <c r="H10" s="15"/>
      <c r="I10" s="15"/>
      <c r="J10" s="15"/>
      <c r="K10" s="372"/>
      <c r="L10" s="84"/>
    </row>
    <row r="11" spans="1:12" x14ac:dyDescent="0.25">
      <c r="A11" s="15"/>
      <c r="B11" s="373"/>
      <c r="C11" s="373"/>
      <c r="D11" s="373"/>
      <c r="E11" s="373"/>
      <c r="F11" s="15"/>
      <c r="G11" s="15"/>
      <c r="H11" s="15"/>
      <c r="I11" s="15"/>
      <c r="J11" s="15"/>
      <c r="K11" s="372"/>
      <c r="L11" s="84"/>
    </row>
    <row r="12" spans="1:12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</row>
    <row r="13" spans="1:12" x14ac:dyDescent="0.25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</row>
    <row r="14" spans="1:12" x14ac:dyDescent="0.25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</row>
    <row r="15" spans="1:12" x14ac:dyDescent="0.25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113" workbookViewId="0">
      <selection activeCell="A2" sqref="A2:I120"/>
    </sheetView>
  </sheetViews>
  <sheetFormatPr defaultRowHeight="15" x14ac:dyDescent="0.25"/>
  <cols>
    <col min="1" max="1" width="9.140625" customWidth="1"/>
    <col min="2" max="2" width="6.140625" bestFit="1" customWidth="1"/>
    <col min="3" max="4" width="9.140625" customWidth="1"/>
    <col min="5" max="5" width="8.28515625" bestFit="1" customWidth="1"/>
    <col min="6" max="6" width="23.28515625" bestFit="1" customWidth="1"/>
    <col min="7" max="7" width="12" customWidth="1"/>
    <col min="8" max="8" width="14" customWidth="1"/>
    <col min="9" max="9" width="24.28515625" style="315" bestFit="1" customWidth="1"/>
    <col min="10" max="10" width="9.140625" style="9"/>
  </cols>
  <sheetData>
    <row r="1" spans="1:10" x14ac:dyDescent="0.25">
      <c r="A1" s="16" t="s">
        <v>2</v>
      </c>
      <c r="B1" s="172" t="s">
        <v>3</v>
      </c>
      <c r="C1" s="172" t="s">
        <v>140</v>
      </c>
      <c r="D1" s="172" t="s">
        <v>141</v>
      </c>
      <c r="E1" s="172" t="s">
        <v>146</v>
      </c>
      <c r="F1" s="312" t="s">
        <v>147</v>
      </c>
      <c r="G1" s="312" t="s">
        <v>152</v>
      </c>
      <c r="H1" s="172" t="s">
        <v>153</v>
      </c>
      <c r="I1" s="313" t="s">
        <v>228</v>
      </c>
      <c r="J1" s="314" t="s">
        <v>139</v>
      </c>
    </row>
    <row r="2" spans="1:10" x14ac:dyDescent="0.25">
      <c r="A2" s="160">
        <v>41828</v>
      </c>
      <c r="B2" s="21">
        <v>2</v>
      </c>
      <c r="C2" s="21">
        <v>1</v>
      </c>
      <c r="D2" s="21">
        <v>1</v>
      </c>
      <c r="E2" s="21" t="s">
        <v>142</v>
      </c>
      <c r="F2" s="21" t="s">
        <v>148</v>
      </c>
      <c r="G2" s="21" t="s">
        <v>154</v>
      </c>
      <c r="H2" s="21" t="s">
        <v>155</v>
      </c>
      <c r="I2" s="177">
        <v>8.4000000000000005E-2</v>
      </c>
      <c r="J2" s="14">
        <f>(10000*I2)/13.19</f>
        <v>63.684609552691434</v>
      </c>
    </row>
    <row r="3" spans="1:10" x14ac:dyDescent="0.25">
      <c r="A3" s="160">
        <v>41828</v>
      </c>
      <c r="B3" s="21">
        <v>12</v>
      </c>
      <c r="C3" s="21">
        <v>1</v>
      </c>
      <c r="D3" s="21">
        <v>1</v>
      </c>
      <c r="E3" s="21" t="s">
        <v>142</v>
      </c>
      <c r="F3" s="21" t="s">
        <v>148</v>
      </c>
      <c r="G3" s="21" t="s">
        <v>154</v>
      </c>
      <c r="H3" s="21" t="s">
        <v>156</v>
      </c>
      <c r="I3" s="177">
        <v>3.1E-2</v>
      </c>
      <c r="J3" s="14">
        <f t="shared" ref="J3:J66" si="0">(10000*I3)/13.19</f>
        <v>23.502653525398031</v>
      </c>
    </row>
    <row r="4" spans="1:10" x14ac:dyDescent="0.25">
      <c r="A4" s="160">
        <v>41828</v>
      </c>
      <c r="B4" s="21">
        <v>22</v>
      </c>
      <c r="C4" s="21">
        <v>1</v>
      </c>
      <c r="D4" s="21">
        <v>1</v>
      </c>
      <c r="E4" s="21" t="s">
        <v>142</v>
      </c>
      <c r="F4" s="21" t="s">
        <v>149</v>
      </c>
      <c r="G4" s="21" t="s">
        <v>154</v>
      </c>
      <c r="H4" s="21" t="s">
        <v>154</v>
      </c>
      <c r="I4" s="177">
        <v>2.5000000000000001E-2</v>
      </c>
      <c r="J4" s="14">
        <f t="shared" si="0"/>
        <v>18.953752843062926</v>
      </c>
    </row>
    <row r="5" spans="1:10" x14ac:dyDescent="0.25">
      <c r="A5" s="160">
        <v>41828</v>
      </c>
      <c r="B5" s="21">
        <v>25</v>
      </c>
      <c r="C5" s="21">
        <v>1</v>
      </c>
      <c r="D5" s="21">
        <v>1</v>
      </c>
      <c r="E5" s="21" t="s">
        <v>142</v>
      </c>
      <c r="F5" s="21" t="s">
        <v>148</v>
      </c>
      <c r="G5" s="21" t="s">
        <v>154</v>
      </c>
      <c r="H5" s="21" t="s">
        <v>154</v>
      </c>
      <c r="I5" s="177">
        <v>0.01</v>
      </c>
      <c r="J5" s="14">
        <f t="shared" si="0"/>
        <v>7.581501137225171</v>
      </c>
    </row>
    <row r="6" spans="1:10" x14ac:dyDescent="0.25">
      <c r="A6" s="160">
        <v>41828</v>
      </c>
      <c r="B6" s="21">
        <v>28</v>
      </c>
      <c r="C6" s="21">
        <v>1</v>
      </c>
      <c r="D6" s="21">
        <v>1</v>
      </c>
      <c r="E6" s="21" t="s">
        <v>142</v>
      </c>
      <c r="F6" s="21" t="s">
        <v>148</v>
      </c>
      <c r="G6" s="21" t="s">
        <v>157</v>
      </c>
      <c r="H6" s="21" t="s">
        <v>154</v>
      </c>
      <c r="I6" s="177">
        <v>4.2000000000000003E-2</v>
      </c>
      <c r="J6" s="14">
        <f t="shared" si="0"/>
        <v>31.842304776345717</v>
      </c>
    </row>
    <row r="7" spans="1:10" x14ac:dyDescent="0.25">
      <c r="A7" s="160">
        <v>41828</v>
      </c>
      <c r="B7" s="21">
        <v>31</v>
      </c>
      <c r="C7" s="21">
        <v>1</v>
      </c>
      <c r="D7" s="21">
        <v>1</v>
      </c>
      <c r="E7" s="21" t="s">
        <v>142</v>
      </c>
      <c r="F7" s="21" t="s">
        <v>150</v>
      </c>
      <c r="G7" s="21" t="s">
        <v>154</v>
      </c>
      <c r="H7" s="21" t="s">
        <v>154</v>
      </c>
      <c r="I7" s="177">
        <v>6.7000000000000004E-2</v>
      </c>
      <c r="J7" s="14">
        <f t="shared" si="0"/>
        <v>50.796057619408643</v>
      </c>
    </row>
    <row r="8" spans="1:10" x14ac:dyDescent="0.25">
      <c r="A8" s="160">
        <v>41828</v>
      </c>
      <c r="B8" s="21">
        <v>32</v>
      </c>
      <c r="C8" s="21">
        <v>1</v>
      </c>
      <c r="D8" s="21">
        <v>1</v>
      </c>
      <c r="E8" s="21" t="s">
        <v>142</v>
      </c>
      <c r="F8" s="21" t="s">
        <v>151</v>
      </c>
      <c r="G8" s="21" t="s">
        <v>154</v>
      </c>
      <c r="H8" s="21" t="s">
        <v>154</v>
      </c>
      <c r="I8" s="177">
        <v>2.1999999999999999E-2</v>
      </c>
      <c r="J8" s="14">
        <f t="shared" si="0"/>
        <v>16.679302501895375</v>
      </c>
    </row>
    <row r="9" spans="1:10" x14ac:dyDescent="0.25">
      <c r="A9" s="160">
        <v>41828</v>
      </c>
      <c r="B9" s="171">
        <v>74</v>
      </c>
      <c r="C9" s="21">
        <v>1</v>
      </c>
      <c r="D9" s="21">
        <v>3</v>
      </c>
      <c r="E9" s="21" t="s">
        <v>143</v>
      </c>
      <c r="F9" s="21" t="s">
        <v>150</v>
      </c>
      <c r="G9" s="21" t="s">
        <v>154</v>
      </c>
      <c r="H9" s="21" t="s">
        <v>154</v>
      </c>
      <c r="I9" s="177">
        <v>9.5000000000000001E-2</v>
      </c>
      <c r="J9" s="14">
        <f t="shared" si="0"/>
        <v>72.024260803639123</v>
      </c>
    </row>
    <row r="10" spans="1:10" x14ac:dyDescent="0.25">
      <c r="A10" s="160">
        <v>41828</v>
      </c>
      <c r="B10" s="171">
        <v>80</v>
      </c>
      <c r="C10" s="21">
        <v>1</v>
      </c>
      <c r="D10" s="21">
        <v>3</v>
      </c>
      <c r="E10" s="21" t="s">
        <v>143</v>
      </c>
      <c r="F10" s="21" t="s">
        <v>148</v>
      </c>
      <c r="G10" s="21" t="s">
        <v>154</v>
      </c>
      <c r="H10" s="21" t="s">
        <v>154</v>
      </c>
      <c r="I10" s="177">
        <v>4.8000000000000001E-2</v>
      </c>
      <c r="J10" s="14">
        <f t="shared" si="0"/>
        <v>36.391205458680822</v>
      </c>
    </row>
    <row r="11" spans="1:10" x14ac:dyDescent="0.25">
      <c r="A11" s="160">
        <v>41828</v>
      </c>
      <c r="B11" s="171">
        <v>86</v>
      </c>
      <c r="C11" s="21">
        <v>1</v>
      </c>
      <c r="D11" s="21">
        <v>3</v>
      </c>
      <c r="E11" s="21" t="s">
        <v>143</v>
      </c>
      <c r="F11" s="21" t="s">
        <v>149</v>
      </c>
      <c r="G11" s="21" t="s">
        <v>154</v>
      </c>
      <c r="H11" s="21" t="s">
        <v>154</v>
      </c>
      <c r="I11" s="177">
        <v>5.0000000000000001E-3</v>
      </c>
      <c r="J11" s="14">
        <f t="shared" si="0"/>
        <v>3.7907505686125855</v>
      </c>
    </row>
    <row r="12" spans="1:10" x14ac:dyDescent="0.25">
      <c r="A12" s="160">
        <v>41828</v>
      </c>
      <c r="B12" s="171">
        <v>88</v>
      </c>
      <c r="C12" s="21">
        <v>1</v>
      </c>
      <c r="D12" s="21">
        <v>3</v>
      </c>
      <c r="E12" s="21" t="s">
        <v>143</v>
      </c>
      <c r="F12" s="21" t="s">
        <v>148</v>
      </c>
      <c r="G12" s="21" t="s">
        <v>154</v>
      </c>
      <c r="H12" s="21" t="s">
        <v>155</v>
      </c>
      <c r="I12" s="177">
        <v>5.2999999999999999E-2</v>
      </c>
      <c r="J12" s="14">
        <f t="shared" si="0"/>
        <v>40.181956027293403</v>
      </c>
    </row>
    <row r="13" spans="1:10" x14ac:dyDescent="0.25">
      <c r="A13" s="160">
        <v>41828</v>
      </c>
      <c r="B13" s="171">
        <v>89</v>
      </c>
      <c r="C13" s="21">
        <v>1</v>
      </c>
      <c r="D13" s="21">
        <v>3</v>
      </c>
      <c r="E13" s="21" t="s">
        <v>143</v>
      </c>
      <c r="F13" s="21" t="s">
        <v>148</v>
      </c>
      <c r="G13" s="21" t="s">
        <v>154</v>
      </c>
      <c r="H13" s="21" t="s">
        <v>156</v>
      </c>
      <c r="I13" s="177">
        <v>0.01</v>
      </c>
      <c r="J13" s="14">
        <f t="shared" si="0"/>
        <v>7.581501137225171</v>
      </c>
    </row>
    <row r="14" spans="1:10" x14ac:dyDescent="0.25">
      <c r="A14" s="160">
        <v>41828</v>
      </c>
      <c r="B14" s="171">
        <v>94</v>
      </c>
      <c r="C14" s="21">
        <v>1</v>
      </c>
      <c r="D14" s="21">
        <v>3</v>
      </c>
      <c r="E14" s="21" t="s">
        <v>143</v>
      </c>
      <c r="F14" s="21" t="s">
        <v>148</v>
      </c>
      <c r="G14" s="21" t="s">
        <v>157</v>
      </c>
      <c r="H14" s="21" t="s">
        <v>154</v>
      </c>
      <c r="I14" s="177">
        <v>1.2E-2</v>
      </c>
      <c r="J14" s="14">
        <f t="shared" si="0"/>
        <v>9.0978013646702056</v>
      </c>
    </row>
    <row r="15" spans="1:10" x14ac:dyDescent="0.25">
      <c r="A15" s="160">
        <v>41828</v>
      </c>
      <c r="B15" s="171">
        <v>105</v>
      </c>
      <c r="C15" s="21">
        <v>1</v>
      </c>
      <c r="D15" s="21">
        <v>3</v>
      </c>
      <c r="E15" s="21" t="s">
        <v>143</v>
      </c>
      <c r="F15" s="21" t="s">
        <v>151</v>
      </c>
      <c r="G15" s="21" t="s">
        <v>154</v>
      </c>
      <c r="H15" s="21" t="s">
        <v>154</v>
      </c>
      <c r="I15" s="177">
        <v>2.1999999999999999E-2</v>
      </c>
      <c r="J15" s="14">
        <f t="shared" si="0"/>
        <v>16.679302501895375</v>
      </c>
    </row>
    <row r="16" spans="1:10" x14ac:dyDescent="0.25">
      <c r="A16" s="160">
        <v>41828</v>
      </c>
      <c r="B16" s="21">
        <v>108</v>
      </c>
      <c r="C16" s="21">
        <v>2</v>
      </c>
      <c r="D16" s="21">
        <v>1</v>
      </c>
      <c r="E16" s="21" t="s">
        <v>144</v>
      </c>
      <c r="F16" s="21" t="s">
        <v>149</v>
      </c>
      <c r="G16" s="21" t="s">
        <v>154</v>
      </c>
      <c r="H16" s="21" t="s">
        <v>154</v>
      </c>
      <c r="I16" s="177">
        <v>2.4E-2</v>
      </c>
      <c r="J16" s="14">
        <f t="shared" si="0"/>
        <v>18.195602729340411</v>
      </c>
    </row>
    <row r="17" spans="1:10" x14ac:dyDescent="0.25">
      <c r="A17" s="160">
        <v>41828</v>
      </c>
      <c r="B17" s="21">
        <v>119</v>
      </c>
      <c r="C17" s="21">
        <v>2</v>
      </c>
      <c r="D17" s="21">
        <v>1</v>
      </c>
      <c r="E17" s="21" t="s">
        <v>144</v>
      </c>
      <c r="F17" s="21" t="s">
        <v>148</v>
      </c>
      <c r="G17" s="21" t="s">
        <v>154</v>
      </c>
      <c r="H17" s="21" t="s">
        <v>156</v>
      </c>
      <c r="I17" s="177">
        <v>0.112</v>
      </c>
      <c r="J17" s="14">
        <f t="shared" si="0"/>
        <v>84.912812736921907</v>
      </c>
    </row>
    <row r="18" spans="1:10" x14ac:dyDescent="0.25">
      <c r="A18" s="160">
        <v>41828</v>
      </c>
      <c r="B18" s="21">
        <v>123</v>
      </c>
      <c r="C18" s="21">
        <v>2</v>
      </c>
      <c r="D18" s="21">
        <v>1</v>
      </c>
      <c r="E18" s="21" t="s">
        <v>144</v>
      </c>
      <c r="F18" s="21" t="s">
        <v>148</v>
      </c>
      <c r="G18" s="21" t="s">
        <v>157</v>
      </c>
      <c r="H18" s="21" t="s">
        <v>154</v>
      </c>
      <c r="I18" s="177">
        <v>0.23899999999999999</v>
      </c>
      <c r="J18" s="14">
        <f t="shared" si="0"/>
        <v>181.1978771796816</v>
      </c>
    </row>
    <row r="19" spans="1:10" x14ac:dyDescent="0.25">
      <c r="A19" s="160">
        <v>41828</v>
      </c>
      <c r="B19" s="21">
        <v>124</v>
      </c>
      <c r="C19" s="21">
        <v>2</v>
      </c>
      <c r="D19" s="21">
        <v>1</v>
      </c>
      <c r="E19" s="21" t="s">
        <v>144</v>
      </c>
      <c r="F19" s="21" t="s">
        <v>148</v>
      </c>
      <c r="G19" s="21" t="s">
        <v>154</v>
      </c>
      <c r="H19" s="21" t="s">
        <v>154</v>
      </c>
      <c r="I19" s="177">
        <v>0.03</v>
      </c>
      <c r="J19" s="14">
        <f t="shared" si="0"/>
        <v>22.744503411675513</v>
      </c>
    </row>
    <row r="20" spans="1:10" x14ac:dyDescent="0.25">
      <c r="A20" s="160">
        <v>41828</v>
      </c>
      <c r="B20" s="21">
        <v>132</v>
      </c>
      <c r="C20" s="21">
        <v>2</v>
      </c>
      <c r="D20" s="21">
        <v>1</v>
      </c>
      <c r="E20" s="21" t="s">
        <v>144</v>
      </c>
      <c r="F20" s="21" t="s">
        <v>150</v>
      </c>
      <c r="G20" s="21" t="s">
        <v>154</v>
      </c>
      <c r="H20" s="21" t="s">
        <v>154</v>
      </c>
      <c r="I20" s="177">
        <v>3.9E-2</v>
      </c>
      <c r="J20" s="14">
        <f t="shared" si="0"/>
        <v>29.567854435178166</v>
      </c>
    </row>
    <row r="21" spans="1:10" x14ac:dyDescent="0.25">
      <c r="A21" s="160">
        <v>41828</v>
      </c>
      <c r="B21" s="21">
        <v>133</v>
      </c>
      <c r="C21" s="21">
        <v>2</v>
      </c>
      <c r="D21" s="21">
        <v>1</v>
      </c>
      <c r="E21" s="21" t="s">
        <v>144</v>
      </c>
      <c r="F21" s="21" t="s">
        <v>148</v>
      </c>
      <c r="G21" s="21" t="s">
        <v>154</v>
      </c>
      <c r="H21" s="21" t="s">
        <v>155</v>
      </c>
      <c r="I21" s="177">
        <v>3.5000000000000003E-2</v>
      </c>
      <c r="J21" s="14">
        <f t="shared" si="0"/>
        <v>26.535253980288104</v>
      </c>
    </row>
    <row r="22" spans="1:10" x14ac:dyDescent="0.25">
      <c r="A22" s="160">
        <v>41828</v>
      </c>
      <c r="B22" s="21">
        <v>134</v>
      </c>
      <c r="C22" s="21">
        <v>2</v>
      </c>
      <c r="D22" s="21">
        <v>1</v>
      </c>
      <c r="E22" s="21" t="s">
        <v>144</v>
      </c>
      <c r="F22" s="21" t="s">
        <v>151</v>
      </c>
      <c r="G22" s="21" t="s">
        <v>154</v>
      </c>
      <c r="H22" s="21" t="s">
        <v>154</v>
      </c>
      <c r="I22" s="177">
        <v>4.2999999999999997E-2</v>
      </c>
      <c r="J22" s="14">
        <f t="shared" si="0"/>
        <v>32.600454890068228</v>
      </c>
    </row>
    <row r="23" spans="1:10" x14ac:dyDescent="0.25">
      <c r="A23" s="160">
        <v>41828</v>
      </c>
      <c r="B23" s="21">
        <v>177</v>
      </c>
      <c r="C23" s="21">
        <v>2</v>
      </c>
      <c r="D23" s="21">
        <v>3</v>
      </c>
      <c r="E23" s="21" t="s">
        <v>143</v>
      </c>
      <c r="F23" s="21" t="s">
        <v>148</v>
      </c>
      <c r="G23" s="21" t="s">
        <v>154</v>
      </c>
      <c r="H23" s="21" t="s">
        <v>156</v>
      </c>
      <c r="I23" s="177">
        <v>4.0000000000000001E-3</v>
      </c>
      <c r="J23" s="14">
        <f t="shared" si="0"/>
        <v>3.0326004548900682</v>
      </c>
    </row>
    <row r="24" spans="1:10" x14ac:dyDescent="0.25">
      <c r="A24" s="160">
        <v>41828</v>
      </c>
      <c r="B24" s="21">
        <v>178</v>
      </c>
      <c r="C24" s="21">
        <v>2</v>
      </c>
      <c r="D24" s="21">
        <v>3</v>
      </c>
      <c r="E24" s="21" t="s">
        <v>143</v>
      </c>
      <c r="F24" s="21" t="s">
        <v>148</v>
      </c>
      <c r="G24" s="21" t="s">
        <v>154</v>
      </c>
      <c r="H24" s="21" t="s">
        <v>155</v>
      </c>
      <c r="I24" s="177">
        <v>3.4000000000000002E-2</v>
      </c>
      <c r="J24" s="14">
        <f t="shared" si="0"/>
        <v>25.777103866565582</v>
      </c>
    </row>
    <row r="25" spans="1:10" x14ac:dyDescent="0.25">
      <c r="A25" s="160">
        <v>41828</v>
      </c>
      <c r="B25" s="21">
        <v>181</v>
      </c>
      <c r="C25" s="21">
        <v>2</v>
      </c>
      <c r="D25" s="21">
        <v>3</v>
      </c>
      <c r="E25" s="21" t="s">
        <v>143</v>
      </c>
      <c r="F25" s="21" t="s">
        <v>151</v>
      </c>
      <c r="G25" s="21" t="s">
        <v>154</v>
      </c>
      <c r="H25" s="21" t="s">
        <v>154</v>
      </c>
      <c r="I25" s="177">
        <v>5.0000000000000001E-3</v>
      </c>
      <c r="J25" s="14">
        <f t="shared" si="0"/>
        <v>3.7907505686125855</v>
      </c>
    </row>
    <row r="26" spans="1:10" x14ac:dyDescent="0.25">
      <c r="A26" s="160">
        <v>41828</v>
      </c>
      <c r="B26" s="21">
        <v>185</v>
      </c>
      <c r="C26" s="21">
        <v>2</v>
      </c>
      <c r="D26" s="21">
        <v>3</v>
      </c>
      <c r="E26" s="21" t="s">
        <v>143</v>
      </c>
      <c r="F26" s="21" t="s">
        <v>150</v>
      </c>
      <c r="G26" s="21" t="s">
        <v>154</v>
      </c>
      <c r="H26" s="21" t="s">
        <v>154</v>
      </c>
      <c r="I26" s="177">
        <v>2.1999999999999999E-2</v>
      </c>
      <c r="J26" s="14">
        <f t="shared" si="0"/>
        <v>16.679302501895375</v>
      </c>
    </row>
    <row r="27" spans="1:10" x14ac:dyDescent="0.25">
      <c r="A27" s="160">
        <v>41828</v>
      </c>
      <c r="B27" s="21">
        <v>198</v>
      </c>
      <c r="C27" s="21">
        <v>2</v>
      </c>
      <c r="D27" s="21">
        <v>3</v>
      </c>
      <c r="E27" s="21" t="s">
        <v>143</v>
      </c>
      <c r="F27" s="21" t="s">
        <v>148</v>
      </c>
      <c r="G27" s="21" t="s">
        <v>154</v>
      </c>
      <c r="H27" s="21" t="s">
        <v>154</v>
      </c>
      <c r="I27" s="177">
        <v>7.0000000000000001E-3</v>
      </c>
      <c r="J27" s="14">
        <f t="shared" si="0"/>
        <v>5.3070507960576192</v>
      </c>
    </row>
    <row r="28" spans="1:10" x14ac:dyDescent="0.25">
      <c r="A28" s="160">
        <v>41828</v>
      </c>
      <c r="B28" s="21">
        <v>204</v>
      </c>
      <c r="C28" s="21">
        <v>2</v>
      </c>
      <c r="D28" s="21">
        <v>3</v>
      </c>
      <c r="E28" s="21" t="s">
        <v>143</v>
      </c>
      <c r="F28" s="21" t="s">
        <v>148</v>
      </c>
      <c r="G28" s="21" t="s">
        <v>157</v>
      </c>
      <c r="H28" s="21" t="s">
        <v>154</v>
      </c>
      <c r="I28" s="177">
        <v>8.3000000000000004E-2</v>
      </c>
      <c r="J28" s="14">
        <f t="shared" si="0"/>
        <v>62.926459438968919</v>
      </c>
    </row>
    <row r="29" spans="1:10" x14ac:dyDescent="0.25">
      <c r="A29" s="160">
        <v>41828</v>
      </c>
      <c r="B29" s="21">
        <v>205</v>
      </c>
      <c r="C29" s="21">
        <v>2</v>
      </c>
      <c r="D29" s="21">
        <v>3</v>
      </c>
      <c r="E29" s="21" t="s">
        <v>143</v>
      </c>
      <c r="F29" s="21" t="s">
        <v>149</v>
      </c>
      <c r="G29" s="21" t="s">
        <v>154</v>
      </c>
      <c r="H29" s="21" t="s">
        <v>154</v>
      </c>
      <c r="I29" s="177">
        <v>8.0000000000000002E-3</v>
      </c>
      <c r="J29" s="14">
        <f t="shared" si="0"/>
        <v>6.0652009097801365</v>
      </c>
    </row>
    <row r="30" spans="1:10" x14ac:dyDescent="0.25">
      <c r="A30" s="160">
        <v>41828</v>
      </c>
      <c r="B30" s="21">
        <v>223</v>
      </c>
      <c r="C30" s="21">
        <v>3</v>
      </c>
      <c r="D30" s="21">
        <v>1</v>
      </c>
      <c r="E30" s="21" t="s">
        <v>145</v>
      </c>
      <c r="F30" s="21" t="s">
        <v>151</v>
      </c>
      <c r="G30" s="21" t="s">
        <v>154</v>
      </c>
      <c r="H30" s="21" t="s">
        <v>154</v>
      </c>
      <c r="I30" s="177">
        <v>2.5999999999999999E-2</v>
      </c>
      <c r="J30" s="14">
        <f t="shared" si="0"/>
        <v>19.711902956785444</v>
      </c>
    </row>
    <row r="31" spans="1:10" x14ac:dyDescent="0.25">
      <c r="A31" s="160">
        <v>41828</v>
      </c>
      <c r="B31" s="21">
        <v>224</v>
      </c>
      <c r="C31" s="21">
        <v>3</v>
      </c>
      <c r="D31" s="21">
        <v>1</v>
      </c>
      <c r="E31" s="21" t="s">
        <v>145</v>
      </c>
      <c r="F31" s="21" t="s">
        <v>148</v>
      </c>
      <c r="G31" s="21" t="s">
        <v>154</v>
      </c>
      <c r="H31" s="21" t="s">
        <v>156</v>
      </c>
      <c r="I31" s="177">
        <v>2.7E-2</v>
      </c>
      <c r="J31" s="14">
        <f t="shared" si="0"/>
        <v>20.470053070507962</v>
      </c>
    </row>
    <row r="32" spans="1:10" x14ac:dyDescent="0.25">
      <c r="A32" s="160">
        <v>41828</v>
      </c>
      <c r="B32" s="21">
        <v>227</v>
      </c>
      <c r="C32" s="21">
        <v>3</v>
      </c>
      <c r="D32" s="21">
        <v>1</v>
      </c>
      <c r="E32" s="21" t="s">
        <v>145</v>
      </c>
      <c r="F32" s="21" t="s">
        <v>148</v>
      </c>
      <c r="G32" s="21" t="s">
        <v>154</v>
      </c>
      <c r="H32" s="21" t="s">
        <v>154</v>
      </c>
      <c r="I32" s="177">
        <v>1.4E-2</v>
      </c>
      <c r="J32" s="14">
        <f t="shared" si="0"/>
        <v>10.614101592115238</v>
      </c>
    </row>
    <row r="33" spans="1:10" x14ac:dyDescent="0.25">
      <c r="A33" s="160">
        <v>41828</v>
      </c>
      <c r="B33" s="21">
        <v>229</v>
      </c>
      <c r="C33" s="21">
        <v>3</v>
      </c>
      <c r="D33" s="21">
        <v>1</v>
      </c>
      <c r="E33" s="21" t="s">
        <v>145</v>
      </c>
      <c r="F33" s="21" t="s">
        <v>149</v>
      </c>
      <c r="G33" s="21" t="s">
        <v>154</v>
      </c>
      <c r="H33" s="21" t="s">
        <v>154</v>
      </c>
      <c r="I33" s="177">
        <v>1.2999999999999999E-2</v>
      </c>
      <c r="J33" s="14">
        <f t="shared" si="0"/>
        <v>9.855951478392722</v>
      </c>
    </row>
    <row r="34" spans="1:10" x14ac:dyDescent="0.25">
      <c r="A34" s="160">
        <v>41828</v>
      </c>
      <c r="B34" s="21">
        <v>232</v>
      </c>
      <c r="C34" s="21">
        <v>3</v>
      </c>
      <c r="D34" s="21">
        <v>1</v>
      </c>
      <c r="E34" s="21" t="s">
        <v>145</v>
      </c>
      <c r="F34" s="21" t="s">
        <v>148</v>
      </c>
      <c r="G34" s="21" t="s">
        <v>154</v>
      </c>
      <c r="H34" s="21" t="s">
        <v>155</v>
      </c>
      <c r="I34" s="177">
        <v>0.09</v>
      </c>
      <c r="J34" s="14">
        <f t="shared" si="0"/>
        <v>68.233510235026543</v>
      </c>
    </row>
    <row r="35" spans="1:10" x14ac:dyDescent="0.25">
      <c r="A35" s="160">
        <v>41828</v>
      </c>
      <c r="B35" s="21">
        <v>244</v>
      </c>
      <c r="C35" s="21">
        <v>3</v>
      </c>
      <c r="D35" s="21">
        <v>1</v>
      </c>
      <c r="E35" s="21" t="s">
        <v>145</v>
      </c>
      <c r="F35" s="21" t="s">
        <v>148</v>
      </c>
      <c r="G35" s="21" t="s">
        <v>157</v>
      </c>
      <c r="H35" s="21" t="s">
        <v>154</v>
      </c>
      <c r="I35" s="177">
        <v>1E-3</v>
      </c>
      <c r="J35" s="14">
        <f t="shared" si="0"/>
        <v>0.75815011372251706</v>
      </c>
    </row>
    <row r="36" spans="1:10" x14ac:dyDescent="0.25">
      <c r="A36" s="160">
        <v>41828</v>
      </c>
      <c r="B36" s="21">
        <v>245</v>
      </c>
      <c r="C36" s="21">
        <v>3</v>
      </c>
      <c r="D36" s="21">
        <v>1</v>
      </c>
      <c r="E36" s="21" t="s">
        <v>145</v>
      </c>
      <c r="F36" s="21" t="s">
        <v>150</v>
      </c>
      <c r="G36" s="21" t="s">
        <v>154</v>
      </c>
      <c r="H36" s="21" t="s">
        <v>154</v>
      </c>
      <c r="I36" s="177">
        <v>6.0000000000000001E-3</v>
      </c>
      <c r="J36" s="14">
        <f t="shared" si="0"/>
        <v>4.5489006823351028</v>
      </c>
    </row>
    <row r="37" spans="1:10" x14ac:dyDescent="0.25">
      <c r="A37" s="160">
        <v>41828</v>
      </c>
      <c r="B37" s="21">
        <v>247</v>
      </c>
      <c r="C37" s="21">
        <v>3</v>
      </c>
      <c r="D37" s="21">
        <v>2</v>
      </c>
      <c r="E37" s="21" t="s">
        <v>143</v>
      </c>
      <c r="F37" s="21" t="s">
        <v>150</v>
      </c>
      <c r="G37" s="21" t="s">
        <v>154</v>
      </c>
      <c r="H37" s="21" t="s">
        <v>154</v>
      </c>
      <c r="I37" s="177">
        <v>7.1999999999999995E-2</v>
      </c>
      <c r="J37" s="14">
        <f t="shared" si="0"/>
        <v>54.58680818802123</v>
      </c>
    </row>
    <row r="38" spans="1:10" x14ac:dyDescent="0.25">
      <c r="A38" s="160">
        <v>41828</v>
      </c>
      <c r="B38" s="21">
        <v>248</v>
      </c>
      <c r="C38" s="21">
        <v>3</v>
      </c>
      <c r="D38" s="21">
        <v>2</v>
      </c>
      <c r="E38" s="21" t="s">
        <v>143</v>
      </c>
      <c r="F38" s="21" t="s">
        <v>148</v>
      </c>
      <c r="G38" s="21" t="s">
        <v>154</v>
      </c>
      <c r="H38" s="21" t="s">
        <v>156</v>
      </c>
      <c r="I38" s="177">
        <v>3.0000000000000001E-3</v>
      </c>
      <c r="J38" s="14">
        <f t="shared" si="0"/>
        <v>2.2744503411675514</v>
      </c>
    </row>
    <row r="39" spans="1:10" x14ac:dyDescent="0.25">
      <c r="A39" s="160">
        <v>41828</v>
      </c>
      <c r="B39" s="21">
        <v>250</v>
      </c>
      <c r="C39" s="21">
        <v>3</v>
      </c>
      <c r="D39" s="21">
        <v>2</v>
      </c>
      <c r="E39" s="21" t="s">
        <v>143</v>
      </c>
      <c r="F39" s="21" t="s">
        <v>148</v>
      </c>
      <c r="G39" s="21" t="s">
        <v>154</v>
      </c>
      <c r="H39" s="21" t="s">
        <v>155</v>
      </c>
      <c r="I39" s="177">
        <v>8.9999999999999993E-3</v>
      </c>
      <c r="J39" s="14">
        <f t="shared" si="0"/>
        <v>6.8233510235026538</v>
      </c>
    </row>
    <row r="40" spans="1:10" x14ac:dyDescent="0.25">
      <c r="A40" s="160">
        <v>41828</v>
      </c>
      <c r="B40" s="21">
        <v>252</v>
      </c>
      <c r="C40" s="21">
        <v>3</v>
      </c>
      <c r="D40" s="21">
        <v>2</v>
      </c>
      <c r="E40" s="21" t="s">
        <v>143</v>
      </c>
      <c r="F40" s="21" t="s">
        <v>148</v>
      </c>
      <c r="G40" s="21" t="s">
        <v>157</v>
      </c>
      <c r="H40" s="21" t="s">
        <v>154</v>
      </c>
      <c r="I40" s="177">
        <v>1.7999999999999999E-2</v>
      </c>
      <c r="J40" s="14">
        <f t="shared" si="0"/>
        <v>13.646702047005308</v>
      </c>
    </row>
    <row r="41" spans="1:10" x14ac:dyDescent="0.25">
      <c r="A41" s="160">
        <v>41828</v>
      </c>
      <c r="B41" s="21">
        <v>257</v>
      </c>
      <c r="C41" s="21">
        <v>3</v>
      </c>
      <c r="D41" s="21">
        <v>2</v>
      </c>
      <c r="E41" s="21" t="s">
        <v>143</v>
      </c>
      <c r="F41" s="21" t="s">
        <v>151</v>
      </c>
      <c r="G41" s="21" t="s">
        <v>154</v>
      </c>
      <c r="H41" s="21" t="s">
        <v>154</v>
      </c>
      <c r="I41" s="177">
        <v>7.0000000000000001E-3</v>
      </c>
      <c r="J41" s="14">
        <f t="shared" si="0"/>
        <v>5.3070507960576192</v>
      </c>
    </row>
    <row r="42" spans="1:10" x14ac:dyDescent="0.25">
      <c r="A42" s="160">
        <v>41828</v>
      </c>
      <c r="B42" s="21">
        <v>272</v>
      </c>
      <c r="C42" s="21">
        <v>3</v>
      </c>
      <c r="D42" s="21">
        <v>2</v>
      </c>
      <c r="E42" s="21" t="s">
        <v>143</v>
      </c>
      <c r="F42" s="21" t="s">
        <v>148</v>
      </c>
      <c r="G42" s="21" t="s">
        <v>154</v>
      </c>
      <c r="H42" s="21" t="s">
        <v>154</v>
      </c>
      <c r="I42" s="177">
        <v>5.1999999999999998E-2</v>
      </c>
      <c r="J42" s="14">
        <f t="shared" si="0"/>
        <v>39.423805913570888</v>
      </c>
    </row>
    <row r="43" spans="1:10" x14ac:dyDescent="0.25">
      <c r="A43" s="160">
        <v>41828</v>
      </c>
      <c r="B43" s="21">
        <v>273</v>
      </c>
      <c r="C43" s="21">
        <v>3</v>
      </c>
      <c r="D43" s="21">
        <v>2</v>
      </c>
      <c r="E43" s="21" t="s">
        <v>143</v>
      </c>
      <c r="F43" s="21" t="s">
        <v>149</v>
      </c>
      <c r="G43" s="21" t="s">
        <v>154</v>
      </c>
      <c r="H43" s="21" t="s">
        <v>154</v>
      </c>
      <c r="I43" s="177">
        <v>1.9E-2</v>
      </c>
      <c r="J43" s="14">
        <f t="shared" si="0"/>
        <v>14.404852160727824</v>
      </c>
    </row>
    <row r="44" spans="1:10" x14ac:dyDescent="0.25">
      <c r="A44" s="160">
        <v>41828</v>
      </c>
      <c r="B44" s="21">
        <v>281</v>
      </c>
      <c r="C44" s="21">
        <v>3</v>
      </c>
      <c r="D44" s="21">
        <v>3</v>
      </c>
      <c r="E44" s="21" t="s">
        <v>142</v>
      </c>
      <c r="F44" s="21" t="s">
        <v>151</v>
      </c>
      <c r="G44" s="21" t="s">
        <v>154</v>
      </c>
      <c r="H44" s="21" t="s">
        <v>154</v>
      </c>
      <c r="I44" s="177">
        <v>0.01</v>
      </c>
      <c r="J44" s="14">
        <f t="shared" si="0"/>
        <v>7.581501137225171</v>
      </c>
    </row>
    <row r="45" spans="1:10" x14ac:dyDescent="0.25">
      <c r="A45" s="160">
        <v>41828</v>
      </c>
      <c r="B45" s="21">
        <v>283</v>
      </c>
      <c r="C45" s="21">
        <v>3</v>
      </c>
      <c r="D45" s="21">
        <v>3</v>
      </c>
      <c r="E45" s="21" t="s">
        <v>142</v>
      </c>
      <c r="F45" s="21" t="s">
        <v>148</v>
      </c>
      <c r="G45" s="21" t="s">
        <v>157</v>
      </c>
      <c r="H45" s="21" t="s">
        <v>154</v>
      </c>
      <c r="I45" s="177">
        <v>0.03</v>
      </c>
      <c r="J45" s="14">
        <f t="shared" si="0"/>
        <v>22.744503411675513</v>
      </c>
    </row>
    <row r="46" spans="1:10" x14ac:dyDescent="0.25">
      <c r="A46" s="160">
        <v>41828</v>
      </c>
      <c r="B46" s="21">
        <v>286</v>
      </c>
      <c r="C46" s="21">
        <v>3</v>
      </c>
      <c r="D46" s="21">
        <v>3</v>
      </c>
      <c r="E46" s="21" t="s">
        <v>142</v>
      </c>
      <c r="F46" s="21" t="s">
        <v>150</v>
      </c>
      <c r="G46" s="21" t="s">
        <v>154</v>
      </c>
      <c r="H46" s="21" t="s">
        <v>154</v>
      </c>
      <c r="I46" s="177">
        <v>7.2999999999999995E-2</v>
      </c>
      <c r="J46" s="14">
        <f t="shared" si="0"/>
        <v>55.344958301743745</v>
      </c>
    </row>
    <row r="47" spans="1:10" x14ac:dyDescent="0.25">
      <c r="A47" s="160">
        <v>41828</v>
      </c>
      <c r="B47" s="21">
        <v>291</v>
      </c>
      <c r="C47" s="21">
        <v>3</v>
      </c>
      <c r="D47" s="21">
        <v>3</v>
      </c>
      <c r="E47" s="21" t="s">
        <v>142</v>
      </c>
      <c r="F47" s="21" t="s">
        <v>148</v>
      </c>
      <c r="G47" s="21" t="s">
        <v>154</v>
      </c>
      <c r="H47" s="21" t="s">
        <v>155</v>
      </c>
      <c r="I47" s="177">
        <v>0.192</v>
      </c>
      <c r="J47" s="14">
        <f t="shared" si="0"/>
        <v>145.56482183472329</v>
      </c>
    </row>
    <row r="48" spans="1:10" x14ac:dyDescent="0.25">
      <c r="A48" s="160">
        <v>41828</v>
      </c>
      <c r="B48" s="21">
        <v>300</v>
      </c>
      <c r="C48" s="21">
        <v>3</v>
      </c>
      <c r="D48" s="21">
        <v>3</v>
      </c>
      <c r="E48" s="21" t="s">
        <v>142</v>
      </c>
      <c r="F48" s="21" t="s">
        <v>148</v>
      </c>
      <c r="G48" s="21" t="s">
        <v>154</v>
      </c>
      <c r="H48" s="21" t="s">
        <v>154</v>
      </c>
      <c r="I48" s="177">
        <v>8.0000000000000002E-3</v>
      </c>
      <c r="J48" s="14">
        <f t="shared" si="0"/>
        <v>6.0652009097801365</v>
      </c>
    </row>
    <row r="49" spans="1:10" x14ac:dyDescent="0.25">
      <c r="A49" s="160">
        <v>41828</v>
      </c>
      <c r="B49" s="21">
        <v>313</v>
      </c>
      <c r="C49" s="21">
        <v>3</v>
      </c>
      <c r="D49" s="21">
        <v>3</v>
      </c>
      <c r="E49" s="21" t="s">
        <v>142</v>
      </c>
      <c r="F49" s="21" t="s">
        <v>148</v>
      </c>
      <c r="G49" s="21" t="s">
        <v>154</v>
      </c>
      <c r="H49" s="21" t="s">
        <v>156</v>
      </c>
      <c r="I49" s="177">
        <v>6.0000000000000001E-3</v>
      </c>
      <c r="J49" s="14">
        <f t="shared" si="0"/>
        <v>4.5489006823351028</v>
      </c>
    </row>
    <row r="50" spans="1:10" x14ac:dyDescent="0.25">
      <c r="A50" s="160">
        <v>41828</v>
      </c>
      <c r="B50" s="21">
        <v>314</v>
      </c>
      <c r="C50" s="21">
        <v>3</v>
      </c>
      <c r="D50" s="21">
        <v>3</v>
      </c>
      <c r="E50" s="21" t="s">
        <v>142</v>
      </c>
      <c r="F50" s="21" t="s">
        <v>149</v>
      </c>
      <c r="G50" s="21" t="s">
        <v>154</v>
      </c>
      <c r="H50" s="21" t="s">
        <v>154</v>
      </c>
      <c r="I50" s="177">
        <v>0.01</v>
      </c>
      <c r="J50" s="14">
        <f t="shared" si="0"/>
        <v>7.581501137225171</v>
      </c>
    </row>
    <row r="51" spans="1:10" x14ac:dyDescent="0.25">
      <c r="A51" s="160">
        <v>41828</v>
      </c>
      <c r="B51" s="21">
        <v>317</v>
      </c>
      <c r="C51" s="21">
        <v>4</v>
      </c>
      <c r="D51" s="21">
        <v>1</v>
      </c>
      <c r="E51" s="21" t="s">
        <v>143</v>
      </c>
      <c r="F51" s="21" t="s">
        <v>148</v>
      </c>
      <c r="G51" s="21" t="s">
        <v>154</v>
      </c>
      <c r="H51" s="21" t="s">
        <v>154</v>
      </c>
      <c r="I51" s="177">
        <v>2.4E-2</v>
      </c>
      <c r="J51" s="14">
        <f t="shared" si="0"/>
        <v>18.195602729340411</v>
      </c>
    </row>
    <row r="52" spans="1:10" x14ac:dyDescent="0.25">
      <c r="A52" s="160">
        <v>41828</v>
      </c>
      <c r="B52" s="21">
        <v>319</v>
      </c>
      <c r="C52" s="21">
        <v>4</v>
      </c>
      <c r="D52" s="21">
        <v>1</v>
      </c>
      <c r="E52" s="21" t="s">
        <v>143</v>
      </c>
      <c r="F52" s="21" t="s">
        <v>151</v>
      </c>
      <c r="G52" s="21" t="s">
        <v>154</v>
      </c>
      <c r="H52" s="21" t="s">
        <v>154</v>
      </c>
      <c r="I52" s="177">
        <v>0.03</v>
      </c>
      <c r="J52" s="14">
        <f t="shared" si="0"/>
        <v>22.744503411675513</v>
      </c>
    </row>
    <row r="53" spans="1:10" x14ac:dyDescent="0.25">
      <c r="A53" s="160">
        <v>41828</v>
      </c>
      <c r="B53" s="21">
        <v>321</v>
      </c>
      <c r="C53" s="21">
        <v>4</v>
      </c>
      <c r="D53" s="21">
        <v>1</v>
      </c>
      <c r="E53" s="21" t="s">
        <v>143</v>
      </c>
      <c r="F53" s="21" t="s">
        <v>148</v>
      </c>
      <c r="G53" s="21" t="s">
        <v>157</v>
      </c>
      <c r="H53" s="21" t="s">
        <v>154</v>
      </c>
      <c r="I53" s="177">
        <v>9.4E-2</v>
      </c>
      <c r="J53" s="14">
        <f t="shared" si="0"/>
        <v>71.266110689916601</v>
      </c>
    </row>
    <row r="54" spans="1:10" x14ac:dyDescent="0.25">
      <c r="A54" s="160">
        <v>41828</v>
      </c>
      <c r="B54" s="21">
        <v>323</v>
      </c>
      <c r="C54" s="21">
        <v>4</v>
      </c>
      <c r="D54" s="21">
        <v>1</v>
      </c>
      <c r="E54" s="21" t="s">
        <v>143</v>
      </c>
      <c r="F54" s="21" t="s">
        <v>149</v>
      </c>
      <c r="G54" s="21" t="s">
        <v>154</v>
      </c>
      <c r="H54" s="21" t="s">
        <v>154</v>
      </c>
      <c r="I54" s="177">
        <v>0.114</v>
      </c>
      <c r="J54" s="14">
        <f t="shared" si="0"/>
        <v>86.429112964366951</v>
      </c>
    </row>
    <row r="55" spans="1:10" x14ac:dyDescent="0.25">
      <c r="A55" s="160">
        <v>41828</v>
      </c>
      <c r="B55" s="21">
        <v>325</v>
      </c>
      <c r="C55" s="21">
        <v>4</v>
      </c>
      <c r="D55" s="21">
        <v>1</v>
      </c>
      <c r="E55" s="21" t="s">
        <v>143</v>
      </c>
      <c r="F55" s="21" t="s">
        <v>148</v>
      </c>
      <c r="G55" s="21" t="s">
        <v>154</v>
      </c>
      <c r="H55" s="21" t="s">
        <v>156</v>
      </c>
      <c r="I55" s="177">
        <v>0.10299999999999999</v>
      </c>
      <c r="J55" s="14">
        <f t="shared" si="0"/>
        <v>78.089461713419254</v>
      </c>
    </row>
    <row r="56" spans="1:10" x14ac:dyDescent="0.25">
      <c r="A56" s="160">
        <v>41828</v>
      </c>
      <c r="B56" s="21">
        <v>335</v>
      </c>
      <c r="C56" s="21">
        <v>4</v>
      </c>
      <c r="D56" s="21">
        <v>1</v>
      </c>
      <c r="E56" s="21" t="s">
        <v>143</v>
      </c>
      <c r="F56" s="21" t="s">
        <v>150</v>
      </c>
      <c r="G56" s="21" t="s">
        <v>154</v>
      </c>
      <c r="H56" s="21" t="s">
        <v>154</v>
      </c>
      <c r="I56" s="177">
        <v>0.11700000000000001</v>
      </c>
      <c r="J56" s="14">
        <f t="shared" si="0"/>
        <v>88.703563305534502</v>
      </c>
    </row>
    <row r="57" spans="1:10" x14ac:dyDescent="0.25">
      <c r="A57" s="160">
        <v>41828</v>
      </c>
      <c r="B57" s="21">
        <v>347</v>
      </c>
      <c r="C57" s="21">
        <v>4</v>
      </c>
      <c r="D57" s="21">
        <v>1</v>
      </c>
      <c r="E57" s="21" t="s">
        <v>143</v>
      </c>
      <c r="F57" s="21" t="s">
        <v>148</v>
      </c>
      <c r="G57" s="21" t="s">
        <v>154</v>
      </c>
      <c r="H57" s="21" t="s">
        <v>155</v>
      </c>
      <c r="I57" s="177">
        <v>0.03</v>
      </c>
      <c r="J57" s="14">
        <f t="shared" si="0"/>
        <v>22.744503411675513</v>
      </c>
    </row>
    <row r="58" spans="1:10" x14ac:dyDescent="0.25">
      <c r="A58" s="160">
        <v>41828</v>
      </c>
      <c r="B58" s="21">
        <v>351</v>
      </c>
      <c r="C58" s="21">
        <v>4</v>
      </c>
      <c r="D58" s="21">
        <v>2</v>
      </c>
      <c r="E58" s="21" t="s">
        <v>145</v>
      </c>
      <c r="F58" s="21" t="s">
        <v>148</v>
      </c>
      <c r="G58" s="21" t="s">
        <v>154</v>
      </c>
      <c r="H58" s="21" t="s">
        <v>155</v>
      </c>
      <c r="I58" s="177">
        <v>3.6999999999999998E-2</v>
      </c>
      <c r="J58" s="14">
        <f t="shared" si="0"/>
        <v>28.051554207733133</v>
      </c>
    </row>
    <row r="59" spans="1:10" x14ac:dyDescent="0.25">
      <c r="A59" s="160">
        <v>41828</v>
      </c>
      <c r="B59" s="21">
        <v>353</v>
      </c>
      <c r="C59" s="21">
        <v>4</v>
      </c>
      <c r="D59" s="21">
        <v>2</v>
      </c>
      <c r="E59" s="21" t="s">
        <v>145</v>
      </c>
      <c r="F59" s="21" t="s">
        <v>148</v>
      </c>
      <c r="G59" s="21" t="s">
        <v>157</v>
      </c>
      <c r="H59" s="21" t="s">
        <v>154</v>
      </c>
      <c r="I59" s="177">
        <v>2.9000000000000001E-2</v>
      </c>
      <c r="J59" s="14">
        <f t="shared" si="0"/>
        <v>21.986353297952995</v>
      </c>
    </row>
    <row r="60" spans="1:10" x14ac:dyDescent="0.25">
      <c r="A60" s="160">
        <v>41828</v>
      </c>
      <c r="B60" s="21">
        <v>364</v>
      </c>
      <c r="C60" s="21">
        <v>4</v>
      </c>
      <c r="D60" s="21">
        <v>2</v>
      </c>
      <c r="E60" s="21" t="s">
        <v>145</v>
      </c>
      <c r="F60" s="21" t="s">
        <v>149</v>
      </c>
      <c r="G60" s="21" t="s">
        <v>154</v>
      </c>
      <c r="H60" s="21" t="s">
        <v>154</v>
      </c>
      <c r="I60" s="177">
        <v>1.7000000000000001E-2</v>
      </c>
      <c r="J60" s="14">
        <f t="shared" si="0"/>
        <v>12.888551933282791</v>
      </c>
    </row>
    <row r="61" spans="1:10" x14ac:dyDescent="0.25">
      <c r="A61" s="160">
        <v>41828</v>
      </c>
      <c r="B61" s="21">
        <v>365</v>
      </c>
      <c r="C61" s="21">
        <v>4</v>
      </c>
      <c r="D61" s="21">
        <v>2</v>
      </c>
      <c r="E61" s="21" t="s">
        <v>145</v>
      </c>
      <c r="F61" s="21" t="s">
        <v>148</v>
      </c>
      <c r="G61" s="21" t="s">
        <v>154</v>
      </c>
      <c r="H61" s="21" t="s">
        <v>156</v>
      </c>
      <c r="I61" s="177">
        <v>1.4E-2</v>
      </c>
      <c r="J61" s="14">
        <f t="shared" si="0"/>
        <v>10.614101592115238</v>
      </c>
    </row>
    <row r="62" spans="1:10" x14ac:dyDescent="0.25">
      <c r="A62" s="160">
        <v>41828</v>
      </c>
      <c r="B62" s="21">
        <v>369</v>
      </c>
      <c r="C62" s="21">
        <v>4</v>
      </c>
      <c r="D62" s="21">
        <v>2</v>
      </c>
      <c r="E62" s="21" t="s">
        <v>145</v>
      </c>
      <c r="F62" s="21" t="s">
        <v>148</v>
      </c>
      <c r="G62" s="21" t="s">
        <v>154</v>
      </c>
      <c r="H62" s="21" t="s">
        <v>154</v>
      </c>
      <c r="I62" s="177">
        <v>3.4000000000000002E-2</v>
      </c>
      <c r="J62" s="14">
        <f t="shared" si="0"/>
        <v>25.777103866565582</v>
      </c>
    </row>
    <row r="63" spans="1:10" x14ac:dyDescent="0.25">
      <c r="A63" s="160">
        <v>41828</v>
      </c>
      <c r="B63" s="21">
        <v>374</v>
      </c>
      <c r="C63" s="21">
        <v>4</v>
      </c>
      <c r="D63" s="21">
        <v>2</v>
      </c>
      <c r="E63" s="21" t="s">
        <v>145</v>
      </c>
      <c r="F63" s="21" t="s">
        <v>150</v>
      </c>
      <c r="G63" s="21" t="s">
        <v>154</v>
      </c>
      <c r="H63" s="21" t="s">
        <v>154</v>
      </c>
      <c r="I63" s="177">
        <v>0.06</v>
      </c>
      <c r="J63" s="14">
        <f t="shared" si="0"/>
        <v>45.489006823351026</v>
      </c>
    </row>
    <row r="64" spans="1:10" x14ac:dyDescent="0.25">
      <c r="A64" s="160">
        <v>41828</v>
      </c>
      <c r="B64" s="21">
        <v>379</v>
      </c>
      <c r="C64" s="21">
        <v>4</v>
      </c>
      <c r="D64" s="21">
        <v>2</v>
      </c>
      <c r="E64" s="21" t="s">
        <v>145</v>
      </c>
      <c r="F64" s="21" t="s">
        <v>151</v>
      </c>
      <c r="G64" s="21" t="s">
        <v>154</v>
      </c>
      <c r="H64" s="21" t="s">
        <v>154</v>
      </c>
      <c r="I64" s="177">
        <v>0.02</v>
      </c>
      <c r="J64" s="14">
        <f t="shared" si="0"/>
        <v>15.163002274450342</v>
      </c>
    </row>
    <row r="65" spans="1:10" x14ac:dyDescent="0.25">
      <c r="A65" s="160">
        <v>41828</v>
      </c>
      <c r="B65" s="21">
        <v>392</v>
      </c>
      <c r="C65" s="21">
        <v>4</v>
      </c>
      <c r="D65" s="21">
        <v>3</v>
      </c>
      <c r="E65" s="21" t="s">
        <v>144</v>
      </c>
      <c r="F65" s="21" t="s">
        <v>149</v>
      </c>
      <c r="G65" s="21" t="s">
        <v>154</v>
      </c>
      <c r="H65" s="21" t="s">
        <v>154</v>
      </c>
      <c r="I65" s="177">
        <v>2.1999999999999999E-2</v>
      </c>
      <c r="J65" s="14">
        <f t="shared" si="0"/>
        <v>16.679302501895375</v>
      </c>
    </row>
    <row r="66" spans="1:10" x14ac:dyDescent="0.25">
      <c r="A66" s="160">
        <v>41828</v>
      </c>
      <c r="B66" s="21">
        <v>398</v>
      </c>
      <c r="C66" s="21">
        <v>4</v>
      </c>
      <c r="D66" s="21">
        <v>3</v>
      </c>
      <c r="E66" s="21" t="s">
        <v>144</v>
      </c>
      <c r="F66" s="21" t="s">
        <v>148</v>
      </c>
      <c r="G66" s="21" t="s">
        <v>154</v>
      </c>
      <c r="H66" s="21" t="s">
        <v>156</v>
      </c>
      <c r="I66" s="177">
        <v>2.1999999999999999E-2</v>
      </c>
      <c r="J66" s="14">
        <f t="shared" si="0"/>
        <v>16.679302501895375</v>
      </c>
    </row>
    <row r="67" spans="1:10" x14ac:dyDescent="0.25">
      <c r="A67" s="160">
        <v>41828</v>
      </c>
      <c r="B67" s="21">
        <v>405</v>
      </c>
      <c r="C67" s="21">
        <v>4</v>
      </c>
      <c r="D67" s="21">
        <v>3</v>
      </c>
      <c r="E67" s="21" t="s">
        <v>144</v>
      </c>
      <c r="F67" s="21" t="s">
        <v>148</v>
      </c>
      <c r="G67" s="21" t="s">
        <v>154</v>
      </c>
      <c r="H67" s="21" t="s">
        <v>154</v>
      </c>
      <c r="I67" s="177">
        <v>2.7E-2</v>
      </c>
      <c r="J67" s="14">
        <f t="shared" ref="J67:J120" si="1">(10000*I67)/13.19</f>
        <v>20.470053070507962</v>
      </c>
    </row>
    <row r="68" spans="1:10" x14ac:dyDescent="0.25">
      <c r="A68" s="160">
        <v>41828</v>
      </c>
      <c r="B68" s="21">
        <v>409</v>
      </c>
      <c r="C68" s="21">
        <v>4</v>
      </c>
      <c r="D68" s="21">
        <v>3</v>
      </c>
      <c r="E68" s="21" t="s">
        <v>144</v>
      </c>
      <c r="F68" s="21" t="s">
        <v>150</v>
      </c>
      <c r="G68" s="21" t="s">
        <v>154</v>
      </c>
      <c r="H68" s="21" t="s">
        <v>154</v>
      </c>
      <c r="I68" s="177">
        <v>0.02</v>
      </c>
      <c r="J68" s="14">
        <f t="shared" si="1"/>
        <v>15.163002274450342</v>
      </c>
    </row>
    <row r="69" spans="1:10" x14ac:dyDescent="0.25">
      <c r="A69" s="160">
        <v>41828</v>
      </c>
      <c r="B69" s="21">
        <v>411</v>
      </c>
      <c r="C69" s="21">
        <v>4</v>
      </c>
      <c r="D69" s="21">
        <v>3</v>
      </c>
      <c r="E69" s="21" t="s">
        <v>144</v>
      </c>
      <c r="F69" s="21" t="s">
        <v>151</v>
      </c>
      <c r="G69" s="21" t="s">
        <v>154</v>
      </c>
      <c r="H69" s="21" t="s">
        <v>154</v>
      </c>
      <c r="I69" s="177">
        <v>1.0999999999999999E-2</v>
      </c>
      <c r="J69" s="14">
        <f t="shared" si="1"/>
        <v>8.3396512509476874</v>
      </c>
    </row>
    <row r="70" spans="1:10" x14ac:dyDescent="0.25">
      <c r="A70" s="160">
        <v>41828</v>
      </c>
      <c r="B70" s="21">
        <v>415</v>
      </c>
      <c r="C70" s="21">
        <v>4</v>
      </c>
      <c r="D70" s="21">
        <v>3</v>
      </c>
      <c r="E70" s="21" t="s">
        <v>144</v>
      </c>
      <c r="F70" s="21" t="s">
        <v>148</v>
      </c>
      <c r="G70" s="21" t="s">
        <v>157</v>
      </c>
      <c r="H70" s="21" t="s">
        <v>154</v>
      </c>
      <c r="I70" s="177">
        <v>2.1000000000000001E-2</v>
      </c>
      <c r="J70" s="14">
        <f t="shared" si="1"/>
        <v>15.921152388172858</v>
      </c>
    </row>
    <row r="71" spans="1:10" x14ac:dyDescent="0.25">
      <c r="A71" s="160">
        <v>41828</v>
      </c>
      <c r="B71" s="21">
        <v>419</v>
      </c>
      <c r="C71" s="21">
        <v>4</v>
      </c>
      <c r="D71" s="21">
        <v>3</v>
      </c>
      <c r="E71" s="21" t="s">
        <v>144</v>
      </c>
      <c r="F71" s="21" t="s">
        <v>148</v>
      </c>
      <c r="G71" s="21" t="s">
        <v>154</v>
      </c>
      <c r="H71" s="21" t="s">
        <v>155</v>
      </c>
      <c r="I71" s="177">
        <v>1.9E-2</v>
      </c>
      <c r="J71" s="14">
        <f t="shared" si="1"/>
        <v>14.404852160727824</v>
      </c>
    </row>
    <row r="72" spans="1:10" x14ac:dyDescent="0.25">
      <c r="A72" s="160">
        <v>41828</v>
      </c>
      <c r="B72" s="21">
        <v>427</v>
      </c>
      <c r="C72" s="21">
        <v>5</v>
      </c>
      <c r="D72" s="21">
        <v>1</v>
      </c>
      <c r="E72" s="21" t="s">
        <v>144</v>
      </c>
      <c r="F72" s="21" t="s">
        <v>151</v>
      </c>
      <c r="G72" s="21" t="s">
        <v>154</v>
      </c>
      <c r="H72" s="21" t="s">
        <v>154</v>
      </c>
      <c r="I72" s="177">
        <v>3.9E-2</v>
      </c>
      <c r="J72" s="14">
        <f t="shared" si="1"/>
        <v>29.567854435178166</v>
      </c>
    </row>
    <row r="73" spans="1:10" x14ac:dyDescent="0.25">
      <c r="A73" s="160">
        <v>41828</v>
      </c>
      <c r="B73" s="21">
        <v>433</v>
      </c>
      <c r="C73" s="21">
        <v>5</v>
      </c>
      <c r="D73" s="21">
        <v>1</v>
      </c>
      <c r="E73" s="21" t="s">
        <v>144</v>
      </c>
      <c r="F73" s="21" t="s">
        <v>148</v>
      </c>
      <c r="G73" s="21" t="s">
        <v>157</v>
      </c>
      <c r="H73" s="21" t="s">
        <v>154</v>
      </c>
      <c r="I73" s="177">
        <v>0.03</v>
      </c>
      <c r="J73" s="14">
        <f t="shared" si="1"/>
        <v>22.744503411675513</v>
      </c>
    </row>
    <row r="74" spans="1:10" x14ac:dyDescent="0.25">
      <c r="A74" s="160">
        <v>41828</v>
      </c>
      <c r="B74" s="21">
        <v>437</v>
      </c>
      <c r="C74" s="21">
        <v>5</v>
      </c>
      <c r="D74" s="21">
        <v>1</v>
      </c>
      <c r="E74" s="21" t="s">
        <v>144</v>
      </c>
      <c r="F74" s="21" t="s">
        <v>148</v>
      </c>
      <c r="G74" s="21" t="s">
        <v>154</v>
      </c>
      <c r="H74" s="21" t="s">
        <v>156</v>
      </c>
      <c r="I74" s="177">
        <v>7.4999999999999997E-2</v>
      </c>
      <c r="J74" s="14">
        <f t="shared" si="1"/>
        <v>56.861258529188781</v>
      </c>
    </row>
    <row r="75" spans="1:10" x14ac:dyDescent="0.25">
      <c r="A75" s="160">
        <v>41828</v>
      </c>
      <c r="B75" s="21">
        <v>441</v>
      </c>
      <c r="C75" s="21">
        <v>5</v>
      </c>
      <c r="D75" s="21">
        <v>1</v>
      </c>
      <c r="E75" s="21" t="s">
        <v>144</v>
      </c>
      <c r="F75" s="21" t="s">
        <v>148</v>
      </c>
      <c r="G75" s="21" t="s">
        <v>154</v>
      </c>
      <c r="H75" s="21" t="s">
        <v>154</v>
      </c>
      <c r="I75" s="177">
        <v>1.4999999999999999E-2</v>
      </c>
      <c r="J75" s="14">
        <f t="shared" si="1"/>
        <v>11.372251705837757</v>
      </c>
    </row>
    <row r="76" spans="1:10" x14ac:dyDescent="0.25">
      <c r="A76" s="160">
        <v>41828</v>
      </c>
      <c r="B76" s="21">
        <v>444</v>
      </c>
      <c r="C76" s="21">
        <v>5</v>
      </c>
      <c r="D76" s="21">
        <v>1</v>
      </c>
      <c r="E76" s="21" t="s">
        <v>144</v>
      </c>
      <c r="F76" s="21" t="s">
        <v>148</v>
      </c>
      <c r="G76" s="21" t="s">
        <v>154</v>
      </c>
      <c r="H76" s="21" t="s">
        <v>155</v>
      </c>
      <c r="I76" s="177">
        <v>6.9000000000000006E-2</v>
      </c>
      <c r="J76" s="14">
        <f t="shared" si="1"/>
        <v>52.312357846853686</v>
      </c>
    </row>
    <row r="77" spans="1:10" x14ac:dyDescent="0.25">
      <c r="A77" s="160">
        <v>41828</v>
      </c>
      <c r="B77" s="21">
        <v>452</v>
      </c>
      <c r="C77" s="21">
        <v>5</v>
      </c>
      <c r="D77" s="21">
        <v>1</v>
      </c>
      <c r="E77" s="21" t="s">
        <v>144</v>
      </c>
      <c r="F77" s="21" t="s">
        <v>149</v>
      </c>
      <c r="G77" s="21" t="s">
        <v>154</v>
      </c>
      <c r="H77" s="21" t="s">
        <v>154</v>
      </c>
      <c r="I77" s="177">
        <v>4.3999999999999997E-2</v>
      </c>
      <c r="J77" s="14">
        <f t="shared" si="1"/>
        <v>33.35860500379075</v>
      </c>
    </row>
    <row r="78" spans="1:10" x14ac:dyDescent="0.25">
      <c r="A78" s="160">
        <v>41828</v>
      </c>
      <c r="B78" s="21">
        <v>453</v>
      </c>
      <c r="C78" s="21">
        <v>5</v>
      </c>
      <c r="D78" s="21">
        <v>1</v>
      </c>
      <c r="E78" s="21" t="s">
        <v>144</v>
      </c>
      <c r="F78" s="21" t="s">
        <v>150</v>
      </c>
      <c r="G78" s="21" t="s">
        <v>154</v>
      </c>
      <c r="H78" s="21" t="s">
        <v>154</v>
      </c>
      <c r="I78" s="177">
        <v>4.4999999999999998E-2</v>
      </c>
      <c r="J78" s="14">
        <f t="shared" si="1"/>
        <v>34.116755117513272</v>
      </c>
    </row>
    <row r="79" spans="1:10" x14ac:dyDescent="0.25">
      <c r="A79" s="160">
        <v>41828</v>
      </c>
      <c r="B79" s="21">
        <v>461</v>
      </c>
      <c r="C79" s="21">
        <v>5</v>
      </c>
      <c r="D79" s="21">
        <v>2</v>
      </c>
      <c r="E79" s="21" t="s">
        <v>142</v>
      </c>
      <c r="F79" s="21" t="s">
        <v>148</v>
      </c>
      <c r="G79" s="21" t="s">
        <v>157</v>
      </c>
      <c r="H79" s="21" t="s">
        <v>154</v>
      </c>
      <c r="I79" s="177">
        <v>2.5000000000000001E-2</v>
      </c>
      <c r="J79" s="14">
        <f t="shared" si="1"/>
        <v>18.953752843062926</v>
      </c>
    </row>
    <row r="80" spans="1:10" x14ac:dyDescent="0.25">
      <c r="A80" s="160">
        <v>41828</v>
      </c>
      <c r="B80" s="21">
        <v>469</v>
      </c>
      <c r="C80" s="21">
        <v>5</v>
      </c>
      <c r="D80" s="21">
        <v>2</v>
      </c>
      <c r="E80" s="21" t="s">
        <v>142</v>
      </c>
      <c r="F80" s="21" t="s">
        <v>150</v>
      </c>
      <c r="G80" s="21" t="s">
        <v>154</v>
      </c>
      <c r="H80" s="21" t="s">
        <v>154</v>
      </c>
      <c r="I80" s="177">
        <v>0.16800000000000001</v>
      </c>
      <c r="J80" s="14">
        <f t="shared" si="1"/>
        <v>127.36921910538287</v>
      </c>
    </row>
    <row r="81" spans="1:10" x14ac:dyDescent="0.25">
      <c r="A81" s="160">
        <v>41828</v>
      </c>
      <c r="B81" s="21">
        <v>470</v>
      </c>
      <c r="C81" s="21">
        <v>5</v>
      </c>
      <c r="D81" s="21">
        <v>2</v>
      </c>
      <c r="E81" s="21" t="s">
        <v>142</v>
      </c>
      <c r="F81" s="21" t="s">
        <v>148</v>
      </c>
      <c r="G81" s="21" t="s">
        <v>154</v>
      </c>
      <c r="H81" s="21" t="s">
        <v>155</v>
      </c>
      <c r="I81" s="177">
        <v>0.154</v>
      </c>
      <c r="J81" s="14">
        <f t="shared" si="1"/>
        <v>116.75511751326763</v>
      </c>
    </row>
    <row r="82" spans="1:10" x14ac:dyDescent="0.25">
      <c r="A82" s="160">
        <v>41828</v>
      </c>
      <c r="B82" s="21">
        <v>475</v>
      </c>
      <c r="C82" s="21">
        <v>5</v>
      </c>
      <c r="D82" s="21">
        <v>2</v>
      </c>
      <c r="E82" s="21" t="s">
        <v>142</v>
      </c>
      <c r="F82" s="21" t="s">
        <v>148</v>
      </c>
      <c r="G82" s="21" t="s">
        <v>154</v>
      </c>
      <c r="H82" s="21" t="s">
        <v>156</v>
      </c>
      <c r="I82" s="177">
        <v>3.5000000000000003E-2</v>
      </c>
      <c r="J82" s="14">
        <f t="shared" si="1"/>
        <v>26.535253980288104</v>
      </c>
    </row>
    <row r="83" spans="1:10" x14ac:dyDescent="0.25">
      <c r="A83" s="160">
        <v>41828</v>
      </c>
      <c r="B83" s="21">
        <v>476</v>
      </c>
      <c r="C83" s="21">
        <v>5</v>
      </c>
      <c r="D83" s="21">
        <v>2</v>
      </c>
      <c r="E83" s="21" t="s">
        <v>142</v>
      </c>
      <c r="F83" s="21" t="s">
        <v>151</v>
      </c>
      <c r="G83" s="21" t="s">
        <v>154</v>
      </c>
      <c r="H83" s="21" t="s">
        <v>154</v>
      </c>
      <c r="I83" s="177">
        <v>1.9E-2</v>
      </c>
      <c r="J83" s="14">
        <f t="shared" si="1"/>
        <v>14.404852160727824</v>
      </c>
    </row>
    <row r="84" spans="1:10" x14ac:dyDescent="0.25">
      <c r="A84" s="160">
        <v>41828</v>
      </c>
      <c r="B84" s="21">
        <v>478</v>
      </c>
      <c r="C84" s="21">
        <v>5</v>
      </c>
      <c r="D84" s="21">
        <v>2</v>
      </c>
      <c r="E84" s="21" t="s">
        <v>142</v>
      </c>
      <c r="F84" s="21" t="s">
        <v>148</v>
      </c>
      <c r="G84" s="21" t="s">
        <v>154</v>
      </c>
      <c r="H84" s="21" t="s">
        <v>154</v>
      </c>
      <c r="I84" s="177">
        <v>7.0999999999999994E-2</v>
      </c>
      <c r="J84" s="14">
        <f t="shared" si="1"/>
        <v>53.828658074298701</v>
      </c>
    </row>
    <row r="85" spans="1:10" x14ac:dyDescent="0.25">
      <c r="A85" s="160">
        <v>41828</v>
      </c>
      <c r="B85" s="21">
        <v>481</v>
      </c>
      <c r="C85" s="21">
        <v>5</v>
      </c>
      <c r="D85" s="21">
        <v>2</v>
      </c>
      <c r="E85" s="21" t="s">
        <v>142</v>
      </c>
      <c r="F85" s="21" t="s">
        <v>149</v>
      </c>
      <c r="G85" s="21" t="s">
        <v>154</v>
      </c>
      <c r="H85" s="21" t="s">
        <v>154</v>
      </c>
      <c r="I85" s="177">
        <v>0.20799999999999999</v>
      </c>
      <c r="J85" s="14">
        <f t="shared" si="1"/>
        <v>157.69522365428355</v>
      </c>
    </row>
    <row r="86" spans="1:10" x14ac:dyDescent="0.25">
      <c r="A86" s="160">
        <v>41828</v>
      </c>
      <c r="B86" s="21">
        <v>492</v>
      </c>
      <c r="C86" s="21">
        <v>5</v>
      </c>
      <c r="D86" s="21">
        <v>3</v>
      </c>
      <c r="E86" s="21" t="s">
        <v>143</v>
      </c>
      <c r="F86" s="21" t="s">
        <v>148</v>
      </c>
      <c r="G86" s="21" t="s">
        <v>154</v>
      </c>
      <c r="H86" s="21" t="s">
        <v>154</v>
      </c>
      <c r="I86" s="177">
        <v>3.9E-2</v>
      </c>
      <c r="J86" s="14">
        <f t="shared" si="1"/>
        <v>29.567854435178166</v>
      </c>
    </row>
    <row r="87" spans="1:10" x14ac:dyDescent="0.25">
      <c r="A87" s="160">
        <v>41828</v>
      </c>
      <c r="B87" s="21">
        <v>499</v>
      </c>
      <c r="C87" s="21">
        <v>5</v>
      </c>
      <c r="D87" s="21">
        <v>3</v>
      </c>
      <c r="E87" s="21" t="s">
        <v>143</v>
      </c>
      <c r="F87" s="21" t="s">
        <v>150</v>
      </c>
      <c r="G87" s="21" t="s">
        <v>154</v>
      </c>
      <c r="H87" s="21" t="s">
        <v>154</v>
      </c>
      <c r="I87" s="177">
        <v>1.7999999999999999E-2</v>
      </c>
      <c r="J87" s="14">
        <f t="shared" si="1"/>
        <v>13.646702047005308</v>
      </c>
    </row>
    <row r="88" spans="1:10" x14ac:dyDescent="0.25">
      <c r="A88" s="160">
        <v>41828</v>
      </c>
      <c r="B88" s="21">
        <v>503</v>
      </c>
      <c r="C88" s="21">
        <v>5</v>
      </c>
      <c r="D88" s="21">
        <v>3</v>
      </c>
      <c r="E88" s="21" t="s">
        <v>143</v>
      </c>
      <c r="F88" s="21" t="s">
        <v>151</v>
      </c>
      <c r="G88" s="21" t="s">
        <v>154</v>
      </c>
      <c r="H88" s="21" t="s">
        <v>154</v>
      </c>
      <c r="I88" s="177">
        <v>5.5E-2</v>
      </c>
      <c r="J88" s="14">
        <f t="shared" si="1"/>
        <v>41.698256254738439</v>
      </c>
    </row>
    <row r="89" spans="1:10" x14ac:dyDescent="0.25">
      <c r="A89" s="160">
        <v>41828</v>
      </c>
      <c r="B89" s="21">
        <v>504</v>
      </c>
      <c r="C89" s="21">
        <v>5</v>
      </c>
      <c r="D89" s="21">
        <v>3</v>
      </c>
      <c r="E89" s="21" t="s">
        <v>143</v>
      </c>
      <c r="F89" s="21" t="s">
        <v>148</v>
      </c>
      <c r="G89" s="21" t="s">
        <v>154</v>
      </c>
      <c r="H89" s="21" t="s">
        <v>155</v>
      </c>
      <c r="I89" s="177">
        <v>1.2E-2</v>
      </c>
      <c r="J89" s="14">
        <f t="shared" si="1"/>
        <v>9.0978013646702056</v>
      </c>
    </row>
    <row r="90" spans="1:10" x14ac:dyDescent="0.25">
      <c r="A90" s="160">
        <v>41828</v>
      </c>
      <c r="B90" s="21">
        <v>508</v>
      </c>
      <c r="C90" s="21">
        <v>5</v>
      </c>
      <c r="D90" s="21">
        <v>3</v>
      </c>
      <c r="E90" s="21" t="s">
        <v>143</v>
      </c>
      <c r="F90" s="21" t="s">
        <v>148</v>
      </c>
      <c r="G90" s="21" t="s">
        <v>157</v>
      </c>
      <c r="H90" s="21" t="s">
        <v>154</v>
      </c>
      <c r="I90" s="177">
        <v>1.7000000000000001E-2</v>
      </c>
      <c r="J90" s="14">
        <f t="shared" si="1"/>
        <v>12.888551933282791</v>
      </c>
    </row>
    <row r="91" spans="1:10" x14ac:dyDescent="0.25">
      <c r="A91" s="160">
        <v>41828</v>
      </c>
      <c r="B91" s="21">
        <v>517</v>
      </c>
      <c r="C91" s="21">
        <v>5</v>
      </c>
      <c r="D91" s="21">
        <v>3</v>
      </c>
      <c r="E91" s="21" t="s">
        <v>143</v>
      </c>
      <c r="F91" s="21" t="s">
        <v>148</v>
      </c>
      <c r="G91" s="21" t="s">
        <v>154</v>
      </c>
      <c r="H91" s="21" t="s">
        <v>156</v>
      </c>
      <c r="I91" s="177">
        <v>3.7999999999999999E-2</v>
      </c>
      <c r="J91" s="14">
        <f t="shared" si="1"/>
        <v>28.809704321455648</v>
      </c>
    </row>
    <row r="92" spans="1:10" x14ac:dyDescent="0.25">
      <c r="A92" s="160">
        <v>41828</v>
      </c>
      <c r="B92" s="21">
        <v>525</v>
      </c>
      <c r="C92" s="21">
        <v>5</v>
      </c>
      <c r="D92" s="21">
        <v>3</v>
      </c>
      <c r="E92" s="21" t="s">
        <v>143</v>
      </c>
      <c r="F92" s="21" t="s">
        <v>149</v>
      </c>
      <c r="G92" s="21" t="s">
        <v>154</v>
      </c>
      <c r="H92" s="21" t="s">
        <v>154</v>
      </c>
      <c r="I92" s="177">
        <v>2E-3</v>
      </c>
      <c r="J92" s="14">
        <f t="shared" si="1"/>
        <v>1.5163002274450341</v>
      </c>
    </row>
    <row r="93" spans="1:10" x14ac:dyDescent="0.25">
      <c r="A93" s="160">
        <v>41828</v>
      </c>
      <c r="B93" s="21">
        <v>529</v>
      </c>
      <c r="C93" s="21">
        <v>6</v>
      </c>
      <c r="D93" s="21">
        <v>1</v>
      </c>
      <c r="E93" s="21" t="s">
        <v>145</v>
      </c>
      <c r="F93" s="21" t="s">
        <v>149</v>
      </c>
      <c r="G93" s="21" t="s">
        <v>154</v>
      </c>
      <c r="H93" s="21" t="s">
        <v>154</v>
      </c>
      <c r="I93" s="177">
        <v>0.03</v>
      </c>
      <c r="J93" s="14">
        <f t="shared" si="1"/>
        <v>22.744503411675513</v>
      </c>
    </row>
    <row r="94" spans="1:10" x14ac:dyDescent="0.25">
      <c r="A94" s="160">
        <v>41828</v>
      </c>
      <c r="B94" s="21">
        <v>537</v>
      </c>
      <c r="C94" s="21">
        <v>6</v>
      </c>
      <c r="D94" s="21">
        <v>1</v>
      </c>
      <c r="E94" s="21" t="s">
        <v>145</v>
      </c>
      <c r="F94" s="21" t="s">
        <v>148</v>
      </c>
      <c r="G94" s="21" t="s">
        <v>154</v>
      </c>
      <c r="H94" s="21" t="s">
        <v>155</v>
      </c>
      <c r="I94" s="177">
        <v>1.2999999999999999E-2</v>
      </c>
      <c r="J94" s="14">
        <f t="shared" si="1"/>
        <v>9.855951478392722</v>
      </c>
    </row>
    <row r="95" spans="1:10" x14ac:dyDescent="0.25">
      <c r="A95" s="160">
        <v>41828</v>
      </c>
      <c r="B95" s="21">
        <v>539</v>
      </c>
      <c r="C95" s="21">
        <v>6</v>
      </c>
      <c r="D95" s="21">
        <v>1</v>
      </c>
      <c r="E95" s="21" t="s">
        <v>145</v>
      </c>
      <c r="F95" s="21" t="s">
        <v>148</v>
      </c>
      <c r="G95" s="21" t="s">
        <v>157</v>
      </c>
      <c r="H95" s="21" t="s">
        <v>154</v>
      </c>
      <c r="I95" s="177">
        <v>3.1E-2</v>
      </c>
      <c r="J95" s="14">
        <f t="shared" si="1"/>
        <v>23.502653525398031</v>
      </c>
    </row>
    <row r="96" spans="1:10" x14ac:dyDescent="0.25">
      <c r="A96" s="160">
        <v>41828</v>
      </c>
      <c r="B96" s="21">
        <v>541</v>
      </c>
      <c r="C96" s="21">
        <v>6</v>
      </c>
      <c r="D96" s="21">
        <v>1</v>
      </c>
      <c r="E96" s="21" t="s">
        <v>145</v>
      </c>
      <c r="F96" s="21" t="s">
        <v>150</v>
      </c>
      <c r="G96" s="21" t="s">
        <v>154</v>
      </c>
      <c r="H96" s="21" t="s">
        <v>154</v>
      </c>
      <c r="I96" s="177">
        <v>2.1999999999999999E-2</v>
      </c>
      <c r="J96" s="14">
        <f t="shared" si="1"/>
        <v>16.679302501895375</v>
      </c>
    </row>
    <row r="97" spans="1:10" x14ac:dyDescent="0.25">
      <c r="A97" s="160">
        <v>41828</v>
      </c>
      <c r="B97" s="21">
        <v>546</v>
      </c>
      <c r="C97" s="21">
        <v>6</v>
      </c>
      <c r="D97" s="21">
        <v>1</v>
      </c>
      <c r="E97" s="21" t="s">
        <v>145</v>
      </c>
      <c r="F97" s="21" t="s">
        <v>148</v>
      </c>
      <c r="G97" s="21" t="s">
        <v>154</v>
      </c>
      <c r="H97" s="21" t="s">
        <v>156</v>
      </c>
      <c r="I97" s="177">
        <v>3.1E-2</v>
      </c>
      <c r="J97" s="14">
        <f t="shared" si="1"/>
        <v>23.502653525398031</v>
      </c>
    </row>
    <row r="98" spans="1:10" x14ac:dyDescent="0.25">
      <c r="A98" s="160">
        <v>41828</v>
      </c>
      <c r="B98" s="21">
        <v>549</v>
      </c>
      <c r="C98" s="21">
        <v>6</v>
      </c>
      <c r="D98" s="21">
        <v>1</v>
      </c>
      <c r="E98" s="21" t="s">
        <v>145</v>
      </c>
      <c r="F98" s="21" t="s">
        <v>151</v>
      </c>
      <c r="G98" s="21" t="s">
        <v>154</v>
      </c>
      <c r="H98" s="21" t="s">
        <v>154</v>
      </c>
      <c r="I98" s="177">
        <v>8.0000000000000002E-3</v>
      </c>
      <c r="J98" s="14">
        <f t="shared" si="1"/>
        <v>6.0652009097801365</v>
      </c>
    </row>
    <row r="99" spans="1:10" x14ac:dyDescent="0.25">
      <c r="A99" s="160">
        <v>41828</v>
      </c>
      <c r="B99" s="21">
        <v>560</v>
      </c>
      <c r="C99" s="21">
        <v>6</v>
      </c>
      <c r="D99" s="21">
        <v>1</v>
      </c>
      <c r="E99" s="21" t="s">
        <v>145</v>
      </c>
      <c r="F99" s="21" t="s">
        <v>148</v>
      </c>
      <c r="G99" s="21" t="s">
        <v>154</v>
      </c>
      <c r="H99" s="21" t="s">
        <v>154</v>
      </c>
      <c r="I99" s="177">
        <v>3.9E-2</v>
      </c>
      <c r="J99" s="14">
        <f t="shared" si="1"/>
        <v>29.567854435178166</v>
      </c>
    </row>
    <row r="100" spans="1:10" x14ac:dyDescent="0.25">
      <c r="A100" s="160">
        <v>41828</v>
      </c>
      <c r="B100" s="21">
        <v>562</v>
      </c>
      <c r="C100" s="21">
        <v>6</v>
      </c>
      <c r="D100" s="21">
        <v>2</v>
      </c>
      <c r="E100" s="21" t="s">
        <v>143</v>
      </c>
      <c r="F100" s="21" t="s">
        <v>148</v>
      </c>
      <c r="G100" s="21" t="s">
        <v>154</v>
      </c>
      <c r="H100" s="21" t="s">
        <v>154</v>
      </c>
      <c r="I100" s="177">
        <v>7.0000000000000001E-3</v>
      </c>
      <c r="J100" s="14">
        <f t="shared" si="1"/>
        <v>5.3070507960576192</v>
      </c>
    </row>
    <row r="101" spans="1:10" x14ac:dyDescent="0.25">
      <c r="A101" s="160">
        <v>41828</v>
      </c>
      <c r="B101" s="21">
        <v>570</v>
      </c>
      <c r="C101" s="21">
        <v>6</v>
      </c>
      <c r="D101" s="21">
        <v>2</v>
      </c>
      <c r="E101" s="21" t="s">
        <v>143</v>
      </c>
      <c r="F101" s="21" t="s">
        <v>151</v>
      </c>
      <c r="G101" s="21" t="s">
        <v>154</v>
      </c>
      <c r="H101" s="21" t="s">
        <v>154</v>
      </c>
      <c r="I101" s="177">
        <v>0.03</v>
      </c>
      <c r="J101" s="14">
        <f t="shared" si="1"/>
        <v>22.744503411675513</v>
      </c>
    </row>
    <row r="102" spans="1:10" x14ac:dyDescent="0.25">
      <c r="A102" s="160">
        <v>41828</v>
      </c>
      <c r="B102" s="21">
        <v>571</v>
      </c>
      <c r="C102" s="21">
        <v>6</v>
      </c>
      <c r="D102" s="21">
        <v>2</v>
      </c>
      <c r="E102" s="21" t="s">
        <v>143</v>
      </c>
      <c r="F102" s="21" t="s">
        <v>148</v>
      </c>
      <c r="G102" s="21" t="s">
        <v>154</v>
      </c>
      <c r="H102" s="21" t="s">
        <v>155</v>
      </c>
      <c r="I102" s="177">
        <v>4.5999999999999999E-2</v>
      </c>
      <c r="J102" s="14">
        <f t="shared" si="1"/>
        <v>34.874905231235786</v>
      </c>
    </row>
    <row r="103" spans="1:10" x14ac:dyDescent="0.25">
      <c r="A103" s="160">
        <v>41828</v>
      </c>
      <c r="B103" s="21">
        <v>572</v>
      </c>
      <c r="C103" s="21">
        <v>6</v>
      </c>
      <c r="D103" s="21">
        <v>2</v>
      </c>
      <c r="E103" s="21" t="s">
        <v>143</v>
      </c>
      <c r="F103" s="21" t="s">
        <v>148</v>
      </c>
      <c r="G103" s="21" t="s">
        <v>154</v>
      </c>
      <c r="H103" s="21" t="s">
        <v>156</v>
      </c>
      <c r="I103" s="177">
        <v>4.5999999999999999E-2</v>
      </c>
      <c r="J103" s="14">
        <f t="shared" si="1"/>
        <v>34.874905231235786</v>
      </c>
    </row>
    <row r="104" spans="1:10" x14ac:dyDescent="0.25">
      <c r="A104" s="160">
        <v>41828</v>
      </c>
      <c r="B104" s="21">
        <v>574</v>
      </c>
      <c r="C104" s="21">
        <v>6</v>
      </c>
      <c r="D104" s="21">
        <v>2</v>
      </c>
      <c r="E104" s="21" t="s">
        <v>143</v>
      </c>
      <c r="F104" s="21" t="s">
        <v>148</v>
      </c>
      <c r="G104" s="21" t="s">
        <v>157</v>
      </c>
      <c r="H104" s="21" t="s">
        <v>154</v>
      </c>
      <c r="I104" s="177">
        <v>1.2999999999999999E-2</v>
      </c>
      <c r="J104" s="14">
        <f t="shared" si="1"/>
        <v>9.855951478392722</v>
      </c>
    </row>
    <row r="105" spans="1:10" x14ac:dyDescent="0.25">
      <c r="A105" s="160">
        <v>41828</v>
      </c>
      <c r="B105" s="21">
        <v>577</v>
      </c>
      <c r="C105" s="21">
        <v>6</v>
      </c>
      <c r="D105" s="21">
        <v>2</v>
      </c>
      <c r="E105" s="21" t="s">
        <v>143</v>
      </c>
      <c r="F105" s="21" t="s">
        <v>150</v>
      </c>
      <c r="G105" s="21" t="s">
        <v>154</v>
      </c>
      <c r="H105" s="21" t="s">
        <v>154</v>
      </c>
      <c r="I105" s="177">
        <v>1.2999999999999999E-2</v>
      </c>
      <c r="J105" s="14">
        <f t="shared" si="1"/>
        <v>9.855951478392722</v>
      </c>
    </row>
    <row r="106" spans="1:10" x14ac:dyDescent="0.25">
      <c r="A106" s="160">
        <v>41828</v>
      </c>
      <c r="B106" s="21">
        <v>587</v>
      </c>
      <c r="C106" s="21">
        <v>6</v>
      </c>
      <c r="D106" s="21">
        <v>2</v>
      </c>
      <c r="E106" s="21" t="s">
        <v>143</v>
      </c>
      <c r="F106" s="21" t="s">
        <v>149</v>
      </c>
      <c r="G106" s="21" t="s">
        <v>154</v>
      </c>
      <c r="H106" s="21" t="s">
        <v>154</v>
      </c>
      <c r="I106" s="177">
        <v>1.4E-2</v>
      </c>
      <c r="J106" s="14">
        <f t="shared" si="1"/>
        <v>10.614101592115238</v>
      </c>
    </row>
    <row r="107" spans="1:10" x14ac:dyDescent="0.25">
      <c r="A107" s="160">
        <v>41828</v>
      </c>
      <c r="B107" s="21">
        <v>631</v>
      </c>
      <c r="C107" s="21">
        <v>7</v>
      </c>
      <c r="D107" s="21">
        <v>1</v>
      </c>
      <c r="E107" s="21" t="s">
        <v>143</v>
      </c>
      <c r="F107" s="21" t="s">
        <v>149</v>
      </c>
      <c r="G107" s="21" t="s">
        <v>154</v>
      </c>
      <c r="H107" s="21" t="s">
        <v>154</v>
      </c>
      <c r="I107" s="177">
        <v>7.6999999999999999E-2</v>
      </c>
      <c r="J107" s="14">
        <f t="shared" si="1"/>
        <v>58.377558756633817</v>
      </c>
    </row>
    <row r="108" spans="1:10" x14ac:dyDescent="0.25">
      <c r="A108" s="160">
        <v>41828</v>
      </c>
      <c r="B108" s="21">
        <v>634</v>
      </c>
      <c r="C108" s="21">
        <v>7</v>
      </c>
      <c r="D108" s="21">
        <v>1</v>
      </c>
      <c r="E108" s="21" t="s">
        <v>143</v>
      </c>
      <c r="F108" s="21" t="s">
        <v>150</v>
      </c>
      <c r="G108" s="21" t="s">
        <v>154</v>
      </c>
      <c r="H108" s="21" t="s">
        <v>154</v>
      </c>
      <c r="I108" s="177">
        <v>6.0999999999999999E-2</v>
      </c>
      <c r="J108" s="14">
        <f t="shared" si="1"/>
        <v>46.247156937073541</v>
      </c>
    </row>
    <row r="109" spans="1:10" x14ac:dyDescent="0.25">
      <c r="A109" s="160">
        <v>41828</v>
      </c>
      <c r="B109" s="21">
        <v>638</v>
      </c>
      <c r="C109" s="21">
        <v>7</v>
      </c>
      <c r="D109" s="21">
        <v>1</v>
      </c>
      <c r="E109" s="21" t="s">
        <v>143</v>
      </c>
      <c r="F109" s="21" t="s">
        <v>148</v>
      </c>
      <c r="G109" s="21" t="s">
        <v>154</v>
      </c>
      <c r="H109" s="21" t="s">
        <v>155</v>
      </c>
      <c r="I109" s="177">
        <v>3.1E-2</v>
      </c>
      <c r="J109" s="14">
        <f t="shared" si="1"/>
        <v>23.502653525398031</v>
      </c>
    </row>
    <row r="110" spans="1:10" x14ac:dyDescent="0.25">
      <c r="A110" s="160">
        <v>41828</v>
      </c>
      <c r="B110" s="21">
        <v>641</v>
      </c>
      <c r="C110" s="21">
        <v>7</v>
      </c>
      <c r="D110" s="21">
        <v>1</v>
      </c>
      <c r="E110" s="21" t="s">
        <v>143</v>
      </c>
      <c r="F110" s="21" t="s">
        <v>151</v>
      </c>
      <c r="G110" s="21" t="s">
        <v>154</v>
      </c>
      <c r="H110" s="21" t="s">
        <v>154</v>
      </c>
      <c r="I110" s="177">
        <v>3.7999999999999999E-2</v>
      </c>
      <c r="J110" s="14">
        <f t="shared" si="1"/>
        <v>28.809704321455648</v>
      </c>
    </row>
    <row r="111" spans="1:10" x14ac:dyDescent="0.25">
      <c r="A111" s="160">
        <v>41828</v>
      </c>
      <c r="B111" s="21">
        <v>651</v>
      </c>
      <c r="C111" s="21">
        <v>7</v>
      </c>
      <c r="D111" s="21">
        <v>1</v>
      </c>
      <c r="E111" s="21" t="s">
        <v>143</v>
      </c>
      <c r="F111" s="21" t="s">
        <v>148</v>
      </c>
      <c r="G111" s="21" t="s">
        <v>157</v>
      </c>
      <c r="H111" s="21" t="s">
        <v>154</v>
      </c>
      <c r="I111" s="177">
        <v>2.1999999999999999E-2</v>
      </c>
      <c r="J111" s="14">
        <f t="shared" si="1"/>
        <v>16.679302501895375</v>
      </c>
    </row>
    <row r="112" spans="1:10" x14ac:dyDescent="0.25">
      <c r="A112" s="160">
        <v>41828</v>
      </c>
      <c r="B112" s="21">
        <v>654</v>
      </c>
      <c r="C112" s="21">
        <v>7</v>
      </c>
      <c r="D112" s="21">
        <v>1</v>
      </c>
      <c r="E112" s="21" t="s">
        <v>143</v>
      </c>
      <c r="F112" s="21" t="s">
        <v>148</v>
      </c>
      <c r="G112" s="21" t="s">
        <v>154</v>
      </c>
      <c r="H112" s="21" t="s">
        <v>156</v>
      </c>
      <c r="I112" s="177">
        <v>1.2E-2</v>
      </c>
      <c r="J112" s="14">
        <f t="shared" si="1"/>
        <v>9.0978013646702056</v>
      </c>
    </row>
    <row r="113" spans="1:10" x14ac:dyDescent="0.25">
      <c r="A113" s="160">
        <v>41828</v>
      </c>
      <c r="B113" s="21">
        <v>661</v>
      </c>
      <c r="C113" s="21">
        <v>7</v>
      </c>
      <c r="D113" s="21">
        <v>1</v>
      </c>
      <c r="E113" s="21" t="s">
        <v>143</v>
      </c>
      <c r="F113" s="21" t="s">
        <v>148</v>
      </c>
      <c r="G113" s="21" t="s">
        <v>154</v>
      </c>
      <c r="H113" s="21" t="s">
        <v>154</v>
      </c>
      <c r="I113" s="177">
        <v>1.9E-2</v>
      </c>
      <c r="J113" s="14">
        <f t="shared" si="1"/>
        <v>14.404852160727824</v>
      </c>
    </row>
    <row r="114" spans="1:10" x14ac:dyDescent="0.25">
      <c r="A114" s="160">
        <v>41828</v>
      </c>
      <c r="B114" s="21">
        <v>743</v>
      </c>
      <c r="C114" s="21">
        <v>8</v>
      </c>
      <c r="D114" s="21">
        <v>1</v>
      </c>
      <c r="E114" s="21" t="s">
        <v>143</v>
      </c>
      <c r="F114" s="21" t="s">
        <v>149</v>
      </c>
      <c r="G114" s="21" t="s">
        <v>154</v>
      </c>
      <c r="H114" s="21" t="s">
        <v>154</v>
      </c>
      <c r="I114" s="177">
        <v>4.3999999999999997E-2</v>
      </c>
      <c r="J114" s="14">
        <f t="shared" si="1"/>
        <v>33.35860500379075</v>
      </c>
    </row>
    <row r="115" spans="1:10" x14ac:dyDescent="0.25">
      <c r="A115" s="160">
        <v>41828</v>
      </c>
      <c r="B115" s="21">
        <v>744</v>
      </c>
      <c r="C115" s="21">
        <v>8</v>
      </c>
      <c r="D115" s="21">
        <v>1</v>
      </c>
      <c r="E115" s="21" t="s">
        <v>143</v>
      </c>
      <c r="F115" s="21" t="s">
        <v>148</v>
      </c>
      <c r="G115" s="21" t="s">
        <v>154</v>
      </c>
      <c r="H115" s="21" t="s">
        <v>154</v>
      </c>
      <c r="I115" s="177">
        <v>2.1999999999999999E-2</v>
      </c>
      <c r="J115" s="14">
        <f t="shared" si="1"/>
        <v>16.679302501895375</v>
      </c>
    </row>
    <row r="116" spans="1:10" x14ac:dyDescent="0.25">
      <c r="A116" s="160">
        <v>41828</v>
      </c>
      <c r="B116" s="21">
        <v>745</v>
      </c>
      <c r="C116" s="21">
        <v>8</v>
      </c>
      <c r="D116" s="21">
        <v>1</v>
      </c>
      <c r="E116" s="21" t="s">
        <v>143</v>
      </c>
      <c r="F116" s="21" t="s">
        <v>148</v>
      </c>
      <c r="G116" s="21" t="s">
        <v>154</v>
      </c>
      <c r="H116" s="21" t="s">
        <v>155</v>
      </c>
      <c r="I116" s="177">
        <v>7.0000000000000001E-3</v>
      </c>
      <c r="J116" s="14">
        <f t="shared" si="1"/>
        <v>5.3070507960576192</v>
      </c>
    </row>
    <row r="117" spans="1:10" x14ac:dyDescent="0.25">
      <c r="A117" s="160">
        <v>41828</v>
      </c>
      <c r="B117" s="21">
        <v>746</v>
      </c>
      <c r="C117" s="21">
        <v>8</v>
      </c>
      <c r="D117" s="21">
        <v>1</v>
      </c>
      <c r="E117" s="21" t="s">
        <v>143</v>
      </c>
      <c r="F117" s="21" t="s">
        <v>151</v>
      </c>
      <c r="G117" s="21" t="s">
        <v>154</v>
      </c>
      <c r="H117" s="21" t="s">
        <v>154</v>
      </c>
      <c r="I117" s="177">
        <v>1.0999999999999999E-2</v>
      </c>
      <c r="J117" s="14">
        <f t="shared" si="1"/>
        <v>8.3396512509476874</v>
      </c>
    </row>
    <row r="118" spans="1:10" x14ac:dyDescent="0.25">
      <c r="A118" s="160">
        <v>41828</v>
      </c>
      <c r="B118" s="21">
        <v>758</v>
      </c>
      <c r="C118" s="21">
        <v>8</v>
      </c>
      <c r="D118" s="21">
        <v>1</v>
      </c>
      <c r="E118" s="21" t="s">
        <v>143</v>
      </c>
      <c r="F118" s="21" t="s">
        <v>148</v>
      </c>
      <c r="G118" s="21" t="s">
        <v>157</v>
      </c>
      <c r="H118" s="21" t="s">
        <v>154</v>
      </c>
      <c r="I118" s="177">
        <v>0.01</v>
      </c>
      <c r="J118" s="14">
        <f t="shared" si="1"/>
        <v>7.581501137225171</v>
      </c>
    </row>
    <row r="119" spans="1:10" x14ac:dyDescent="0.25">
      <c r="A119" s="160">
        <v>41828</v>
      </c>
      <c r="B119" s="21">
        <v>765</v>
      </c>
      <c r="C119" s="21">
        <v>8</v>
      </c>
      <c r="D119" s="21">
        <v>1</v>
      </c>
      <c r="E119" s="21" t="s">
        <v>143</v>
      </c>
      <c r="F119" s="21" t="s">
        <v>150</v>
      </c>
      <c r="G119" s="21" t="s">
        <v>154</v>
      </c>
      <c r="H119" s="21" t="s">
        <v>154</v>
      </c>
      <c r="I119" s="177">
        <v>1.7000000000000001E-2</v>
      </c>
      <c r="J119" s="14">
        <f t="shared" si="1"/>
        <v>12.888551933282791</v>
      </c>
    </row>
    <row r="120" spans="1:10" x14ac:dyDescent="0.25">
      <c r="A120" s="160">
        <v>41828</v>
      </c>
      <c r="B120" s="21">
        <v>770</v>
      </c>
      <c r="C120" s="21">
        <v>8</v>
      </c>
      <c r="D120" s="21">
        <v>1</v>
      </c>
      <c r="E120" s="21" t="s">
        <v>143</v>
      </c>
      <c r="F120" s="21" t="s">
        <v>148</v>
      </c>
      <c r="G120" s="21" t="s">
        <v>154</v>
      </c>
      <c r="H120" s="21" t="s">
        <v>156</v>
      </c>
      <c r="I120" s="177">
        <v>2.5000000000000001E-2</v>
      </c>
      <c r="J120" s="14">
        <f t="shared" si="1"/>
        <v>18.953752843062926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4" sqref="A4"/>
    </sheetView>
  </sheetViews>
  <sheetFormatPr defaultRowHeight="15" x14ac:dyDescent="0.25"/>
  <sheetData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254</v>
      </c>
    </row>
    <row r="7" spans="1:1" x14ac:dyDescent="0.25">
      <c r="A7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"/>
  <sheetViews>
    <sheetView workbookViewId="0">
      <selection activeCell="G36" sqref="G36"/>
    </sheetView>
  </sheetViews>
  <sheetFormatPr defaultRowHeight="15" x14ac:dyDescent="0.25"/>
  <cols>
    <col min="1" max="1" width="16.85546875" style="8" bestFit="1" customWidth="1"/>
    <col min="2" max="2" width="5.42578125" style="354" bestFit="1" customWidth="1"/>
    <col min="3" max="3" width="14.7109375" style="354" bestFit="1" customWidth="1"/>
    <col min="4" max="4" width="15.7109375" style="354" bestFit="1" customWidth="1"/>
  </cols>
  <sheetData>
    <row r="1" spans="1:4" x14ac:dyDescent="0.25">
      <c r="A1" s="8" t="s">
        <v>282</v>
      </c>
      <c r="B1" s="354" t="s">
        <v>246</v>
      </c>
      <c r="C1" s="354" t="s">
        <v>256</v>
      </c>
      <c r="D1" s="354" t="s">
        <v>257</v>
      </c>
    </row>
    <row r="2" spans="1:4" x14ac:dyDescent="0.25">
      <c r="A2" s="8">
        <v>42107</v>
      </c>
      <c r="B2" s="354">
        <v>71</v>
      </c>
      <c r="C2" s="354">
        <v>3.209E-2</v>
      </c>
    </row>
    <row r="3" spans="1:4" x14ac:dyDescent="0.25">
      <c r="A3" s="8">
        <v>42107</v>
      </c>
      <c r="B3" s="354">
        <v>72</v>
      </c>
      <c r="C3" s="354">
        <v>2.5700000000000001E-2</v>
      </c>
    </row>
    <row r="4" spans="1:4" x14ac:dyDescent="0.25">
      <c r="A4" s="8">
        <v>42107</v>
      </c>
      <c r="B4" s="354">
        <v>74</v>
      </c>
      <c r="C4" s="354">
        <v>1.6E-2</v>
      </c>
    </row>
    <row r="5" spans="1:4" x14ac:dyDescent="0.25">
      <c r="A5" s="8">
        <v>42107</v>
      </c>
      <c r="B5" s="354">
        <v>76</v>
      </c>
      <c r="C5" s="354">
        <v>1.6230000000000001E-2</v>
      </c>
    </row>
    <row r="6" spans="1:4" x14ac:dyDescent="0.25">
      <c r="A6" s="8">
        <v>42107</v>
      </c>
      <c r="B6" s="354">
        <v>77</v>
      </c>
      <c r="C6" s="354">
        <v>2.7E-2</v>
      </c>
    </row>
    <row r="7" spans="1:4" x14ac:dyDescent="0.25">
      <c r="A7" s="8">
        <v>42107</v>
      </c>
      <c r="B7" s="354">
        <v>80</v>
      </c>
      <c r="C7" s="354">
        <v>1.0489999999999999E-2</v>
      </c>
    </row>
    <row r="8" spans="1:4" x14ac:dyDescent="0.25">
      <c r="A8" s="8">
        <v>42107</v>
      </c>
      <c r="B8" s="354">
        <v>82</v>
      </c>
      <c r="C8" s="354">
        <v>1.719E-2</v>
      </c>
    </row>
    <row r="9" spans="1:4" x14ac:dyDescent="0.25">
      <c r="A9" s="8">
        <v>42107</v>
      </c>
      <c r="B9" s="354">
        <v>86</v>
      </c>
      <c r="C9" s="354">
        <v>2.835E-2</v>
      </c>
    </row>
    <row r="10" spans="1:4" x14ac:dyDescent="0.25">
      <c r="A10" s="8">
        <v>42107</v>
      </c>
      <c r="B10" s="354">
        <v>87</v>
      </c>
      <c r="C10" s="354">
        <v>2.002E-2</v>
      </c>
    </row>
    <row r="11" spans="1:4" x14ac:dyDescent="0.25">
      <c r="A11" s="8">
        <v>42107</v>
      </c>
      <c r="B11" s="354">
        <v>88</v>
      </c>
      <c r="C11" s="354">
        <v>4.7890000000000002E-2</v>
      </c>
    </row>
    <row r="12" spans="1:4" x14ac:dyDescent="0.25">
      <c r="A12" s="8">
        <v>42107</v>
      </c>
      <c r="B12" s="354">
        <v>89</v>
      </c>
      <c r="C12" s="354">
        <v>1.6320000000000001E-2</v>
      </c>
    </row>
    <row r="13" spans="1:4" x14ac:dyDescent="0.25">
      <c r="A13" s="8">
        <v>42107</v>
      </c>
      <c r="B13" s="354">
        <v>90</v>
      </c>
      <c r="C13" s="354">
        <v>3.5000000000000003E-2</v>
      </c>
    </row>
    <row r="14" spans="1:4" x14ac:dyDescent="0.25">
      <c r="A14" s="8">
        <v>42107</v>
      </c>
      <c r="B14" s="354">
        <v>91</v>
      </c>
      <c r="C14" s="354">
        <v>3.9440000000000003E-2</v>
      </c>
    </row>
    <row r="15" spans="1:4" x14ac:dyDescent="0.25">
      <c r="A15" s="8">
        <v>42107</v>
      </c>
      <c r="B15" s="354">
        <v>94</v>
      </c>
      <c r="C15" s="354">
        <v>6.5000000000000002E-2</v>
      </c>
    </row>
    <row r="16" spans="1:4" x14ac:dyDescent="0.25">
      <c r="A16" s="8">
        <v>42107</v>
      </c>
      <c r="B16" s="354">
        <v>95</v>
      </c>
      <c r="C16" s="354">
        <v>5.0000000000000001E-3</v>
      </c>
    </row>
    <row r="17" spans="1:3" x14ac:dyDescent="0.25">
      <c r="A17" s="8">
        <v>42107</v>
      </c>
      <c r="B17" s="354">
        <v>96</v>
      </c>
      <c r="C17" s="354">
        <v>2.1350000000000001E-2</v>
      </c>
    </row>
    <row r="18" spans="1:3" x14ac:dyDescent="0.25">
      <c r="A18" s="8">
        <v>42107</v>
      </c>
      <c r="B18" s="354">
        <v>100</v>
      </c>
      <c r="C18" s="354">
        <v>3.9E-2</v>
      </c>
    </row>
    <row r="19" spans="1:3" x14ac:dyDescent="0.25">
      <c r="A19" s="8">
        <v>42107</v>
      </c>
      <c r="B19" s="354">
        <v>101</v>
      </c>
      <c r="C19" s="354">
        <v>3.1E-2</v>
      </c>
    </row>
    <row r="20" spans="1:3" x14ac:dyDescent="0.25">
      <c r="A20" s="8">
        <v>42107</v>
      </c>
      <c r="B20" s="354">
        <v>102</v>
      </c>
      <c r="C20" s="354">
        <v>3.5999999999999997E-2</v>
      </c>
    </row>
    <row r="21" spans="1:3" x14ac:dyDescent="0.25">
      <c r="A21" s="8">
        <v>42107</v>
      </c>
      <c r="B21" s="354">
        <v>104</v>
      </c>
      <c r="C21" s="354">
        <v>1.0999999999999999E-2</v>
      </c>
    </row>
    <row r="22" spans="1:3" x14ac:dyDescent="0.25">
      <c r="A22" s="8">
        <v>42107</v>
      </c>
      <c r="B22" s="354">
        <v>105</v>
      </c>
      <c r="C22" s="354">
        <v>1.4999999999999999E-2</v>
      </c>
    </row>
    <row r="23" spans="1:3" x14ac:dyDescent="0.25">
      <c r="A23" s="8">
        <v>42107</v>
      </c>
      <c r="B23" s="354">
        <v>108</v>
      </c>
      <c r="C23" s="354">
        <v>7.1160000000000001E-2</v>
      </c>
    </row>
    <row r="24" spans="1:3" x14ac:dyDescent="0.25">
      <c r="A24" s="8">
        <v>42107</v>
      </c>
      <c r="B24" s="354">
        <v>111</v>
      </c>
      <c r="C24" s="354">
        <v>5.8700000000000002E-3</v>
      </c>
    </row>
    <row r="25" spans="1:3" x14ac:dyDescent="0.25">
      <c r="A25" s="8">
        <v>42107</v>
      </c>
      <c r="B25" s="354">
        <v>112</v>
      </c>
      <c r="C25" s="354">
        <v>8.0000000000000002E-3</v>
      </c>
    </row>
    <row r="26" spans="1:3" x14ac:dyDescent="0.25">
      <c r="A26" s="8">
        <v>42107</v>
      </c>
      <c r="B26" s="354">
        <v>114</v>
      </c>
      <c r="C26" s="354">
        <v>4.3999999999999997E-2</v>
      </c>
    </row>
    <row r="27" spans="1:3" x14ac:dyDescent="0.25">
      <c r="A27" s="8">
        <v>42107</v>
      </c>
      <c r="B27" s="354">
        <v>116</v>
      </c>
      <c r="C27" s="354">
        <v>2.8000000000000001E-2</v>
      </c>
    </row>
    <row r="28" spans="1:3" x14ac:dyDescent="0.25">
      <c r="A28" s="8">
        <v>42107</v>
      </c>
      <c r="B28" s="354">
        <v>119</v>
      </c>
      <c r="C28" s="354">
        <v>1.133E-2</v>
      </c>
    </row>
    <row r="29" spans="1:3" x14ac:dyDescent="0.25">
      <c r="A29" s="8">
        <v>42107</v>
      </c>
      <c r="B29" s="354">
        <v>120</v>
      </c>
      <c r="C29" s="354">
        <v>1.4E-2</v>
      </c>
    </row>
    <row r="30" spans="1:3" x14ac:dyDescent="0.25">
      <c r="A30" s="8">
        <v>42107</v>
      </c>
      <c r="B30" s="354">
        <v>121</v>
      </c>
      <c r="C30" s="354">
        <v>4.8000000000000001E-2</v>
      </c>
    </row>
    <row r="31" spans="1:3" x14ac:dyDescent="0.25">
      <c r="A31" s="8">
        <v>42107</v>
      </c>
      <c r="B31" s="354">
        <v>123</v>
      </c>
      <c r="C31" s="354">
        <v>3.1E-2</v>
      </c>
    </row>
    <row r="32" spans="1:3" x14ac:dyDescent="0.25">
      <c r="A32" s="8">
        <v>42107</v>
      </c>
      <c r="B32" s="354">
        <v>124</v>
      </c>
      <c r="C32" s="354">
        <v>2.4029999999999999E-2</v>
      </c>
    </row>
    <row r="33" spans="1:3" x14ac:dyDescent="0.25">
      <c r="A33" s="8">
        <v>42107</v>
      </c>
      <c r="B33" s="354">
        <v>125</v>
      </c>
      <c r="C33" s="354">
        <v>0.05</v>
      </c>
    </row>
    <row r="34" spans="1:3" x14ac:dyDescent="0.25">
      <c r="A34" s="8">
        <v>42107</v>
      </c>
      <c r="B34" s="354">
        <v>129</v>
      </c>
      <c r="C34" s="354">
        <v>1.4E-2</v>
      </c>
    </row>
    <row r="35" spans="1:3" x14ac:dyDescent="0.25">
      <c r="A35" s="8">
        <v>42107</v>
      </c>
      <c r="B35" s="354">
        <v>130</v>
      </c>
      <c r="C35" s="354">
        <v>7.0000000000000001E-3</v>
      </c>
    </row>
    <row r="36" spans="1:3" x14ac:dyDescent="0.25">
      <c r="A36" s="8">
        <v>42107</v>
      </c>
      <c r="B36" s="354">
        <v>131</v>
      </c>
      <c r="C36" s="354">
        <v>4.2000000000000003E-2</v>
      </c>
    </row>
    <row r="37" spans="1:3" x14ac:dyDescent="0.25">
      <c r="A37" s="8">
        <v>42107</v>
      </c>
      <c r="B37" s="354">
        <v>132</v>
      </c>
      <c r="C37" s="354">
        <v>2.988E-2</v>
      </c>
    </row>
    <row r="38" spans="1:3" x14ac:dyDescent="0.25">
      <c r="A38" s="8">
        <v>42107</v>
      </c>
      <c r="B38" s="354">
        <v>133</v>
      </c>
      <c r="C38" s="354">
        <v>2.1420000000000002E-2</v>
      </c>
    </row>
    <row r="39" spans="1:3" x14ac:dyDescent="0.25">
      <c r="A39" s="8">
        <v>42107</v>
      </c>
      <c r="B39" s="354">
        <v>134</v>
      </c>
      <c r="C39" s="354">
        <v>1.6E-2</v>
      </c>
    </row>
    <row r="40" spans="1:3" x14ac:dyDescent="0.25">
      <c r="A40" s="8">
        <v>42107</v>
      </c>
      <c r="B40" s="354">
        <v>135</v>
      </c>
      <c r="C40" s="354">
        <v>2.7859999999999999E-2</v>
      </c>
    </row>
    <row r="41" spans="1:3" x14ac:dyDescent="0.25">
      <c r="A41" s="8">
        <v>42107</v>
      </c>
      <c r="B41" s="354">
        <v>139</v>
      </c>
      <c r="C41" s="354">
        <v>2.0570000000000001E-2</v>
      </c>
    </row>
    <row r="42" spans="1:3" x14ac:dyDescent="0.25">
      <c r="A42" s="8">
        <v>42107</v>
      </c>
      <c r="B42" s="354">
        <v>140</v>
      </c>
      <c r="C42" s="354">
        <v>3.1E-2</v>
      </c>
    </row>
    <row r="43" spans="1:3" x14ac:dyDescent="0.25">
      <c r="A43" s="8">
        <v>42107</v>
      </c>
      <c r="B43" s="354">
        <v>177</v>
      </c>
      <c r="C43" s="354">
        <v>7.77E-3</v>
      </c>
    </row>
    <row r="44" spans="1:3" x14ac:dyDescent="0.25">
      <c r="A44" s="8">
        <v>42107</v>
      </c>
      <c r="B44" s="354">
        <v>178</v>
      </c>
      <c r="C44" s="354">
        <v>2.1999999999999999E-2</v>
      </c>
    </row>
    <row r="45" spans="1:3" x14ac:dyDescent="0.25">
      <c r="A45" s="8">
        <v>42107</v>
      </c>
      <c r="B45" s="354">
        <v>181</v>
      </c>
      <c r="C45" s="354">
        <v>4.3999999999999997E-2</v>
      </c>
    </row>
    <row r="46" spans="1:3" x14ac:dyDescent="0.25">
      <c r="A46" s="8">
        <v>42107</v>
      </c>
      <c r="B46" s="354">
        <v>182</v>
      </c>
      <c r="C46" s="354">
        <v>4.7140000000000001E-2</v>
      </c>
    </row>
    <row r="47" spans="1:3" x14ac:dyDescent="0.25">
      <c r="A47" s="8">
        <v>42107</v>
      </c>
      <c r="B47" s="354">
        <v>183</v>
      </c>
      <c r="C47" s="354">
        <v>4.3459999999999999E-2</v>
      </c>
    </row>
    <row r="48" spans="1:3" x14ac:dyDescent="0.25">
      <c r="A48" s="8">
        <v>42107</v>
      </c>
      <c r="B48" s="354">
        <v>184</v>
      </c>
      <c r="C48" s="354">
        <v>5.8000000000000003E-2</v>
      </c>
    </row>
    <row r="49" spans="1:3" x14ac:dyDescent="0.25">
      <c r="A49" s="8">
        <v>42107</v>
      </c>
      <c r="B49" s="354">
        <v>185</v>
      </c>
      <c r="C49" s="354">
        <v>1.299E-2</v>
      </c>
    </row>
    <row r="50" spans="1:3" x14ac:dyDescent="0.25">
      <c r="A50" s="8">
        <v>42107</v>
      </c>
      <c r="B50" s="354">
        <v>186</v>
      </c>
      <c r="C50" s="354">
        <v>9.0299999999999998E-3</v>
      </c>
    </row>
    <row r="51" spans="1:3" x14ac:dyDescent="0.25">
      <c r="A51" s="8">
        <v>42107</v>
      </c>
      <c r="B51" s="354">
        <v>187</v>
      </c>
      <c r="C51" s="354">
        <v>1.898E-2</v>
      </c>
    </row>
    <row r="52" spans="1:3" x14ac:dyDescent="0.25">
      <c r="A52" s="8">
        <v>42107</v>
      </c>
      <c r="B52" s="354">
        <v>189</v>
      </c>
      <c r="C52" s="354">
        <v>1.1849999999999999E-2</v>
      </c>
    </row>
    <row r="53" spans="1:3" x14ac:dyDescent="0.25">
      <c r="A53" s="8">
        <v>42107</v>
      </c>
      <c r="B53" s="354">
        <v>190</v>
      </c>
      <c r="C53" s="354">
        <v>1.172E-2</v>
      </c>
    </row>
    <row r="54" spans="1:3" x14ac:dyDescent="0.25">
      <c r="A54" s="8">
        <v>42107</v>
      </c>
      <c r="B54" s="354">
        <v>191</v>
      </c>
      <c r="C54" s="354">
        <v>1.8859999999999998E-2</v>
      </c>
    </row>
    <row r="55" spans="1:3" x14ac:dyDescent="0.25">
      <c r="A55" s="8">
        <v>42107</v>
      </c>
      <c r="B55" s="354">
        <v>192</v>
      </c>
      <c r="C55" s="354">
        <v>5.4900000000000001E-3</v>
      </c>
    </row>
    <row r="56" spans="1:3" x14ac:dyDescent="0.25">
      <c r="A56" s="8">
        <v>42107</v>
      </c>
      <c r="B56" s="354">
        <v>195</v>
      </c>
      <c r="C56" s="354">
        <v>8.8100000000000001E-3</v>
      </c>
    </row>
    <row r="57" spans="1:3" x14ac:dyDescent="0.25">
      <c r="A57" s="8">
        <v>42107</v>
      </c>
      <c r="B57" s="354">
        <v>196</v>
      </c>
      <c r="C57" s="354">
        <v>4.9340000000000002E-2</v>
      </c>
    </row>
    <row r="58" spans="1:3" x14ac:dyDescent="0.25">
      <c r="A58" s="8">
        <v>42107</v>
      </c>
      <c r="B58" s="354">
        <v>197</v>
      </c>
      <c r="C58" s="354">
        <v>6.0099999999999997E-3</v>
      </c>
    </row>
    <row r="59" spans="1:3" x14ac:dyDescent="0.25">
      <c r="A59" s="8">
        <v>42107</v>
      </c>
      <c r="B59" s="354">
        <v>198</v>
      </c>
      <c r="C59" s="354">
        <v>4.3249999999999997E-2</v>
      </c>
    </row>
    <row r="60" spans="1:3" x14ac:dyDescent="0.25">
      <c r="A60" s="8">
        <v>42107</v>
      </c>
      <c r="B60" s="354">
        <v>200</v>
      </c>
      <c r="C60" s="354">
        <v>1.4200000000000001E-2</v>
      </c>
    </row>
    <row r="61" spans="1:3" x14ac:dyDescent="0.25">
      <c r="A61" s="8">
        <v>42107</v>
      </c>
      <c r="B61" s="354">
        <v>204</v>
      </c>
      <c r="C61" s="354">
        <v>3.2539999999999999E-2</v>
      </c>
    </row>
    <row r="62" spans="1:3" x14ac:dyDescent="0.25">
      <c r="A62" s="8">
        <v>42107</v>
      </c>
      <c r="B62" s="354">
        <v>205</v>
      </c>
      <c r="C62" s="354">
        <v>2.8119999999999999E-2</v>
      </c>
    </row>
    <row r="63" spans="1:3" x14ac:dyDescent="0.25">
      <c r="A63" s="8">
        <v>42107</v>
      </c>
      <c r="B63" s="354">
        <v>207</v>
      </c>
      <c r="C63" s="354">
        <v>2.4379999999999999E-2</v>
      </c>
    </row>
    <row r="64" spans="1:3" x14ac:dyDescent="0.25">
      <c r="A64" s="8">
        <v>42107</v>
      </c>
      <c r="B64" s="354">
        <v>211</v>
      </c>
      <c r="C64" s="354">
        <v>2.6370000000000001E-2</v>
      </c>
    </row>
    <row r="65" spans="1:3" x14ac:dyDescent="0.25">
      <c r="A65" s="8">
        <v>42107</v>
      </c>
      <c r="B65" s="354">
        <v>216</v>
      </c>
      <c r="C65" s="354">
        <v>4.1180000000000001E-2</v>
      </c>
    </row>
    <row r="66" spans="1:3" x14ac:dyDescent="0.25">
      <c r="A66" s="8">
        <v>42107</v>
      </c>
      <c r="B66" s="354">
        <v>217</v>
      </c>
      <c r="C66" s="354">
        <v>5.3010000000000002E-2</v>
      </c>
    </row>
    <row r="67" spans="1:3" x14ac:dyDescent="0.25">
      <c r="A67" s="8">
        <v>42107</v>
      </c>
      <c r="B67" s="354">
        <v>218</v>
      </c>
      <c r="C67" s="354">
        <v>6.7400000000000002E-2</v>
      </c>
    </row>
    <row r="68" spans="1:3" x14ac:dyDescent="0.25">
      <c r="A68" s="8">
        <v>42107</v>
      </c>
      <c r="B68" s="354">
        <v>222</v>
      </c>
      <c r="C68" s="354">
        <v>1.183E-2</v>
      </c>
    </row>
    <row r="69" spans="1:3" x14ac:dyDescent="0.25">
      <c r="A69" s="8">
        <v>42107</v>
      </c>
      <c r="B69" s="354">
        <v>223</v>
      </c>
      <c r="C69" s="354">
        <v>2.7990000000000001E-2</v>
      </c>
    </row>
    <row r="70" spans="1:3" x14ac:dyDescent="0.25">
      <c r="A70" s="8">
        <v>42107</v>
      </c>
      <c r="B70" s="354">
        <v>224</v>
      </c>
      <c r="C70" s="354">
        <v>3.9559999999999998E-2</v>
      </c>
    </row>
    <row r="71" spans="1:3" x14ac:dyDescent="0.25">
      <c r="A71" s="8">
        <v>42107</v>
      </c>
      <c r="B71" s="354">
        <v>226</v>
      </c>
      <c r="C71" s="354">
        <v>1.524E-2</v>
      </c>
    </row>
    <row r="72" spans="1:3" x14ac:dyDescent="0.25">
      <c r="A72" s="8">
        <v>42107</v>
      </c>
      <c r="B72" s="354">
        <v>227</v>
      </c>
      <c r="C72" s="354">
        <v>3.993E-2</v>
      </c>
    </row>
    <row r="73" spans="1:3" x14ac:dyDescent="0.25">
      <c r="A73" s="8">
        <v>42107</v>
      </c>
      <c r="B73" s="354">
        <v>229</v>
      </c>
      <c r="C73" s="354">
        <v>2.4109999999999999E-2</v>
      </c>
    </row>
    <row r="74" spans="1:3" x14ac:dyDescent="0.25">
      <c r="A74" s="8">
        <v>42107</v>
      </c>
      <c r="B74" s="354">
        <v>232</v>
      </c>
      <c r="C74" s="354">
        <v>2.4E-2</v>
      </c>
    </row>
    <row r="75" spans="1:3" x14ac:dyDescent="0.25">
      <c r="A75" s="8">
        <v>42107</v>
      </c>
      <c r="B75" s="354">
        <v>235</v>
      </c>
      <c r="C75" s="354">
        <v>1.695E-2</v>
      </c>
    </row>
    <row r="76" spans="1:3" x14ac:dyDescent="0.25">
      <c r="A76" s="8">
        <v>42107</v>
      </c>
      <c r="B76" s="354">
        <v>236</v>
      </c>
      <c r="C76" s="354">
        <v>0.04</v>
      </c>
    </row>
    <row r="77" spans="1:3" x14ac:dyDescent="0.25">
      <c r="A77" s="8">
        <v>42107</v>
      </c>
      <c r="B77" s="354">
        <v>238</v>
      </c>
      <c r="C77" s="354">
        <v>2.5999999999999999E-2</v>
      </c>
    </row>
    <row r="78" spans="1:3" x14ac:dyDescent="0.25">
      <c r="A78" s="8">
        <v>42107</v>
      </c>
      <c r="B78" s="354">
        <v>240</v>
      </c>
      <c r="C78" s="354">
        <v>2.6620000000000001E-2</v>
      </c>
    </row>
    <row r="79" spans="1:3" x14ac:dyDescent="0.25">
      <c r="A79" s="8">
        <v>42107</v>
      </c>
      <c r="B79" s="354">
        <v>241</v>
      </c>
      <c r="C79" s="354">
        <v>0.02</v>
      </c>
    </row>
    <row r="80" spans="1:3" x14ac:dyDescent="0.25">
      <c r="A80" s="8">
        <v>42107</v>
      </c>
      <c r="B80" s="354">
        <v>242</v>
      </c>
      <c r="C80" s="354">
        <v>3.8600000000000001E-3</v>
      </c>
    </row>
    <row r="81" spans="1:3" x14ac:dyDescent="0.25">
      <c r="A81" s="8">
        <v>42107</v>
      </c>
      <c r="B81" s="354">
        <v>244</v>
      </c>
      <c r="C81" s="354">
        <v>2.3E-2</v>
      </c>
    </row>
    <row r="82" spans="1:3" x14ac:dyDescent="0.25">
      <c r="A82" s="8">
        <v>42107</v>
      </c>
      <c r="B82" s="354">
        <v>245</v>
      </c>
      <c r="C82" s="354">
        <v>6.4000000000000001E-2</v>
      </c>
    </row>
    <row r="83" spans="1:3" x14ac:dyDescent="0.25">
      <c r="A83" s="8">
        <v>42107</v>
      </c>
      <c r="B83" s="354">
        <v>247</v>
      </c>
      <c r="C83" s="354">
        <v>7.8E-2</v>
      </c>
    </row>
    <row r="84" spans="1:3" x14ac:dyDescent="0.25">
      <c r="A84" s="8">
        <v>42107</v>
      </c>
      <c r="B84" s="354">
        <v>248</v>
      </c>
      <c r="C84" s="354">
        <v>0.03</v>
      </c>
    </row>
    <row r="85" spans="1:3" x14ac:dyDescent="0.25">
      <c r="A85" s="8">
        <v>42107</v>
      </c>
      <c r="B85" s="354">
        <v>250</v>
      </c>
      <c r="C85" s="354">
        <v>5.0999999999999997E-2</v>
      </c>
    </row>
    <row r="86" spans="1:3" x14ac:dyDescent="0.25">
      <c r="A86" s="8">
        <v>42107</v>
      </c>
      <c r="B86" s="354">
        <v>252</v>
      </c>
      <c r="C86" s="354">
        <v>5.5E-2</v>
      </c>
    </row>
    <row r="87" spans="1:3" x14ac:dyDescent="0.25">
      <c r="A87" s="8">
        <v>42107</v>
      </c>
      <c r="B87" s="354">
        <v>255</v>
      </c>
      <c r="C87" s="354">
        <v>4.367E-2</v>
      </c>
    </row>
    <row r="88" spans="1:3" x14ac:dyDescent="0.25">
      <c r="A88" s="8">
        <v>42107</v>
      </c>
      <c r="B88" s="354">
        <v>257</v>
      </c>
      <c r="C88" s="354">
        <v>2.0750000000000001E-2</v>
      </c>
    </row>
    <row r="89" spans="1:3" x14ac:dyDescent="0.25">
      <c r="A89" s="8">
        <v>42107</v>
      </c>
      <c r="B89" s="354">
        <v>259</v>
      </c>
      <c r="C89" s="354">
        <v>2.5839999999999998E-2</v>
      </c>
    </row>
    <row r="90" spans="1:3" x14ac:dyDescent="0.25">
      <c r="A90" s="8">
        <v>42107</v>
      </c>
      <c r="B90" s="354">
        <v>260</v>
      </c>
      <c r="C90" s="354">
        <v>3.2969999999999999E-2</v>
      </c>
    </row>
    <row r="91" spans="1:3" x14ac:dyDescent="0.25">
      <c r="A91" s="8">
        <v>42107</v>
      </c>
      <c r="B91" s="354">
        <v>261</v>
      </c>
      <c r="C91" s="354">
        <v>1.8499999999999999E-2</v>
      </c>
    </row>
    <row r="92" spans="1:3" x14ac:dyDescent="0.25">
      <c r="A92" s="8">
        <v>42107</v>
      </c>
      <c r="B92" s="354">
        <v>262</v>
      </c>
      <c r="C92" s="354">
        <v>3.7999999999999999E-2</v>
      </c>
    </row>
    <row r="93" spans="1:3" x14ac:dyDescent="0.25">
      <c r="A93" s="8">
        <v>42107</v>
      </c>
      <c r="B93" s="354">
        <v>263</v>
      </c>
      <c r="C93" s="354">
        <v>1.4E-2</v>
      </c>
    </row>
    <row r="94" spans="1:3" x14ac:dyDescent="0.25">
      <c r="A94" s="8">
        <v>42107</v>
      </c>
      <c r="B94" s="354">
        <v>264</v>
      </c>
      <c r="C94" s="354">
        <v>2.5999999999999999E-2</v>
      </c>
    </row>
    <row r="95" spans="1:3" x14ac:dyDescent="0.25">
      <c r="A95" s="8">
        <v>42107</v>
      </c>
      <c r="B95" s="354">
        <v>267</v>
      </c>
      <c r="C95" s="354">
        <v>3.0349999999999999E-2</v>
      </c>
    </row>
    <row r="96" spans="1:3" x14ac:dyDescent="0.25">
      <c r="A96" s="8">
        <v>42107</v>
      </c>
      <c r="B96" s="354">
        <v>268</v>
      </c>
      <c r="C96" s="354">
        <v>2.5999999999999999E-2</v>
      </c>
    </row>
    <row r="97" spans="1:3" x14ac:dyDescent="0.25">
      <c r="A97" s="8">
        <v>42107</v>
      </c>
      <c r="B97" s="354">
        <v>271</v>
      </c>
      <c r="C97" s="354">
        <v>4.6350000000000002E-2</v>
      </c>
    </row>
    <row r="98" spans="1:3" x14ac:dyDescent="0.25">
      <c r="A98" s="8">
        <v>42107</v>
      </c>
      <c r="B98" s="354">
        <v>272</v>
      </c>
      <c r="C98" s="354">
        <v>4.1599999999999998E-2</v>
      </c>
    </row>
    <row r="99" spans="1:3" x14ac:dyDescent="0.25">
      <c r="A99" s="8">
        <v>42107</v>
      </c>
      <c r="B99" s="354">
        <v>273</v>
      </c>
      <c r="C99" s="354">
        <v>5.5690000000000003E-2</v>
      </c>
    </row>
    <row r="100" spans="1:3" x14ac:dyDescent="0.25">
      <c r="A100" s="8">
        <v>42107</v>
      </c>
      <c r="B100" s="354">
        <v>276</v>
      </c>
      <c r="C100" s="354">
        <v>3.1E-2</v>
      </c>
    </row>
    <row r="101" spans="1:3" x14ac:dyDescent="0.25">
      <c r="A101" s="8">
        <v>42107</v>
      </c>
      <c r="B101" s="354">
        <v>278</v>
      </c>
      <c r="C101" s="354">
        <v>1.251E-2</v>
      </c>
    </row>
    <row r="102" spans="1:3" x14ac:dyDescent="0.25">
      <c r="A102" s="8">
        <v>42107</v>
      </c>
      <c r="B102" s="354">
        <v>279</v>
      </c>
      <c r="C102" s="354">
        <v>3.1690000000000003E-2</v>
      </c>
    </row>
    <row r="103" spans="1:3" x14ac:dyDescent="0.25">
      <c r="A103" s="8">
        <v>42107</v>
      </c>
      <c r="B103" s="354">
        <v>280</v>
      </c>
      <c r="C103" s="354">
        <v>1.4999999999999999E-2</v>
      </c>
    </row>
    <row r="104" spans="1:3" x14ac:dyDescent="0.25">
      <c r="A104" s="8">
        <v>42107</v>
      </c>
      <c r="B104" s="354">
        <v>317</v>
      </c>
      <c r="C104" s="354">
        <v>2.8000000000000001E-2</v>
      </c>
    </row>
    <row r="105" spans="1:3" x14ac:dyDescent="0.25">
      <c r="A105" s="8">
        <v>42107</v>
      </c>
      <c r="B105" s="354">
        <v>319</v>
      </c>
      <c r="C105" s="354">
        <v>1.1010000000000001E-2</v>
      </c>
    </row>
    <row r="106" spans="1:3" x14ac:dyDescent="0.25">
      <c r="A106" s="8">
        <v>42107</v>
      </c>
      <c r="B106" s="354">
        <v>321</v>
      </c>
      <c r="C106" s="354">
        <v>4.4760000000000001E-2</v>
      </c>
    </row>
    <row r="107" spans="1:3" x14ac:dyDescent="0.25">
      <c r="A107" s="8">
        <v>42107</v>
      </c>
      <c r="B107" s="354">
        <v>322</v>
      </c>
      <c r="C107" s="354">
        <v>1.487E-2</v>
      </c>
    </row>
    <row r="108" spans="1:3" x14ac:dyDescent="0.25">
      <c r="A108" s="8">
        <v>42107</v>
      </c>
      <c r="B108" s="354">
        <v>323</v>
      </c>
      <c r="C108" s="354">
        <v>8.6019999999999999E-2</v>
      </c>
    </row>
    <row r="109" spans="1:3" x14ac:dyDescent="0.25">
      <c r="A109" s="8">
        <v>42107</v>
      </c>
      <c r="B109" s="354">
        <v>325</v>
      </c>
      <c r="C109" s="354">
        <v>2.4340000000000001E-2</v>
      </c>
    </row>
    <row r="110" spans="1:3" x14ac:dyDescent="0.25">
      <c r="A110" s="8">
        <v>42107</v>
      </c>
      <c r="B110" s="354">
        <v>326</v>
      </c>
      <c r="C110" s="354">
        <v>3.2550000000000003E-2</v>
      </c>
    </row>
    <row r="111" spans="1:3" x14ac:dyDescent="0.25">
      <c r="A111" s="8">
        <v>42107</v>
      </c>
      <c r="B111" s="354">
        <v>329</v>
      </c>
      <c r="C111" s="354">
        <v>3.005E-2</v>
      </c>
    </row>
    <row r="112" spans="1:3" x14ac:dyDescent="0.25">
      <c r="A112" s="8">
        <v>42107</v>
      </c>
      <c r="B112" s="354">
        <v>331</v>
      </c>
      <c r="C112" s="354">
        <v>5.6469999999999999E-2</v>
      </c>
    </row>
    <row r="113" spans="1:3" x14ac:dyDescent="0.25">
      <c r="A113" s="8">
        <v>42107</v>
      </c>
      <c r="B113" s="354">
        <v>332</v>
      </c>
      <c r="C113" s="354">
        <v>2.3E-2</v>
      </c>
    </row>
    <row r="114" spans="1:3" x14ac:dyDescent="0.25">
      <c r="A114" s="8">
        <v>42107</v>
      </c>
      <c r="B114" s="354">
        <v>333</v>
      </c>
      <c r="C114" s="354">
        <v>2.019E-2</v>
      </c>
    </row>
    <row r="115" spans="1:3" x14ac:dyDescent="0.25">
      <c r="A115" s="8">
        <v>42107</v>
      </c>
      <c r="B115" s="354">
        <v>334</v>
      </c>
      <c r="C115" s="354">
        <v>5.561E-2</v>
      </c>
    </row>
    <row r="116" spans="1:3" x14ac:dyDescent="0.25">
      <c r="A116" s="8">
        <v>42107</v>
      </c>
      <c r="B116" s="354">
        <v>335</v>
      </c>
      <c r="C116" s="354">
        <v>4.2000000000000003E-2</v>
      </c>
    </row>
    <row r="117" spans="1:3" x14ac:dyDescent="0.25">
      <c r="A117" s="8">
        <v>42107</v>
      </c>
      <c r="B117" s="354">
        <v>336</v>
      </c>
      <c r="C117" s="354">
        <v>3.4410000000000003E-2</v>
      </c>
    </row>
    <row r="118" spans="1:3" x14ac:dyDescent="0.25">
      <c r="A118" s="8">
        <v>42107</v>
      </c>
      <c r="B118" s="354">
        <v>337</v>
      </c>
      <c r="C118" s="354">
        <v>1.231E-2</v>
      </c>
    </row>
    <row r="119" spans="1:3" x14ac:dyDescent="0.25">
      <c r="A119" s="8">
        <v>42107</v>
      </c>
      <c r="B119" s="354">
        <v>338</v>
      </c>
      <c r="C119" s="354">
        <v>2.6440000000000002E-2</v>
      </c>
    </row>
    <row r="120" spans="1:3" x14ac:dyDescent="0.25">
      <c r="A120" s="8">
        <v>42107</v>
      </c>
      <c r="B120" s="354">
        <v>341</v>
      </c>
      <c r="C120" s="354">
        <v>6.0000000000000001E-3</v>
      </c>
    </row>
    <row r="121" spans="1:3" x14ac:dyDescent="0.25">
      <c r="A121" s="8">
        <v>42107</v>
      </c>
      <c r="B121" s="354">
        <v>345</v>
      </c>
      <c r="C121" s="354">
        <v>3.9E-2</v>
      </c>
    </row>
    <row r="122" spans="1:3" x14ac:dyDescent="0.25">
      <c r="A122" s="8">
        <v>42107</v>
      </c>
      <c r="B122" s="354">
        <v>346</v>
      </c>
      <c r="C122" s="354">
        <v>9.7400000000000004E-3</v>
      </c>
    </row>
    <row r="123" spans="1:3" x14ac:dyDescent="0.25">
      <c r="A123" s="8">
        <v>42107</v>
      </c>
      <c r="B123" s="354">
        <v>347</v>
      </c>
      <c r="C123" s="354">
        <v>1.4999999999999999E-2</v>
      </c>
    </row>
    <row r="124" spans="1:3" x14ac:dyDescent="0.25">
      <c r="A124" s="8">
        <v>42107</v>
      </c>
      <c r="B124" s="354">
        <v>350</v>
      </c>
      <c r="C124" s="354">
        <v>2.8000000000000001E-2</v>
      </c>
    </row>
    <row r="125" spans="1:3" x14ac:dyDescent="0.25">
      <c r="A125" s="8">
        <v>42107</v>
      </c>
      <c r="B125" s="354">
        <v>351</v>
      </c>
      <c r="C125" s="354">
        <v>1.7860000000000001E-2</v>
      </c>
    </row>
    <row r="126" spans="1:3" x14ac:dyDescent="0.25">
      <c r="A126" s="8">
        <v>42107</v>
      </c>
      <c r="B126" s="354">
        <v>353</v>
      </c>
      <c r="C126" s="354">
        <v>4.5999999999999999E-2</v>
      </c>
    </row>
    <row r="127" spans="1:3" x14ac:dyDescent="0.25">
      <c r="A127" s="8">
        <v>42107</v>
      </c>
      <c r="B127" s="354">
        <v>355</v>
      </c>
      <c r="C127" s="354">
        <v>4.3999999999999997E-2</v>
      </c>
    </row>
    <row r="128" spans="1:3" x14ac:dyDescent="0.25">
      <c r="A128" s="8">
        <v>42107</v>
      </c>
      <c r="B128" s="354">
        <v>356</v>
      </c>
      <c r="C128" s="354">
        <v>3.4430000000000002E-2</v>
      </c>
    </row>
    <row r="129" spans="1:4" x14ac:dyDescent="0.25">
      <c r="A129" s="8">
        <v>42107</v>
      </c>
      <c r="B129" s="354">
        <v>357</v>
      </c>
      <c r="C129" s="354">
        <v>2.5999999999999999E-2</v>
      </c>
    </row>
    <row r="130" spans="1:4" x14ac:dyDescent="0.25">
      <c r="A130" s="8">
        <v>42107</v>
      </c>
      <c r="B130" s="354">
        <v>358</v>
      </c>
      <c r="C130" s="354">
        <v>3.7999999999999999E-2</v>
      </c>
    </row>
    <row r="131" spans="1:4" x14ac:dyDescent="0.25">
      <c r="A131" s="8">
        <v>42107</v>
      </c>
      <c r="B131" s="354">
        <v>360</v>
      </c>
      <c r="C131" s="354">
        <v>3.6999999999999998E-2</v>
      </c>
    </row>
    <row r="132" spans="1:4" x14ac:dyDescent="0.25">
      <c r="A132" s="8">
        <v>42107</v>
      </c>
      <c r="B132" s="354">
        <v>361</v>
      </c>
      <c r="C132" s="354">
        <v>2.4E-2</v>
      </c>
    </row>
    <row r="133" spans="1:4" x14ac:dyDescent="0.25">
      <c r="A133" s="8">
        <v>42107</v>
      </c>
      <c r="B133" s="354">
        <v>364</v>
      </c>
      <c r="C133" s="354">
        <v>1.7000000000000001E-2</v>
      </c>
    </row>
    <row r="134" spans="1:4" x14ac:dyDescent="0.25">
      <c r="A134" s="8">
        <v>42107</v>
      </c>
      <c r="B134" s="354">
        <v>365</v>
      </c>
      <c r="C134" s="354">
        <v>7.0000000000000007E-2</v>
      </c>
      <c r="D134" s="354">
        <v>3.32E-3</v>
      </c>
    </row>
    <row r="135" spans="1:4" x14ac:dyDescent="0.25">
      <c r="A135" s="8">
        <v>42107</v>
      </c>
      <c r="B135" s="354">
        <v>366</v>
      </c>
      <c r="C135" s="354">
        <v>3.5999999999999997E-2</v>
      </c>
    </row>
    <row r="136" spans="1:4" x14ac:dyDescent="0.25">
      <c r="A136" s="8">
        <v>42107</v>
      </c>
      <c r="B136" s="354">
        <v>369</v>
      </c>
      <c r="C136" s="354">
        <v>3.5999999999999997E-2</v>
      </c>
    </row>
    <row r="137" spans="1:4" x14ac:dyDescent="0.25">
      <c r="A137" s="8">
        <v>42107</v>
      </c>
      <c r="B137" s="354">
        <v>370</v>
      </c>
      <c r="C137" s="354">
        <v>5.5E-2</v>
      </c>
    </row>
    <row r="138" spans="1:4" x14ac:dyDescent="0.25">
      <c r="A138" s="8">
        <v>42107</v>
      </c>
      <c r="B138" s="354">
        <v>371</v>
      </c>
      <c r="C138" s="354">
        <v>1.4E-2</v>
      </c>
    </row>
    <row r="139" spans="1:4" x14ac:dyDescent="0.25">
      <c r="A139" s="8">
        <v>42107</v>
      </c>
      <c r="B139" s="354">
        <v>374</v>
      </c>
      <c r="C139" s="354">
        <v>4.8000000000000001E-2</v>
      </c>
    </row>
    <row r="140" spans="1:4" x14ac:dyDescent="0.25">
      <c r="A140" s="8">
        <v>42107</v>
      </c>
      <c r="B140" s="354">
        <v>378</v>
      </c>
      <c r="C140" s="354">
        <v>4.2999999999999997E-2</v>
      </c>
    </row>
    <row r="141" spans="1:4" x14ac:dyDescent="0.25">
      <c r="A141" s="8">
        <v>42107</v>
      </c>
      <c r="B141" s="354">
        <v>379</v>
      </c>
      <c r="C141" s="354">
        <v>2.5000000000000001E-2</v>
      </c>
    </row>
    <row r="142" spans="1:4" x14ac:dyDescent="0.25">
      <c r="A142" s="8">
        <v>42107</v>
      </c>
      <c r="B142" s="354">
        <v>382</v>
      </c>
      <c r="C142" s="354">
        <v>7.6E-3</v>
      </c>
    </row>
    <row r="143" spans="1:4" x14ac:dyDescent="0.25">
      <c r="A143" s="8">
        <v>42107</v>
      </c>
      <c r="B143" s="354">
        <v>383</v>
      </c>
      <c r="C143" s="354">
        <v>5.7239999999999999E-2</v>
      </c>
    </row>
    <row r="144" spans="1:4" x14ac:dyDescent="0.25">
      <c r="A144" s="8">
        <v>42107</v>
      </c>
      <c r="B144" s="354">
        <v>386</v>
      </c>
      <c r="C144" s="354">
        <v>1.703E-2</v>
      </c>
    </row>
    <row r="145" spans="1:3" x14ac:dyDescent="0.25">
      <c r="A145" s="8">
        <v>42107</v>
      </c>
      <c r="B145" s="354">
        <v>391</v>
      </c>
      <c r="C145" s="354">
        <v>1.6979999999999999E-2</v>
      </c>
    </row>
    <row r="146" spans="1:3" x14ac:dyDescent="0.25">
      <c r="A146" s="8">
        <v>42107</v>
      </c>
      <c r="B146" s="354">
        <v>392</v>
      </c>
      <c r="C146" s="354">
        <v>2.3259999999999999E-2</v>
      </c>
    </row>
    <row r="147" spans="1:3" x14ac:dyDescent="0.25">
      <c r="A147" s="8">
        <v>42107</v>
      </c>
      <c r="B147" s="354">
        <v>394</v>
      </c>
      <c r="C147" s="354">
        <v>4.2779999999999999E-2</v>
      </c>
    </row>
    <row r="148" spans="1:3" x14ac:dyDescent="0.25">
      <c r="A148" s="8">
        <v>42107</v>
      </c>
      <c r="B148" s="354">
        <v>395</v>
      </c>
      <c r="C148" s="354">
        <v>2.0490000000000001E-2</v>
      </c>
    </row>
    <row r="149" spans="1:3" x14ac:dyDescent="0.25">
      <c r="A149" s="8">
        <v>42107</v>
      </c>
      <c r="B149" s="354">
        <v>396</v>
      </c>
      <c r="C149" s="354">
        <v>1.4449999999999999E-2</v>
      </c>
    </row>
    <row r="150" spans="1:3" x14ac:dyDescent="0.25">
      <c r="A150" s="8">
        <v>42107</v>
      </c>
      <c r="B150" s="354">
        <v>397</v>
      </c>
      <c r="C150" s="354">
        <v>7.9299999999999995E-3</v>
      </c>
    </row>
    <row r="151" spans="1:3" x14ac:dyDescent="0.25">
      <c r="A151" s="8">
        <v>42107</v>
      </c>
      <c r="B151" s="354">
        <v>398</v>
      </c>
      <c r="C151" s="354">
        <v>3.1019999999999999E-2</v>
      </c>
    </row>
    <row r="152" spans="1:3" x14ac:dyDescent="0.25">
      <c r="A152" s="8">
        <v>42107</v>
      </c>
      <c r="B152" s="354">
        <v>399</v>
      </c>
      <c r="C152" s="354">
        <v>1.0999999999999999E-2</v>
      </c>
    </row>
    <row r="153" spans="1:3" x14ac:dyDescent="0.25">
      <c r="A153" s="8">
        <v>42107</v>
      </c>
      <c r="B153" s="354">
        <v>402</v>
      </c>
      <c r="C153" s="354">
        <v>2.7E-2</v>
      </c>
    </row>
    <row r="154" spans="1:3" x14ac:dyDescent="0.25">
      <c r="A154" s="8">
        <v>42107</v>
      </c>
      <c r="B154" s="354">
        <v>405</v>
      </c>
      <c r="C154" s="354">
        <v>5.8599999999999999E-2</v>
      </c>
    </row>
    <row r="155" spans="1:3" x14ac:dyDescent="0.25">
      <c r="A155" s="8">
        <v>42107</v>
      </c>
      <c r="B155" s="354">
        <v>407</v>
      </c>
      <c r="C155" s="354">
        <v>3.5099999999999999E-2</v>
      </c>
    </row>
    <row r="156" spans="1:3" x14ac:dyDescent="0.25">
      <c r="A156" s="8">
        <v>42107</v>
      </c>
      <c r="B156" s="354">
        <v>409</v>
      </c>
      <c r="C156" s="354">
        <v>0.03</v>
      </c>
    </row>
    <row r="157" spans="1:3" x14ac:dyDescent="0.25">
      <c r="A157" s="8">
        <v>42107</v>
      </c>
      <c r="B157" s="354">
        <v>411</v>
      </c>
      <c r="C157" s="354">
        <v>1.273E-2</v>
      </c>
    </row>
    <row r="158" spans="1:3" x14ac:dyDescent="0.25">
      <c r="A158" s="8">
        <v>42107</v>
      </c>
      <c r="B158" s="354">
        <v>413</v>
      </c>
      <c r="C158" s="354">
        <v>0.10118000000000001</v>
      </c>
    </row>
    <row r="159" spans="1:3" x14ac:dyDescent="0.25">
      <c r="A159" s="8">
        <v>42107</v>
      </c>
      <c r="B159" s="354">
        <v>414</v>
      </c>
      <c r="C159" s="354">
        <v>9.1400000000000006E-3</v>
      </c>
    </row>
    <row r="160" spans="1:3" x14ac:dyDescent="0.25">
      <c r="A160" s="8">
        <v>42107</v>
      </c>
      <c r="B160" s="354">
        <v>415</v>
      </c>
      <c r="C160" s="354">
        <v>2.7879999999999999E-2</v>
      </c>
    </row>
    <row r="161" spans="1:3" x14ac:dyDescent="0.25">
      <c r="A161" s="8">
        <v>42107</v>
      </c>
      <c r="B161" s="354">
        <v>416</v>
      </c>
      <c r="C161" s="354">
        <v>7.9600000000000001E-3</v>
      </c>
    </row>
    <row r="162" spans="1:3" x14ac:dyDescent="0.25">
      <c r="A162" s="8">
        <v>42107</v>
      </c>
      <c r="B162" s="354">
        <v>417</v>
      </c>
      <c r="C162" s="354">
        <v>2.7E-2</v>
      </c>
    </row>
    <row r="163" spans="1:3" x14ac:dyDescent="0.25">
      <c r="A163" s="8">
        <v>42107</v>
      </c>
      <c r="B163" s="354">
        <v>419</v>
      </c>
      <c r="C163" s="354">
        <v>0.19789999999999999</v>
      </c>
    </row>
    <row r="164" spans="1:3" x14ac:dyDescent="0.25">
      <c r="A164" s="8">
        <v>42107</v>
      </c>
      <c r="B164" s="354">
        <v>424</v>
      </c>
      <c r="C164" s="354">
        <v>0.02</v>
      </c>
    </row>
    <row r="165" spans="1:3" x14ac:dyDescent="0.25">
      <c r="A165" s="8">
        <v>42107</v>
      </c>
      <c r="B165" s="354">
        <v>425</v>
      </c>
      <c r="C165" s="354">
        <v>3.6999999999999998E-2</v>
      </c>
    </row>
    <row r="166" spans="1:3" x14ac:dyDescent="0.25">
      <c r="A166" s="8">
        <v>42107</v>
      </c>
      <c r="B166" s="354">
        <v>427</v>
      </c>
      <c r="C166" s="354">
        <v>1.9E-2</v>
      </c>
    </row>
    <row r="167" spans="1:3" x14ac:dyDescent="0.25">
      <c r="A167" s="8">
        <v>42107</v>
      </c>
      <c r="B167" s="354">
        <v>428</v>
      </c>
      <c r="C167" s="354">
        <v>7.0000000000000001E-3</v>
      </c>
    </row>
    <row r="168" spans="1:3" x14ac:dyDescent="0.25">
      <c r="A168" s="8">
        <v>42107</v>
      </c>
      <c r="B168" s="354">
        <v>433</v>
      </c>
      <c r="C168" s="354">
        <v>0.115</v>
      </c>
    </row>
    <row r="169" spans="1:3" x14ac:dyDescent="0.25">
      <c r="A169" s="8">
        <v>42107</v>
      </c>
      <c r="B169" s="354">
        <v>434</v>
      </c>
      <c r="C169" s="354">
        <v>7.8420000000000004E-2</v>
      </c>
    </row>
    <row r="170" spans="1:3" x14ac:dyDescent="0.25">
      <c r="A170" s="8">
        <v>42107</v>
      </c>
      <c r="B170" s="354">
        <v>435</v>
      </c>
      <c r="C170" s="354">
        <v>2.9000000000000001E-2</v>
      </c>
    </row>
    <row r="171" spans="1:3" x14ac:dyDescent="0.25">
      <c r="A171" s="8">
        <v>42107</v>
      </c>
      <c r="B171" s="354">
        <v>436</v>
      </c>
      <c r="C171" s="354">
        <v>2.5999999999999999E-2</v>
      </c>
    </row>
    <row r="172" spans="1:3" x14ac:dyDescent="0.25">
      <c r="A172" s="8">
        <v>42107</v>
      </c>
      <c r="B172" s="354">
        <v>437</v>
      </c>
      <c r="C172" s="354">
        <v>1.9E-2</v>
      </c>
    </row>
    <row r="173" spans="1:3" x14ac:dyDescent="0.25">
      <c r="A173" s="8">
        <v>42107</v>
      </c>
      <c r="B173" s="354">
        <v>438</v>
      </c>
      <c r="C173" s="354">
        <v>1.4E-2</v>
      </c>
    </row>
    <row r="174" spans="1:3" x14ac:dyDescent="0.25">
      <c r="A174" s="8">
        <v>42107</v>
      </c>
      <c r="B174" s="354">
        <v>441</v>
      </c>
      <c r="C174" s="354">
        <v>0.04</v>
      </c>
    </row>
    <row r="175" spans="1:3" x14ac:dyDescent="0.25">
      <c r="A175" s="8">
        <v>42107</v>
      </c>
      <c r="B175" s="354">
        <v>444</v>
      </c>
      <c r="C175" s="354">
        <v>0.05</v>
      </c>
    </row>
    <row r="176" spans="1:3" x14ac:dyDescent="0.25">
      <c r="A176" s="8">
        <v>42107</v>
      </c>
      <c r="B176" s="354">
        <v>445</v>
      </c>
      <c r="C176" s="354">
        <v>8.4000000000000005E-2</v>
      </c>
    </row>
    <row r="177" spans="1:3" x14ac:dyDescent="0.25">
      <c r="A177" s="8">
        <v>42107</v>
      </c>
      <c r="B177" s="354">
        <v>446</v>
      </c>
      <c r="C177" s="354">
        <v>1.6E-2</v>
      </c>
    </row>
    <row r="178" spans="1:3" x14ac:dyDescent="0.25">
      <c r="A178" s="8">
        <v>42107</v>
      </c>
      <c r="B178" s="354">
        <v>447</v>
      </c>
      <c r="C178" s="354">
        <v>2.103E-2</v>
      </c>
    </row>
    <row r="179" spans="1:3" x14ac:dyDescent="0.25">
      <c r="A179" s="8">
        <v>42107</v>
      </c>
      <c r="B179" s="354">
        <v>451</v>
      </c>
      <c r="C179" s="354">
        <v>1.2999999999999999E-2</v>
      </c>
    </row>
    <row r="180" spans="1:3" x14ac:dyDescent="0.25">
      <c r="A180" s="8">
        <v>42107</v>
      </c>
      <c r="B180" s="354">
        <v>452</v>
      </c>
      <c r="C180" s="354">
        <v>3.2000000000000001E-2</v>
      </c>
    </row>
    <row r="181" spans="1:3" x14ac:dyDescent="0.25">
      <c r="A181" s="8">
        <v>42107</v>
      </c>
      <c r="B181" s="354">
        <v>453</v>
      </c>
      <c r="C181" s="354">
        <v>3.5999999999999997E-2</v>
      </c>
    </row>
    <row r="182" spans="1:3" x14ac:dyDescent="0.25">
      <c r="A182" s="8">
        <v>42107</v>
      </c>
      <c r="B182" s="354">
        <v>454</v>
      </c>
      <c r="C182" s="354">
        <v>2.7390000000000001E-2</v>
      </c>
    </row>
    <row r="183" spans="1:3" x14ac:dyDescent="0.25">
      <c r="A183" s="8">
        <v>42107</v>
      </c>
      <c r="B183" s="354">
        <v>492</v>
      </c>
      <c r="C183" s="354">
        <v>3.3950000000000001E-2</v>
      </c>
    </row>
    <row r="184" spans="1:3" x14ac:dyDescent="0.25">
      <c r="A184" s="8">
        <v>42107</v>
      </c>
      <c r="B184" s="354">
        <v>493</v>
      </c>
      <c r="C184" s="354">
        <v>4.7410000000000001E-2</v>
      </c>
    </row>
    <row r="185" spans="1:3" x14ac:dyDescent="0.25">
      <c r="A185" s="8">
        <v>42107</v>
      </c>
      <c r="B185" s="354">
        <v>496</v>
      </c>
      <c r="C185" s="354">
        <v>5.9560000000000002E-2</v>
      </c>
    </row>
    <row r="186" spans="1:3" x14ac:dyDescent="0.25">
      <c r="A186" s="8">
        <v>42107</v>
      </c>
      <c r="B186" s="354">
        <v>497</v>
      </c>
      <c r="C186" s="354">
        <v>1.0999999999999999E-2</v>
      </c>
    </row>
    <row r="187" spans="1:3" x14ac:dyDescent="0.25">
      <c r="A187" s="8">
        <v>42107</v>
      </c>
      <c r="B187" s="354">
        <v>498</v>
      </c>
      <c r="C187" s="354">
        <v>4.1489999999999999E-2</v>
      </c>
    </row>
    <row r="188" spans="1:3" x14ac:dyDescent="0.25">
      <c r="A188" s="8">
        <v>42107</v>
      </c>
      <c r="B188" s="354">
        <v>499</v>
      </c>
      <c r="C188" s="354">
        <v>9.8640000000000005E-2</v>
      </c>
    </row>
    <row r="189" spans="1:3" x14ac:dyDescent="0.25">
      <c r="A189" s="8">
        <v>42107</v>
      </c>
      <c r="B189" s="354">
        <v>500</v>
      </c>
      <c r="C189" s="354">
        <v>1.17E-2</v>
      </c>
    </row>
    <row r="190" spans="1:3" x14ac:dyDescent="0.25">
      <c r="A190" s="8">
        <v>42107</v>
      </c>
      <c r="B190" s="354">
        <v>503</v>
      </c>
      <c r="C190" s="354">
        <v>2.7399999999999998E-3</v>
      </c>
    </row>
    <row r="191" spans="1:3" x14ac:dyDescent="0.25">
      <c r="A191" s="8">
        <v>42107</v>
      </c>
      <c r="B191" s="354">
        <v>504</v>
      </c>
      <c r="C191" s="354">
        <v>1.307E-2</v>
      </c>
    </row>
    <row r="192" spans="1:3" x14ac:dyDescent="0.25">
      <c r="A192" s="8">
        <v>42107</v>
      </c>
      <c r="B192" s="354">
        <v>505</v>
      </c>
      <c r="C192" s="354">
        <v>5.3539999999999997E-2</v>
      </c>
    </row>
    <row r="193" spans="1:3" x14ac:dyDescent="0.25">
      <c r="A193" s="8">
        <v>42107</v>
      </c>
      <c r="B193" s="354">
        <v>507</v>
      </c>
      <c r="C193" s="354">
        <v>7.0699999999999999E-3</v>
      </c>
    </row>
    <row r="194" spans="1:3" x14ac:dyDescent="0.25">
      <c r="A194" s="8">
        <v>42107</v>
      </c>
      <c r="B194" s="354">
        <v>508</v>
      </c>
      <c r="C194" s="354">
        <v>4.7309999999999998E-2</v>
      </c>
    </row>
    <row r="195" spans="1:3" x14ac:dyDescent="0.25">
      <c r="A195" s="8">
        <v>42107</v>
      </c>
      <c r="B195" s="354">
        <v>511</v>
      </c>
      <c r="C195" s="354">
        <v>0.105</v>
      </c>
    </row>
    <row r="196" spans="1:3" x14ac:dyDescent="0.25">
      <c r="A196" s="8">
        <v>42107</v>
      </c>
      <c r="B196" s="354">
        <v>512</v>
      </c>
      <c r="C196" s="354">
        <v>3.7010000000000001E-2</v>
      </c>
    </row>
    <row r="197" spans="1:3" x14ac:dyDescent="0.25">
      <c r="A197" s="8">
        <v>42107</v>
      </c>
      <c r="B197" s="354">
        <v>514</v>
      </c>
      <c r="C197" s="354">
        <v>7.3000000000000001E-3</v>
      </c>
    </row>
    <row r="198" spans="1:3" x14ac:dyDescent="0.25">
      <c r="A198" s="8">
        <v>42107</v>
      </c>
      <c r="B198" s="354">
        <v>516</v>
      </c>
      <c r="C198" s="354">
        <v>6.0000000000000001E-3</v>
      </c>
    </row>
    <row r="199" spans="1:3" x14ac:dyDescent="0.25">
      <c r="A199" s="8">
        <v>42107</v>
      </c>
      <c r="B199" s="354">
        <v>517</v>
      </c>
      <c r="C199" s="354">
        <v>0.03</v>
      </c>
    </row>
    <row r="200" spans="1:3" x14ac:dyDescent="0.25">
      <c r="A200" s="8">
        <v>42107</v>
      </c>
      <c r="B200" s="354">
        <v>518</v>
      </c>
      <c r="C200" s="354">
        <v>2.8000000000000001E-2</v>
      </c>
    </row>
    <row r="201" spans="1:3" x14ac:dyDescent="0.25">
      <c r="A201" s="8">
        <v>42107</v>
      </c>
      <c r="B201" s="354">
        <v>522</v>
      </c>
      <c r="C201" s="354">
        <v>1.397E-2</v>
      </c>
    </row>
    <row r="202" spans="1:3" x14ac:dyDescent="0.25">
      <c r="A202" s="8">
        <v>42107</v>
      </c>
      <c r="B202" s="354">
        <v>523</v>
      </c>
      <c r="C202" s="354">
        <v>1.005E-2</v>
      </c>
    </row>
    <row r="203" spans="1:3" x14ac:dyDescent="0.25">
      <c r="A203" s="8">
        <v>42107</v>
      </c>
      <c r="B203" s="354">
        <v>525</v>
      </c>
      <c r="C203" s="354">
        <v>3.4970000000000001E-2</v>
      </c>
    </row>
    <row r="204" spans="1:3" x14ac:dyDescent="0.25">
      <c r="A204" s="8">
        <v>42107</v>
      </c>
      <c r="B204" s="354">
        <v>526</v>
      </c>
      <c r="C204" s="354">
        <v>2.6190000000000001E-2</v>
      </c>
    </row>
    <row r="205" spans="1:3" x14ac:dyDescent="0.25">
      <c r="A205" s="8">
        <v>42107</v>
      </c>
      <c r="B205" s="354">
        <v>527</v>
      </c>
      <c r="C205" s="354">
        <v>3.9620000000000002E-2</v>
      </c>
    </row>
    <row r="206" spans="1:3" x14ac:dyDescent="0.25">
      <c r="A206" s="8">
        <v>42107</v>
      </c>
      <c r="B206" s="354">
        <v>529</v>
      </c>
      <c r="C206" s="354">
        <v>4.6829999999999997E-2</v>
      </c>
    </row>
    <row r="207" spans="1:3" x14ac:dyDescent="0.25">
      <c r="A207" s="8">
        <v>42107</v>
      </c>
      <c r="B207" s="354">
        <v>530</v>
      </c>
      <c r="C207" s="354">
        <v>4.7500000000000001E-2</v>
      </c>
    </row>
    <row r="208" spans="1:3" x14ac:dyDescent="0.25">
      <c r="A208" s="8">
        <v>42107</v>
      </c>
      <c r="B208" s="354">
        <v>532</v>
      </c>
      <c r="C208" s="354">
        <v>3.2099999999999997E-2</v>
      </c>
    </row>
    <row r="209" spans="1:3" x14ac:dyDescent="0.25">
      <c r="A209" s="8">
        <v>42107</v>
      </c>
      <c r="B209" s="354">
        <v>536</v>
      </c>
      <c r="C209" s="354">
        <v>4.1000000000000002E-2</v>
      </c>
    </row>
    <row r="210" spans="1:3" x14ac:dyDescent="0.25">
      <c r="A210" s="8">
        <v>42107</v>
      </c>
      <c r="B210" s="354">
        <v>537</v>
      </c>
      <c r="C210" s="354">
        <v>5.6000000000000001E-2</v>
      </c>
    </row>
    <row r="211" spans="1:3" x14ac:dyDescent="0.25">
      <c r="A211" s="8">
        <v>42107</v>
      </c>
      <c r="B211" s="354">
        <v>539</v>
      </c>
      <c r="C211" s="354">
        <v>4.3810000000000002E-2</v>
      </c>
    </row>
    <row r="212" spans="1:3" x14ac:dyDescent="0.25">
      <c r="A212" s="8">
        <v>42107</v>
      </c>
      <c r="B212" s="354">
        <v>540</v>
      </c>
      <c r="C212" s="354">
        <v>4.9209999999999997E-2</v>
      </c>
    </row>
    <row r="213" spans="1:3" x14ac:dyDescent="0.25">
      <c r="A213" s="8">
        <v>42107</v>
      </c>
      <c r="B213" s="354">
        <v>541</v>
      </c>
      <c r="C213" s="354">
        <v>5.3870000000000001E-2</v>
      </c>
    </row>
    <row r="214" spans="1:3" x14ac:dyDescent="0.25">
      <c r="A214" s="8">
        <v>42107</v>
      </c>
      <c r="B214" s="354">
        <v>543</v>
      </c>
      <c r="C214" s="354">
        <v>3.9010000000000003E-2</v>
      </c>
    </row>
    <row r="215" spans="1:3" x14ac:dyDescent="0.25">
      <c r="A215" s="8">
        <v>42107</v>
      </c>
      <c r="B215" s="354">
        <v>546</v>
      </c>
      <c r="C215" s="354">
        <v>3.986E-2</v>
      </c>
    </row>
    <row r="216" spans="1:3" x14ac:dyDescent="0.25">
      <c r="A216" s="8">
        <v>42107</v>
      </c>
      <c r="B216" s="354">
        <v>547</v>
      </c>
      <c r="C216" s="354">
        <v>0.10488</v>
      </c>
    </row>
    <row r="217" spans="1:3" x14ac:dyDescent="0.25">
      <c r="A217" s="8">
        <v>42107</v>
      </c>
      <c r="B217" s="354">
        <v>548</v>
      </c>
      <c r="C217" s="354">
        <v>4.8669999999999998E-2</v>
      </c>
    </row>
    <row r="218" spans="1:3" x14ac:dyDescent="0.25">
      <c r="A218" s="8">
        <v>42107</v>
      </c>
      <c r="B218" s="354">
        <v>549</v>
      </c>
      <c r="C218" s="354">
        <v>2.232E-2</v>
      </c>
    </row>
    <row r="219" spans="1:3" x14ac:dyDescent="0.25">
      <c r="A219" s="8">
        <v>42107</v>
      </c>
      <c r="B219" s="354">
        <v>552</v>
      </c>
      <c r="C219" s="354">
        <v>4.0059999999999998E-2</v>
      </c>
    </row>
    <row r="220" spans="1:3" x14ac:dyDescent="0.25">
      <c r="A220" s="8">
        <v>42107</v>
      </c>
      <c r="B220" s="354">
        <v>555</v>
      </c>
      <c r="C220" s="354">
        <v>2.179E-2</v>
      </c>
    </row>
    <row r="221" spans="1:3" x14ac:dyDescent="0.25">
      <c r="A221" s="8">
        <v>42107</v>
      </c>
      <c r="B221" s="354">
        <v>558</v>
      </c>
      <c r="C221" s="354">
        <v>2.733E-2</v>
      </c>
    </row>
    <row r="222" spans="1:3" x14ac:dyDescent="0.25">
      <c r="A222" s="8">
        <v>42107</v>
      </c>
      <c r="B222" s="354">
        <v>560</v>
      </c>
      <c r="C222" s="354">
        <v>2.632E-2</v>
      </c>
    </row>
    <row r="223" spans="1:3" x14ac:dyDescent="0.25">
      <c r="A223" s="8">
        <v>42107</v>
      </c>
      <c r="B223" s="354">
        <v>561</v>
      </c>
      <c r="C223" s="354">
        <v>2.4989999999999998E-2</v>
      </c>
    </row>
    <row r="224" spans="1:3" x14ac:dyDescent="0.25">
      <c r="A224" s="8">
        <v>42107</v>
      </c>
      <c r="B224" s="354">
        <v>562</v>
      </c>
      <c r="C224" s="354">
        <v>3.916E-2</v>
      </c>
    </row>
    <row r="225" spans="1:3" x14ac:dyDescent="0.25">
      <c r="A225" s="8">
        <v>42107</v>
      </c>
      <c r="B225" s="354">
        <v>564</v>
      </c>
      <c r="C225" s="354">
        <v>8.5100000000000002E-3</v>
      </c>
    </row>
    <row r="226" spans="1:3" x14ac:dyDescent="0.25">
      <c r="A226" s="8">
        <v>42107</v>
      </c>
      <c r="B226" s="354">
        <v>565</v>
      </c>
      <c r="C226" s="354">
        <v>2.4889999999999999E-2</v>
      </c>
    </row>
    <row r="227" spans="1:3" x14ac:dyDescent="0.25">
      <c r="A227" s="8">
        <v>42107</v>
      </c>
      <c r="B227" s="354">
        <v>566</v>
      </c>
      <c r="C227" s="354">
        <v>0.12634000000000001</v>
      </c>
    </row>
    <row r="228" spans="1:3" x14ac:dyDescent="0.25">
      <c r="A228" s="8">
        <v>42107</v>
      </c>
      <c r="B228" s="354">
        <v>570</v>
      </c>
      <c r="C228" s="354">
        <v>6.2850000000000003E-2</v>
      </c>
    </row>
    <row r="229" spans="1:3" x14ac:dyDescent="0.25">
      <c r="A229" s="8">
        <v>42107</v>
      </c>
      <c r="B229" s="354">
        <v>571</v>
      </c>
      <c r="C229" s="354">
        <v>4.5629999999999997E-2</v>
      </c>
    </row>
    <row r="230" spans="1:3" x14ac:dyDescent="0.25">
      <c r="A230" s="8">
        <v>42107</v>
      </c>
      <c r="B230" s="354">
        <v>572</v>
      </c>
      <c r="C230" s="354">
        <v>1.703E-2</v>
      </c>
    </row>
    <row r="231" spans="1:3" x14ac:dyDescent="0.25">
      <c r="A231" s="8">
        <v>42107</v>
      </c>
      <c r="B231" s="354">
        <v>574</v>
      </c>
      <c r="C231" s="354">
        <v>3.2660000000000002E-2</v>
      </c>
    </row>
    <row r="232" spans="1:3" x14ac:dyDescent="0.25">
      <c r="A232" s="8">
        <v>42107</v>
      </c>
      <c r="B232" s="354">
        <v>576</v>
      </c>
      <c r="C232" s="354">
        <v>1.2149999999999999E-2</v>
      </c>
    </row>
    <row r="233" spans="1:3" x14ac:dyDescent="0.25">
      <c r="A233" s="8">
        <v>42107</v>
      </c>
      <c r="B233" s="354">
        <v>577</v>
      </c>
      <c r="C233" s="354">
        <v>8.6899999999999998E-3</v>
      </c>
    </row>
    <row r="234" spans="1:3" x14ac:dyDescent="0.25">
      <c r="A234" s="8">
        <v>42107</v>
      </c>
      <c r="B234" s="354">
        <v>578</v>
      </c>
      <c r="C234" s="354">
        <v>5.28E-3</v>
      </c>
    </row>
    <row r="235" spans="1:3" x14ac:dyDescent="0.25">
      <c r="A235" s="8">
        <v>42107</v>
      </c>
      <c r="B235" s="354">
        <v>579</v>
      </c>
      <c r="C235" s="354">
        <v>2.8250000000000001E-2</v>
      </c>
    </row>
    <row r="236" spans="1:3" x14ac:dyDescent="0.25">
      <c r="A236" s="8">
        <v>42107</v>
      </c>
      <c r="B236" s="354">
        <v>583</v>
      </c>
      <c r="C236" s="354">
        <v>1.4670000000000001E-2</v>
      </c>
    </row>
    <row r="237" spans="1:3" x14ac:dyDescent="0.25">
      <c r="A237" s="8">
        <v>42107</v>
      </c>
      <c r="B237" s="354">
        <v>585</v>
      </c>
      <c r="C237" s="354">
        <v>6.1799999999999997E-3</v>
      </c>
    </row>
    <row r="238" spans="1:3" x14ac:dyDescent="0.25">
      <c r="A238" s="8">
        <v>42107</v>
      </c>
      <c r="B238" s="354">
        <v>586</v>
      </c>
      <c r="C238" s="354">
        <v>1.7069999999999998E-2</v>
      </c>
    </row>
    <row r="239" spans="1:3" x14ac:dyDescent="0.25">
      <c r="A239" s="8">
        <v>42107</v>
      </c>
      <c r="B239" s="354">
        <v>587</v>
      </c>
      <c r="C239" s="354">
        <v>1.095E-2</v>
      </c>
    </row>
    <row r="240" spans="1:3" x14ac:dyDescent="0.25">
      <c r="A240" s="8">
        <v>42107</v>
      </c>
      <c r="B240" s="354">
        <v>590</v>
      </c>
      <c r="C240" s="354">
        <v>8.3999999999999995E-3</v>
      </c>
    </row>
    <row r="241" spans="1:3" x14ac:dyDescent="0.25">
      <c r="A241" s="8">
        <v>42107</v>
      </c>
      <c r="B241" s="354">
        <v>592</v>
      </c>
      <c r="C241" s="354">
        <v>4.0590000000000001E-2</v>
      </c>
    </row>
    <row r="242" spans="1:3" x14ac:dyDescent="0.25">
      <c r="A242" s="8">
        <v>42107</v>
      </c>
      <c r="B242" s="354">
        <v>593</v>
      </c>
      <c r="C242" s="354">
        <v>5.2199999999999998E-3</v>
      </c>
    </row>
    <row r="243" spans="1:3" x14ac:dyDescent="0.25">
      <c r="A243" s="8">
        <v>42107</v>
      </c>
      <c r="B243" s="354">
        <v>594</v>
      </c>
      <c r="C243" s="354">
        <v>1.393E-2</v>
      </c>
    </row>
    <row r="244" spans="1:3" x14ac:dyDescent="0.25">
      <c r="A244" s="8">
        <v>42107</v>
      </c>
      <c r="B244" s="354">
        <v>631</v>
      </c>
      <c r="C244" s="354">
        <v>2.094E-2</v>
      </c>
    </row>
    <row r="245" spans="1:3" x14ac:dyDescent="0.25">
      <c r="A245" s="8">
        <v>42107</v>
      </c>
      <c r="B245" s="354">
        <v>632</v>
      </c>
      <c r="C245" s="354">
        <v>1.03E-2</v>
      </c>
    </row>
    <row r="246" spans="1:3" x14ac:dyDescent="0.25">
      <c r="A246" s="8">
        <v>42107</v>
      </c>
      <c r="B246" s="354">
        <v>634</v>
      </c>
      <c r="C246" s="354">
        <v>6.2500000000000003E-3</v>
      </c>
    </row>
    <row r="247" spans="1:3" x14ac:dyDescent="0.25">
      <c r="A247" s="8">
        <v>42107</v>
      </c>
      <c r="B247" s="354">
        <v>638</v>
      </c>
      <c r="C247" s="354">
        <v>2.5250000000000002E-2</v>
      </c>
    </row>
    <row r="248" spans="1:3" x14ac:dyDescent="0.25">
      <c r="A248" s="8">
        <v>42107</v>
      </c>
      <c r="B248" s="354">
        <v>640</v>
      </c>
      <c r="C248" s="354">
        <v>3.5899999999999999E-3</v>
      </c>
    </row>
    <row r="249" spans="1:3" x14ac:dyDescent="0.25">
      <c r="A249" s="8">
        <v>42107</v>
      </c>
      <c r="B249" s="354">
        <v>641</v>
      </c>
      <c r="C249" s="354">
        <v>1.9120000000000002E-2</v>
      </c>
    </row>
    <row r="250" spans="1:3" x14ac:dyDescent="0.25">
      <c r="A250" s="8">
        <v>42107</v>
      </c>
      <c r="B250" s="354">
        <v>644</v>
      </c>
      <c r="C250" s="354">
        <v>2.9299999999999999E-3</v>
      </c>
    </row>
    <row r="251" spans="1:3" x14ac:dyDescent="0.25">
      <c r="A251" s="8">
        <v>42107</v>
      </c>
      <c r="B251" s="354">
        <v>645</v>
      </c>
      <c r="C251" s="354">
        <v>1.468E-2</v>
      </c>
    </row>
    <row r="252" spans="1:3" x14ac:dyDescent="0.25">
      <c r="A252" s="8">
        <v>42107</v>
      </c>
      <c r="B252" s="354">
        <v>647</v>
      </c>
      <c r="C252" s="354">
        <v>5.4799999999999996E-3</v>
      </c>
    </row>
    <row r="253" spans="1:3" x14ac:dyDescent="0.25">
      <c r="A253" s="8">
        <v>42107</v>
      </c>
      <c r="B253" s="354">
        <v>648</v>
      </c>
      <c r="C253" s="354">
        <v>7.3099999999999997E-3</v>
      </c>
    </row>
    <row r="254" spans="1:3" x14ac:dyDescent="0.25">
      <c r="A254" s="8">
        <v>42107</v>
      </c>
      <c r="B254" s="354">
        <v>650</v>
      </c>
      <c r="C254" s="354">
        <v>3.2200000000000002E-3</v>
      </c>
    </row>
    <row r="255" spans="1:3" x14ac:dyDescent="0.25">
      <c r="A255" s="8">
        <v>42107</v>
      </c>
      <c r="B255" s="354">
        <v>651</v>
      </c>
      <c r="C255" s="354">
        <v>2.4490000000000001E-2</v>
      </c>
    </row>
    <row r="256" spans="1:3" x14ac:dyDescent="0.25">
      <c r="A256" s="8">
        <v>42107</v>
      </c>
      <c r="B256" s="354">
        <v>652</v>
      </c>
      <c r="C256" s="354">
        <v>1.4120000000000001E-2</v>
      </c>
    </row>
    <row r="257" spans="1:3" x14ac:dyDescent="0.25">
      <c r="A257" s="8">
        <v>42107</v>
      </c>
      <c r="B257" s="354">
        <v>653</v>
      </c>
      <c r="C257" s="354">
        <v>3.0269999999999998E-2</v>
      </c>
    </row>
    <row r="258" spans="1:3" x14ac:dyDescent="0.25">
      <c r="A258" s="8">
        <v>42107</v>
      </c>
      <c r="B258" s="354">
        <v>654</v>
      </c>
      <c r="C258" s="354">
        <v>7.3099999999999997E-3</v>
      </c>
    </row>
    <row r="259" spans="1:3" x14ac:dyDescent="0.25">
      <c r="A259" s="8">
        <v>42107</v>
      </c>
      <c r="B259" s="354">
        <v>655</v>
      </c>
      <c r="C259" s="354">
        <v>3.7100000000000002E-3</v>
      </c>
    </row>
    <row r="260" spans="1:3" x14ac:dyDescent="0.25">
      <c r="A260" s="8">
        <v>42107</v>
      </c>
      <c r="B260" s="354">
        <v>661</v>
      </c>
      <c r="C260" s="354">
        <v>3.2739999999999998E-2</v>
      </c>
    </row>
    <row r="261" spans="1:3" x14ac:dyDescent="0.25">
      <c r="A261" s="8">
        <v>42107</v>
      </c>
      <c r="B261" s="354">
        <v>662</v>
      </c>
      <c r="C261" s="354">
        <v>3.48E-3</v>
      </c>
    </row>
    <row r="262" spans="1:3" x14ac:dyDescent="0.25">
      <c r="A262" s="8">
        <v>42107</v>
      </c>
      <c r="B262" s="354">
        <v>663</v>
      </c>
      <c r="C262" s="354">
        <v>1.687E-2</v>
      </c>
    </row>
    <row r="263" spans="1:3" x14ac:dyDescent="0.25">
      <c r="A263" s="8">
        <v>42107</v>
      </c>
      <c r="B263" s="354">
        <v>664</v>
      </c>
      <c r="C263" s="354">
        <v>2.2800000000000001E-2</v>
      </c>
    </row>
    <row r="264" spans="1:3" x14ac:dyDescent="0.25">
      <c r="A264" s="8">
        <v>42107</v>
      </c>
      <c r="B264" s="354">
        <v>665</v>
      </c>
      <c r="C264" s="354">
        <v>4.5999999999999999E-3</v>
      </c>
    </row>
    <row r="265" spans="1:3" x14ac:dyDescent="0.25">
      <c r="A265" s="8">
        <v>42107</v>
      </c>
      <c r="B265" s="354">
        <v>736</v>
      </c>
      <c r="C265" s="354">
        <v>4.3600000000000002E-3</v>
      </c>
    </row>
    <row r="266" spans="1:3" x14ac:dyDescent="0.25">
      <c r="A266" s="8">
        <v>42107</v>
      </c>
      <c r="B266" s="354">
        <v>737</v>
      </c>
      <c r="C266" s="354">
        <v>8.4899999999999993E-3</v>
      </c>
    </row>
    <row r="267" spans="1:3" x14ac:dyDescent="0.25">
      <c r="A267" s="8">
        <v>42107</v>
      </c>
      <c r="B267" s="354">
        <v>740</v>
      </c>
      <c r="C267" s="354">
        <v>1.384E-2</v>
      </c>
    </row>
    <row r="268" spans="1:3" x14ac:dyDescent="0.25">
      <c r="A268" s="8">
        <v>42107</v>
      </c>
      <c r="B268" s="354">
        <v>743</v>
      </c>
      <c r="C268" s="354">
        <v>4.0140000000000002E-2</v>
      </c>
    </row>
    <row r="269" spans="1:3" x14ac:dyDescent="0.25">
      <c r="A269" s="8">
        <v>42107</v>
      </c>
      <c r="B269" s="354">
        <v>744</v>
      </c>
      <c r="C269" s="354">
        <v>1.9359999999999999E-2</v>
      </c>
    </row>
    <row r="270" spans="1:3" x14ac:dyDescent="0.25">
      <c r="A270" s="8">
        <v>42107</v>
      </c>
      <c r="B270" s="354">
        <v>745</v>
      </c>
      <c r="C270" s="354">
        <v>1.2460000000000001E-2</v>
      </c>
    </row>
    <row r="271" spans="1:3" x14ac:dyDescent="0.25">
      <c r="A271" s="8">
        <v>42107</v>
      </c>
      <c r="B271" s="354">
        <v>746</v>
      </c>
      <c r="C271" s="354">
        <v>2.8800000000000002E-3</v>
      </c>
    </row>
    <row r="272" spans="1:3" x14ac:dyDescent="0.25">
      <c r="A272" s="8">
        <v>42107</v>
      </c>
      <c r="B272" s="354">
        <v>749</v>
      </c>
      <c r="C272" s="354">
        <v>1.538E-2</v>
      </c>
    </row>
    <row r="273" spans="1:3" x14ac:dyDescent="0.25">
      <c r="A273" s="8">
        <v>42107</v>
      </c>
      <c r="B273" s="354">
        <v>750</v>
      </c>
      <c r="C273" s="354">
        <v>2.9329999999999998E-2</v>
      </c>
    </row>
    <row r="274" spans="1:3" x14ac:dyDescent="0.25">
      <c r="A274" s="8">
        <v>42107</v>
      </c>
      <c r="B274" s="354">
        <v>751</v>
      </c>
      <c r="C274" s="354">
        <v>5.7200000000000003E-3</v>
      </c>
    </row>
    <row r="275" spans="1:3" x14ac:dyDescent="0.25">
      <c r="A275" s="8">
        <v>42107</v>
      </c>
      <c r="B275" s="354">
        <v>752</v>
      </c>
      <c r="C275" s="354">
        <v>9.7000000000000003E-3</v>
      </c>
    </row>
    <row r="276" spans="1:3" x14ac:dyDescent="0.25">
      <c r="A276" s="8">
        <v>42107</v>
      </c>
      <c r="B276" s="354">
        <v>753</v>
      </c>
      <c r="C276" s="354">
        <v>2.793E-2</v>
      </c>
    </row>
    <row r="277" spans="1:3" x14ac:dyDescent="0.25">
      <c r="A277" s="8">
        <v>42107</v>
      </c>
      <c r="B277" s="354">
        <v>754</v>
      </c>
      <c r="C277" s="354">
        <v>2.33E-3</v>
      </c>
    </row>
    <row r="278" spans="1:3" x14ac:dyDescent="0.25">
      <c r="A278" s="8">
        <v>42107</v>
      </c>
      <c r="B278" s="354">
        <v>755</v>
      </c>
      <c r="C278" s="354">
        <v>2.4289999999999999E-2</v>
      </c>
    </row>
    <row r="279" spans="1:3" x14ac:dyDescent="0.25">
      <c r="A279" s="8">
        <v>42107</v>
      </c>
      <c r="B279" s="354">
        <v>756</v>
      </c>
      <c r="C279" s="354">
        <v>2.7009999999999999E-2</v>
      </c>
    </row>
    <row r="280" spans="1:3" x14ac:dyDescent="0.25">
      <c r="A280" s="8">
        <v>42107</v>
      </c>
      <c r="B280" s="354">
        <v>758</v>
      </c>
      <c r="C280" s="354">
        <v>4.3899999999999998E-3</v>
      </c>
    </row>
    <row r="281" spans="1:3" x14ac:dyDescent="0.25">
      <c r="A281" s="8">
        <v>42107</v>
      </c>
      <c r="B281" s="354">
        <v>760</v>
      </c>
      <c r="C281" s="354">
        <v>5.5599999999999998E-3</v>
      </c>
    </row>
    <row r="282" spans="1:3" x14ac:dyDescent="0.25">
      <c r="A282" s="8">
        <v>42107</v>
      </c>
      <c r="B282" s="354">
        <v>762</v>
      </c>
      <c r="C282" s="354">
        <v>3.2699999999999999E-3</v>
      </c>
    </row>
    <row r="283" spans="1:3" x14ac:dyDescent="0.25">
      <c r="A283" s="8">
        <v>42107</v>
      </c>
      <c r="B283" s="354">
        <v>765</v>
      </c>
      <c r="C283" s="354">
        <v>1.1039999999999999E-2</v>
      </c>
    </row>
    <row r="284" spans="1:3" x14ac:dyDescent="0.25">
      <c r="A284" s="8">
        <v>42107</v>
      </c>
      <c r="B284" s="354">
        <v>769</v>
      </c>
      <c r="C284" s="354">
        <v>8.5299999999999994E-3</v>
      </c>
    </row>
    <row r="285" spans="1:3" x14ac:dyDescent="0.25">
      <c r="A285" s="8">
        <v>42107</v>
      </c>
      <c r="B285" s="354">
        <v>770</v>
      </c>
      <c r="C285" s="354">
        <v>1.8440000000000002E-2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09"/>
  <sheetViews>
    <sheetView tabSelected="1" zoomScaleNormal="100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9.7109375" bestFit="1" customWidth="1"/>
    <col min="2" max="2" width="5.42578125" style="446" bestFit="1" customWidth="1"/>
    <col min="3" max="3" width="5.7109375" style="317" customWidth="1"/>
    <col min="4" max="4" width="5.7109375" style="317" bestFit="1" customWidth="1"/>
    <col min="5" max="5" width="8.28515625" style="317" bestFit="1" customWidth="1"/>
    <col min="6" max="6" width="35.85546875" customWidth="1"/>
    <col min="7" max="7" width="11.7109375" customWidth="1"/>
    <col min="8" max="8" width="14" bestFit="1" customWidth="1"/>
    <col min="9" max="9" width="19.7109375" style="346" bestFit="1" customWidth="1"/>
    <col min="10" max="10" width="17.42578125" style="317" bestFit="1" customWidth="1"/>
    <col min="11" max="11" width="10.42578125" style="317" bestFit="1" customWidth="1"/>
    <col min="12" max="12" width="7.28515625" style="346" bestFit="1" customWidth="1"/>
    <col min="13" max="13" width="6.5703125" style="346" bestFit="1" customWidth="1"/>
    <col min="14" max="14" width="13.85546875" style="346" bestFit="1" customWidth="1"/>
  </cols>
  <sheetData>
    <row r="1" spans="1:14" x14ac:dyDescent="0.25">
      <c r="I1" s="454" t="s">
        <v>247</v>
      </c>
      <c r="J1" s="454"/>
    </row>
    <row r="2" spans="1:14" s="444" customFormat="1" ht="32.25" customHeight="1" x14ac:dyDescent="0.25">
      <c r="A2" s="440" t="s">
        <v>251</v>
      </c>
      <c r="B2" s="396" t="s">
        <v>246</v>
      </c>
      <c r="C2" s="396" t="s">
        <v>140</v>
      </c>
      <c r="D2" s="396" t="s">
        <v>141</v>
      </c>
      <c r="E2" s="396" t="s">
        <v>146</v>
      </c>
      <c r="F2" s="396" t="s">
        <v>235</v>
      </c>
      <c r="G2" s="396" t="s">
        <v>152</v>
      </c>
      <c r="H2" s="396" t="s">
        <v>153</v>
      </c>
      <c r="I2" s="441" t="s">
        <v>248</v>
      </c>
      <c r="J2" s="441" t="s">
        <v>249</v>
      </c>
      <c r="K2" s="442" t="s">
        <v>250</v>
      </c>
      <c r="L2" s="443" t="s">
        <v>302</v>
      </c>
      <c r="M2" s="443" t="s">
        <v>301</v>
      </c>
      <c r="N2" s="443" t="s">
        <v>300</v>
      </c>
    </row>
    <row r="3" spans="1:14" x14ac:dyDescent="0.25">
      <c r="A3" s="337">
        <v>39600</v>
      </c>
      <c r="B3" s="340">
        <v>74</v>
      </c>
      <c r="C3" s="327">
        <v>1</v>
      </c>
      <c r="D3" s="327">
        <v>3</v>
      </c>
      <c r="E3" s="327" t="s">
        <v>143</v>
      </c>
      <c r="F3" s="327" t="s">
        <v>150</v>
      </c>
      <c r="G3" s="327" t="s">
        <v>154</v>
      </c>
      <c r="H3" s="327" t="s">
        <v>154</v>
      </c>
      <c r="I3" s="326">
        <v>5.3159999999999999E-2</v>
      </c>
      <c r="J3" s="326">
        <v>2.4160000000000001E-2</v>
      </c>
      <c r="K3" s="330">
        <f>SUM(I3,J3)</f>
        <v>7.732E-2</v>
      </c>
      <c r="L3" s="9">
        <f>(10000*I3)/13.19</f>
        <v>40.303260045489012</v>
      </c>
      <c r="M3" s="9">
        <f>(10000*J3)/13.19</f>
        <v>18.316906747536013</v>
      </c>
      <c r="N3" s="9">
        <f>(10000*K3)/13.19</f>
        <v>58.620166793025028</v>
      </c>
    </row>
    <row r="4" spans="1:14" x14ac:dyDescent="0.25">
      <c r="A4" s="337">
        <v>39600</v>
      </c>
      <c r="B4" s="340">
        <v>80</v>
      </c>
      <c r="C4" s="327">
        <v>1</v>
      </c>
      <c r="D4" s="327">
        <v>3</v>
      </c>
      <c r="E4" s="327" t="s">
        <v>143</v>
      </c>
      <c r="F4" s="327" t="s">
        <v>148</v>
      </c>
      <c r="G4" s="327" t="s">
        <v>154</v>
      </c>
      <c r="H4" s="327" t="s">
        <v>154</v>
      </c>
      <c r="I4" s="326">
        <v>9.3280000000000002E-2</v>
      </c>
      <c r="J4" s="326">
        <v>6.7000000000000002E-3</v>
      </c>
      <c r="K4" s="330">
        <f t="shared" ref="K4:K67" si="0">SUM(I4,J4)</f>
        <v>9.9979999999999999E-2</v>
      </c>
      <c r="L4" s="9">
        <f t="shared" ref="L4:L67" si="1">(10000*I4)/13.19</f>
        <v>70.720242608036401</v>
      </c>
      <c r="M4" s="9">
        <f t="shared" ref="M4:M67" si="2">(10000*J4)/13.19</f>
        <v>5.0796057619408641</v>
      </c>
      <c r="N4" s="9">
        <f t="shared" ref="N4:N67" si="3">(10000*K4)/13.19</f>
        <v>75.799848369977255</v>
      </c>
    </row>
    <row r="5" spans="1:14" x14ac:dyDescent="0.25">
      <c r="A5" s="337">
        <v>39600</v>
      </c>
      <c r="B5" s="340">
        <v>84</v>
      </c>
      <c r="C5" s="327">
        <v>1</v>
      </c>
      <c r="D5" s="327">
        <v>3</v>
      </c>
      <c r="E5" s="327" t="s">
        <v>143</v>
      </c>
      <c r="F5" s="327" t="s">
        <v>189</v>
      </c>
      <c r="G5" s="327" t="s">
        <v>154</v>
      </c>
      <c r="H5" s="327" t="s">
        <v>154</v>
      </c>
      <c r="I5" s="326">
        <v>1.5559999999999999E-2</v>
      </c>
      <c r="J5" s="326" t="s">
        <v>14</v>
      </c>
      <c r="K5" s="330" t="s">
        <v>14</v>
      </c>
      <c r="L5" s="9">
        <f t="shared" si="1"/>
        <v>11.796815769522366</v>
      </c>
      <c r="M5" s="9" t="s">
        <v>14</v>
      </c>
      <c r="N5" s="9" t="s">
        <v>14</v>
      </c>
    </row>
    <row r="6" spans="1:14" x14ac:dyDescent="0.25">
      <c r="A6" s="337">
        <v>39600</v>
      </c>
      <c r="B6" s="340">
        <v>85</v>
      </c>
      <c r="C6" s="327">
        <v>1</v>
      </c>
      <c r="D6" s="327">
        <v>3</v>
      </c>
      <c r="E6" s="327" t="s">
        <v>143</v>
      </c>
      <c r="F6" s="327" t="s">
        <v>238</v>
      </c>
      <c r="G6" s="327" t="s">
        <v>154</v>
      </c>
      <c r="H6" s="327" t="s">
        <v>154</v>
      </c>
      <c r="I6" s="326" t="s">
        <v>14</v>
      </c>
      <c r="J6" s="326">
        <v>1.7680000000000001E-2</v>
      </c>
      <c r="K6" s="330" t="s">
        <v>14</v>
      </c>
      <c r="L6" s="9" t="s">
        <v>14</v>
      </c>
      <c r="M6" s="9">
        <f t="shared" si="2"/>
        <v>13.404094010614102</v>
      </c>
      <c r="N6" s="9" t="s">
        <v>14</v>
      </c>
    </row>
    <row r="7" spans="1:14" x14ac:dyDescent="0.25">
      <c r="A7" s="337">
        <v>39600</v>
      </c>
      <c r="B7" s="340">
        <v>86</v>
      </c>
      <c r="C7" s="327">
        <v>1</v>
      </c>
      <c r="D7" s="327">
        <v>3</v>
      </c>
      <c r="E7" s="327" t="s">
        <v>143</v>
      </c>
      <c r="F7" s="327" t="s">
        <v>149</v>
      </c>
      <c r="G7" s="327" t="s">
        <v>154</v>
      </c>
      <c r="H7" s="327" t="s">
        <v>154</v>
      </c>
      <c r="I7" s="326">
        <v>0.12111</v>
      </c>
      <c r="J7" s="326">
        <v>2.7019999999999999E-2</v>
      </c>
      <c r="K7" s="330">
        <f t="shared" si="0"/>
        <v>0.14812999999999998</v>
      </c>
      <c r="L7" s="9">
        <f t="shared" si="1"/>
        <v>91.819560272934041</v>
      </c>
      <c r="M7" s="9">
        <f t="shared" si="2"/>
        <v>20.485216072782411</v>
      </c>
      <c r="N7" s="9">
        <f t="shared" si="3"/>
        <v>112.30477634571643</v>
      </c>
    </row>
    <row r="8" spans="1:14" x14ac:dyDescent="0.25">
      <c r="A8" s="337">
        <v>39600</v>
      </c>
      <c r="B8" s="340">
        <v>91</v>
      </c>
      <c r="C8" s="327">
        <v>1</v>
      </c>
      <c r="D8" s="327">
        <v>3</v>
      </c>
      <c r="E8" s="327" t="s">
        <v>143</v>
      </c>
      <c r="F8" s="327" t="s">
        <v>240</v>
      </c>
      <c r="G8" s="327" t="s">
        <v>154</v>
      </c>
      <c r="H8" s="327" t="s">
        <v>154</v>
      </c>
      <c r="I8" s="326">
        <v>3.2370000000000003E-2</v>
      </c>
      <c r="J8" s="326" t="s">
        <v>14</v>
      </c>
      <c r="K8" s="330">
        <f t="shared" si="0"/>
        <v>3.2370000000000003E-2</v>
      </c>
      <c r="L8" s="9">
        <f t="shared" si="1"/>
        <v>24.541319181197881</v>
      </c>
      <c r="M8" s="9" t="s">
        <v>14</v>
      </c>
      <c r="N8" s="9">
        <f t="shared" si="3"/>
        <v>24.541319181197881</v>
      </c>
    </row>
    <row r="9" spans="1:14" x14ac:dyDescent="0.25">
      <c r="A9" s="337">
        <v>39600</v>
      </c>
      <c r="B9" s="340">
        <v>92</v>
      </c>
      <c r="C9" s="327">
        <v>1</v>
      </c>
      <c r="D9" s="327">
        <v>3</v>
      </c>
      <c r="E9" s="327" t="s">
        <v>143</v>
      </c>
      <c r="F9" s="327" t="s">
        <v>194</v>
      </c>
      <c r="G9" s="327" t="s">
        <v>154</v>
      </c>
      <c r="H9" s="327" t="s">
        <v>154</v>
      </c>
      <c r="I9" s="326" t="s">
        <v>14</v>
      </c>
      <c r="J9" s="326">
        <v>3.8699999999999998E-2</v>
      </c>
      <c r="K9" s="330" t="s">
        <v>14</v>
      </c>
      <c r="L9" s="9" t="s">
        <v>14</v>
      </c>
      <c r="M9" s="9">
        <f t="shared" si="2"/>
        <v>29.340409401061411</v>
      </c>
      <c r="N9" s="9" t="s">
        <v>14</v>
      </c>
    </row>
    <row r="10" spans="1:14" x14ac:dyDescent="0.25">
      <c r="A10" s="337">
        <v>39600</v>
      </c>
      <c r="B10" s="340">
        <v>96</v>
      </c>
      <c r="C10" s="327">
        <v>1</v>
      </c>
      <c r="D10" s="327">
        <v>3</v>
      </c>
      <c r="E10" s="327" t="s">
        <v>143</v>
      </c>
      <c r="F10" s="327" t="s">
        <v>241</v>
      </c>
      <c r="G10" s="327" t="s">
        <v>154</v>
      </c>
      <c r="H10" s="327" t="s">
        <v>154</v>
      </c>
      <c r="I10" s="326">
        <v>7.2590000000000002E-2</v>
      </c>
      <c r="J10" s="326">
        <v>1.821E-2</v>
      </c>
      <c r="K10" s="330">
        <f t="shared" si="0"/>
        <v>9.0800000000000006E-2</v>
      </c>
      <c r="L10" s="9">
        <f t="shared" si="1"/>
        <v>55.034116755117516</v>
      </c>
      <c r="M10" s="9">
        <f t="shared" si="2"/>
        <v>13.805913570887036</v>
      </c>
      <c r="N10" s="9">
        <f t="shared" si="3"/>
        <v>68.840030326004566</v>
      </c>
    </row>
    <row r="11" spans="1:14" x14ac:dyDescent="0.25">
      <c r="A11" s="337">
        <v>39600</v>
      </c>
      <c r="B11" s="340">
        <v>102</v>
      </c>
      <c r="C11" s="327">
        <v>1</v>
      </c>
      <c r="D11" s="327">
        <v>3</v>
      </c>
      <c r="E11" s="327" t="s">
        <v>143</v>
      </c>
      <c r="F11" s="327" t="s">
        <v>237</v>
      </c>
      <c r="G11" s="327" t="s">
        <v>154</v>
      </c>
      <c r="H11" s="327" t="s">
        <v>154</v>
      </c>
      <c r="I11" s="326">
        <v>8.8069999999999996E-2</v>
      </c>
      <c r="J11" s="326">
        <v>9.5700000000000004E-3</v>
      </c>
      <c r="K11" s="330">
        <f t="shared" si="0"/>
        <v>9.7639999999999991E-2</v>
      </c>
      <c r="L11" s="9">
        <f t="shared" si="1"/>
        <v>66.770280515542069</v>
      </c>
      <c r="M11" s="9">
        <f t="shared" si="2"/>
        <v>7.2554965883244886</v>
      </c>
      <c r="N11" s="9">
        <f t="shared" si="3"/>
        <v>74.02577710386656</v>
      </c>
    </row>
    <row r="12" spans="1:14" x14ac:dyDescent="0.25">
      <c r="A12" s="337">
        <v>39600</v>
      </c>
      <c r="B12" s="340">
        <v>105</v>
      </c>
      <c r="C12" s="327">
        <v>1</v>
      </c>
      <c r="D12" s="327">
        <v>3</v>
      </c>
      <c r="E12" s="327" t="s">
        <v>143</v>
      </c>
      <c r="F12" s="327" t="s">
        <v>151</v>
      </c>
      <c r="G12" s="327" t="s">
        <v>154</v>
      </c>
      <c r="H12" s="327" t="s">
        <v>154</v>
      </c>
      <c r="I12" s="326">
        <v>2.5499999999999998E-2</v>
      </c>
      <c r="J12" s="326">
        <v>8.8699999999999994E-3</v>
      </c>
      <c r="K12" s="330">
        <f t="shared" si="0"/>
        <v>3.4369999999999998E-2</v>
      </c>
      <c r="L12" s="9">
        <f t="shared" si="1"/>
        <v>19.332827899924183</v>
      </c>
      <c r="M12" s="9">
        <f t="shared" si="2"/>
        <v>6.7247915087187256</v>
      </c>
      <c r="N12" s="9">
        <f t="shared" si="3"/>
        <v>26.05761940864291</v>
      </c>
    </row>
    <row r="13" spans="1:14" x14ac:dyDescent="0.25">
      <c r="A13" s="337">
        <v>39600</v>
      </c>
      <c r="B13" s="340">
        <v>181</v>
      </c>
      <c r="C13" s="327">
        <v>2</v>
      </c>
      <c r="D13" s="327">
        <v>3</v>
      </c>
      <c r="E13" s="327" t="s">
        <v>143</v>
      </c>
      <c r="F13" s="327" t="s">
        <v>151</v>
      </c>
      <c r="G13" s="327" t="s">
        <v>154</v>
      </c>
      <c r="H13" s="327" t="s">
        <v>154</v>
      </c>
      <c r="I13" s="326">
        <v>3.3E-3</v>
      </c>
      <c r="J13" s="326">
        <v>1.5939999999999999E-2</v>
      </c>
      <c r="K13" s="330">
        <f t="shared" si="0"/>
        <v>1.924E-2</v>
      </c>
      <c r="L13" s="9">
        <f t="shared" si="1"/>
        <v>2.5018953752843065</v>
      </c>
      <c r="M13" s="9">
        <f t="shared" si="2"/>
        <v>12.084912812736922</v>
      </c>
      <c r="N13" s="9">
        <f t="shared" si="3"/>
        <v>14.586808188021228</v>
      </c>
    </row>
    <row r="14" spans="1:14" x14ac:dyDescent="0.25">
      <c r="A14" s="337">
        <v>39600</v>
      </c>
      <c r="B14" s="340">
        <v>185</v>
      </c>
      <c r="C14" s="327">
        <v>2</v>
      </c>
      <c r="D14" s="327">
        <v>3</v>
      </c>
      <c r="E14" s="327" t="s">
        <v>143</v>
      </c>
      <c r="F14" s="327" t="s">
        <v>150</v>
      </c>
      <c r="G14" s="327" t="s">
        <v>154</v>
      </c>
      <c r="H14" s="327" t="s">
        <v>154</v>
      </c>
      <c r="I14" s="326">
        <v>5.7709999999999997E-2</v>
      </c>
      <c r="J14" s="326">
        <v>1.414E-2</v>
      </c>
      <c r="K14" s="330">
        <f t="shared" si="0"/>
        <v>7.1849999999999997E-2</v>
      </c>
      <c r="L14" s="9">
        <f t="shared" si="1"/>
        <v>43.752843062926466</v>
      </c>
      <c r="M14" s="9">
        <f t="shared" si="2"/>
        <v>10.720242608036392</v>
      </c>
      <c r="N14" s="9">
        <f t="shared" si="3"/>
        <v>54.473085670962853</v>
      </c>
    </row>
    <row r="15" spans="1:14" x14ac:dyDescent="0.25">
      <c r="A15" s="337">
        <v>39600</v>
      </c>
      <c r="B15" s="340">
        <v>187</v>
      </c>
      <c r="C15" s="327">
        <v>2</v>
      </c>
      <c r="D15" s="327">
        <v>3</v>
      </c>
      <c r="E15" s="327" t="s">
        <v>143</v>
      </c>
      <c r="F15" s="327" t="s">
        <v>241</v>
      </c>
      <c r="G15" s="327" t="s">
        <v>154</v>
      </c>
      <c r="H15" s="327" t="s">
        <v>154</v>
      </c>
      <c r="I15" s="326">
        <v>3.4299999999999997E-2</v>
      </c>
      <c r="J15" s="326">
        <v>6.7499999999999999E-3</v>
      </c>
      <c r="K15" s="330">
        <f t="shared" si="0"/>
        <v>4.1049999999999996E-2</v>
      </c>
      <c r="L15" s="9">
        <f t="shared" si="1"/>
        <v>26.004548900682337</v>
      </c>
      <c r="M15" s="9">
        <f t="shared" si="2"/>
        <v>5.1175132676269905</v>
      </c>
      <c r="N15" s="9">
        <f t="shared" si="3"/>
        <v>31.122062168309323</v>
      </c>
    </row>
    <row r="16" spans="1:14" x14ac:dyDescent="0.25">
      <c r="A16" s="337">
        <v>39600</v>
      </c>
      <c r="B16" s="340">
        <v>190</v>
      </c>
      <c r="C16" s="327">
        <v>2</v>
      </c>
      <c r="D16" s="327">
        <v>3</v>
      </c>
      <c r="E16" s="327" t="s">
        <v>143</v>
      </c>
      <c r="F16" s="327" t="s">
        <v>237</v>
      </c>
      <c r="G16" s="327" t="s">
        <v>154</v>
      </c>
      <c r="H16" s="327" t="s">
        <v>154</v>
      </c>
      <c r="I16" s="326">
        <v>0.10392</v>
      </c>
      <c r="J16" s="326" t="s">
        <v>14</v>
      </c>
      <c r="K16" s="330" t="s">
        <v>14</v>
      </c>
      <c r="L16" s="9">
        <f t="shared" si="1"/>
        <v>78.786959818043982</v>
      </c>
      <c r="M16" s="9" t="s">
        <v>14</v>
      </c>
      <c r="N16" s="9" t="s">
        <v>14</v>
      </c>
    </row>
    <row r="17" spans="1:14" x14ac:dyDescent="0.25">
      <c r="A17" s="337">
        <v>39600</v>
      </c>
      <c r="B17" s="340">
        <v>192</v>
      </c>
      <c r="C17" s="327">
        <v>2</v>
      </c>
      <c r="D17" s="327">
        <v>3</v>
      </c>
      <c r="E17" s="327" t="s">
        <v>143</v>
      </c>
      <c r="F17" s="327" t="s">
        <v>240</v>
      </c>
      <c r="G17" s="327" t="s">
        <v>154</v>
      </c>
      <c r="H17" s="327" t="s">
        <v>154</v>
      </c>
      <c r="I17" s="326">
        <v>1.9900000000000001E-2</v>
      </c>
      <c r="J17" s="326">
        <v>2.7799999999999999E-3</v>
      </c>
      <c r="K17" s="330">
        <f t="shared" si="0"/>
        <v>2.2680000000000002E-2</v>
      </c>
      <c r="L17" s="9">
        <f t="shared" si="1"/>
        <v>15.087187263078089</v>
      </c>
      <c r="M17" s="9">
        <f t="shared" si="2"/>
        <v>2.1076573161485976</v>
      </c>
      <c r="N17" s="9">
        <f t="shared" si="3"/>
        <v>17.19484457922669</v>
      </c>
    </row>
    <row r="18" spans="1:14" x14ac:dyDescent="0.25">
      <c r="A18" s="337">
        <v>39600</v>
      </c>
      <c r="B18" s="340">
        <v>198</v>
      </c>
      <c r="C18" s="327">
        <v>2</v>
      </c>
      <c r="D18" s="327">
        <v>3</v>
      </c>
      <c r="E18" s="327" t="s">
        <v>143</v>
      </c>
      <c r="F18" s="327" t="s">
        <v>148</v>
      </c>
      <c r="G18" s="327" t="s">
        <v>154</v>
      </c>
      <c r="H18" s="327" t="s">
        <v>154</v>
      </c>
      <c r="I18" s="326">
        <v>0.22897999999999999</v>
      </c>
      <c r="J18" s="326">
        <v>1.3650000000000001E-2</v>
      </c>
      <c r="K18" s="330">
        <f t="shared" si="0"/>
        <v>0.24262999999999998</v>
      </c>
      <c r="L18" s="9">
        <f t="shared" si="1"/>
        <v>173.60121304018193</v>
      </c>
      <c r="M18" s="9">
        <f t="shared" si="2"/>
        <v>10.348749052312359</v>
      </c>
      <c r="N18" s="9">
        <f t="shared" si="3"/>
        <v>183.9499620924943</v>
      </c>
    </row>
    <row r="19" spans="1:14" x14ac:dyDescent="0.25">
      <c r="A19" s="337">
        <v>39600</v>
      </c>
      <c r="B19" s="340">
        <v>203</v>
      </c>
      <c r="C19" s="327">
        <v>2</v>
      </c>
      <c r="D19" s="327">
        <v>3</v>
      </c>
      <c r="E19" s="327" t="s">
        <v>143</v>
      </c>
      <c r="F19" s="327" t="s">
        <v>242</v>
      </c>
      <c r="G19" s="327" t="s">
        <v>154</v>
      </c>
      <c r="H19" s="327" t="s">
        <v>154</v>
      </c>
      <c r="I19" s="326">
        <v>0.1517</v>
      </c>
      <c r="J19" s="326" t="s">
        <v>14</v>
      </c>
      <c r="K19" s="330" t="s">
        <v>14</v>
      </c>
      <c r="L19" s="9">
        <f t="shared" si="1"/>
        <v>115.01137225170584</v>
      </c>
      <c r="M19" s="9" t="s">
        <v>14</v>
      </c>
      <c r="N19" s="9" t="s">
        <v>14</v>
      </c>
    </row>
    <row r="20" spans="1:14" x14ac:dyDescent="0.25">
      <c r="A20" s="337">
        <v>39600</v>
      </c>
      <c r="B20" s="340">
        <v>205</v>
      </c>
      <c r="C20" s="327">
        <v>2</v>
      </c>
      <c r="D20" s="327">
        <v>3</v>
      </c>
      <c r="E20" s="327" t="s">
        <v>143</v>
      </c>
      <c r="F20" s="327" t="s">
        <v>149</v>
      </c>
      <c r="G20" s="327" t="s">
        <v>154</v>
      </c>
      <c r="H20" s="327" t="s">
        <v>154</v>
      </c>
      <c r="I20" s="326">
        <v>0.11432</v>
      </c>
      <c r="J20" s="326">
        <v>1.2019999999999999E-2</v>
      </c>
      <c r="K20" s="330">
        <f t="shared" si="0"/>
        <v>0.12634000000000001</v>
      </c>
      <c r="L20" s="9">
        <f t="shared" si="1"/>
        <v>86.671721000758154</v>
      </c>
      <c r="M20" s="9">
        <f t="shared" si="2"/>
        <v>9.1129643669446541</v>
      </c>
      <c r="N20" s="9">
        <f t="shared" si="3"/>
        <v>95.784685367702821</v>
      </c>
    </row>
    <row r="21" spans="1:14" x14ac:dyDescent="0.25">
      <c r="A21" s="337">
        <v>39600</v>
      </c>
      <c r="B21" s="340">
        <v>247</v>
      </c>
      <c r="C21" s="327">
        <v>3</v>
      </c>
      <c r="D21" s="327">
        <v>2</v>
      </c>
      <c r="E21" s="327" t="s">
        <v>143</v>
      </c>
      <c r="F21" s="327" t="s">
        <v>150</v>
      </c>
      <c r="G21" s="327" t="s">
        <v>154</v>
      </c>
      <c r="H21" s="327" t="s">
        <v>154</v>
      </c>
      <c r="I21" s="326">
        <v>3.5680000000000003E-2</v>
      </c>
      <c r="J21" s="326">
        <v>4.8300000000000001E-3</v>
      </c>
      <c r="K21" s="330">
        <f t="shared" si="0"/>
        <v>4.0510000000000004E-2</v>
      </c>
      <c r="L21" s="9">
        <f t="shared" si="1"/>
        <v>27.050796057619412</v>
      </c>
      <c r="M21" s="9">
        <f t="shared" si="2"/>
        <v>3.6618650492797578</v>
      </c>
      <c r="N21" s="9">
        <f t="shared" si="3"/>
        <v>30.712661106899169</v>
      </c>
    </row>
    <row r="22" spans="1:14" x14ac:dyDescent="0.25">
      <c r="A22" s="337">
        <v>39600</v>
      </c>
      <c r="B22" s="340">
        <v>251</v>
      </c>
      <c r="C22" s="327">
        <v>3</v>
      </c>
      <c r="D22" s="327">
        <v>2</v>
      </c>
      <c r="E22" s="327" t="s">
        <v>143</v>
      </c>
      <c r="F22" s="327" t="s">
        <v>190</v>
      </c>
      <c r="G22" s="327" t="s">
        <v>154</v>
      </c>
      <c r="H22" s="327" t="s">
        <v>154</v>
      </c>
      <c r="I22" s="326">
        <v>6.4250000000000002E-2</v>
      </c>
      <c r="J22" s="326" t="s">
        <v>14</v>
      </c>
      <c r="K22" s="330" t="s">
        <v>14</v>
      </c>
      <c r="L22" s="9">
        <f t="shared" si="1"/>
        <v>48.711144806671726</v>
      </c>
      <c r="M22" s="9" t="s">
        <v>14</v>
      </c>
      <c r="N22" s="9" t="s">
        <v>14</v>
      </c>
    </row>
    <row r="23" spans="1:14" x14ac:dyDescent="0.25">
      <c r="A23" s="337">
        <v>39600</v>
      </c>
      <c r="B23" s="340">
        <v>256</v>
      </c>
      <c r="C23" s="327">
        <v>3</v>
      </c>
      <c r="D23" s="327">
        <v>2</v>
      </c>
      <c r="E23" s="327" t="s">
        <v>143</v>
      </c>
      <c r="F23" s="327" t="s">
        <v>194</v>
      </c>
      <c r="G23" s="327" t="s">
        <v>154</v>
      </c>
      <c r="H23" s="327" t="s">
        <v>154</v>
      </c>
      <c r="I23" s="326">
        <v>2.7629999999999998E-2</v>
      </c>
      <c r="J23" s="326">
        <v>9.2399999999999999E-3</v>
      </c>
      <c r="K23" s="330">
        <f t="shared" si="0"/>
        <v>3.687E-2</v>
      </c>
      <c r="L23" s="9">
        <f t="shared" si="1"/>
        <v>20.947687642153149</v>
      </c>
      <c r="M23" s="9">
        <f t="shared" si="2"/>
        <v>7.0053070507960582</v>
      </c>
      <c r="N23" s="9">
        <f t="shared" si="3"/>
        <v>27.952994692949204</v>
      </c>
    </row>
    <row r="24" spans="1:14" x14ac:dyDescent="0.25">
      <c r="A24" s="337">
        <v>39600</v>
      </c>
      <c r="B24" s="340">
        <v>257</v>
      </c>
      <c r="C24" s="327">
        <v>3</v>
      </c>
      <c r="D24" s="327">
        <v>2</v>
      </c>
      <c r="E24" s="327" t="s">
        <v>143</v>
      </c>
      <c r="F24" s="327" t="s">
        <v>151</v>
      </c>
      <c r="G24" s="327" t="s">
        <v>154</v>
      </c>
      <c r="H24" s="327" t="s">
        <v>154</v>
      </c>
      <c r="I24" s="326">
        <v>1.2630000000000001E-2</v>
      </c>
      <c r="J24" s="326">
        <v>1.357E-2</v>
      </c>
      <c r="K24" s="330">
        <f t="shared" si="0"/>
        <v>2.6200000000000001E-2</v>
      </c>
      <c r="L24" s="9">
        <f t="shared" si="1"/>
        <v>9.575435936315392</v>
      </c>
      <c r="M24" s="9">
        <f t="shared" si="2"/>
        <v>10.288097043214558</v>
      </c>
      <c r="N24" s="9">
        <f t="shared" si="3"/>
        <v>19.863532979529946</v>
      </c>
    </row>
    <row r="25" spans="1:14" x14ac:dyDescent="0.25">
      <c r="A25" s="337">
        <v>39600</v>
      </c>
      <c r="B25" s="340">
        <v>258</v>
      </c>
      <c r="C25" s="327">
        <v>3</v>
      </c>
      <c r="D25" s="327">
        <v>2</v>
      </c>
      <c r="E25" s="327" t="s">
        <v>143</v>
      </c>
      <c r="F25" s="327" t="s">
        <v>196</v>
      </c>
      <c r="G25" s="327" t="s">
        <v>154</v>
      </c>
      <c r="H25" s="327" t="s">
        <v>154</v>
      </c>
      <c r="I25" s="326">
        <v>3.32E-2</v>
      </c>
      <c r="J25" s="326">
        <v>7.5300000000000002E-3</v>
      </c>
      <c r="K25" s="330">
        <f t="shared" si="0"/>
        <v>4.0730000000000002E-2</v>
      </c>
      <c r="L25" s="9">
        <f t="shared" si="1"/>
        <v>25.170583775587566</v>
      </c>
      <c r="M25" s="9">
        <f t="shared" si="2"/>
        <v>5.7088703563305536</v>
      </c>
      <c r="N25" s="9">
        <f t="shared" si="3"/>
        <v>30.879454131918123</v>
      </c>
    </row>
    <row r="26" spans="1:14" x14ac:dyDescent="0.25">
      <c r="A26" s="337">
        <v>39600</v>
      </c>
      <c r="B26" s="340">
        <v>264</v>
      </c>
      <c r="C26" s="327">
        <v>3</v>
      </c>
      <c r="D26" s="327">
        <v>2</v>
      </c>
      <c r="E26" s="327" t="s">
        <v>143</v>
      </c>
      <c r="F26" s="327" t="s">
        <v>237</v>
      </c>
      <c r="G26" s="327" t="s">
        <v>154</v>
      </c>
      <c r="H26" s="327" t="s">
        <v>154</v>
      </c>
      <c r="I26" s="326">
        <v>8.9730000000000004E-2</v>
      </c>
      <c r="J26" s="326">
        <v>1.34E-2</v>
      </c>
      <c r="K26" s="330">
        <f t="shared" si="0"/>
        <v>0.10313</v>
      </c>
      <c r="L26" s="9">
        <f t="shared" si="1"/>
        <v>68.028809704321461</v>
      </c>
      <c r="M26" s="9">
        <f t="shared" si="2"/>
        <v>10.159211523881728</v>
      </c>
      <c r="N26" s="9">
        <f t="shared" si="3"/>
        <v>78.188021228203183</v>
      </c>
    </row>
    <row r="27" spans="1:14" x14ac:dyDescent="0.25">
      <c r="A27" s="337">
        <v>39600</v>
      </c>
      <c r="B27" s="340">
        <v>265</v>
      </c>
      <c r="C27" s="327">
        <v>3</v>
      </c>
      <c r="D27" s="327">
        <v>2</v>
      </c>
      <c r="E27" s="327" t="s">
        <v>143</v>
      </c>
      <c r="F27" s="327" t="s">
        <v>188</v>
      </c>
      <c r="G27" s="327" t="s">
        <v>154</v>
      </c>
      <c r="H27" s="327" t="s">
        <v>154</v>
      </c>
      <c r="I27" s="326">
        <v>3.4520000000000002E-2</v>
      </c>
      <c r="J27" s="326">
        <v>8.7299999999999999E-3</v>
      </c>
      <c r="K27" s="330">
        <f t="shared" si="0"/>
        <v>4.3250000000000004E-2</v>
      </c>
      <c r="L27" s="9">
        <f t="shared" si="1"/>
        <v>26.171341925701292</v>
      </c>
      <c r="M27" s="9">
        <f t="shared" si="2"/>
        <v>6.618650492797574</v>
      </c>
      <c r="N27" s="9">
        <f t="shared" si="3"/>
        <v>32.789992418498869</v>
      </c>
    </row>
    <row r="28" spans="1:14" x14ac:dyDescent="0.25">
      <c r="A28" s="337">
        <v>39600</v>
      </c>
      <c r="B28" s="340">
        <v>267</v>
      </c>
      <c r="C28" s="327">
        <v>3</v>
      </c>
      <c r="D28" s="327">
        <v>2</v>
      </c>
      <c r="E28" s="327" t="s">
        <v>143</v>
      </c>
      <c r="F28" s="327" t="s">
        <v>241</v>
      </c>
      <c r="G28" s="327" t="s">
        <v>154</v>
      </c>
      <c r="H28" s="327" t="s">
        <v>154</v>
      </c>
      <c r="I28" s="326">
        <v>6.2960000000000002E-2</v>
      </c>
      <c r="J28" s="326">
        <v>7.8399999999999997E-3</v>
      </c>
      <c r="K28" s="330">
        <f t="shared" si="0"/>
        <v>7.0800000000000002E-2</v>
      </c>
      <c r="L28" s="9">
        <f t="shared" si="1"/>
        <v>47.73313115996968</v>
      </c>
      <c r="M28" s="9">
        <f t="shared" si="2"/>
        <v>5.9438968915845329</v>
      </c>
      <c r="N28" s="9">
        <f t="shared" si="3"/>
        <v>53.67702805155421</v>
      </c>
    </row>
    <row r="29" spans="1:14" x14ac:dyDescent="0.25">
      <c r="A29" s="337">
        <v>39600</v>
      </c>
      <c r="B29" s="340">
        <v>268</v>
      </c>
      <c r="C29" s="327">
        <v>3</v>
      </c>
      <c r="D29" s="327">
        <v>2</v>
      </c>
      <c r="E29" s="327" t="s">
        <v>143</v>
      </c>
      <c r="F29" s="327" t="s">
        <v>240</v>
      </c>
      <c r="G29" s="327" t="s">
        <v>154</v>
      </c>
      <c r="H29" s="327" t="s">
        <v>154</v>
      </c>
      <c r="I29" s="326">
        <v>5.0250000000000003E-2</v>
      </c>
      <c r="J29" s="326">
        <v>1.2999999999999999E-2</v>
      </c>
      <c r="K29" s="330">
        <f t="shared" si="0"/>
        <v>6.3250000000000001E-2</v>
      </c>
      <c r="L29" s="9">
        <f t="shared" si="1"/>
        <v>38.097043214556486</v>
      </c>
      <c r="M29" s="9">
        <f t="shared" si="2"/>
        <v>9.855951478392722</v>
      </c>
      <c r="N29" s="9">
        <f t="shared" si="3"/>
        <v>47.952994692949204</v>
      </c>
    </row>
    <row r="30" spans="1:14" x14ac:dyDescent="0.25">
      <c r="A30" s="337">
        <v>39600</v>
      </c>
      <c r="B30" s="340">
        <v>269</v>
      </c>
      <c r="C30" s="327">
        <v>3</v>
      </c>
      <c r="D30" s="327">
        <v>2</v>
      </c>
      <c r="E30" s="327" t="s">
        <v>143</v>
      </c>
      <c r="F30" s="327" t="s">
        <v>186</v>
      </c>
      <c r="G30" s="327" t="s">
        <v>154</v>
      </c>
      <c r="H30" s="327" t="s">
        <v>154</v>
      </c>
      <c r="I30" s="326">
        <v>1.5469999999999999E-2</v>
      </c>
      <c r="J30" s="326" t="s">
        <v>14</v>
      </c>
      <c r="K30" s="330" t="s">
        <v>14</v>
      </c>
      <c r="L30" s="9">
        <f t="shared" si="1"/>
        <v>11.728582259287338</v>
      </c>
      <c r="M30" s="9" t="s">
        <v>14</v>
      </c>
      <c r="N30" s="9" t="s">
        <v>14</v>
      </c>
    </row>
    <row r="31" spans="1:14" x14ac:dyDescent="0.25">
      <c r="A31" s="337">
        <v>39600</v>
      </c>
      <c r="B31" s="340">
        <v>270</v>
      </c>
      <c r="C31" s="327">
        <v>3</v>
      </c>
      <c r="D31" s="327">
        <v>2</v>
      </c>
      <c r="E31" s="327" t="s">
        <v>143</v>
      </c>
      <c r="F31" s="327" t="s">
        <v>193</v>
      </c>
      <c r="G31" s="327" t="s">
        <v>154</v>
      </c>
      <c r="H31" s="327" t="s">
        <v>154</v>
      </c>
      <c r="I31" s="326">
        <v>1.461E-2</v>
      </c>
      <c r="J31" s="326">
        <v>1.9400000000000001E-3</v>
      </c>
      <c r="K31" s="330">
        <f t="shared" si="0"/>
        <v>1.6549999999999999E-2</v>
      </c>
      <c r="L31" s="9">
        <f t="shared" si="1"/>
        <v>11.076573161485975</v>
      </c>
      <c r="M31" s="9">
        <f t="shared" si="2"/>
        <v>1.4708112206216832</v>
      </c>
      <c r="N31" s="9">
        <f t="shared" si="3"/>
        <v>12.547384382107658</v>
      </c>
    </row>
    <row r="32" spans="1:14" x14ac:dyDescent="0.25">
      <c r="A32" s="337">
        <v>39600</v>
      </c>
      <c r="B32" s="340">
        <v>272</v>
      </c>
      <c r="C32" s="327">
        <v>3</v>
      </c>
      <c r="D32" s="327">
        <v>2</v>
      </c>
      <c r="E32" s="327" t="s">
        <v>143</v>
      </c>
      <c r="F32" s="327" t="s">
        <v>148</v>
      </c>
      <c r="G32" s="327" t="s">
        <v>154</v>
      </c>
      <c r="H32" s="327" t="s">
        <v>154</v>
      </c>
      <c r="I32" s="326" t="s">
        <v>14</v>
      </c>
      <c r="J32" s="326">
        <v>1.183E-2</v>
      </c>
      <c r="K32" s="330" t="s">
        <v>14</v>
      </c>
      <c r="L32" s="9" t="s">
        <v>14</v>
      </c>
      <c r="M32" s="9">
        <f t="shared" si="2"/>
        <v>8.9689158453373761</v>
      </c>
      <c r="N32" s="9" t="s">
        <v>14</v>
      </c>
    </row>
    <row r="33" spans="1:14" x14ac:dyDescent="0.25">
      <c r="A33" s="337">
        <v>39600</v>
      </c>
      <c r="B33" s="340">
        <v>273</v>
      </c>
      <c r="C33" s="327">
        <v>3</v>
      </c>
      <c r="D33" s="327">
        <v>2</v>
      </c>
      <c r="E33" s="327" t="s">
        <v>143</v>
      </c>
      <c r="F33" s="327" t="s">
        <v>149</v>
      </c>
      <c r="G33" s="327" t="s">
        <v>154</v>
      </c>
      <c r="H33" s="327" t="s">
        <v>154</v>
      </c>
      <c r="I33" s="326">
        <v>3.9969999999999999E-2</v>
      </c>
      <c r="J33" s="326">
        <v>1.3610000000000001E-2</v>
      </c>
      <c r="K33" s="330">
        <f t="shared" si="0"/>
        <v>5.3580000000000003E-2</v>
      </c>
      <c r="L33" s="9">
        <f t="shared" si="1"/>
        <v>30.303260045489008</v>
      </c>
      <c r="M33" s="9">
        <f t="shared" si="2"/>
        <v>10.318423047763456</v>
      </c>
      <c r="N33" s="9">
        <f t="shared" si="3"/>
        <v>40.621683093252472</v>
      </c>
    </row>
    <row r="34" spans="1:14" x14ac:dyDescent="0.25">
      <c r="A34" s="337">
        <v>39600</v>
      </c>
      <c r="B34" s="340">
        <v>275</v>
      </c>
      <c r="C34" s="327">
        <v>3</v>
      </c>
      <c r="D34" s="327">
        <v>2</v>
      </c>
      <c r="E34" s="327" t="s">
        <v>143</v>
      </c>
      <c r="F34" s="327" t="s">
        <v>238</v>
      </c>
      <c r="G34" s="327" t="s">
        <v>154</v>
      </c>
      <c r="H34" s="327" t="s">
        <v>154</v>
      </c>
      <c r="I34" s="326">
        <v>1.01E-2</v>
      </c>
      <c r="J34" s="326" t="s">
        <v>14</v>
      </c>
      <c r="K34" s="330" t="s">
        <v>14</v>
      </c>
      <c r="L34" s="9">
        <f t="shared" si="1"/>
        <v>7.6573161485974222</v>
      </c>
      <c r="M34" s="9" t="s">
        <v>14</v>
      </c>
      <c r="N34" s="9" t="s">
        <v>14</v>
      </c>
    </row>
    <row r="35" spans="1:14" x14ac:dyDescent="0.25">
      <c r="A35" s="337">
        <v>39600</v>
      </c>
      <c r="B35" s="340">
        <v>277</v>
      </c>
      <c r="C35" s="327">
        <v>3</v>
      </c>
      <c r="D35" s="327">
        <v>2</v>
      </c>
      <c r="E35" s="327" t="s">
        <v>143</v>
      </c>
      <c r="F35" s="327" t="s">
        <v>181</v>
      </c>
      <c r="G35" s="327" t="s">
        <v>154</v>
      </c>
      <c r="H35" s="327" t="s">
        <v>154</v>
      </c>
      <c r="I35" s="326">
        <v>4.8079999999999998E-2</v>
      </c>
      <c r="J35" s="326">
        <v>1.1339999999999999E-2</v>
      </c>
      <c r="K35" s="330">
        <f t="shared" si="0"/>
        <v>5.9420000000000001E-2</v>
      </c>
      <c r="L35" s="9">
        <f t="shared" si="1"/>
        <v>36.451857467778616</v>
      </c>
      <c r="M35" s="9">
        <f t="shared" si="2"/>
        <v>8.597422289613343</v>
      </c>
      <c r="N35" s="9">
        <f t="shared" si="3"/>
        <v>45.049279757391972</v>
      </c>
    </row>
    <row r="36" spans="1:14" x14ac:dyDescent="0.25">
      <c r="A36" s="337">
        <v>39600</v>
      </c>
      <c r="B36" s="340">
        <v>317</v>
      </c>
      <c r="C36" s="327">
        <v>4</v>
      </c>
      <c r="D36" s="327">
        <v>1</v>
      </c>
      <c r="E36" s="327" t="s">
        <v>143</v>
      </c>
      <c r="F36" s="327" t="s">
        <v>148</v>
      </c>
      <c r="G36" s="327" t="s">
        <v>154</v>
      </c>
      <c r="H36" s="327" t="s">
        <v>154</v>
      </c>
      <c r="I36" s="326" t="s">
        <v>14</v>
      </c>
      <c r="J36" s="326">
        <v>1.6E-2</v>
      </c>
      <c r="K36" s="330" t="s">
        <v>14</v>
      </c>
      <c r="L36" s="9" t="s">
        <v>14</v>
      </c>
      <c r="M36" s="9">
        <f t="shared" si="2"/>
        <v>12.130401819560273</v>
      </c>
      <c r="N36" s="9" t="s">
        <v>14</v>
      </c>
    </row>
    <row r="37" spans="1:14" x14ac:dyDescent="0.25">
      <c r="A37" s="337">
        <v>39600</v>
      </c>
      <c r="B37" s="340">
        <v>319</v>
      </c>
      <c r="C37" s="327">
        <v>4</v>
      </c>
      <c r="D37" s="327">
        <v>1</v>
      </c>
      <c r="E37" s="327" t="s">
        <v>143</v>
      </c>
      <c r="F37" s="327" t="s">
        <v>151</v>
      </c>
      <c r="G37" s="327" t="s">
        <v>154</v>
      </c>
      <c r="H37" s="327" t="s">
        <v>154</v>
      </c>
      <c r="I37" s="326">
        <v>0.121</v>
      </c>
      <c r="J37" s="326">
        <v>2.648E-2</v>
      </c>
      <c r="K37" s="330">
        <f t="shared" si="0"/>
        <v>0.14748</v>
      </c>
      <c r="L37" s="9">
        <f t="shared" si="1"/>
        <v>91.736163760424574</v>
      </c>
      <c r="M37" s="9">
        <f t="shared" si="2"/>
        <v>20.075815011372253</v>
      </c>
      <c r="N37" s="9">
        <f t="shared" si="3"/>
        <v>111.81197877179682</v>
      </c>
    </row>
    <row r="38" spans="1:14" x14ac:dyDescent="0.25">
      <c r="A38" s="337">
        <v>39600</v>
      </c>
      <c r="B38" s="340">
        <v>322</v>
      </c>
      <c r="C38" s="327">
        <v>4</v>
      </c>
      <c r="D38" s="327">
        <v>1</v>
      </c>
      <c r="E38" s="327" t="s">
        <v>143</v>
      </c>
      <c r="F38" s="327" t="s">
        <v>148</v>
      </c>
      <c r="G38" s="327" t="s">
        <v>157</v>
      </c>
      <c r="H38" s="327" t="s">
        <v>156</v>
      </c>
      <c r="I38" s="326">
        <v>9.2619999999999994E-2</v>
      </c>
      <c r="J38" s="326" t="s">
        <v>14</v>
      </c>
      <c r="K38" s="330" t="s">
        <v>14</v>
      </c>
      <c r="L38" s="9">
        <f t="shared" si="1"/>
        <v>70.219863532979531</v>
      </c>
      <c r="M38" s="9" t="s">
        <v>14</v>
      </c>
      <c r="N38" s="9" t="s">
        <v>14</v>
      </c>
    </row>
    <row r="39" spans="1:14" x14ac:dyDescent="0.25">
      <c r="A39" s="337">
        <v>39600</v>
      </c>
      <c r="B39" s="340">
        <v>323</v>
      </c>
      <c r="C39" s="327">
        <v>4</v>
      </c>
      <c r="D39" s="327">
        <v>1</v>
      </c>
      <c r="E39" s="327" t="s">
        <v>143</v>
      </c>
      <c r="F39" s="327" t="s">
        <v>149</v>
      </c>
      <c r="G39" s="327" t="s">
        <v>154</v>
      </c>
      <c r="H39" s="327" t="s">
        <v>154</v>
      </c>
      <c r="I39" s="326" t="s">
        <v>14</v>
      </c>
      <c r="J39" s="326">
        <v>2.291E-2</v>
      </c>
      <c r="K39" s="330" t="s">
        <v>14</v>
      </c>
      <c r="L39" s="9" t="s">
        <v>14</v>
      </c>
      <c r="M39" s="9">
        <f t="shared" si="2"/>
        <v>17.369219105382864</v>
      </c>
      <c r="N39" s="9" t="s">
        <v>14</v>
      </c>
    </row>
    <row r="40" spans="1:14" x14ac:dyDescent="0.25">
      <c r="A40" s="337">
        <v>39600</v>
      </c>
      <c r="B40" s="340">
        <v>333</v>
      </c>
      <c r="C40" s="327">
        <v>4</v>
      </c>
      <c r="D40" s="327">
        <v>1</v>
      </c>
      <c r="E40" s="327" t="s">
        <v>143</v>
      </c>
      <c r="F40" s="327" t="s">
        <v>240</v>
      </c>
      <c r="G40" s="327" t="s">
        <v>154</v>
      </c>
      <c r="H40" s="327" t="s">
        <v>154</v>
      </c>
      <c r="I40" s="326">
        <v>9.0399999999999994E-2</v>
      </c>
      <c r="J40" s="326" t="s">
        <v>14</v>
      </c>
      <c r="K40" s="330" t="s">
        <v>14</v>
      </c>
      <c r="L40" s="9">
        <f t="shared" si="1"/>
        <v>68.53677028051554</v>
      </c>
      <c r="M40" s="9" t="s">
        <v>14</v>
      </c>
      <c r="N40" s="9" t="s">
        <v>14</v>
      </c>
    </row>
    <row r="41" spans="1:14" x14ac:dyDescent="0.25">
      <c r="A41" s="337">
        <v>39600</v>
      </c>
      <c r="B41" s="340">
        <v>335</v>
      </c>
      <c r="C41" s="327">
        <v>4</v>
      </c>
      <c r="D41" s="327">
        <v>1</v>
      </c>
      <c r="E41" s="327" t="s">
        <v>143</v>
      </c>
      <c r="F41" s="327" t="s">
        <v>150</v>
      </c>
      <c r="G41" s="327" t="s">
        <v>154</v>
      </c>
      <c r="H41" s="327" t="s">
        <v>154</v>
      </c>
      <c r="I41" s="326">
        <v>4.7489999999999997E-2</v>
      </c>
      <c r="J41" s="326" t="s">
        <v>14</v>
      </c>
      <c r="K41" s="330" t="s">
        <v>14</v>
      </c>
      <c r="L41" s="9">
        <f t="shared" si="1"/>
        <v>36.004548900682337</v>
      </c>
      <c r="M41" s="9" t="s">
        <v>14</v>
      </c>
      <c r="N41" s="9" t="s">
        <v>14</v>
      </c>
    </row>
    <row r="42" spans="1:14" x14ac:dyDescent="0.25">
      <c r="A42" s="337">
        <v>39600</v>
      </c>
      <c r="B42" s="340">
        <v>339</v>
      </c>
      <c r="C42" s="327">
        <v>4</v>
      </c>
      <c r="D42" s="327">
        <v>1</v>
      </c>
      <c r="E42" s="327" t="s">
        <v>143</v>
      </c>
      <c r="F42" s="327" t="s">
        <v>196</v>
      </c>
      <c r="G42" s="327" t="s">
        <v>154</v>
      </c>
      <c r="H42" s="327" t="s">
        <v>154</v>
      </c>
      <c r="I42" s="326" t="s">
        <v>14</v>
      </c>
      <c r="J42" s="326">
        <v>1.0330000000000001E-2</v>
      </c>
      <c r="K42" s="330" t="s">
        <v>14</v>
      </c>
      <c r="L42" s="9" t="s">
        <v>14</v>
      </c>
      <c r="M42" s="9">
        <f t="shared" si="2"/>
        <v>7.8316906747536024</v>
      </c>
      <c r="N42" s="9" t="s">
        <v>14</v>
      </c>
    </row>
    <row r="43" spans="1:14" x14ac:dyDescent="0.25">
      <c r="A43" s="337">
        <v>39600</v>
      </c>
      <c r="B43" s="340">
        <v>340</v>
      </c>
      <c r="C43" s="327">
        <v>4</v>
      </c>
      <c r="D43" s="327">
        <v>1</v>
      </c>
      <c r="E43" s="327" t="s">
        <v>143</v>
      </c>
      <c r="F43" s="327" t="s">
        <v>189</v>
      </c>
      <c r="G43" s="327" t="s">
        <v>154</v>
      </c>
      <c r="H43" s="327" t="s">
        <v>154</v>
      </c>
      <c r="I43" s="326">
        <v>6.5809999999999994E-2</v>
      </c>
      <c r="J43" s="326">
        <v>2.6599999999999999E-2</v>
      </c>
      <c r="K43" s="330">
        <f t="shared" si="0"/>
        <v>9.2409999999999992E-2</v>
      </c>
      <c r="L43" s="9">
        <f t="shared" si="1"/>
        <v>49.89385898407884</v>
      </c>
      <c r="M43" s="9">
        <f t="shared" si="2"/>
        <v>20.166793025018954</v>
      </c>
      <c r="N43" s="9">
        <f t="shared" si="3"/>
        <v>70.060652009097794</v>
      </c>
    </row>
    <row r="44" spans="1:14" x14ac:dyDescent="0.25">
      <c r="A44" s="337">
        <v>39600</v>
      </c>
      <c r="B44" s="340">
        <v>342</v>
      </c>
      <c r="C44" s="327">
        <v>4</v>
      </c>
      <c r="D44" s="327">
        <v>1</v>
      </c>
      <c r="E44" s="327" t="s">
        <v>143</v>
      </c>
      <c r="F44" s="327" t="s">
        <v>186</v>
      </c>
      <c r="G44" s="327" t="s">
        <v>154</v>
      </c>
      <c r="H44" s="327" t="s">
        <v>154</v>
      </c>
      <c r="I44" s="326">
        <v>0</v>
      </c>
      <c r="J44" s="326">
        <v>3.82E-3</v>
      </c>
      <c r="K44" s="330">
        <f t="shared" si="0"/>
        <v>3.82E-3</v>
      </c>
      <c r="L44" s="9">
        <f t="shared" si="1"/>
        <v>0</v>
      </c>
      <c r="M44" s="9">
        <f t="shared" si="2"/>
        <v>2.8961334344200154</v>
      </c>
      <c r="N44" s="9">
        <f t="shared" si="3"/>
        <v>2.8961334344200154</v>
      </c>
    </row>
    <row r="45" spans="1:14" x14ac:dyDescent="0.25">
      <c r="A45" s="337">
        <v>39600</v>
      </c>
      <c r="B45" s="340">
        <v>344</v>
      </c>
      <c r="C45" s="327">
        <v>4</v>
      </c>
      <c r="D45" s="327">
        <v>1</v>
      </c>
      <c r="E45" s="327" t="s">
        <v>143</v>
      </c>
      <c r="F45" s="327" t="s">
        <v>191</v>
      </c>
      <c r="G45" s="327" t="s">
        <v>154</v>
      </c>
      <c r="H45" s="327" t="s">
        <v>154</v>
      </c>
      <c r="I45" s="326">
        <v>7.1379999999999999E-2</v>
      </c>
      <c r="J45" s="326">
        <v>4.258E-2</v>
      </c>
      <c r="K45" s="330">
        <f t="shared" si="0"/>
        <v>0.11396000000000001</v>
      </c>
      <c r="L45" s="9">
        <f t="shared" si="1"/>
        <v>54.116755117513264</v>
      </c>
      <c r="M45" s="9">
        <f t="shared" si="2"/>
        <v>32.282031842304775</v>
      </c>
      <c r="N45" s="9">
        <f t="shared" si="3"/>
        <v>86.398786959818054</v>
      </c>
    </row>
    <row r="46" spans="1:14" x14ac:dyDescent="0.25">
      <c r="A46" s="337">
        <v>39600</v>
      </c>
      <c r="B46" s="340">
        <v>346</v>
      </c>
      <c r="C46" s="327">
        <v>4</v>
      </c>
      <c r="D46" s="327">
        <v>1</v>
      </c>
      <c r="E46" s="327" t="s">
        <v>143</v>
      </c>
      <c r="F46" s="327" t="s">
        <v>237</v>
      </c>
      <c r="G46" s="327" t="s">
        <v>154</v>
      </c>
      <c r="H46" s="327" t="s">
        <v>154</v>
      </c>
      <c r="I46" s="326">
        <v>6.3210000000000002E-2</v>
      </c>
      <c r="J46" s="326">
        <v>1.3480000000000001E-2</v>
      </c>
      <c r="K46" s="330">
        <f t="shared" si="0"/>
        <v>7.6690000000000008E-2</v>
      </c>
      <c r="L46" s="9">
        <f t="shared" si="1"/>
        <v>47.922668688400307</v>
      </c>
      <c r="M46" s="9">
        <f t="shared" si="2"/>
        <v>10.219863532979531</v>
      </c>
      <c r="N46" s="9">
        <f t="shared" si="3"/>
        <v>58.142532221379845</v>
      </c>
    </row>
    <row r="47" spans="1:14" x14ac:dyDescent="0.25">
      <c r="A47" s="337">
        <v>39600</v>
      </c>
      <c r="B47" s="340">
        <v>348</v>
      </c>
      <c r="C47" s="327">
        <v>4</v>
      </c>
      <c r="D47" s="327">
        <v>1</v>
      </c>
      <c r="E47" s="327" t="s">
        <v>143</v>
      </c>
      <c r="F47" s="327" t="s">
        <v>194</v>
      </c>
      <c r="G47" s="327" t="s">
        <v>154</v>
      </c>
      <c r="H47" s="327" t="s">
        <v>154</v>
      </c>
      <c r="I47" s="326">
        <v>1.9499999999999999E-3</v>
      </c>
      <c r="J47" s="326">
        <v>2.66E-3</v>
      </c>
      <c r="K47" s="330">
        <f t="shared" si="0"/>
        <v>4.6099999999999995E-3</v>
      </c>
      <c r="L47" s="9">
        <f t="shared" si="1"/>
        <v>1.4783927217589083</v>
      </c>
      <c r="M47" s="9">
        <f t="shared" si="2"/>
        <v>2.0166793025018954</v>
      </c>
      <c r="N47" s="9">
        <f t="shared" si="3"/>
        <v>3.4950720242608035</v>
      </c>
    </row>
    <row r="48" spans="1:14" x14ac:dyDescent="0.25">
      <c r="A48" s="337">
        <v>39600</v>
      </c>
      <c r="B48" s="340">
        <v>491</v>
      </c>
      <c r="C48" s="327">
        <v>5</v>
      </c>
      <c r="D48" s="327">
        <v>3</v>
      </c>
      <c r="E48" s="327" t="s">
        <v>143</v>
      </c>
      <c r="F48" s="327" t="s">
        <v>196</v>
      </c>
      <c r="G48" s="327" t="s">
        <v>154</v>
      </c>
      <c r="H48" s="327" t="s">
        <v>154</v>
      </c>
      <c r="I48" s="326">
        <v>7.6619999999999994E-2</v>
      </c>
      <c r="J48" s="326">
        <v>2.861E-2</v>
      </c>
      <c r="K48" s="330">
        <f t="shared" si="0"/>
        <v>0.10522999999999999</v>
      </c>
      <c r="L48" s="9">
        <f t="shared" si="1"/>
        <v>58.089461713419254</v>
      </c>
      <c r="M48" s="9">
        <f t="shared" si="2"/>
        <v>21.690674753601215</v>
      </c>
      <c r="N48" s="9">
        <f t="shared" si="3"/>
        <v>79.780136467020469</v>
      </c>
    </row>
    <row r="49" spans="1:14" x14ac:dyDescent="0.25">
      <c r="A49" s="337">
        <v>39600</v>
      </c>
      <c r="B49" s="340">
        <v>492</v>
      </c>
      <c r="C49" s="327">
        <v>5</v>
      </c>
      <c r="D49" s="327">
        <v>3</v>
      </c>
      <c r="E49" s="327" t="s">
        <v>143</v>
      </c>
      <c r="F49" s="327" t="s">
        <v>148</v>
      </c>
      <c r="G49" s="327" t="s">
        <v>154</v>
      </c>
      <c r="H49" s="327" t="s">
        <v>154</v>
      </c>
      <c r="I49" s="326">
        <v>3.8809999999999997E-2</v>
      </c>
      <c r="J49" s="326">
        <v>9.4400000000000005E-3</v>
      </c>
      <c r="K49" s="330">
        <f t="shared" si="0"/>
        <v>4.8250000000000001E-2</v>
      </c>
      <c r="L49" s="9">
        <f t="shared" si="1"/>
        <v>29.423805913570884</v>
      </c>
      <c r="M49" s="9">
        <f t="shared" si="2"/>
        <v>7.1569370735405613</v>
      </c>
      <c r="N49" s="9">
        <f t="shared" si="3"/>
        <v>36.580742987111449</v>
      </c>
    </row>
    <row r="50" spans="1:14" x14ac:dyDescent="0.25">
      <c r="A50" s="337">
        <v>39600</v>
      </c>
      <c r="B50" s="340">
        <v>494</v>
      </c>
      <c r="C50" s="327">
        <v>5</v>
      </c>
      <c r="D50" s="327">
        <v>3</v>
      </c>
      <c r="E50" s="327" t="s">
        <v>143</v>
      </c>
      <c r="F50" s="327" t="s">
        <v>189</v>
      </c>
      <c r="G50" s="327" t="s">
        <v>154</v>
      </c>
      <c r="H50" s="327" t="s">
        <v>154</v>
      </c>
      <c r="I50" s="326">
        <v>4.5359999999999998E-2</v>
      </c>
      <c r="J50" s="326">
        <v>6.3600000000000002E-3</v>
      </c>
      <c r="K50" s="330">
        <f t="shared" si="0"/>
        <v>5.1719999999999995E-2</v>
      </c>
      <c r="L50" s="9">
        <f t="shared" si="1"/>
        <v>34.389689158453372</v>
      </c>
      <c r="M50" s="9">
        <f t="shared" si="2"/>
        <v>4.8218347232752086</v>
      </c>
      <c r="N50" s="9">
        <f t="shared" si="3"/>
        <v>39.211523881728581</v>
      </c>
    </row>
    <row r="51" spans="1:14" x14ac:dyDescent="0.25">
      <c r="A51" s="337">
        <v>39600</v>
      </c>
      <c r="B51" s="340">
        <v>495</v>
      </c>
      <c r="C51" s="327">
        <v>5</v>
      </c>
      <c r="D51" s="327">
        <v>3</v>
      </c>
      <c r="E51" s="327" t="s">
        <v>143</v>
      </c>
      <c r="F51" s="327" t="s">
        <v>186</v>
      </c>
      <c r="G51" s="327" t="s">
        <v>154</v>
      </c>
      <c r="H51" s="327" t="s">
        <v>154</v>
      </c>
      <c r="I51" s="326">
        <v>4.8799999999999998E-3</v>
      </c>
      <c r="J51" s="326">
        <v>7.1500000000000001E-3</v>
      </c>
      <c r="K51" s="330">
        <f t="shared" si="0"/>
        <v>1.2029999999999999E-2</v>
      </c>
      <c r="L51" s="9">
        <f t="shared" si="1"/>
        <v>3.6997725549658833</v>
      </c>
      <c r="M51" s="9">
        <f t="shared" si="2"/>
        <v>5.4207733131159967</v>
      </c>
      <c r="N51" s="9">
        <f t="shared" si="3"/>
        <v>9.1205458680818801</v>
      </c>
    </row>
    <row r="52" spans="1:14" x14ac:dyDescent="0.25">
      <c r="A52" s="337">
        <v>39600</v>
      </c>
      <c r="B52" s="340">
        <v>499</v>
      </c>
      <c r="C52" s="327">
        <v>5</v>
      </c>
      <c r="D52" s="327">
        <v>3</v>
      </c>
      <c r="E52" s="327" t="s">
        <v>143</v>
      </c>
      <c r="F52" s="327" t="s">
        <v>150</v>
      </c>
      <c r="G52" s="327" t="s">
        <v>154</v>
      </c>
      <c r="H52" s="327" t="s">
        <v>154</v>
      </c>
      <c r="I52" s="326">
        <v>2.9479999999999999E-2</v>
      </c>
      <c r="J52" s="326">
        <v>1.468E-2</v>
      </c>
      <c r="K52" s="330">
        <f t="shared" si="0"/>
        <v>4.4159999999999998E-2</v>
      </c>
      <c r="L52" s="9">
        <f t="shared" si="1"/>
        <v>22.350265352539804</v>
      </c>
      <c r="M52" s="9">
        <f t="shared" si="2"/>
        <v>11.129643669446551</v>
      </c>
      <c r="N52" s="9">
        <f t="shared" si="3"/>
        <v>33.479909021986352</v>
      </c>
    </row>
    <row r="53" spans="1:14" x14ac:dyDescent="0.25">
      <c r="A53" s="337">
        <v>39600</v>
      </c>
      <c r="B53" s="340">
        <v>500</v>
      </c>
      <c r="C53" s="327">
        <v>5</v>
      </c>
      <c r="D53" s="327">
        <v>3</v>
      </c>
      <c r="E53" s="327" t="s">
        <v>143</v>
      </c>
      <c r="F53" s="327" t="s">
        <v>240</v>
      </c>
      <c r="G53" s="327" t="s">
        <v>154</v>
      </c>
      <c r="H53" s="327" t="s">
        <v>154</v>
      </c>
      <c r="I53" s="326">
        <v>2.9819999999999999E-2</v>
      </c>
      <c r="J53" s="326">
        <v>5.7000000000000002E-3</v>
      </c>
      <c r="K53" s="330">
        <f t="shared" si="0"/>
        <v>3.5519999999999996E-2</v>
      </c>
      <c r="L53" s="9">
        <f t="shared" si="1"/>
        <v>22.608036391205459</v>
      </c>
      <c r="M53" s="9">
        <f t="shared" si="2"/>
        <v>4.3214556482183477</v>
      </c>
      <c r="N53" s="9">
        <f t="shared" si="3"/>
        <v>26.929492039423803</v>
      </c>
    </row>
    <row r="54" spans="1:14" x14ac:dyDescent="0.25">
      <c r="A54" s="337">
        <v>39600</v>
      </c>
      <c r="B54" s="340">
        <v>501</v>
      </c>
      <c r="C54" s="327">
        <v>5</v>
      </c>
      <c r="D54" s="327">
        <v>3</v>
      </c>
      <c r="E54" s="327" t="s">
        <v>143</v>
      </c>
      <c r="F54" s="327" t="s">
        <v>188</v>
      </c>
      <c r="G54" s="327" t="s">
        <v>154</v>
      </c>
      <c r="H54" s="327" t="s">
        <v>154</v>
      </c>
      <c r="I54" s="326">
        <v>4.2950000000000002E-2</v>
      </c>
      <c r="J54" s="326">
        <v>4.1599999999999996E-3</v>
      </c>
      <c r="K54" s="330">
        <f t="shared" si="0"/>
        <v>4.7109999999999999E-2</v>
      </c>
      <c r="L54" s="9">
        <f t="shared" si="1"/>
        <v>32.562547384382107</v>
      </c>
      <c r="M54" s="9">
        <f t="shared" si="2"/>
        <v>3.1539044730856705</v>
      </c>
      <c r="N54" s="9">
        <f t="shared" si="3"/>
        <v>35.716451857467774</v>
      </c>
    </row>
    <row r="55" spans="1:14" x14ac:dyDescent="0.25">
      <c r="A55" s="337">
        <v>39600</v>
      </c>
      <c r="B55" s="340">
        <v>502</v>
      </c>
      <c r="C55" s="327">
        <v>5</v>
      </c>
      <c r="D55" s="327">
        <v>3</v>
      </c>
      <c r="E55" s="327" t="s">
        <v>143</v>
      </c>
      <c r="F55" s="327" t="s">
        <v>238</v>
      </c>
      <c r="G55" s="327" t="s">
        <v>154</v>
      </c>
      <c r="H55" s="327" t="s">
        <v>154</v>
      </c>
      <c r="I55" s="326">
        <v>8.9599999999999992E-3</v>
      </c>
      <c r="J55" s="326">
        <v>1.9499999999999999E-3</v>
      </c>
      <c r="K55" s="330">
        <f t="shared" si="0"/>
        <v>1.091E-2</v>
      </c>
      <c r="L55" s="9">
        <f t="shared" si="1"/>
        <v>6.7930250189537524</v>
      </c>
      <c r="M55" s="9">
        <f t="shared" si="2"/>
        <v>1.4783927217589083</v>
      </c>
      <c r="N55" s="9">
        <f t="shared" si="3"/>
        <v>8.2714177407126606</v>
      </c>
    </row>
    <row r="56" spans="1:14" x14ac:dyDescent="0.25">
      <c r="A56" s="337">
        <v>39600</v>
      </c>
      <c r="B56" s="340">
        <v>503</v>
      </c>
      <c r="C56" s="327">
        <v>5</v>
      </c>
      <c r="D56" s="327">
        <v>3</v>
      </c>
      <c r="E56" s="327" t="s">
        <v>143</v>
      </c>
      <c r="F56" s="327" t="s">
        <v>151</v>
      </c>
      <c r="G56" s="327" t="s">
        <v>154</v>
      </c>
      <c r="H56" s="327" t="s">
        <v>154</v>
      </c>
      <c r="I56" s="326">
        <v>1.482E-2</v>
      </c>
      <c r="J56" s="326" t="s">
        <v>14</v>
      </c>
      <c r="K56" s="330" t="s">
        <v>14</v>
      </c>
      <c r="L56" s="9">
        <f t="shared" si="1"/>
        <v>11.235784685367703</v>
      </c>
      <c r="M56" s="9" t="s">
        <v>14</v>
      </c>
      <c r="N56" s="9" t="s">
        <v>14</v>
      </c>
    </row>
    <row r="57" spans="1:14" x14ac:dyDescent="0.25">
      <c r="A57" s="337">
        <v>39600</v>
      </c>
      <c r="B57" s="340">
        <v>507</v>
      </c>
      <c r="C57" s="327">
        <v>5</v>
      </c>
      <c r="D57" s="327">
        <v>3</v>
      </c>
      <c r="E57" s="327" t="s">
        <v>143</v>
      </c>
      <c r="F57" s="327" t="s">
        <v>237</v>
      </c>
      <c r="G57" s="327" t="s">
        <v>154</v>
      </c>
      <c r="H57" s="327" t="s">
        <v>154</v>
      </c>
      <c r="I57" s="326">
        <v>0.13525999999999999</v>
      </c>
      <c r="J57" s="326">
        <v>3.7629999999999997E-2</v>
      </c>
      <c r="K57" s="330">
        <f t="shared" si="0"/>
        <v>0.17288999999999999</v>
      </c>
      <c r="L57" s="9">
        <f t="shared" si="1"/>
        <v>102.54738438210765</v>
      </c>
      <c r="M57" s="9">
        <f t="shared" si="2"/>
        <v>28.529188779378316</v>
      </c>
      <c r="N57" s="9">
        <f t="shared" si="3"/>
        <v>131.07657316148598</v>
      </c>
    </row>
    <row r="58" spans="1:14" x14ac:dyDescent="0.25">
      <c r="A58" s="337">
        <v>39600</v>
      </c>
      <c r="B58" s="340">
        <v>509</v>
      </c>
      <c r="C58" s="327">
        <v>5</v>
      </c>
      <c r="D58" s="327">
        <v>3</v>
      </c>
      <c r="E58" s="327" t="s">
        <v>143</v>
      </c>
      <c r="F58" s="327" t="s">
        <v>181</v>
      </c>
      <c r="G58" s="327" t="s">
        <v>154</v>
      </c>
      <c r="H58" s="327" t="s">
        <v>154</v>
      </c>
      <c r="I58" s="326">
        <v>3.6409999999999998E-2</v>
      </c>
      <c r="J58" s="326">
        <v>4.6899999999999997E-3</v>
      </c>
      <c r="K58" s="330">
        <f t="shared" si="0"/>
        <v>4.1099999999999998E-2</v>
      </c>
      <c r="L58" s="9">
        <f t="shared" si="1"/>
        <v>27.604245640636844</v>
      </c>
      <c r="M58" s="9">
        <f t="shared" si="2"/>
        <v>3.5557240333586049</v>
      </c>
      <c r="N58" s="9">
        <f t="shared" si="3"/>
        <v>31.159969673995452</v>
      </c>
    </row>
    <row r="59" spans="1:14" x14ac:dyDescent="0.25">
      <c r="A59" s="337">
        <v>39600</v>
      </c>
      <c r="B59" s="340">
        <v>510</v>
      </c>
      <c r="C59" s="327">
        <v>5</v>
      </c>
      <c r="D59" s="327">
        <v>3</v>
      </c>
      <c r="E59" s="327" t="s">
        <v>143</v>
      </c>
      <c r="F59" s="327" t="s">
        <v>193</v>
      </c>
      <c r="G59" s="327" t="s">
        <v>154</v>
      </c>
      <c r="H59" s="327" t="s">
        <v>154</v>
      </c>
      <c r="I59" s="326">
        <v>9.5479999999999995E-2</v>
      </c>
      <c r="J59" s="326">
        <v>7.3699999999999998E-3</v>
      </c>
      <c r="K59" s="330">
        <f t="shared" si="0"/>
        <v>0.10285</v>
      </c>
      <c r="L59" s="9">
        <f t="shared" si="1"/>
        <v>72.388172858225929</v>
      </c>
      <c r="M59" s="9">
        <f t="shared" si="2"/>
        <v>5.587566338134951</v>
      </c>
      <c r="N59" s="9">
        <f t="shared" si="3"/>
        <v>77.975739196360877</v>
      </c>
    </row>
    <row r="60" spans="1:14" x14ac:dyDescent="0.25">
      <c r="A60" s="337">
        <v>39600</v>
      </c>
      <c r="B60" s="340">
        <v>515</v>
      </c>
      <c r="C60" s="327">
        <v>5</v>
      </c>
      <c r="D60" s="327">
        <v>3</v>
      </c>
      <c r="E60" s="327" t="s">
        <v>143</v>
      </c>
      <c r="F60" s="327" t="s">
        <v>194</v>
      </c>
      <c r="G60" s="327" t="s">
        <v>154</v>
      </c>
      <c r="H60" s="327" t="s">
        <v>154</v>
      </c>
      <c r="I60" s="326">
        <v>1.248E-2</v>
      </c>
      <c r="J60" s="326">
        <v>6.2599999999999999E-3</v>
      </c>
      <c r="K60" s="330">
        <f t="shared" si="0"/>
        <v>1.874E-2</v>
      </c>
      <c r="L60" s="9">
        <f t="shared" si="1"/>
        <v>9.4617134192570127</v>
      </c>
      <c r="M60" s="9">
        <f t="shared" si="2"/>
        <v>4.7460197119029575</v>
      </c>
      <c r="N60" s="9">
        <f t="shared" si="3"/>
        <v>14.207733131159971</v>
      </c>
    </row>
    <row r="61" spans="1:14" x14ac:dyDescent="0.25">
      <c r="A61" s="337">
        <v>39600</v>
      </c>
      <c r="B61" s="340">
        <v>518</v>
      </c>
      <c r="C61" s="327">
        <v>5</v>
      </c>
      <c r="D61" s="327">
        <v>3</v>
      </c>
      <c r="E61" s="327" t="s">
        <v>143</v>
      </c>
      <c r="F61" s="327" t="s">
        <v>241</v>
      </c>
      <c r="G61" s="327" t="s">
        <v>154</v>
      </c>
      <c r="H61" s="327" t="s">
        <v>154</v>
      </c>
      <c r="I61" s="326">
        <v>0.23121</v>
      </c>
      <c r="J61" s="326">
        <v>8.3199999999999993E-3</v>
      </c>
      <c r="K61" s="330">
        <f t="shared" si="0"/>
        <v>0.23952999999999999</v>
      </c>
      <c r="L61" s="9">
        <f t="shared" si="1"/>
        <v>175.29188779378316</v>
      </c>
      <c r="M61" s="9">
        <f t="shared" si="2"/>
        <v>6.3078089461713409</v>
      </c>
      <c r="N61" s="9">
        <f t="shared" si="3"/>
        <v>181.59969673995451</v>
      </c>
    </row>
    <row r="62" spans="1:14" x14ac:dyDescent="0.25">
      <c r="A62" s="337">
        <v>39600</v>
      </c>
      <c r="B62" s="340">
        <v>519</v>
      </c>
      <c r="C62" s="327">
        <v>5</v>
      </c>
      <c r="D62" s="327">
        <v>3</v>
      </c>
      <c r="E62" s="327" t="s">
        <v>143</v>
      </c>
      <c r="F62" s="327" t="s">
        <v>190</v>
      </c>
      <c r="G62" s="327" t="s">
        <v>154</v>
      </c>
      <c r="H62" s="327" t="s">
        <v>154</v>
      </c>
      <c r="I62" s="326">
        <v>5.2200000000000003E-2</v>
      </c>
      <c r="J62" s="326">
        <v>8.43E-3</v>
      </c>
      <c r="K62" s="330">
        <f t="shared" si="0"/>
        <v>6.0630000000000003E-2</v>
      </c>
      <c r="L62" s="9">
        <f t="shared" si="1"/>
        <v>39.575435936315394</v>
      </c>
      <c r="M62" s="9">
        <f t="shared" si="2"/>
        <v>6.3912054586808189</v>
      </c>
      <c r="N62" s="9">
        <f t="shared" si="3"/>
        <v>45.966641394996216</v>
      </c>
    </row>
    <row r="63" spans="1:14" x14ac:dyDescent="0.25">
      <c r="A63" s="337">
        <v>39600</v>
      </c>
      <c r="B63" s="340">
        <v>520</v>
      </c>
      <c r="C63" s="327">
        <v>5</v>
      </c>
      <c r="D63" s="327">
        <v>3</v>
      </c>
      <c r="E63" s="327" t="s">
        <v>143</v>
      </c>
      <c r="F63" s="327" t="s">
        <v>197</v>
      </c>
      <c r="G63" s="327" t="s">
        <v>154</v>
      </c>
      <c r="H63" s="327" t="s">
        <v>154</v>
      </c>
      <c r="I63" s="326">
        <v>0.13003000000000001</v>
      </c>
      <c r="J63" s="326">
        <v>9.9000000000000008E-3</v>
      </c>
      <c r="K63" s="330">
        <f t="shared" si="0"/>
        <v>0.13993</v>
      </c>
      <c r="L63" s="9">
        <f t="shared" si="1"/>
        <v>98.5822592873389</v>
      </c>
      <c r="M63" s="9">
        <f t="shared" si="2"/>
        <v>7.5056861258529199</v>
      </c>
      <c r="N63" s="9">
        <f t="shared" si="3"/>
        <v>106.08794541319182</v>
      </c>
    </row>
    <row r="64" spans="1:14" x14ac:dyDescent="0.25">
      <c r="A64" s="337">
        <v>39600</v>
      </c>
      <c r="B64" s="340">
        <v>524</v>
      </c>
      <c r="C64" s="327">
        <v>5</v>
      </c>
      <c r="D64" s="327">
        <v>3</v>
      </c>
      <c r="E64" s="327" t="s">
        <v>143</v>
      </c>
      <c r="F64" s="327" t="s">
        <v>191</v>
      </c>
      <c r="G64" s="327" t="s">
        <v>154</v>
      </c>
      <c r="H64" s="327" t="s">
        <v>154</v>
      </c>
      <c r="I64" s="326">
        <v>5.6500000000000002E-2</v>
      </c>
      <c r="J64" s="326">
        <v>3.3744999999999997E-2</v>
      </c>
      <c r="K64" s="330">
        <f t="shared" si="0"/>
        <v>9.0244999999999992E-2</v>
      </c>
      <c r="L64" s="9">
        <f t="shared" si="1"/>
        <v>42.835481425322214</v>
      </c>
      <c r="M64" s="9">
        <f t="shared" si="2"/>
        <v>25.58377558756634</v>
      </c>
      <c r="N64" s="9">
        <f t="shared" si="3"/>
        <v>68.419257012888551</v>
      </c>
    </row>
    <row r="65" spans="1:14" x14ac:dyDescent="0.25">
      <c r="A65" s="337">
        <v>39600</v>
      </c>
      <c r="B65" s="340">
        <v>525</v>
      </c>
      <c r="C65" s="327">
        <v>5</v>
      </c>
      <c r="D65" s="327">
        <v>3</v>
      </c>
      <c r="E65" s="327" t="s">
        <v>143</v>
      </c>
      <c r="F65" s="327" t="s">
        <v>149</v>
      </c>
      <c r="G65" s="327" t="s">
        <v>154</v>
      </c>
      <c r="H65" s="327" t="s">
        <v>154</v>
      </c>
      <c r="I65" s="326">
        <v>0</v>
      </c>
      <c r="J65" s="326">
        <v>2.648E-2</v>
      </c>
      <c r="K65" s="330">
        <f t="shared" si="0"/>
        <v>2.648E-2</v>
      </c>
      <c r="L65" s="9">
        <f t="shared" si="1"/>
        <v>0</v>
      </c>
      <c r="M65" s="9">
        <f t="shared" si="2"/>
        <v>20.075815011372253</v>
      </c>
      <c r="N65" s="9">
        <f t="shared" si="3"/>
        <v>20.075815011372253</v>
      </c>
    </row>
    <row r="66" spans="1:14" x14ac:dyDescent="0.25">
      <c r="A66" s="337">
        <v>39600</v>
      </c>
      <c r="B66" s="340">
        <v>562</v>
      </c>
      <c r="C66" s="327">
        <v>6</v>
      </c>
      <c r="D66" s="327">
        <v>2</v>
      </c>
      <c r="E66" s="327" t="s">
        <v>143</v>
      </c>
      <c r="F66" s="327" t="s">
        <v>148</v>
      </c>
      <c r="G66" s="327" t="s">
        <v>154</v>
      </c>
      <c r="H66" s="327" t="s">
        <v>154</v>
      </c>
      <c r="I66" s="326">
        <v>3.8399999999999997E-2</v>
      </c>
      <c r="J66" s="326">
        <v>1.7069999999999998E-2</v>
      </c>
      <c r="K66" s="330">
        <f t="shared" si="0"/>
        <v>5.5469999999999992E-2</v>
      </c>
      <c r="L66" s="9">
        <f t="shared" si="1"/>
        <v>29.112964366944652</v>
      </c>
      <c r="M66" s="9">
        <f t="shared" si="2"/>
        <v>12.941622441243366</v>
      </c>
      <c r="N66" s="9">
        <f t="shared" si="3"/>
        <v>42.05458680818802</v>
      </c>
    </row>
    <row r="67" spans="1:14" x14ac:dyDescent="0.25">
      <c r="A67" s="337">
        <v>39600</v>
      </c>
      <c r="B67" s="340">
        <v>563</v>
      </c>
      <c r="C67" s="327">
        <v>6</v>
      </c>
      <c r="D67" s="327">
        <v>2</v>
      </c>
      <c r="E67" s="327" t="s">
        <v>143</v>
      </c>
      <c r="F67" s="327" t="s">
        <v>193</v>
      </c>
      <c r="G67" s="327" t="s">
        <v>154</v>
      </c>
      <c r="H67" s="327" t="s">
        <v>154</v>
      </c>
      <c r="I67" s="326">
        <v>1.24E-3</v>
      </c>
      <c r="J67" s="326">
        <v>1.8780000000000002E-2</v>
      </c>
      <c r="K67" s="330">
        <f t="shared" si="0"/>
        <v>2.0020000000000003E-2</v>
      </c>
      <c r="L67" s="9">
        <f t="shared" si="1"/>
        <v>0.94010614101592116</v>
      </c>
      <c r="M67" s="9">
        <f t="shared" si="2"/>
        <v>14.238059135708871</v>
      </c>
      <c r="N67" s="9">
        <f t="shared" si="3"/>
        <v>15.178165276724794</v>
      </c>
    </row>
    <row r="68" spans="1:14" x14ac:dyDescent="0.25">
      <c r="A68" s="337">
        <v>39600</v>
      </c>
      <c r="B68" s="340">
        <v>564</v>
      </c>
      <c r="C68" s="327">
        <v>6</v>
      </c>
      <c r="D68" s="327">
        <v>2</v>
      </c>
      <c r="E68" s="327" t="s">
        <v>143</v>
      </c>
      <c r="F68" s="327" t="s">
        <v>241</v>
      </c>
      <c r="G68" s="327" t="s">
        <v>154</v>
      </c>
      <c r="H68" s="327" t="s">
        <v>154</v>
      </c>
      <c r="I68" s="326">
        <v>2.589E-2</v>
      </c>
      <c r="J68" s="326">
        <v>4.1700000000000001E-3</v>
      </c>
      <c r="K68" s="330">
        <f t="shared" ref="K68:K137" si="4">SUM(I68,J68)</f>
        <v>3.006E-2</v>
      </c>
      <c r="L68" s="9">
        <f t="shared" ref="L68:L137" si="5">(10000*I68)/13.19</f>
        <v>19.628506444275967</v>
      </c>
      <c r="M68" s="9">
        <f t="shared" ref="M68:M137" si="6">(10000*J68)/13.19</f>
        <v>3.1614859742228965</v>
      </c>
      <c r="N68" s="9">
        <f t="shared" ref="N68:N137" si="7">(10000*K68)/13.19</f>
        <v>22.789992418498866</v>
      </c>
    </row>
    <row r="69" spans="1:14" x14ac:dyDescent="0.25">
      <c r="A69" s="337">
        <v>39600</v>
      </c>
      <c r="B69" s="340">
        <v>567</v>
      </c>
      <c r="C69" s="327">
        <v>6</v>
      </c>
      <c r="D69" s="327">
        <v>2</v>
      </c>
      <c r="E69" s="327" t="s">
        <v>143</v>
      </c>
      <c r="F69" s="327" t="s">
        <v>190</v>
      </c>
      <c r="G69" s="327" t="s">
        <v>154</v>
      </c>
      <c r="H69" s="327" t="s">
        <v>154</v>
      </c>
      <c r="I69" s="326">
        <v>2.615E-2</v>
      </c>
      <c r="J69" s="326">
        <v>5.7499999999999999E-3</v>
      </c>
      <c r="K69" s="330">
        <f t="shared" si="4"/>
        <v>3.1899999999999998E-2</v>
      </c>
      <c r="L69" s="9">
        <f t="shared" si="5"/>
        <v>19.825625473843822</v>
      </c>
      <c r="M69" s="9">
        <f t="shared" si="6"/>
        <v>4.3593631539044733</v>
      </c>
      <c r="N69" s="9">
        <f t="shared" si="7"/>
        <v>24.184988627748297</v>
      </c>
    </row>
    <row r="70" spans="1:14" x14ac:dyDescent="0.25">
      <c r="A70" s="337">
        <v>39600</v>
      </c>
      <c r="B70" s="340">
        <v>569</v>
      </c>
      <c r="C70" s="327">
        <v>6</v>
      </c>
      <c r="D70" s="327">
        <v>2</v>
      </c>
      <c r="E70" s="327" t="s">
        <v>143</v>
      </c>
      <c r="F70" s="327" t="s">
        <v>186</v>
      </c>
      <c r="G70" s="327" t="s">
        <v>154</v>
      </c>
      <c r="H70" s="327" t="s">
        <v>154</v>
      </c>
      <c r="I70" s="326">
        <v>2.444E-2</v>
      </c>
      <c r="J70" s="326">
        <v>8.2799999999999992E-3</v>
      </c>
      <c r="K70" s="330">
        <f t="shared" si="4"/>
        <v>3.2719999999999999E-2</v>
      </c>
      <c r="L70" s="9">
        <f t="shared" si="5"/>
        <v>18.52918877937832</v>
      </c>
      <c r="M70" s="9">
        <f t="shared" si="6"/>
        <v>6.2774829416224414</v>
      </c>
      <c r="N70" s="9">
        <f t="shared" si="7"/>
        <v>24.806671721000757</v>
      </c>
    </row>
    <row r="71" spans="1:14" x14ac:dyDescent="0.25">
      <c r="A71" s="337">
        <v>39600</v>
      </c>
      <c r="B71" s="340">
        <v>570</v>
      </c>
      <c r="C71" s="327">
        <v>6</v>
      </c>
      <c r="D71" s="327">
        <v>2</v>
      </c>
      <c r="E71" s="327" t="s">
        <v>143</v>
      </c>
      <c r="F71" s="327" t="s">
        <v>151</v>
      </c>
      <c r="G71" s="327" t="s">
        <v>154</v>
      </c>
      <c r="H71" s="327" t="s">
        <v>154</v>
      </c>
      <c r="I71" s="326">
        <v>0.24410000000000001</v>
      </c>
      <c r="J71" s="326">
        <v>4.1999999999999997E-3</v>
      </c>
      <c r="K71" s="330">
        <f t="shared" si="4"/>
        <v>0.24830000000000002</v>
      </c>
      <c r="L71" s="9">
        <f t="shared" si="5"/>
        <v>185.06444275966643</v>
      </c>
      <c r="M71" s="9">
        <f t="shared" si="6"/>
        <v>3.1842304776345718</v>
      </c>
      <c r="N71" s="9">
        <f t="shared" si="7"/>
        <v>188.24867323730101</v>
      </c>
    </row>
    <row r="72" spans="1:14" x14ac:dyDescent="0.25">
      <c r="A72" s="337">
        <v>39600</v>
      </c>
      <c r="B72" s="340">
        <v>573</v>
      </c>
      <c r="C72" s="327">
        <v>6</v>
      </c>
      <c r="D72" s="327">
        <v>2</v>
      </c>
      <c r="E72" s="327" t="s">
        <v>143</v>
      </c>
      <c r="F72" s="327" t="s">
        <v>238</v>
      </c>
      <c r="G72" s="327" t="s">
        <v>154</v>
      </c>
      <c r="H72" s="327" t="s">
        <v>154</v>
      </c>
      <c r="I72" s="326">
        <v>1.635E-2</v>
      </c>
      <c r="J72" s="326">
        <v>1.171E-2</v>
      </c>
      <c r="K72" s="330">
        <f t="shared" si="4"/>
        <v>2.8060000000000002E-2</v>
      </c>
      <c r="L72" s="9">
        <f t="shared" si="5"/>
        <v>12.395754359363155</v>
      </c>
      <c r="M72" s="9">
        <f t="shared" si="6"/>
        <v>8.8779378316906747</v>
      </c>
      <c r="N72" s="9">
        <f t="shared" si="7"/>
        <v>21.273692191053833</v>
      </c>
    </row>
    <row r="73" spans="1:14" x14ac:dyDescent="0.25">
      <c r="A73" s="337">
        <v>39600</v>
      </c>
      <c r="B73" s="340">
        <v>575</v>
      </c>
      <c r="C73" s="327">
        <v>6</v>
      </c>
      <c r="D73" s="327">
        <v>2</v>
      </c>
      <c r="E73" s="327" t="s">
        <v>143</v>
      </c>
      <c r="F73" s="327" t="s">
        <v>150</v>
      </c>
      <c r="G73" s="327" t="s">
        <v>154</v>
      </c>
      <c r="H73" s="327" t="s">
        <v>154</v>
      </c>
      <c r="I73" s="326">
        <v>6.0249999999999998E-2</v>
      </c>
      <c r="J73" s="326">
        <v>1.4590000000000001E-2</v>
      </c>
      <c r="K73" s="330">
        <f t="shared" si="4"/>
        <v>7.4840000000000004E-2</v>
      </c>
      <c r="L73" s="9">
        <f t="shared" si="5"/>
        <v>45.678544351781653</v>
      </c>
      <c r="M73" s="9">
        <f t="shared" si="6"/>
        <v>11.061410159211524</v>
      </c>
      <c r="N73" s="9">
        <f t="shared" si="7"/>
        <v>56.739954510993186</v>
      </c>
    </row>
    <row r="74" spans="1:14" x14ac:dyDescent="0.25">
      <c r="A74" s="337">
        <v>39600</v>
      </c>
      <c r="B74" s="340">
        <v>577</v>
      </c>
      <c r="C74" s="327">
        <v>6</v>
      </c>
      <c r="D74" s="327">
        <v>2</v>
      </c>
      <c r="E74" s="327" t="s">
        <v>143</v>
      </c>
      <c r="F74" s="327" t="s">
        <v>181</v>
      </c>
      <c r="G74" s="327" t="s">
        <v>154</v>
      </c>
      <c r="H74" s="327" t="s">
        <v>154</v>
      </c>
      <c r="I74" s="326">
        <v>8.3750000000000005E-2</v>
      </c>
      <c r="J74" s="326">
        <v>4.45E-3</v>
      </c>
      <c r="K74" s="330">
        <f t="shared" si="4"/>
        <v>8.8200000000000001E-2</v>
      </c>
      <c r="L74" s="9">
        <f t="shared" si="5"/>
        <v>63.495072024260807</v>
      </c>
      <c r="M74" s="9">
        <f t="shared" si="6"/>
        <v>3.3737680060652009</v>
      </c>
      <c r="N74" s="9">
        <f t="shared" si="7"/>
        <v>66.868840030326012</v>
      </c>
    </row>
    <row r="75" spans="1:14" x14ac:dyDescent="0.25">
      <c r="A75" s="337">
        <v>39600</v>
      </c>
      <c r="B75" s="340">
        <v>580</v>
      </c>
      <c r="C75" s="327">
        <v>6</v>
      </c>
      <c r="D75" s="327">
        <v>2</v>
      </c>
      <c r="E75" s="327" t="s">
        <v>143</v>
      </c>
      <c r="F75" s="327" t="s">
        <v>181</v>
      </c>
      <c r="G75" s="327" t="s">
        <v>154</v>
      </c>
      <c r="H75" s="327" t="s">
        <v>154</v>
      </c>
      <c r="I75" s="326">
        <v>4.9110000000000001E-2</v>
      </c>
      <c r="J75" s="326">
        <v>8.2400000000000008E-3</v>
      </c>
      <c r="K75" s="330">
        <f t="shared" si="4"/>
        <v>5.7349999999999998E-2</v>
      </c>
      <c r="L75" s="9">
        <f t="shared" si="5"/>
        <v>37.232752084912818</v>
      </c>
      <c r="M75" s="9">
        <f t="shared" si="6"/>
        <v>6.2471569370735409</v>
      </c>
      <c r="N75" s="9">
        <f t="shared" si="7"/>
        <v>43.479909021986352</v>
      </c>
    </row>
    <row r="76" spans="1:14" x14ac:dyDescent="0.25">
      <c r="A76" s="337">
        <v>39600</v>
      </c>
      <c r="B76" s="340">
        <v>581</v>
      </c>
      <c r="C76" s="327">
        <v>6</v>
      </c>
      <c r="D76" s="327">
        <v>2</v>
      </c>
      <c r="E76" s="327" t="s">
        <v>143</v>
      </c>
      <c r="F76" s="327" t="s">
        <v>197</v>
      </c>
      <c r="G76" s="327" t="s">
        <v>154</v>
      </c>
      <c r="H76" s="327" t="s">
        <v>154</v>
      </c>
      <c r="I76" s="326">
        <v>7.1840000000000001E-2</v>
      </c>
      <c r="J76" s="326">
        <v>1.536E-2</v>
      </c>
      <c r="K76" s="330">
        <f t="shared" si="4"/>
        <v>8.72E-2</v>
      </c>
      <c r="L76" s="9">
        <f t="shared" si="5"/>
        <v>54.465504169825628</v>
      </c>
      <c r="M76" s="9">
        <f t="shared" si="6"/>
        <v>11.645185746777862</v>
      </c>
      <c r="N76" s="9">
        <f t="shared" si="7"/>
        <v>66.110689916603491</v>
      </c>
    </row>
    <row r="77" spans="1:14" x14ac:dyDescent="0.25">
      <c r="A77" s="337">
        <v>39600</v>
      </c>
      <c r="B77" s="340">
        <v>582</v>
      </c>
      <c r="C77" s="327">
        <v>6</v>
      </c>
      <c r="D77" s="327">
        <v>2</v>
      </c>
      <c r="E77" s="327" t="s">
        <v>143</v>
      </c>
      <c r="F77" s="327" t="s">
        <v>191</v>
      </c>
      <c r="G77" s="327" t="s">
        <v>154</v>
      </c>
      <c r="H77" s="327" t="s">
        <v>154</v>
      </c>
      <c r="I77" s="326">
        <v>5.1270000000000003E-2</v>
      </c>
      <c r="J77" s="326">
        <v>2.6360000000000001E-2</v>
      </c>
      <c r="K77" s="330">
        <f t="shared" si="4"/>
        <v>7.7630000000000005E-2</v>
      </c>
      <c r="L77" s="9">
        <f t="shared" si="5"/>
        <v>38.870356330553456</v>
      </c>
      <c r="M77" s="9">
        <f t="shared" si="6"/>
        <v>19.984836997725552</v>
      </c>
      <c r="N77" s="9">
        <f t="shared" si="7"/>
        <v>58.855193328279007</v>
      </c>
    </row>
    <row r="78" spans="1:14" x14ac:dyDescent="0.25">
      <c r="A78" s="337">
        <v>39600</v>
      </c>
      <c r="B78" s="340">
        <v>583</v>
      </c>
      <c r="C78" s="327">
        <v>6</v>
      </c>
      <c r="D78" s="327">
        <v>2</v>
      </c>
      <c r="E78" s="327" t="s">
        <v>143</v>
      </c>
      <c r="F78" s="327" t="s">
        <v>237</v>
      </c>
      <c r="G78" s="327" t="s">
        <v>154</v>
      </c>
      <c r="H78" s="327" t="s">
        <v>154</v>
      </c>
      <c r="I78" s="326">
        <v>5.8009999999999999E-2</v>
      </c>
      <c r="J78" s="326">
        <v>7.0400000000000003E-3</v>
      </c>
      <c r="K78" s="330">
        <f t="shared" si="4"/>
        <v>6.5049999999999997E-2</v>
      </c>
      <c r="L78" s="9">
        <f t="shared" si="5"/>
        <v>43.980288097043221</v>
      </c>
      <c r="M78" s="9">
        <f t="shared" si="6"/>
        <v>5.3373768006065205</v>
      </c>
      <c r="N78" s="9">
        <f t="shared" si="7"/>
        <v>49.317664897649735</v>
      </c>
    </row>
    <row r="79" spans="1:14" x14ac:dyDescent="0.25">
      <c r="A79" s="337">
        <v>39600</v>
      </c>
      <c r="B79" s="340">
        <v>587</v>
      </c>
      <c r="C79" s="327">
        <v>6</v>
      </c>
      <c r="D79" s="327">
        <v>2</v>
      </c>
      <c r="E79" s="327" t="s">
        <v>143</v>
      </c>
      <c r="F79" s="327" t="s">
        <v>149</v>
      </c>
      <c r="G79" s="327" t="s">
        <v>154</v>
      </c>
      <c r="H79" s="327" t="s">
        <v>154</v>
      </c>
      <c r="I79" s="326">
        <v>6.3350000000000004E-2</v>
      </c>
      <c r="J79" s="326">
        <v>2.385E-2</v>
      </c>
      <c r="K79" s="330">
        <f t="shared" si="4"/>
        <v>8.72E-2</v>
      </c>
      <c r="L79" s="9">
        <f t="shared" si="5"/>
        <v>48.028809704321461</v>
      </c>
      <c r="M79" s="9">
        <f t="shared" si="6"/>
        <v>18.081880212282034</v>
      </c>
      <c r="N79" s="9">
        <f t="shared" si="7"/>
        <v>66.110689916603491</v>
      </c>
    </row>
    <row r="80" spans="1:14" x14ac:dyDescent="0.25">
      <c r="A80" s="337">
        <v>39600</v>
      </c>
      <c r="B80" s="340">
        <v>589</v>
      </c>
      <c r="C80" s="327">
        <v>6</v>
      </c>
      <c r="D80" s="327">
        <v>2</v>
      </c>
      <c r="E80" s="327" t="s">
        <v>143</v>
      </c>
      <c r="F80" s="327" t="s">
        <v>194</v>
      </c>
      <c r="G80" s="327" t="s">
        <v>154</v>
      </c>
      <c r="H80" s="327" t="s">
        <v>154</v>
      </c>
      <c r="I80" s="326">
        <v>1.1950000000000001E-2</v>
      </c>
      <c r="J80" s="326">
        <v>9.9600000000000001E-3</v>
      </c>
      <c r="K80" s="330">
        <f t="shared" si="4"/>
        <v>2.1909999999999999E-2</v>
      </c>
      <c r="L80" s="9">
        <f t="shared" si="5"/>
        <v>9.0598938589840792</v>
      </c>
      <c r="M80" s="9">
        <f t="shared" si="6"/>
        <v>7.5511751326762697</v>
      </c>
      <c r="N80" s="9">
        <f t="shared" si="7"/>
        <v>16.61106899166035</v>
      </c>
    </row>
    <row r="81" spans="1:14" x14ac:dyDescent="0.25">
      <c r="A81" s="337">
        <v>39600</v>
      </c>
      <c r="B81" s="340">
        <v>590</v>
      </c>
      <c r="C81" s="327">
        <v>6</v>
      </c>
      <c r="D81" s="327">
        <v>2</v>
      </c>
      <c r="E81" s="327" t="s">
        <v>143</v>
      </c>
      <c r="F81" s="327" t="s">
        <v>240</v>
      </c>
      <c r="G81" s="327" t="s">
        <v>154</v>
      </c>
      <c r="H81" s="327" t="s">
        <v>154</v>
      </c>
      <c r="I81" s="326">
        <v>6.7269999999999996E-2</v>
      </c>
      <c r="J81" s="326">
        <v>2.1510000000000001E-2</v>
      </c>
      <c r="K81" s="330">
        <f t="shared" si="4"/>
        <v>8.8779999999999998E-2</v>
      </c>
      <c r="L81" s="9">
        <f t="shared" si="5"/>
        <v>51.000758150113718</v>
      </c>
      <c r="M81" s="9">
        <f t="shared" si="6"/>
        <v>16.307808946171345</v>
      </c>
      <c r="N81" s="9">
        <f t="shared" si="7"/>
        <v>67.30856709628506</v>
      </c>
    </row>
    <row r="82" spans="1:14" x14ac:dyDescent="0.25">
      <c r="A82" s="337">
        <v>39600</v>
      </c>
      <c r="B82" s="340">
        <v>591</v>
      </c>
      <c r="C82" s="327">
        <v>6</v>
      </c>
      <c r="D82" s="327">
        <v>2</v>
      </c>
      <c r="E82" s="327" t="s">
        <v>143</v>
      </c>
      <c r="F82" s="327" t="s">
        <v>188</v>
      </c>
      <c r="G82" s="327" t="s">
        <v>154</v>
      </c>
      <c r="H82" s="327" t="s">
        <v>154</v>
      </c>
      <c r="I82" s="326">
        <v>3.1980000000000001E-2</v>
      </c>
      <c r="J82" s="326">
        <v>1.2710000000000001E-2</v>
      </c>
      <c r="K82" s="330">
        <f t="shared" si="4"/>
        <v>4.4690000000000001E-2</v>
      </c>
      <c r="L82" s="9">
        <f t="shared" si="5"/>
        <v>24.245640636846097</v>
      </c>
      <c r="M82" s="9">
        <f t="shared" si="6"/>
        <v>9.6360879454131929</v>
      </c>
      <c r="N82" s="9">
        <f t="shared" si="7"/>
        <v>33.881728582259285</v>
      </c>
    </row>
    <row r="83" spans="1:14" x14ac:dyDescent="0.25">
      <c r="A83" s="337">
        <v>39600</v>
      </c>
      <c r="B83" s="340">
        <v>595</v>
      </c>
      <c r="C83" s="327">
        <v>6</v>
      </c>
      <c r="D83" s="327">
        <v>2</v>
      </c>
      <c r="E83" s="327" t="s">
        <v>143</v>
      </c>
      <c r="F83" s="327" t="s">
        <v>196</v>
      </c>
      <c r="G83" s="327" t="s">
        <v>154</v>
      </c>
      <c r="H83" s="327" t="s">
        <v>154</v>
      </c>
      <c r="I83" s="326">
        <v>9.6589999999999995E-2</v>
      </c>
      <c r="J83" s="326">
        <v>4.8300000000000001E-3</v>
      </c>
      <c r="K83" s="330">
        <f t="shared" si="4"/>
        <v>0.10142</v>
      </c>
      <c r="L83" s="9">
        <f t="shared" si="5"/>
        <v>73.229719484457917</v>
      </c>
      <c r="M83" s="9">
        <f t="shared" si="6"/>
        <v>3.6618650492797578</v>
      </c>
      <c r="N83" s="9">
        <f t="shared" si="7"/>
        <v>76.891584533737671</v>
      </c>
    </row>
    <row r="84" spans="1:14" x14ac:dyDescent="0.25">
      <c r="A84" s="337">
        <v>39600</v>
      </c>
      <c r="B84" s="340">
        <v>633</v>
      </c>
      <c r="C84" s="327">
        <v>7</v>
      </c>
      <c r="D84" s="327">
        <v>1</v>
      </c>
      <c r="E84" s="327" t="s">
        <v>143</v>
      </c>
      <c r="F84" s="327" t="s">
        <v>196</v>
      </c>
      <c r="G84" s="327" t="s">
        <v>154</v>
      </c>
      <c r="H84" s="327" t="s">
        <v>154</v>
      </c>
      <c r="I84" s="326">
        <v>6.4119999999999996E-2</v>
      </c>
      <c r="J84" s="326">
        <v>2.9090000000000001E-2</v>
      </c>
      <c r="K84" s="330">
        <f t="shared" si="4"/>
        <v>9.3210000000000001E-2</v>
      </c>
      <c r="L84" s="9">
        <f t="shared" si="5"/>
        <v>48.61258529188779</v>
      </c>
      <c r="M84" s="9">
        <f t="shared" si="6"/>
        <v>22.054586808188024</v>
      </c>
      <c r="N84" s="9">
        <f t="shared" si="7"/>
        <v>70.667172100075817</v>
      </c>
    </row>
    <row r="85" spans="1:14" x14ac:dyDescent="0.25">
      <c r="A85" s="337">
        <v>39600</v>
      </c>
      <c r="B85" s="340">
        <v>635</v>
      </c>
      <c r="C85" s="327">
        <v>7</v>
      </c>
      <c r="D85" s="327">
        <v>1</v>
      </c>
      <c r="E85" s="327" t="s">
        <v>143</v>
      </c>
      <c r="F85" s="327" t="s">
        <v>193</v>
      </c>
      <c r="G85" s="327" t="s">
        <v>154</v>
      </c>
      <c r="H85" s="327" t="s">
        <v>154</v>
      </c>
      <c r="I85" s="326">
        <v>8.1420000000000006E-2</v>
      </c>
      <c r="J85" s="326">
        <v>5.0000000000000001E-3</v>
      </c>
      <c r="K85" s="330">
        <f t="shared" si="4"/>
        <v>8.6420000000000011E-2</v>
      </c>
      <c r="L85" s="9">
        <f t="shared" si="5"/>
        <v>61.728582259287343</v>
      </c>
      <c r="M85" s="9">
        <f t="shared" si="6"/>
        <v>3.7907505686125855</v>
      </c>
      <c r="N85" s="9">
        <f t="shared" si="7"/>
        <v>65.519332827899945</v>
      </c>
    </row>
    <row r="86" spans="1:14" x14ac:dyDescent="0.25">
      <c r="A86" s="337">
        <v>39600</v>
      </c>
      <c r="B86" s="340">
        <v>636</v>
      </c>
      <c r="C86" s="327">
        <v>7</v>
      </c>
      <c r="D86" s="327">
        <v>1</v>
      </c>
      <c r="E86" s="327" t="s">
        <v>143</v>
      </c>
      <c r="F86" s="327" t="s">
        <v>186</v>
      </c>
      <c r="G86" s="327" t="s">
        <v>154</v>
      </c>
      <c r="H86" s="327" t="s">
        <v>154</v>
      </c>
      <c r="I86" s="326" t="s">
        <v>14</v>
      </c>
      <c r="J86" s="326">
        <v>1.281E-2</v>
      </c>
      <c r="K86" s="330" t="s">
        <v>14</v>
      </c>
      <c r="L86" s="9" t="s">
        <v>14</v>
      </c>
      <c r="M86" s="9">
        <f t="shared" si="6"/>
        <v>9.711902956785444</v>
      </c>
      <c r="N86" s="9" t="s">
        <v>14</v>
      </c>
    </row>
    <row r="87" spans="1:14" x14ac:dyDescent="0.25">
      <c r="A87" s="337">
        <v>39600</v>
      </c>
      <c r="B87" s="340">
        <v>637</v>
      </c>
      <c r="C87" s="327">
        <v>7</v>
      </c>
      <c r="D87" s="327">
        <v>1</v>
      </c>
      <c r="E87" s="327" t="s">
        <v>143</v>
      </c>
      <c r="F87" s="327" t="s">
        <v>189</v>
      </c>
      <c r="G87" s="327" t="s">
        <v>154</v>
      </c>
      <c r="H87" s="327" t="s">
        <v>154</v>
      </c>
      <c r="I87" s="326">
        <v>0.18615000000000001</v>
      </c>
      <c r="J87" s="326">
        <v>9.9040000000000003E-2</v>
      </c>
      <c r="K87" s="330">
        <f t="shared" si="4"/>
        <v>0.28519</v>
      </c>
      <c r="L87" s="9">
        <f t="shared" si="5"/>
        <v>141.12964366944655</v>
      </c>
      <c r="M87" s="9">
        <f t="shared" si="6"/>
        <v>75.087187263078093</v>
      </c>
      <c r="N87" s="9">
        <f t="shared" si="7"/>
        <v>216.21683093252466</v>
      </c>
    </row>
    <row r="88" spans="1:14" x14ac:dyDescent="0.25">
      <c r="A88" s="337">
        <v>39600</v>
      </c>
      <c r="B88" s="340">
        <v>639</v>
      </c>
      <c r="C88" s="327">
        <v>7</v>
      </c>
      <c r="D88" s="327">
        <v>1</v>
      </c>
      <c r="E88" s="327" t="s">
        <v>143</v>
      </c>
      <c r="F88" s="327" t="s">
        <v>190</v>
      </c>
      <c r="G88" s="327" t="s">
        <v>154</v>
      </c>
      <c r="H88" s="327" t="s">
        <v>154</v>
      </c>
      <c r="I88" s="326">
        <v>9.7199999999999995E-2</v>
      </c>
      <c r="J88" s="326">
        <v>2.3349999999999999E-2</v>
      </c>
      <c r="K88" s="330">
        <f t="shared" si="4"/>
        <v>0.12054999999999999</v>
      </c>
      <c r="L88" s="9">
        <f t="shared" si="5"/>
        <v>73.692191053828665</v>
      </c>
      <c r="M88" s="9">
        <f t="shared" si="6"/>
        <v>17.702805155420773</v>
      </c>
      <c r="N88" s="9">
        <f t="shared" si="7"/>
        <v>91.394996209249442</v>
      </c>
    </row>
    <row r="89" spans="1:14" x14ac:dyDescent="0.25">
      <c r="A89" s="337">
        <v>39600</v>
      </c>
      <c r="B89" s="340">
        <v>642</v>
      </c>
      <c r="C89" s="327">
        <v>7</v>
      </c>
      <c r="D89" s="327">
        <v>1</v>
      </c>
      <c r="E89" s="327" t="s">
        <v>143</v>
      </c>
      <c r="F89" s="327" t="s">
        <v>238</v>
      </c>
      <c r="G89" s="327" t="s">
        <v>154</v>
      </c>
      <c r="H89" s="327" t="s">
        <v>154</v>
      </c>
      <c r="I89" s="326">
        <v>9.0699999999999999E-3</v>
      </c>
      <c r="J89" s="326">
        <v>5.6299999999999996E-3</v>
      </c>
      <c r="K89" s="330">
        <f t="shared" si="4"/>
        <v>1.47E-2</v>
      </c>
      <c r="L89" s="9">
        <f t="shared" si="5"/>
        <v>6.8764215314632304</v>
      </c>
      <c r="M89" s="9">
        <f t="shared" si="6"/>
        <v>4.268385140257771</v>
      </c>
      <c r="N89" s="9">
        <f t="shared" si="7"/>
        <v>11.144806671721001</v>
      </c>
    </row>
    <row r="90" spans="1:14" x14ac:dyDescent="0.25">
      <c r="A90" s="337">
        <v>39600</v>
      </c>
      <c r="B90" s="340">
        <v>643</v>
      </c>
      <c r="C90" s="327">
        <v>7</v>
      </c>
      <c r="D90" s="327">
        <v>1</v>
      </c>
      <c r="E90" s="327" t="s">
        <v>143</v>
      </c>
      <c r="F90" s="327" t="s">
        <v>197</v>
      </c>
      <c r="G90" s="327" t="s">
        <v>154</v>
      </c>
      <c r="H90" s="327" t="s">
        <v>154</v>
      </c>
      <c r="I90" s="326">
        <v>0.11236</v>
      </c>
      <c r="J90" s="326">
        <v>1.644E-2</v>
      </c>
      <c r="K90" s="330">
        <f t="shared" si="4"/>
        <v>0.1288</v>
      </c>
      <c r="L90" s="9">
        <f t="shared" si="5"/>
        <v>85.185746777862008</v>
      </c>
      <c r="M90" s="9">
        <f t="shared" si="6"/>
        <v>12.463987869598181</v>
      </c>
      <c r="N90" s="9">
        <f t="shared" si="7"/>
        <v>97.649734647460207</v>
      </c>
    </row>
    <row r="91" spans="1:14" x14ac:dyDescent="0.25">
      <c r="A91" s="337">
        <v>39600</v>
      </c>
      <c r="B91" s="340">
        <v>645</v>
      </c>
      <c r="C91" s="327"/>
      <c r="D91" s="327"/>
      <c r="E91" s="327"/>
      <c r="F91" s="327"/>
      <c r="G91" s="327"/>
      <c r="H91" s="327"/>
      <c r="I91" s="326">
        <v>3.5999999999999997E-2</v>
      </c>
      <c r="J91" s="326"/>
      <c r="K91" s="330"/>
      <c r="L91" s="9">
        <f t="shared" si="5"/>
        <v>27.293404094010615</v>
      </c>
      <c r="M91" s="9"/>
      <c r="N91" s="9"/>
    </row>
    <row r="92" spans="1:14" x14ac:dyDescent="0.25">
      <c r="A92" s="337">
        <v>39600</v>
      </c>
      <c r="B92" s="340">
        <v>656</v>
      </c>
      <c r="C92" s="327">
        <v>7</v>
      </c>
      <c r="D92" s="327">
        <v>1</v>
      </c>
      <c r="E92" s="327" t="s">
        <v>143</v>
      </c>
      <c r="F92" s="327" t="s">
        <v>191</v>
      </c>
      <c r="G92" s="327" t="s">
        <v>154</v>
      </c>
      <c r="H92" s="327" t="s">
        <v>154</v>
      </c>
      <c r="I92" s="326">
        <v>0.11192000000000001</v>
      </c>
      <c r="J92" s="326">
        <v>1.8010000000000002E-2</v>
      </c>
      <c r="K92" s="330">
        <f t="shared" si="4"/>
        <v>0.12993000000000002</v>
      </c>
      <c r="L92" s="9">
        <f t="shared" si="5"/>
        <v>84.852160727824113</v>
      </c>
      <c r="M92" s="9">
        <f t="shared" si="6"/>
        <v>13.654283548142535</v>
      </c>
      <c r="N92" s="9">
        <f t="shared" si="7"/>
        <v>98.506444275966658</v>
      </c>
    </row>
    <row r="93" spans="1:14" x14ac:dyDescent="0.25">
      <c r="A93" s="337">
        <v>39600</v>
      </c>
      <c r="B93" s="340">
        <v>658</v>
      </c>
      <c r="C93" s="327"/>
      <c r="D93" s="327"/>
      <c r="E93" s="327"/>
      <c r="F93" s="327"/>
      <c r="G93" s="327"/>
      <c r="H93" s="327"/>
      <c r="I93" s="326"/>
      <c r="J93" s="326">
        <v>6.0000000000000001E-3</v>
      </c>
      <c r="K93" s="330"/>
      <c r="L93" s="9"/>
      <c r="M93" s="9">
        <f t="shared" si="6"/>
        <v>4.5489006823351028</v>
      </c>
      <c r="N93" s="9"/>
    </row>
    <row r="94" spans="1:14" x14ac:dyDescent="0.25">
      <c r="A94" s="337">
        <v>39600</v>
      </c>
      <c r="B94" s="340">
        <v>659</v>
      </c>
      <c r="C94" s="327"/>
      <c r="D94" s="327"/>
      <c r="E94" s="327"/>
      <c r="F94" s="327"/>
      <c r="G94" s="327"/>
      <c r="H94" s="327"/>
      <c r="I94" s="326">
        <v>4.8000000000000001E-2</v>
      </c>
      <c r="J94" s="326">
        <v>1.0999999999999999E-2</v>
      </c>
      <c r="K94" s="330">
        <f t="shared" si="4"/>
        <v>5.8999999999999997E-2</v>
      </c>
      <c r="L94" s="9">
        <f t="shared" si="5"/>
        <v>36.391205458680822</v>
      </c>
      <c r="M94" s="9">
        <f t="shared" si="6"/>
        <v>8.3396512509476874</v>
      </c>
      <c r="N94" s="9">
        <f t="shared" si="7"/>
        <v>44.730856709628512</v>
      </c>
    </row>
    <row r="95" spans="1:14" x14ac:dyDescent="0.25">
      <c r="A95" s="337">
        <v>39600</v>
      </c>
      <c r="B95" s="340">
        <v>660</v>
      </c>
      <c r="C95" s="327"/>
      <c r="D95" s="327"/>
      <c r="E95" s="327"/>
      <c r="F95" s="327"/>
      <c r="G95" s="327"/>
      <c r="H95" s="327"/>
      <c r="I95" s="326"/>
      <c r="J95" s="326">
        <v>8.0000000000000002E-3</v>
      </c>
      <c r="K95" s="330"/>
      <c r="L95" s="9"/>
      <c r="M95" s="9">
        <f t="shared" si="6"/>
        <v>6.0652009097801365</v>
      </c>
      <c r="N95" s="9"/>
    </row>
    <row r="96" spans="1:14" x14ac:dyDescent="0.25">
      <c r="A96" s="337">
        <v>39600</v>
      </c>
      <c r="B96" s="340">
        <v>738</v>
      </c>
      <c r="C96" s="327">
        <v>8</v>
      </c>
      <c r="D96" s="327">
        <v>1</v>
      </c>
      <c r="E96" s="327" t="s">
        <v>143</v>
      </c>
      <c r="F96" s="327" t="s">
        <v>191</v>
      </c>
      <c r="G96" s="327" t="s">
        <v>154</v>
      </c>
      <c r="H96" s="327" t="s">
        <v>154</v>
      </c>
      <c r="I96" s="326">
        <v>3.9949999999999999E-2</v>
      </c>
      <c r="J96" s="326">
        <v>2.1649999999999999E-2</v>
      </c>
      <c r="K96" s="330">
        <f t="shared" si="4"/>
        <v>6.1600000000000002E-2</v>
      </c>
      <c r="L96" s="9">
        <f t="shared" si="5"/>
        <v>30.288097043214556</v>
      </c>
      <c r="M96" s="9">
        <f t="shared" si="6"/>
        <v>16.413949962092495</v>
      </c>
      <c r="N96" s="9">
        <f t="shared" si="7"/>
        <v>46.702047005307051</v>
      </c>
    </row>
    <row r="97" spans="1:14" x14ac:dyDescent="0.25">
      <c r="A97" s="337">
        <v>39600</v>
      </c>
      <c r="B97" s="340">
        <v>739</v>
      </c>
      <c r="C97" s="327">
        <v>8</v>
      </c>
      <c r="D97" s="327">
        <v>1</v>
      </c>
      <c r="E97" s="327" t="s">
        <v>143</v>
      </c>
      <c r="F97" s="327" t="s">
        <v>190</v>
      </c>
      <c r="G97" s="327" t="s">
        <v>154</v>
      </c>
      <c r="H97" s="327" t="s">
        <v>154</v>
      </c>
      <c r="I97" s="326">
        <v>4.0480000000000002E-2</v>
      </c>
      <c r="J97" s="326">
        <v>4.9399999999999999E-3</v>
      </c>
      <c r="K97" s="330">
        <f t="shared" si="4"/>
        <v>4.5420000000000002E-2</v>
      </c>
      <c r="L97" s="9">
        <f t="shared" si="5"/>
        <v>30.689916603487493</v>
      </c>
      <c r="M97" s="9">
        <f t="shared" si="6"/>
        <v>3.7452615617892344</v>
      </c>
      <c r="N97" s="9">
        <f t="shared" si="7"/>
        <v>34.435178165276731</v>
      </c>
    </row>
    <row r="98" spans="1:14" x14ac:dyDescent="0.25">
      <c r="A98" s="337">
        <v>39600</v>
      </c>
      <c r="B98" s="340">
        <v>741</v>
      </c>
      <c r="C98" s="327">
        <v>8</v>
      </c>
      <c r="D98" s="327">
        <v>1</v>
      </c>
      <c r="E98" s="327" t="s">
        <v>143</v>
      </c>
      <c r="F98" s="327" t="s">
        <v>196</v>
      </c>
      <c r="G98" s="327" t="s">
        <v>154</v>
      </c>
      <c r="H98" s="327" t="s">
        <v>154</v>
      </c>
      <c r="I98" s="326">
        <v>7.6499999999999997E-3</v>
      </c>
      <c r="J98" s="326">
        <v>1.7600000000000001E-2</v>
      </c>
      <c r="K98" s="330">
        <f t="shared" si="4"/>
        <v>2.5250000000000002E-2</v>
      </c>
      <c r="L98" s="9">
        <f t="shared" si="5"/>
        <v>5.7998483699772558</v>
      </c>
      <c r="M98" s="9">
        <f t="shared" si="6"/>
        <v>13.343442001516301</v>
      </c>
      <c r="N98" s="9">
        <f t="shared" si="7"/>
        <v>19.14329037149356</v>
      </c>
    </row>
    <row r="99" spans="1:14" x14ac:dyDescent="0.25">
      <c r="A99" s="337">
        <v>39600</v>
      </c>
      <c r="B99" s="340">
        <v>742</v>
      </c>
      <c r="C99" s="327">
        <v>8</v>
      </c>
      <c r="D99" s="327">
        <v>1</v>
      </c>
      <c r="E99" s="327" t="s">
        <v>143</v>
      </c>
      <c r="F99" s="327" t="s">
        <v>238</v>
      </c>
      <c r="G99" s="327" t="s">
        <v>154</v>
      </c>
      <c r="H99" s="327" t="s">
        <v>154</v>
      </c>
      <c r="I99" s="326">
        <v>1.404E-2</v>
      </c>
      <c r="J99" s="326">
        <v>1.4829999999999999E-2</v>
      </c>
      <c r="K99" s="330">
        <f t="shared" si="4"/>
        <v>2.887E-2</v>
      </c>
      <c r="L99" s="9">
        <f t="shared" si="5"/>
        <v>10.644427596664141</v>
      </c>
      <c r="M99" s="9">
        <f t="shared" si="6"/>
        <v>11.243366186504927</v>
      </c>
      <c r="N99" s="9">
        <f t="shared" si="7"/>
        <v>21.887793783169066</v>
      </c>
    </row>
    <row r="100" spans="1:14" x14ac:dyDescent="0.25">
      <c r="A100" s="337">
        <v>39600</v>
      </c>
      <c r="B100" s="340">
        <v>746</v>
      </c>
      <c r="C100" s="327"/>
      <c r="D100" s="327"/>
      <c r="E100" s="327"/>
      <c r="F100" s="327"/>
      <c r="G100" s="327"/>
      <c r="H100" s="327"/>
      <c r="I100" s="326">
        <v>8.5000000000000006E-2</v>
      </c>
      <c r="J100" s="326"/>
      <c r="K100" s="330"/>
      <c r="L100" s="9">
        <f t="shared" si="5"/>
        <v>64.442759666413963</v>
      </c>
      <c r="M100" s="9"/>
      <c r="N100" s="9"/>
    </row>
    <row r="101" spans="1:14" x14ac:dyDescent="0.25">
      <c r="A101" s="337">
        <v>39600</v>
      </c>
      <c r="B101" s="340">
        <v>747</v>
      </c>
      <c r="C101" s="327">
        <v>8</v>
      </c>
      <c r="D101" s="327">
        <v>1</v>
      </c>
      <c r="E101" s="327" t="s">
        <v>143</v>
      </c>
      <c r="F101" s="327" t="s">
        <v>194</v>
      </c>
      <c r="G101" s="327" t="s">
        <v>154</v>
      </c>
      <c r="H101" s="327" t="s">
        <v>154</v>
      </c>
      <c r="I101" s="326" t="s">
        <v>14</v>
      </c>
      <c r="J101" s="326">
        <v>1.3999999999999999E-4</v>
      </c>
      <c r="K101" s="330" t="s">
        <v>14</v>
      </c>
      <c r="L101" s="9" t="s">
        <v>14</v>
      </c>
      <c r="M101" s="9">
        <f t="shared" si="6"/>
        <v>0.10614101592115238</v>
      </c>
      <c r="N101" s="9" t="s">
        <v>14</v>
      </c>
    </row>
    <row r="102" spans="1:14" x14ac:dyDescent="0.25">
      <c r="A102" s="337">
        <v>39600</v>
      </c>
      <c r="B102" s="340">
        <v>757</v>
      </c>
      <c r="C102" s="327">
        <v>8</v>
      </c>
      <c r="D102" s="327">
        <v>1</v>
      </c>
      <c r="E102" s="327" t="s">
        <v>143</v>
      </c>
      <c r="F102" s="327" t="s">
        <v>197</v>
      </c>
      <c r="G102" s="327" t="s">
        <v>154</v>
      </c>
      <c r="H102" s="327" t="s">
        <v>154</v>
      </c>
      <c r="I102" s="326">
        <v>1.358E-2</v>
      </c>
      <c r="J102" s="326">
        <v>3.5699999999999998E-3</v>
      </c>
      <c r="K102" s="330">
        <f t="shared" si="4"/>
        <v>1.7149999999999999E-2</v>
      </c>
      <c r="L102" s="9">
        <f t="shared" si="5"/>
        <v>10.295678544351784</v>
      </c>
      <c r="M102" s="9">
        <f t="shared" si="6"/>
        <v>2.7065959059893858</v>
      </c>
      <c r="N102" s="9">
        <f t="shared" si="7"/>
        <v>13.002274450341169</v>
      </c>
    </row>
    <row r="103" spans="1:14" x14ac:dyDescent="0.25">
      <c r="A103" s="337">
        <v>39600</v>
      </c>
      <c r="B103" s="340">
        <v>764</v>
      </c>
      <c r="C103" s="327">
        <v>8</v>
      </c>
      <c r="D103" s="327">
        <v>1</v>
      </c>
      <c r="E103" s="327" t="s">
        <v>143</v>
      </c>
      <c r="F103" s="327" t="s">
        <v>188</v>
      </c>
      <c r="G103" s="327" t="s">
        <v>154</v>
      </c>
      <c r="H103" s="327" t="s">
        <v>154</v>
      </c>
      <c r="I103" s="326">
        <v>4.0039999999999999E-2</v>
      </c>
      <c r="J103" s="326" t="s">
        <v>14</v>
      </c>
      <c r="K103" s="330" t="s">
        <v>14</v>
      </c>
      <c r="L103" s="9">
        <f t="shared" si="5"/>
        <v>30.356330553449581</v>
      </c>
      <c r="M103" s="9" t="s">
        <v>14</v>
      </c>
      <c r="N103" s="9" t="s">
        <v>14</v>
      </c>
    </row>
    <row r="104" spans="1:14" x14ac:dyDescent="0.25">
      <c r="A104" s="337">
        <v>39600</v>
      </c>
      <c r="B104" s="340">
        <v>765</v>
      </c>
      <c r="C104" s="327"/>
      <c r="D104" s="327"/>
      <c r="E104" s="327"/>
      <c r="F104" s="327"/>
      <c r="G104" s="327"/>
      <c r="H104" s="327"/>
      <c r="I104" s="326">
        <v>5.8999999999999997E-2</v>
      </c>
      <c r="J104" s="326"/>
      <c r="K104" s="330"/>
      <c r="L104" s="9">
        <f t="shared" si="5"/>
        <v>44.730856709628512</v>
      </c>
      <c r="M104" s="9"/>
      <c r="N104" s="9"/>
    </row>
    <row r="105" spans="1:14" x14ac:dyDescent="0.25">
      <c r="A105" s="337">
        <v>39600</v>
      </c>
      <c r="B105" s="340">
        <v>766</v>
      </c>
      <c r="C105" s="327">
        <v>8</v>
      </c>
      <c r="D105" s="327">
        <v>1</v>
      </c>
      <c r="E105" s="327" t="s">
        <v>143</v>
      </c>
      <c r="F105" s="327" t="s">
        <v>186</v>
      </c>
      <c r="G105" s="327" t="s">
        <v>154</v>
      </c>
      <c r="H105" s="327" t="s">
        <v>154</v>
      </c>
      <c r="I105" s="326">
        <v>5.3899999999999998E-3</v>
      </c>
      <c r="J105" s="326">
        <v>4.7800000000000004E-3</v>
      </c>
      <c r="K105" s="330">
        <f t="shared" si="4"/>
        <v>1.017E-2</v>
      </c>
      <c r="L105" s="9">
        <f t="shared" si="5"/>
        <v>4.0864291129643666</v>
      </c>
      <c r="M105" s="9">
        <f t="shared" si="6"/>
        <v>3.6239575435936322</v>
      </c>
      <c r="N105" s="9">
        <f t="shared" si="7"/>
        <v>7.7103866565579988</v>
      </c>
    </row>
    <row r="106" spans="1:14" ht="15" customHeight="1" x14ac:dyDescent="0.25">
      <c r="A106" s="11">
        <v>39968</v>
      </c>
      <c r="B106" s="340">
        <v>71</v>
      </c>
      <c r="C106" s="327">
        <v>1</v>
      </c>
      <c r="D106" s="327">
        <v>3</v>
      </c>
      <c r="E106" s="327" t="s">
        <v>143</v>
      </c>
      <c r="F106" s="327" t="s">
        <v>148</v>
      </c>
      <c r="G106" s="327" t="s">
        <v>157</v>
      </c>
      <c r="H106" s="327" t="s">
        <v>156</v>
      </c>
      <c r="I106" s="330">
        <v>8.8999999999999996E-2</v>
      </c>
      <c r="J106" s="330">
        <v>2.5999999999999999E-2</v>
      </c>
      <c r="K106" s="330">
        <f t="shared" si="4"/>
        <v>0.11499999999999999</v>
      </c>
      <c r="L106" s="9">
        <f t="shared" si="5"/>
        <v>67.475360121304021</v>
      </c>
      <c r="M106" s="9">
        <f t="shared" si="6"/>
        <v>19.711902956785444</v>
      </c>
      <c r="N106" s="9">
        <f t="shared" si="7"/>
        <v>87.187263078089458</v>
      </c>
    </row>
    <row r="107" spans="1:14" ht="15" customHeight="1" x14ac:dyDescent="0.25">
      <c r="A107" s="11">
        <v>39968</v>
      </c>
      <c r="B107" s="340">
        <v>72</v>
      </c>
      <c r="C107" s="327">
        <v>1</v>
      </c>
      <c r="D107" s="327">
        <v>3</v>
      </c>
      <c r="E107" s="327" t="s">
        <v>143</v>
      </c>
      <c r="F107" s="327" t="s">
        <v>237</v>
      </c>
      <c r="G107" s="327" t="s">
        <v>157</v>
      </c>
      <c r="H107" s="327" t="s">
        <v>154</v>
      </c>
      <c r="I107" s="330">
        <v>7.6999999999999999E-2</v>
      </c>
      <c r="J107" s="330">
        <v>1.2999999999999999E-2</v>
      </c>
      <c r="K107" s="330">
        <f t="shared" si="4"/>
        <v>0.09</v>
      </c>
      <c r="L107" s="9">
        <f t="shared" si="5"/>
        <v>58.377558756633817</v>
      </c>
      <c r="M107" s="9">
        <f t="shared" si="6"/>
        <v>9.855951478392722</v>
      </c>
      <c r="N107" s="9">
        <f t="shared" si="7"/>
        <v>68.233510235026543</v>
      </c>
    </row>
    <row r="108" spans="1:14" ht="15" customHeight="1" x14ac:dyDescent="0.25">
      <c r="A108" s="11">
        <v>39968</v>
      </c>
      <c r="B108" s="340">
        <v>73</v>
      </c>
      <c r="C108" s="327">
        <v>1</v>
      </c>
      <c r="D108" s="327">
        <v>3</v>
      </c>
      <c r="E108" s="327" t="s">
        <v>143</v>
      </c>
      <c r="F108" s="327" t="s">
        <v>190</v>
      </c>
      <c r="G108" s="327" t="s">
        <v>154</v>
      </c>
      <c r="H108" s="327" t="s">
        <v>154</v>
      </c>
      <c r="I108" s="330">
        <v>5.6000000000000001E-2</v>
      </c>
      <c r="J108" s="330">
        <v>6.0000000000000001E-3</v>
      </c>
      <c r="K108" s="330">
        <f t="shared" si="4"/>
        <v>6.2E-2</v>
      </c>
      <c r="L108" s="9">
        <f t="shared" si="5"/>
        <v>42.456406368460954</v>
      </c>
      <c r="M108" s="9">
        <f t="shared" si="6"/>
        <v>4.5489006823351028</v>
      </c>
      <c r="N108" s="9">
        <f t="shared" si="7"/>
        <v>47.005307050796063</v>
      </c>
    </row>
    <row r="109" spans="1:14" ht="15" customHeight="1" x14ac:dyDescent="0.25">
      <c r="A109" s="11">
        <v>39968</v>
      </c>
      <c r="B109" s="340">
        <v>74</v>
      </c>
      <c r="C109" s="327">
        <v>1</v>
      </c>
      <c r="D109" s="327">
        <v>3</v>
      </c>
      <c r="E109" s="327" t="s">
        <v>143</v>
      </c>
      <c r="F109" s="327" t="s">
        <v>150</v>
      </c>
      <c r="G109" s="327" t="s">
        <v>154</v>
      </c>
      <c r="H109" s="327" t="s">
        <v>154</v>
      </c>
      <c r="I109" s="330" t="s">
        <v>14</v>
      </c>
      <c r="J109" s="330" t="s">
        <v>14</v>
      </c>
      <c r="K109" s="330" t="s">
        <v>14</v>
      </c>
      <c r="L109" s="9" t="s">
        <v>14</v>
      </c>
      <c r="M109" s="9" t="s">
        <v>14</v>
      </c>
      <c r="N109" s="9" t="s">
        <v>14</v>
      </c>
    </row>
    <row r="110" spans="1:14" ht="15" customHeight="1" x14ac:dyDescent="0.25">
      <c r="A110" s="11">
        <v>39968</v>
      </c>
      <c r="B110" s="340">
        <v>75</v>
      </c>
      <c r="C110" s="327">
        <v>1</v>
      </c>
      <c r="D110" s="327">
        <v>3</v>
      </c>
      <c r="E110" s="327" t="s">
        <v>143</v>
      </c>
      <c r="F110" s="327" t="s">
        <v>193</v>
      </c>
      <c r="G110" s="327" t="s">
        <v>154</v>
      </c>
      <c r="H110" s="327" t="s">
        <v>154</v>
      </c>
      <c r="I110" s="330">
        <v>4.7E-2</v>
      </c>
      <c r="J110" s="330">
        <v>2.1999999999999999E-2</v>
      </c>
      <c r="K110" s="330">
        <f t="shared" si="4"/>
        <v>6.9000000000000006E-2</v>
      </c>
      <c r="L110" s="9">
        <f t="shared" si="5"/>
        <v>35.633055344958301</v>
      </c>
      <c r="M110" s="9">
        <f t="shared" si="6"/>
        <v>16.679302501895375</v>
      </c>
      <c r="N110" s="9">
        <f t="shared" si="7"/>
        <v>52.312357846853686</v>
      </c>
    </row>
    <row r="111" spans="1:14" ht="15" customHeight="1" x14ac:dyDescent="0.25">
      <c r="A111" s="11">
        <v>39968</v>
      </c>
      <c r="B111" s="340">
        <v>76</v>
      </c>
      <c r="C111" s="327">
        <v>1</v>
      </c>
      <c r="D111" s="327">
        <v>3</v>
      </c>
      <c r="E111" s="327" t="s">
        <v>143</v>
      </c>
      <c r="F111" s="327" t="s">
        <v>237</v>
      </c>
      <c r="G111" s="327" t="s">
        <v>157</v>
      </c>
      <c r="H111" s="327" t="s">
        <v>155</v>
      </c>
      <c r="I111" s="330">
        <v>9.0999999999999998E-2</v>
      </c>
      <c r="J111" s="330">
        <v>3.7999999999999999E-2</v>
      </c>
      <c r="K111" s="330">
        <f t="shared" si="4"/>
        <v>0.129</v>
      </c>
      <c r="L111" s="9">
        <f t="shared" si="5"/>
        <v>68.991660348749051</v>
      </c>
      <c r="M111" s="9">
        <f t="shared" si="6"/>
        <v>28.809704321455648</v>
      </c>
      <c r="N111" s="9">
        <f t="shared" si="7"/>
        <v>97.801364670204705</v>
      </c>
    </row>
    <row r="112" spans="1:14" ht="15" customHeight="1" x14ac:dyDescent="0.25">
      <c r="A112" s="11">
        <v>39968</v>
      </c>
      <c r="B112" s="340">
        <v>77</v>
      </c>
      <c r="C112" s="327">
        <v>1</v>
      </c>
      <c r="D112" s="327">
        <v>3</v>
      </c>
      <c r="E112" s="327" t="s">
        <v>143</v>
      </c>
      <c r="F112" s="327" t="s">
        <v>237</v>
      </c>
      <c r="G112" s="327" t="s">
        <v>154</v>
      </c>
      <c r="H112" s="327" t="s">
        <v>155</v>
      </c>
      <c r="I112" s="330">
        <v>0.08</v>
      </c>
      <c r="J112" s="330">
        <v>8.3000000000000004E-2</v>
      </c>
      <c r="K112" s="330">
        <f t="shared" si="4"/>
        <v>0.16300000000000001</v>
      </c>
      <c r="L112" s="9">
        <f t="shared" si="5"/>
        <v>60.652009097801368</v>
      </c>
      <c r="M112" s="9">
        <f t="shared" si="6"/>
        <v>62.926459438968919</v>
      </c>
      <c r="N112" s="9">
        <f t="shared" si="7"/>
        <v>123.57846853677029</v>
      </c>
    </row>
    <row r="113" spans="1:14" ht="15" customHeight="1" x14ac:dyDescent="0.25">
      <c r="A113" s="11">
        <v>39968</v>
      </c>
      <c r="B113" s="340">
        <v>78</v>
      </c>
      <c r="C113" s="327">
        <v>1</v>
      </c>
      <c r="D113" s="327">
        <v>3</v>
      </c>
      <c r="E113" s="327" t="s">
        <v>143</v>
      </c>
      <c r="F113" s="327" t="s">
        <v>197</v>
      </c>
      <c r="G113" s="327" t="s">
        <v>154</v>
      </c>
      <c r="H113" s="327" t="s">
        <v>154</v>
      </c>
      <c r="I113" s="330">
        <v>9.1999999999999998E-2</v>
      </c>
      <c r="J113" s="330">
        <v>3.31E-3</v>
      </c>
      <c r="K113" s="330">
        <f t="shared" si="4"/>
        <v>9.5309999999999992E-2</v>
      </c>
      <c r="L113" s="9">
        <f t="shared" si="5"/>
        <v>69.749810462471572</v>
      </c>
      <c r="M113" s="9">
        <f t="shared" si="6"/>
        <v>2.5094768764215316</v>
      </c>
      <c r="N113" s="9">
        <f t="shared" si="7"/>
        <v>72.259287338893103</v>
      </c>
    </row>
    <row r="114" spans="1:14" ht="15" customHeight="1" x14ac:dyDescent="0.25">
      <c r="A114" s="11">
        <v>39968</v>
      </c>
      <c r="B114" s="340">
        <v>79</v>
      </c>
      <c r="C114" s="327">
        <v>1</v>
      </c>
      <c r="D114" s="327">
        <v>3</v>
      </c>
      <c r="E114" s="327" t="s">
        <v>143</v>
      </c>
      <c r="F114" s="327" t="s">
        <v>192</v>
      </c>
      <c r="G114" s="327" t="s">
        <v>154</v>
      </c>
      <c r="H114" s="327" t="s">
        <v>154</v>
      </c>
      <c r="I114" s="330">
        <v>7.0000000000000007E-2</v>
      </c>
      <c r="J114" s="330">
        <v>3.4000000000000002E-2</v>
      </c>
      <c r="K114" s="330">
        <f t="shared" si="4"/>
        <v>0.10400000000000001</v>
      </c>
      <c r="L114" s="9">
        <f t="shared" si="5"/>
        <v>53.070507960576208</v>
      </c>
      <c r="M114" s="9">
        <f t="shared" si="6"/>
        <v>25.777103866565582</v>
      </c>
      <c r="N114" s="9">
        <f t="shared" si="7"/>
        <v>78.847611827141776</v>
      </c>
    </row>
    <row r="115" spans="1:14" ht="15" customHeight="1" x14ac:dyDescent="0.25">
      <c r="A115" s="11">
        <v>39968</v>
      </c>
      <c r="B115" s="340">
        <v>80</v>
      </c>
      <c r="C115" s="327">
        <v>1</v>
      </c>
      <c r="D115" s="327">
        <v>3</v>
      </c>
      <c r="E115" s="327" t="s">
        <v>143</v>
      </c>
      <c r="F115" s="327" t="s">
        <v>148</v>
      </c>
      <c r="G115" s="327" t="s">
        <v>154</v>
      </c>
      <c r="H115" s="327" t="s">
        <v>154</v>
      </c>
      <c r="I115" s="330">
        <v>6.3E-2</v>
      </c>
      <c r="J115" s="330">
        <v>7.0000000000000001E-3</v>
      </c>
      <c r="K115" s="330">
        <f t="shared" si="4"/>
        <v>7.0000000000000007E-2</v>
      </c>
      <c r="L115" s="9">
        <f t="shared" si="5"/>
        <v>47.763457164518577</v>
      </c>
      <c r="M115" s="9">
        <f t="shared" si="6"/>
        <v>5.3070507960576192</v>
      </c>
      <c r="N115" s="9">
        <f t="shared" si="7"/>
        <v>53.070507960576208</v>
      </c>
    </row>
    <row r="116" spans="1:14" ht="15" customHeight="1" x14ac:dyDescent="0.25">
      <c r="A116" s="11">
        <v>39968</v>
      </c>
      <c r="B116" s="340">
        <v>81</v>
      </c>
      <c r="C116" s="327">
        <v>1</v>
      </c>
      <c r="D116" s="327">
        <v>3</v>
      </c>
      <c r="E116" s="327" t="s">
        <v>143</v>
      </c>
      <c r="F116" s="327" t="s">
        <v>196</v>
      </c>
      <c r="G116" s="327" t="s">
        <v>154</v>
      </c>
      <c r="H116" s="327" t="s">
        <v>154</v>
      </c>
      <c r="I116" s="330">
        <v>1.2999999999999999E-2</v>
      </c>
      <c r="J116" s="330">
        <v>9.3500000000000007E-3</v>
      </c>
      <c r="K116" s="330">
        <f t="shared" si="4"/>
        <v>2.2350000000000002E-2</v>
      </c>
      <c r="L116" s="9">
        <f t="shared" si="5"/>
        <v>9.855951478392722</v>
      </c>
      <c r="M116" s="9">
        <f t="shared" si="6"/>
        <v>7.0887035633055344</v>
      </c>
      <c r="N116" s="9">
        <f t="shared" si="7"/>
        <v>16.944655041698258</v>
      </c>
    </row>
    <row r="117" spans="1:14" ht="15" customHeight="1" x14ac:dyDescent="0.25">
      <c r="A117" s="11">
        <v>39968</v>
      </c>
      <c r="B117" s="340">
        <v>82</v>
      </c>
      <c r="C117" s="327">
        <v>1</v>
      </c>
      <c r="D117" s="327">
        <v>3</v>
      </c>
      <c r="E117" s="327" t="s">
        <v>143</v>
      </c>
      <c r="F117" s="327" t="s">
        <v>237</v>
      </c>
      <c r="G117" s="327" t="s">
        <v>157</v>
      </c>
      <c r="H117" s="327" t="s">
        <v>156</v>
      </c>
      <c r="I117" s="330">
        <v>9.1999999999999998E-2</v>
      </c>
      <c r="J117" s="330">
        <v>3.1E-2</v>
      </c>
      <c r="K117" s="330">
        <f t="shared" si="4"/>
        <v>0.123</v>
      </c>
      <c r="L117" s="9">
        <f t="shared" si="5"/>
        <v>69.749810462471572</v>
      </c>
      <c r="M117" s="9">
        <f t="shared" si="6"/>
        <v>23.502653525398031</v>
      </c>
      <c r="N117" s="9">
        <f t="shared" si="7"/>
        <v>93.252463987869604</v>
      </c>
    </row>
    <row r="118" spans="1:14" ht="15" customHeight="1" x14ac:dyDescent="0.25">
      <c r="A118" s="11">
        <v>39968</v>
      </c>
      <c r="B118" s="340">
        <v>83</v>
      </c>
      <c r="C118" s="327">
        <v>1</v>
      </c>
      <c r="D118" s="327">
        <v>3</v>
      </c>
      <c r="E118" s="327" t="s">
        <v>143</v>
      </c>
      <c r="F118" s="327" t="s">
        <v>186</v>
      </c>
      <c r="G118" s="327" t="s">
        <v>154</v>
      </c>
      <c r="H118" s="327" t="s">
        <v>154</v>
      </c>
      <c r="I118" s="330">
        <v>0.155</v>
      </c>
      <c r="J118" s="330">
        <v>3.4000000000000002E-2</v>
      </c>
      <c r="K118" s="330">
        <f t="shared" si="4"/>
        <v>0.189</v>
      </c>
      <c r="L118" s="9">
        <f t="shared" si="5"/>
        <v>117.51326762699014</v>
      </c>
      <c r="M118" s="9">
        <f t="shared" si="6"/>
        <v>25.777103866565582</v>
      </c>
      <c r="N118" s="9">
        <f t="shared" si="7"/>
        <v>143.29037149355574</v>
      </c>
    </row>
    <row r="119" spans="1:14" ht="15" customHeight="1" x14ac:dyDescent="0.25">
      <c r="A119" s="11">
        <v>39968</v>
      </c>
      <c r="B119" s="340">
        <v>84</v>
      </c>
      <c r="C119" s="327">
        <v>1</v>
      </c>
      <c r="D119" s="327">
        <v>3</v>
      </c>
      <c r="E119" s="327" t="s">
        <v>143</v>
      </c>
      <c r="F119" s="327" t="s">
        <v>189</v>
      </c>
      <c r="G119" s="327" t="s">
        <v>154</v>
      </c>
      <c r="H119" s="327" t="s">
        <v>154</v>
      </c>
      <c r="I119" s="330">
        <v>1.2E-2</v>
      </c>
      <c r="J119" s="330">
        <v>9.3500000000000007E-3</v>
      </c>
      <c r="K119" s="330">
        <f t="shared" si="4"/>
        <v>2.1350000000000001E-2</v>
      </c>
      <c r="L119" s="9">
        <f t="shared" si="5"/>
        <v>9.0978013646702056</v>
      </c>
      <c r="M119" s="9">
        <f t="shared" si="6"/>
        <v>7.0887035633055344</v>
      </c>
      <c r="N119" s="9">
        <f t="shared" si="7"/>
        <v>16.18650492797574</v>
      </c>
    </row>
    <row r="120" spans="1:14" ht="15" customHeight="1" x14ac:dyDescent="0.25">
      <c r="A120" s="11">
        <v>39968</v>
      </c>
      <c r="B120" s="340">
        <v>85</v>
      </c>
      <c r="C120" s="327">
        <v>1</v>
      </c>
      <c r="D120" s="327">
        <v>3</v>
      </c>
      <c r="E120" s="327" t="s">
        <v>143</v>
      </c>
      <c r="F120" s="327" t="s">
        <v>238</v>
      </c>
      <c r="G120" s="327" t="s">
        <v>154</v>
      </c>
      <c r="H120" s="327" t="s">
        <v>154</v>
      </c>
      <c r="I120" s="330">
        <v>0.105</v>
      </c>
      <c r="J120" s="330">
        <v>5.7000000000000002E-2</v>
      </c>
      <c r="K120" s="330">
        <f t="shared" si="4"/>
        <v>0.16200000000000001</v>
      </c>
      <c r="L120" s="9">
        <f t="shared" si="5"/>
        <v>79.605761940864298</v>
      </c>
      <c r="M120" s="9">
        <f t="shared" si="6"/>
        <v>43.214556482183475</v>
      </c>
      <c r="N120" s="9">
        <f t="shared" si="7"/>
        <v>122.82031842304777</v>
      </c>
    </row>
    <row r="121" spans="1:14" ht="15" customHeight="1" x14ac:dyDescent="0.25">
      <c r="A121" s="11">
        <v>39968</v>
      </c>
      <c r="B121" s="340">
        <v>86</v>
      </c>
      <c r="C121" s="327">
        <v>1</v>
      </c>
      <c r="D121" s="327">
        <v>3</v>
      </c>
      <c r="E121" s="327" t="s">
        <v>143</v>
      </c>
      <c r="F121" s="327" t="s">
        <v>149</v>
      </c>
      <c r="G121" s="327" t="s">
        <v>154</v>
      </c>
      <c r="H121" s="327" t="s">
        <v>154</v>
      </c>
      <c r="I121" s="330">
        <v>2.5999999999999999E-2</v>
      </c>
      <c r="J121" s="330">
        <v>7.0000000000000001E-3</v>
      </c>
      <c r="K121" s="330">
        <f t="shared" si="4"/>
        <v>3.3000000000000002E-2</v>
      </c>
      <c r="L121" s="9">
        <f t="shared" si="5"/>
        <v>19.711902956785444</v>
      </c>
      <c r="M121" s="9">
        <f t="shared" si="6"/>
        <v>5.3070507960576192</v>
      </c>
      <c r="N121" s="9">
        <f t="shared" si="7"/>
        <v>25.018953752843064</v>
      </c>
    </row>
    <row r="122" spans="1:14" ht="15" customHeight="1" x14ac:dyDescent="0.25">
      <c r="A122" s="11">
        <v>39968</v>
      </c>
      <c r="B122" s="340">
        <v>87</v>
      </c>
      <c r="C122" s="327">
        <v>1</v>
      </c>
      <c r="D122" s="327">
        <v>3</v>
      </c>
      <c r="E122" s="327" t="s">
        <v>143</v>
      </c>
      <c r="F122" s="327" t="s">
        <v>149</v>
      </c>
      <c r="G122" s="327" t="s">
        <v>154</v>
      </c>
      <c r="H122" s="327" t="s">
        <v>155</v>
      </c>
      <c r="I122" s="330">
        <v>6.9000000000000006E-2</v>
      </c>
      <c r="J122" s="330">
        <v>1.7000000000000001E-2</v>
      </c>
      <c r="K122" s="330">
        <f t="shared" si="4"/>
        <v>8.6000000000000007E-2</v>
      </c>
      <c r="L122" s="9">
        <f t="shared" si="5"/>
        <v>52.312357846853686</v>
      </c>
      <c r="M122" s="9">
        <f t="shared" si="6"/>
        <v>12.888551933282791</v>
      </c>
      <c r="N122" s="9">
        <f t="shared" si="7"/>
        <v>65.200909780136485</v>
      </c>
    </row>
    <row r="123" spans="1:14" ht="15" customHeight="1" x14ac:dyDescent="0.25">
      <c r="A123" s="11">
        <v>39968</v>
      </c>
      <c r="B123" s="340">
        <v>88</v>
      </c>
      <c r="C123" s="327">
        <v>1</v>
      </c>
      <c r="D123" s="327">
        <v>3</v>
      </c>
      <c r="E123" s="327" t="s">
        <v>143</v>
      </c>
      <c r="F123" s="327" t="s">
        <v>148</v>
      </c>
      <c r="G123" s="327" t="s">
        <v>154</v>
      </c>
      <c r="H123" s="327" t="s">
        <v>155</v>
      </c>
      <c r="I123" s="330">
        <v>0.125</v>
      </c>
      <c r="J123" s="330">
        <v>2.7E-2</v>
      </c>
      <c r="K123" s="330">
        <f t="shared" si="4"/>
        <v>0.152</v>
      </c>
      <c r="L123" s="9">
        <f t="shared" si="5"/>
        <v>94.768764215314633</v>
      </c>
      <c r="M123" s="9">
        <f t="shared" si="6"/>
        <v>20.470053070507962</v>
      </c>
      <c r="N123" s="9">
        <f t="shared" si="7"/>
        <v>115.23881728582259</v>
      </c>
    </row>
    <row r="124" spans="1:14" ht="15" customHeight="1" x14ac:dyDescent="0.25">
      <c r="A124" s="11">
        <v>39968</v>
      </c>
      <c r="B124" s="340">
        <v>89</v>
      </c>
      <c r="C124" s="327">
        <v>1</v>
      </c>
      <c r="D124" s="327">
        <v>3</v>
      </c>
      <c r="E124" s="327" t="s">
        <v>143</v>
      </c>
      <c r="F124" s="327" t="s">
        <v>148</v>
      </c>
      <c r="G124" s="327" t="s">
        <v>154</v>
      </c>
      <c r="H124" s="327" t="s">
        <v>156</v>
      </c>
      <c r="I124" s="330">
        <v>9.2999999999999999E-2</v>
      </c>
      <c r="J124" s="330">
        <v>4.3999999999999997E-2</v>
      </c>
      <c r="K124" s="330">
        <f t="shared" si="4"/>
        <v>0.13700000000000001</v>
      </c>
      <c r="L124" s="9">
        <f t="shared" si="5"/>
        <v>70.507960576194094</v>
      </c>
      <c r="M124" s="9">
        <f t="shared" si="6"/>
        <v>33.35860500379075</v>
      </c>
      <c r="N124" s="9">
        <f t="shared" si="7"/>
        <v>103.86656557998484</v>
      </c>
    </row>
    <row r="125" spans="1:14" ht="15" customHeight="1" x14ac:dyDescent="0.25">
      <c r="A125" s="11">
        <v>39968</v>
      </c>
      <c r="B125" s="340">
        <v>90</v>
      </c>
      <c r="C125" s="327">
        <v>1</v>
      </c>
      <c r="D125" s="327">
        <v>3</v>
      </c>
      <c r="E125" s="327" t="s">
        <v>143</v>
      </c>
      <c r="F125" s="327" t="s">
        <v>151</v>
      </c>
      <c r="G125" s="327" t="s">
        <v>154</v>
      </c>
      <c r="H125" s="327" t="s">
        <v>156</v>
      </c>
      <c r="I125" s="330">
        <v>4.9000000000000002E-2</v>
      </c>
      <c r="J125" s="330">
        <v>9.1699999999999993E-3</v>
      </c>
      <c r="K125" s="330">
        <f t="shared" si="4"/>
        <v>5.8169999999999999E-2</v>
      </c>
      <c r="L125" s="9">
        <f t="shared" si="5"/>
        <v>37.149355572403337</v>
      </c>
      <c r="M125" s="9">
        <f t="shared" si="6"/>
        <v>6.9522365428354806</v>
      </c>
      <c r="N125" s="9">
        <f t="shared" si="7"/>
        <v>44.101592115238823</v>
      </c>
    </row>
    <row r="126" spans="1:14" ht="15" customHeight="1" x14ac:dyDescent="0.25">
      <c r="A126" s="11">
        <v>39968</v>
      </c>
      <c r="B126" s="340">
        <v>91</v>
      </c>
      <c r="C126" s="327">
        <v>1</v>
      </c>
      <c r="D126" s="327">
        <v>3</v>
      </c>
      <c r="E126" s="327" t="s">
        <v>143</v>
      </c>
      <c r="F126" s="327" t="s">
        <v>240</v>
      </c>
      <c r="G126" s="327" t="s">
        <v>154</v>
      </c>
      <c r="H126" s="327" t="s">
        <v>154</v>
      </c>
      <c r="I126" s="330">
        <v>7.4999999999999997E-2</v>
      </c>
      <c r="J126" s="330">
        <v>4.2999999999999997E-2</v>
      </c>
      <c r="K126" s="330">
        <f t="shared" si="4"/>
        <v>0.11799999999999999</v>
      </c>
      <c r="L126" s="9">
        <f t="shared" si="5"/>
        <v>56.861258529188781</v>
      </c>
      <c r="M126" s="9">
        <f t="shared" si="6"/>
        <v>32.600454890068228</v>
      </c>
      <c r="N126" s="9">
        <f t="shared" si="7"/>
        <v>89.461713419257023</v>
      </c>
    </row>
    <row r="127" spans="1:14" ht="15" customHeight="1" x14ac:dyDescent="0.25">
      <c r="A127" s="11">
        <v>39968</v>
      </c>
      <c r="B127" s="340">
        <v>92</v>
      </c>
      <c r="C127" s="327">
        <v>1</v>
      </c>
      <c r="D127" s="327">
        <v>3</v>
      </c>
      <c r="E127" s="327" t="s">
        <v>143</v>
      </c>
      <c r="F127" s="327" t="s">
        <v>194</v>
      </c>
      <c r="G127" s="327" t="s">
        <v>154</v>
      </c>
      <c r="H127" s="327" t="s">
        <v>154</v>
      </c>
      <c r="I127" s="330">
        <v>5.0000000000000001E-3</v>
      </c>
      <c r="J127" s="330">
        <v>2E-3</v>
      </c>
      <c r="K127" s="330">
        <f t="shared" si="4"/>
        <v>7.0000000000000001E-3</v>
      </c>
      <c r="L127" s="9">
        <f t="shared" si="5"/>
        <v>3.7907505686125855</v>
      </c>
      <c r="M127" s="9">
        <f t="shared" si="6"/>
        <v>1.5163002274450341</v>
      </c>
      <c r="N127" s="9">
        <f t="shared" si="7"/>
        <v>5.3070507960576192</v>
      </c>
    </row>
    <row r="128" spans="1:14" ht="15" customHeight="1" x14ac:dyDescent="0.25">
      <c r="A128" s="11">
        <v>39968</v>
      </c>
      <c r="B128" s="340">
        <v>93</v>
      </c>
      <c r="C128" s="327">
        <v>1</v>
      </c>
      <c r="D128" s="327">
        <v>3</v>
      </c>
      <c r="E128" s="327" t="s">
        <v>143</v>
      </c>
      <c r="F128" s="327" t="s">
        <v>188</v>
      </c>
      <c r="G128" s="327" t="s">
        <v>154</v>
      </c>
      <c r="H128" s="327" t="s">
        <v>154</v>
      </c>
      <c r="I128" s="330">
        <v>4.2000000000000003E-2</v>
      </c>
      <c r="J128" s="330">
        <v>5.6600000000000001E-3</v>
      </c>
      <c r="K128" s="330">
        <f t="shared" si="4"/>
        <v>4.7660000000000001E-2</v>
      </c>
      <c r="L128" s="9">
        <f t="shared" si="5"/>
        <v>31.842304776345717</v>
      </c>
      <c r="M128" s="9">
        <f t="shared" si="6"/>
        <v>4.2911296436694464</v>
      </c>
      <c r="N128" s="9">
        <f t="shared" si="7"/>
        <v>36.133434420015163</v>
      </c>
    </row>
    <row r="129" spans="1:14" ht="15" customHeight="1" x14ac:dyDescent="0.25">
      <c r="A129" s="11">
        <v>39968</v>
      </c>
      <c r="B129" s="340">
        <v>94</v>
      </c>
      <c r="C129" s="327">
        <v>1</v>
      </c>
      <c r="D129" s="327">
        <v>3</v>
      </c>
      <c r="E129" s="327" t="s">
        <v>143</v>
      </c>
      <c r="F129" s="327" t="s">
        <v>148</v>
      </c>
      <c r="G129" s="327" t="s">
        <v>157</v>
      </c>
      <c r="H129" s="327" t="s">
        <v>154</v>
      </c>
      <c r="I129" s="330">
        <v>0.1</v>
      </c>
      <c r="J129" s="330">
        <v>0.02</v>
      </c>
      <c r="K129" s="330">
        <f t="shared" si="4"/>
        <v>0.12000000000000001</v>
      </c>
      <c r="L129" s="9">
        <f t="shared" si="5"/>
        <v>75.815011372251703</v>
      </c>
      <c r="M129" s="9">
        <f t="shared" si="6"/>
        <v>15.163002274450342</v>
      </c>
      <c r="N129" s="9">
        <f t="shared" si="7"/>
        <v>90.978013646702053</v>
      </c>
    </row>
    <row r="130" spans="1:14" ht="15" customHeight="1" x14ac:dyDescent="0.25">
      <c r="A130" s="11">
        <v>39968</v>
      </c>
      <c r="B130" s="340">
        <v>95</v>
      </c>
      <c r="C130" s="327">
        <v>1</v>
      </c>
      <c r="D130" s="327">
        <v>3</v>
      </c>
      <c r="E130" s="327" t="s">
        <v>143</v>
      </c>
      <c r="F130" s="327" t="s">
        <v>149</v>
      </c>
      <c r="G130" s="327" t="s">
        <v>154</v>
      </c>
      <c r="H130" s="327" t="s">
        <v>156</v>
      </c>
      <c r="I130" s="330">
        <v>1.9E-2</v>
      </c>
      <c r="J130" s="330">
        <v>6.0000000000000001E-3</v>
      </c>
      <c r="K130" s="330">
        <f t="shared" si="4"/>
        <v>2.5000000000000001E-2</v>
      </c>
      <c r="L130" s="9">
        <f t="shared" si="5"/>
        <v>14.404852160727824</v>
      </c>
      <c r="M130" s="9">
        <f t="shared" si="6"/>
        <v>4.5489006823351028</v>
      </c>
      <c r="N130" s="9">
        <f t="shared" si="7"/>
        <v>18.953752843062926</v>
      </c>
    </row>
    <row r="131" spans="1:14" ht="15" customHeight="1" x14ac:dyDescent="0.25">
      <c r="A131" s="11">
        <v>39968</v>
      </c>
      <c r="B131" s="340">
        <v>96</v>
      </c>
      <c r="C131" s="327">
        <v>1</v>
      </c>
      <c r="D131" s="327">
        <v>3</v>
      </c>
      <c r="E131" s="327" t="s">
        <v>143</v>
      </c>
      <c r="F131" s="327" t="s">
        <v>241</v>
      </c>
      <c r="G131" s="327" t="s">
        <v>154</v>
      </c>
      <c r="H131" s="327" t="s">
        <v>154</v>
      </c>
      <c r="I131" s="330">
        <v>6.4000000000000001E-2</v>
      </c>
      <c r="J131" s="330">
        <v>1.2E-2</v>
      </c>
      <c r="K131" s="330">
        <f t="shared" si="4"/>
        <v>7.5999999999999998E-2</v>
      </c>
      <c r="L131" s="9">
        <f t="shared" si="5"/>
        <v>48.521607278241092</v>
      </c>
      <c r="M131" s="9">
        <f t="shared" si="6"/>
        <v>9.0978013646702056</v>
      </c>
      <c r="N131" s="9">
        <f t="shared" si="7"/>
        <v>57.619408642911296</v>
      </c>
    </row>
    <row r="132" spans="1:14" ht="15" customHeight="1" x14ac:dyDescent="0.25">
      <c r="A132" s="11">
        <v>39968</v>
      </c>
      <c r="B132" s="340">
        <v>97</v>
      </c>
      <c r="C132" s="327">
        <v>1</v>
      </c>
      <c r="D132" s="327">
        <v>3</v>
      </c>
      <c r="E132" s="327" t="s">
        <v>143</v>
      </c>
      <c r="F132" s="327" t="s">
        <v>242</v>
      </c>
      <c r="G132" s="327" t="s">
        <v>154</v>
      </c>
      <c r="H132" s="327" t="s">
        <v>154</v>
      </c>
      <c r="I132" s="330">
        <v>1.6899999999999998E-2</v>
      </c>
      <c r="J132" s="330">
        <v>3.3000000000000002E-2</v>
      </c>
      <c r="K132" s="330">
        <f t="shared" si="4"/>
        <v>4.99E-2</v>
      </c>
      <c r="L132" s="9">
        <f t="shared" si="5"/>
        <v>12.812736921910536</v>
      </c>
      <c r="M132" s="9">
        <f t="shared" si="6"/>
        <v>25.018953752843064</v>
      </c>
      <c r="N132" s="9">
        <f t="shared" si="7"/>
        <v>37.831690674753602</v>
      </c>
    </row>
    <row r="133" spans="1:14" ht="15" customHeight="1" x14ac:dyDescent="0.25">
      <c r="A133" s="11">
        <v>39968</v>
      </c>
      <c r="B133" s="340">
        <v>98</v>
      </c>
      <c r="C133" s="327">
        <v>1</v>
      </c>
      <c r="D133" s="327">
        <v>3</v>
      </c>
      <c r="E133" s="327" t="s">
        <v>143</v>
      </c>
      <c r="F133" s="327" t="s">
        <v>191</v>
      </c>
      <c r="G133" s="327" t="s">
        <v>154</v>
      </c>
      <c r="H133" s="327" t="s">
        <v>154</v>
      </c>
      <c r="I133" s="330">
        <v>0.13500000000000001</v>
      </c>
      <c r="J133" s="330">
        <v>2.4E-2</v>
      </c>
      <c r="K133" s="330">
        <f t="shared" si="4"/>
        <v>0.159</v>
      </c>
      <c r="L133" s="9">
        <f t="shared" si="5"/>
        <v>102.35026535253981</v>
      </c>
      <c r="M133" s="9">
        <f t="shared" si="6"/>
        <v>18.195602729340411</v>
      </c>
      <c r="N133" s="9">
        <f t="shared" si="7"/>
        <v>120.54586808188022</v>
      </c>
    </row>
    <row r="134" spans="1:14" ht="15" customHeight="1" x14ac:dyDescent="0.25">
      <c r="A134" s="11">
        <v>39968</v>
      </c>
      <c r="B134" s="340">
        <v>99</v>
      </c>
      <c r="C134" s="327">
        <v>1</v>
      </c>
      <c r="D134" s="327">
        <v>3</v>
      </c>
      <c r="E134" s="327" t="s">
        <v>143</v>
      </c>
      <c r="F134" s="327" t="s">
        <v>181</v>
      </c>
      <c r="G134" s="327" t="s">
        <v>154</v>
      </c>
      <c r="H134" s="327" t="s">
        <v>154</v>
      </c>
      <c r="I134" s="330">
        <v>0.12</v>
      </c>
      <c r="J134" s="330">
        <v>7.6999999999999999E-2</v>
      </c>
      <c r="K134" s="330">
        <f t="shared" si="4"/>
        <v>0.19700000000000001</v>
      </c>
      <c r="L134" s="9">
        <f t="shared" si="5"/>
        <v>90.978013646702053</v>
      </c>
      <c r="M134" s="9">
        <f t="shared" si="6"/>
        <v>58.377558756633817</v>
      </c>
      <c r="N134" s="9">
        <f t="shared" si="7"/>
        <v>149.35557240333586</v>
      </c>
    </row>
    <row r="135" spans="1:14" ht="15" customHeight="1" x14ac:dyDescent="0.25">
      <c r="A135" s="11">
        <v>39968</v>
      </c>
      <c r="B135" s="340">
        <v>100</v>
      </c>
      <c r="C135" s="327">
        <v>1</v>
      </c>
      <c r="D135" s="327">
        <v>3</v>
      </c>
      <c r="E135" s="327" t="s">
        <v>143</v>
      </c>
      <c r="F135" s="327" t="s">
        <v>237</v>
      </c>
      <c r="G135" s="327" t="s">
        <v>154</v>
      </c>
      <c r="H135" s="327" t="s">
        <v>156</v>
      </c>
      <c r="I135" s="330">
        <v>6.4000000000000001E-2</v>
      </c>
      <c r="J135" s="330">
        <v>2.9000000000000001E-2</v>
      </c>
      <c r="K135" s="330">
        <f t="shared" si="4"/>
        <v>9.2999999999999999E-2</v>
      </c>
      <c r="L135" s="9">
        <f t="shared" si="5"/>
        <v>48.521607278241092</v>
      </c>
      <c r="M135" s="9">
        <f t="shared" si="6"/>
        <v>21.986353297952995</v>
      </c>
      <c r="N135" s="9">
        <f t="shared" si="7"/>
        <v>70.507960576194094</v>
      </c>
    </row>
    <row r="136" spans="1:14" ht="15" customHeight="1" x14ac:dyDescent="0.25">
      <c r="A136" s="11">
        <v>39968</v>
      </c>
      <c r="B136" s="340">
        <v>101</v>
      </c>
      <c r="C136" s="327">
        <v>1</v>
      </c>
      <c r="D136" s="327">
        <v>3</v>
      </c>
      <c r="E136" s="327" t="s">
        <v>143</v>
      </c>
      <c r="F136" s="327" t="s">
        <v>148</v>
      </c>
      <c r="G136" s="327" t="s">
        <v>157</v>
      </c>
      <c r="H136" s="327" t="s">
        <v>155</v>
      </c>
      <c r="I136" s="330">
        <v>5.7000000000000002E-2</v>
      </c>
      <c r="J136" s="330">
        <v>1.2E-2</v>
      </c>
      <c r="K136" s="330">
        <f t="shared" si="4"/>
        <v>6.9000000000000006E-2</v>
      </c>
      <c r="L136" s="9">
        <f t="shared" si="5"/>
        <v>43.214556482183475</v>
      </c>
      <c r="M136" s="9">
        <f t="shared" si="6"/>
        <v>9.0978013646702056</v>
      </c>
      <c r="N136" s="9">
        <f t="shared" si="7"/>
        <v>52.312357846853686</v>
      </c>
    </row>
    <row r="137" spans="1:14" ht="15" customHeight="1" x14ac:dyDescent="0.25">
      <c r="A137" s="11">
        <v>39968</v>
      </c>
      <c r="B137" s="340">
        <v>102</v>
      </c>
      <c r="C137" s="327">
        <v>1</v>
      </c>
      <c r="D137" s="327">
        <v>3</v>
      </c>
      <c r="E137" s="327" t="s">
        <v>143</v>
      </c>
      <c r="F137" s="327" t="s">
        <v>237</v>
      </c>
      <c r="G137" s="327" t="s">
        <v>154</v>
      </c>
      <c r="H137" s="327" t="s">
        <v>154</v>
      </c>
      <c r="I137" s="330">
        <v>4.3999999999999997E-2</v>
      </c>
      <c r="J137" s="330">
        <v>2.4E-2</v>
      </c>
      <c r="K137" s="330">
        <f t="shared" si="4"/>
        <v>6.8000000000000005E-2</v>
      </c>
      <c r="L137" s="9">
        <f t="shared" si="5"/>
        <v>33.35860500379075</v>
      </c>
      <c r="M137" s="9">
        <f t="shared" si="6"/>
        <v>18.195602729340411</v>
      </c>
      <c r="N137" s="9">
        <f t="shared" si="7"/>
        <v>51.554207733131165</v>
      </c>
    </row>
    <row r="138" spans="1:14" ht="15" customHeight="1" x14ac:dyDescent="0.25">
      <c r="A138" s="11">
        <v>39968</v>
      </c>
      <c r="B138" s="340">
        <v>104</v>
      </c>
      <c r="C138" s="327">
        <v>1</v>
      </c>
      <c r="D138" s="327">
        <v>3</v>
      </c>
      <c r="E138" s="327" t="s">
        <v>143</v>
      </c>
      <c r="F138" s="327" t="s">
        <v>151</v>
      </c>
      <c r="G138" s="327" t="s">
        <v>154</v>
      </c>
      <c r="H138" s="327" t="s">
        <v>155</v>
      </c>
      <c r="I138" s="330">
        <v>7.0000000000000007E-2</v>
      </c>
      <c r="J138" s="330">
        <v>5.0999999999999997E-2</v>
      </c>
      <c r="K138" s="330">
        <f t="shared" ref="K138:K201" si="8">SUM(I138,J138)</f>
        <v>0.121</v>
      </c>
      <c r="L138" s="9">
        <f t="shared" ref="L138:L201" si="9">(10000*I138)/13.19</f>
        <v>53.070507960576208</v>
      </c>
      <c r="M138" s="9">
        <f t="shared" ref="M138:M201" si="10">(10000*J138)/13.19</f>
        <v>38.665655799848366</v>
      </c>
      <c r="N138" s="9">
        <f t="shared" ref="N138:N201" si="11">(10000*K138)/13.19</f>
        <v>91.736163760424574</v>
      </c>
    </row>
    <row r="139" spans="1:14" ht="15" customHeight="1" x14ac:dyDescent="0.25">
      <c r="A139" s="11">
        <v>39968</v>
      </c>
      <c r="B139" s="340">
        <v>105</v>
      </c>
      <c r="C139" s="327">
        <v>1</v>
      </c>
      <c r="D139" s="327">
        <v>3</v>
      </c>
      <c r="E139" s="327" t="s">
        <v>143</v>
      </c>
      <c r="F139" s="327" t="s">
        <v>151</v>
      </c>
      <c r="G139" s="327" t="s">
        <v>154</v>
      </c>
      <c r="H139" s="327" t="s">
        <v>154</v>
      </c>
      <c r="I139" s="330">
        <v>0.08</v>
      </c>
      <c r="J139" s="330">
        <v>1.4999999999999999E-2</v>
      </c>
      <c r="K139" s="330">
        <f t="shared" si="8"/>
        <v>9.5000000000000001E-2</v>
      </c>
      <c r="L139" s="9">
        <f t="shared" si="9"/>
        <v>60.652009097801368</v>
      </c>
      <c r="M139" s="9">
        <f t="shared" si="10"/>
        <v>11.372251705837757</v>
      </c>
      <c r="N139" s="9">
        <f t="shared" si="11"/>
        <v>72.024260803639123</v>
      </c>
    </row>
    <row r="140" spans="1:14" ht="15" customHeight="1" x14ac:dyDescent="0.25">
      <c r="A140" s="11">
        <v>39968</v>
      </c>
      <c r="B140" s="340">
        <v>176</v>
      </c>
      <c r="C140" s="327">
        <v>2</v>
      </c>
      <c r="D140" s="327">
        <v>3</v>
      </c>
      <c r="E140" s="327" t="s">
        <v>143</v>
      </c>
      <c r="F140" s="327" t="s">
        <v>186</v>
      </c>
      <c r="G140" s="327" t="s">
        <v>154</v>
      </c>
      <c r="H140" s="327" t="s">
        <v>154</v>
      </c>
      <c r="I140" s="330">
        <v>8.8999999999999996E-2</v>
      </c>
      <c r="J140" s="330">
        <v>1.9E-2</v>
      </c>
      <c r="K140" s="330">
        <f t="shared" si="8"/>
        <v>0.108</v>
      </c>
      <c r="L140" s="9">
        <f t="shared" si="9"/>
        <v>67.475360121304021</v>
      </c>
      <c r="M140" s="9">
        <f t="shared" si="10"/>
        <v>14.404852160727824</v>
      </c>
      <c r="N140" s="9">
        <f t="shared" si="11"/>
        <v>81.880212282031849</v>
      </c>
    </row>
    <row r="141" spans="1:14" ht="15" customHeight="1" x14ac:dyDescent="0.25">
      <c r="A141" s="11">
        <v>39968</v>
      </c>
      <c r="B141" s="340">
        <v>177</v>
      </c>
      <c r="C141" s="327">
        <v>2</v>
      </c>
      <c r="D141" s="327">
        <v>3</v>
      </c>
      <c r="E141" s="327" t="s">
        <v>143</v>
      </c>
      <c r="F141" s="327" t="s">
        <v>148</v>
      </c>
      <c r="G141" s="327" t="s">
        <v>154</v>
      </c>
      <c r="H141" s="327" t="s">
        <v>156</v>
      </c>
      <c r="I141" s="330">
        <v>0.10199999999999999</v>
      </c>
      <c r="J141" s="330">
        <v>1.6E-2</v>
      </c>
      <c r="K141" s="330">
        <f t="shared" si="8"/>
        <v>0.11799999999999999</v>
      </c>
      <c r="L141" s="9">
        <f t="shared" si="9"/>
        <v>77.331311599696733</v>
      </c>
      <c r="M141" s="9">
        <f t="shared" si="10"/>
        <v>12.130401819560273</v>
      </c>
      <c r="N141" s="9">
        <f t="shared" si="11"/>
        <v>89.461713419257023</v>
      </c>
    </row>
    <row r="142" spans="1:14" ht="15" customHeight="1" x14ac:dyDescent="0.25">
      <c r="A142" s="11">
        <v>39968</v>
      </c>
      <c r="B142" s="340">
        <v>178</v>
      </c>
      <c r="C142" s="327">
        <v>2</v>
      </c>
      <c r="D142" s="327">
        <v>3</v>
      </c>
      <c r="E142" s="327" t="s">
        <v>143</v>
      </c>
      <c r="F142" s="327" t="s">
        <v>148</v>
      </c>
      <c r="G142" s="327" t="s">
        <v>154</v>
      </c>
      <c r="H142" s="327" t="s">
        <v>155</v>
      </c>
      <c r="I142" s="330">
        <v>7.4999999999999997E-2</v>
      </c>
      <c r="J142" s="330">
        <v>2.1000000000000001E-2</v>
      </c>
      <c r="K142" s="330">
        <f t="shared" si="8"/>
        <v>9.6000000000000002E-2</v>
      </c>
      <c r="L142" s="9">
        <f t="shared" si="9"/>
        <v>56.861258529188781</v>
      </c>
      <c r="M142" s="9">
        <f t="shared" si="10"/>
        <v>15.921152388172858</v>
      </c>
      <c r="N142" s="9">
        <f t="shared" si="11"/>
        <v>72.782410917361645</v>
      </c>
    </row>
    <row r="143" spans="1:14" ht="15" customHeight="1" x14ac:dyDescent="0.25">
      <c r="A143" s="11">
        <v>39968</v>
      </c>
      <c r="B143" s="340">
        <v>179</v>
      </c>
      <c r="C143" s="327">
        <v>2</v>
      </c>
      <c r="D143" s="327">
        <v>3</v>
      </c>
      <c r="E143" s="327" t="s">
        <v>143</v>
      </c>
      <c r="F143" s="327" t="s">
        <v>194</v>
      </c>
      <c r="G143" s="327" t="s">
        <v>154</v>
      </c>
      <c r="H143" s="327" t="s">
        <v>154</v>
      </c>
      <c r="I143" s="330">
        <v>5.7000000000000002E-2</v>
      </c>
      <c r="J143" s="330">
        <v>2.5000000000000001E-2</v>
      </c>
      <c r="K143" s="330">
        <f t="shared" si="8"/>
        <v>8.2000000000000003E-2</v>
      </c>
      <c r="L143" s="9">
        <f t="shared" si="9"/>
        <v>43.214556482183475</v>
      </c>
      <c r="M143" s="9">
        <f t="shared" si="10"/>
        <v>18.953752843062926</v>
      </c>
      <c r="N143" s="9">
        <f t="shared" si="11"/>
        <v>62.168309325246398</v>
      </c>
    </row>
    <row r="144" spans="1:14" ht="15" customHeight="1" x14ac:dyDescent="0.25">
      <c r="A144" s="11">
        <v>39968</v>
      </c>
      <c r="B144" s="340">
        <v>180</v>
      </c>
      <c r="C144" s="327">
        <v>2</v>
      </c>
      <c r="D144" s="327">
        <v>3</v>
      </c>
      <c r="E144" s="327" t="s">
        <v>143</v>
      </c>
      <c r="F144" s="327" t="s">
        <v>193</v>
      </c>
      <c r="G144" s="327" t="s">
        <v>154</v>
      </c>
      <c r="H144" s="327" t="s">
        <v>154</v>
      </c>
      <c r="I144" s="330">
        <v>1.6E-2</v>
      </c>
      <c r="J144" s="330">
        <v>4.1000000000000002E-2</v>
      </c>
      <c r="K144" s="330">
        <f t="shared" si="8"/>
        <v>5.7000000000000002E-2</v>
      </c>
      <c r="L144" s="9">
        <f t="shared" si="9"/>
        <v>12.130401819560273</v>
      </c>
      <c r="M144" s="9">
        <f t="shared" si="10"/>
        <v>31.084154662623199</v>
      </c>
      <c r="N144" s="9">
        <f t="shared" si="11"/>
        <v>43.214556482183475</v>
      </c>
    </row>
    <row r="145" spans="1:14" ht="15" customHeight="1" x14ac:dyDescent="0.25">
      <c r="A145" s="11">
        <v>39968</v>
      </c>
      <c r="B145" s="340">
        <v>181</v>
      </c>
      <c r="C145" s="327">
        <v>2</v>
      </c>
      <c r="D145" s="327">
        <v>3</v>
      </c>
      <c r="E145" s="327" t="s">
        <v>143</v>
      </c>
      <c r="F145" s="327" t="s">
        <v>151</v>
      </c>
      <c r="G145" s="327" t="s">
        <v>154</v>
      </c>
      <c r="H145" s="327" t="s">
        <v>154</v>
      </c>
      <c r="I145" s="330">
        <v>8.2000000000000003E-2</v>
      </c>
      <c r="J145" s="330">
        <v>3.3000000000000002E-2</v>
      </c>
      <c r="K145" s="330">
        <f t="shared" si="8"/>
        <v>0.115</v>
      </c>
      <c r="L145" s="9">
        <f t="shared" si="9"/>
        <v>62.168309325246398</v>
      </c>
      <c r="M145" s="9">
        <f t="shared" si="10"/>
        <v>25.018953752843064</v>
      </c>
      <c r="N145" s="9">
        <f t="shared" si="11"/>
        <v>87.187263078089458</v>
      </c>
    </row>
    <row r="146" spans="1:14" ht="15" customHeight="1" x14ac:dyDescent="0.25">
      <c r="A146" s="11">
        <v>39968</v>
      </c>
      <c r="B146" s="340">
        <v>182</v>
      </c>
      <c r="C146" s="327">
        <v>2</v>
      </c>
      <c r="D146" s="327">
        <v>3</v>
      </c>
      <c r="E146" s="327" t="s">
        <v>143</v>
      </c>
      <c r="F146" s="327" t="s">
        <v>237</v>
      </c>
      <c r="G146" s="327" t="s">
        <v>154</v>
      </c>
      <c r="H146" s="327" t="s">
        <v>155</v>
      </c>
      <c r="I146" s="330">
        <v>8.2000000000000003E-2</v>
      </c>
      <c r="J146" s="330">
        <v>3.73E-2</v>
      </c>
      <c r="K146" s="330">
        <f t="shared" si="8"/>
        <v>0.1193</v>
      </c>
      <c r="L146" s="9">
        <f t="shared" si="9"/>
        <v>62.168309325246398</v>
      </c>
      <c r="M146" s="9">
        <f t="shared" si="10"/>
        <v>28.278999241849888</v>
      </c>
      <c r="N146" s="9">
        <f t="shared" si="11"/>
        <v>90.447308567096286</v>
      </c>
    </row>
    <row r="147" spans="1:14" ht="15" customHeight="1" x14ac:dyDescent="0.25">
      <c r="A147" s="11">
        <v>39968</v>
      </c>
      <c r="B147" s="340">
        <v>183</v>
      </c>
      <c r="C147" s="327">
        <v>2</v>
      </c>
      <c r="D147" s="327">
        <v>3</v>
      </c>
      <c r="E147" s="327" t="s">
        <v>143</v>
      </c>
      <c r="F147" s="327" t="s">
        <v>149</v>
      </c>
      <c r="G147" s="327" t="s">
        <v>154</v>
      </c>
      <c r="H147" s="327" t="s">
        <v>156</v>
      </c>
      <c r="I147" s="330">
        <v>0.123</v>
      </c>
      <c r="J147" s="330">
        <v>8.5900000000000004E-3</v>
      </c>
      <c r="K147" s="330">
        <f t="shared" si="8"/>
        <v>0.13158999999999998</v>
      </c>
      <c r="L147" s="9">
        <f t="shared" si="9"/>
        <v>93.252463987869604</v>
      </c>
      <c r="M147" s="9">
        <f t="shared" si="10"/>
        <v>6.5125094768764225</v>
      </c>
      <c r="N147" s="9">
        <f t="shared" si="11"/>
        <v>99.764973464746006</v>
      </c>
    </row>
    <row r="148" spans="1:14" ht="15" customHeight="1" x14ac:dyDescent="0.25">
      <c r="A148" s="11">
        <v>39968</v>
      </c>
      <c r="B148" s="340">
        <v>184</v>
      </c>
      <c r="C148" s="327">
        <v>2</v>
      </c>
      <c r="D148" s="327">
        <v>3</v>
      </c>
      <c r="E148" s="327" t="s">
        <v>143</v>
      </c>
      <c r="F148" s="327" t="s">
        <v>237</v>
      </c>
      <c r="G148" s="327" t="s">
        <v>157</v>
      </c>
      <c r="H148" s="327" t="s">
        <v>155</v>
      </c>
      <c r="I148" s="330">
        <v>7.2999999999999995E-2</v>
      </c>
      <c r="J148" s="330">
        <v>1.4999999999999999E-2</v>
      </c>
      <c r="K148" s="330">
        <f t="shared" si="8"/>
        <v>8.7999999999999995E-2</v>
      </c>
      <c r="L148" s="9">
        <f t="shared" si="9"/>
        <v>55.344958301743745</v>
      </c>
      <c r="M148" s="9">
        <f t="shared" si="10"/>
        <v>11.372251705837757</v>
      </c>
      <c r="N148" s="9">
        <f t="shared" si="11"/>
        <v>66.7172100075815</v>
      </c>
    </row>
    <row r="149" spans="1:14" ht="15" customHeight="1" x14ac:dyDescent="0.25">
      <c r="A149" s="11">
        <v>39968</v>
      </c>
      <c r="B149" s="340">
        <v>185</v>
      </c>
      <c r="C149" s="327">
        <v>2</v>
      </c>
      <c r="D149" s="327">
        <v>3</v>
      </c>
      <c r="E149" s="327" t="s">
        <v>143</v>
      </c>
      <c r="F149" s="327" t="s">
        <v>150</v>
      </c>
      <c r="G149" s="327" t="s">
        <v>154</v>
      </c>
      <c r="H149" s="327" t="s">
        <v>154</v>
      </c>
      <c r="I149" s="330">
        <v>9.7000000000000003E-2</v>
      </c>
      <c r="J149" s="330">
        <v>5.7000000000000002E-2</v>
      </c>
      <c r="K149" s="330">
        <f t="shared" si="8"/>
        <v>0.154</v>
      </c>
      <c r="L149" s="9">
        <f t="shared" si="9"/>
        <v>73.540561031084152</v>
      </c>
      <c r="M149" s="9">
        <f t="shared" si="10"/>
        <v>43.214556482183475</v>
      </c>
      <c r="N149" s="9">
        <f t="shared" si="11"/>
        <v>116.75511751326763</v>
      </c>
    </row>
    <row r="150" spans="1:14" ht="15" customHeight="1" x14ac:dyDescent="0.25">
      <c r="A150" s="11">
        <v>39968</v>
      </c>
      <c r="B150" s="340">
        <v>186</v>
      </c>
      <c r="C150" s="327">
        <v>2</v>
      </c>
      <c r="D150" s="327">
        <v>3</v>
      </c>
      <c r="E150" s="327" t="s">
        <v>143</v>
      </c>
      <c r="F150" s="327" t="s">
        <v>148</v>
      </c>
      <c r="G150" s="327" t="s">
        <v>157</v>
      </c>
      <c r="H150" s="327" t="s">
        <v>156</v>
      </c>
      <c r="I150" s="330">
        <v>0.14000000000000001</v>
      </c>
      <c r="J150" s="330">
        <v>2.9000000000000001E-2</v>
      </c>
      <c r="K150" s="330">
        <f t="shared" si="8"/>
        <v>0.16900000000000001</v>
      </c>
      <c r="L150" s="9">
        <f t="shared" si="9"/>
        <v>106.14101592115242</v>
      </c>
      <c r="M150" s="9">
        <f t="shared" si="10"/>
        <v>21.986353297952995</v>
      </c>
      <c r="N150" s="9">
        <f t="shared" si="11"/>
        <v>128.12736921910539</v>
      </c>
    </row>
    <row r="151" spans="1:14" ht="15" customHeight="1" x14ac:dyDescent="0.25">
      <c r="A151" s="11">
        <v>39968</v>
      </c>
      <c r="B151" s="340">
        <v>187</v>
      </c>
      <c r="C151" s="327">
        <v>2</v>
      </c>
      <c r="D151" s="327">
        <v>3</v>
      </c>
      <c r="E151" s="327" t="s">
        <v>143</v>
      </c>
      <c r="F151" s="327" t="s">
        <v>241</v>
      </c>
      <c r="G151" s="327" t="s">
        <v>154</v>
      </c>
      <c r="H151" s="327" t="s">
        <v>154</v>
      </c>
      <c r="I151" s="330">
        <v>0.126</v>
      </c>
      <c r="J151" s="330">
        <v>3.2000000000000001E-2</v>
      </c>
      <c r="K151" s="330">
        <f t="shared" si="8"/>
        <v>0.158</v>
      </c>
      <c r="L151" s="9">
        <f t="shared" si="9"/>
        <v>95.526914329037155</v>
      </c>
      <c r="M151" s="9">
        <f t="shared" si="10"/>
        <v>24.260803639120546</v>
      </c>
      <c r="N151" s="9">
        <f t="shared" si="11"/>
        <v>119.78771796815769</v>
      </c>
    </row>
    <row r="152" spans="1:14" ht="15" customHeight="1" x14ac:dyDescent="0.25">
      <c r="A152" s="11">
        <v>39968</v>
      </c>
      <c r="B152" s="340">
        <v>189</v>
      </c>
      <c r="C152" s="327">
        <v>2</v>
      </c>
      <c r="D152" s="327">
        <v>3</v>
      </c>
      <c r="E152" s="327" t="s">
        <v>143</v>
      </c>
      <c r="F152" s="327" t="s">
        <v>237</v>
      </c>
      <c r="G152" s="327" t="s">
        <v>157</v>
      </c>
      <c r="H152" s="327" t="s">
        <v>156</v>
      </c>
      <c r="I152" s="330">
        <v>0.20100000000000001</v>
      </c>
      <c r="J152" s="330">
        <v>2.5999999999999999E-2</v>
      </c>
      <c r="K152" s="330">
        <f t="shared" si="8"/>
        <v>0.22700000000000001</v>
      </c>
      <c r="L152" s="9">
        <f t="shared" si="9"/>
        <v>152.38817285822594</v>
      </c>
      <c r="M152" s="9">
        <f t="shared" si="10"/>
        <v>19.711902956785444</v>
      </c>
      <c r="N152" s="9">
        <f t="shared" si="11"/>
        <v>172.10007581501137</v>
      </c>
    </row>
    <row r="153" spans="1:14" ht="15" customHeight="1" x14ac:dyDescent="0.25">
      <c r="A153" s="11">
        <v>39968</v>
      </c>
      <c r="B153" s="340">
        <v>190</v>
      </c>
      <c r="C153" s="327">
        <v>2</v>
      </c>
      <c r="D153" s="327">
        <v>3</v>
      </c>
      <c r="E153" s="327" t="s">
        <v>143</v>
      </c>
      <c r="F153" s="327" t="s">
        <v>237</v>
      </c>
      <c r="G153" s="327" t="s">
        <v>154</v>
      </c>
      <c r="H153" s="327" t="s">
        <v>154</v>
      </c>
      <c r="I153" s="330">
        <v>0.126</v>
      </c>
      <c r="J153" s="330">
        <v>1.7000000000000001E-2</v>
      </c>
      <c r="K153" s="330">
        <f t="shared" si="8"/>
        <v>0.14300000000000002</v>
      </c>
      <c r="L153" s="9">
        <f t="shared" si="9"/>
        <v>95.526914329037155</v>
      </c>
      <c r="M153" s="9">
        <f t="shared" si="10"/>
        <v>12.888551933282791</v>
      </c>
      <c r="N153" s="9">
        <f t="shared" si="11"/>
        <v>108.41546626231997</v>
      </c>
    </row>
    <row r="154" spans="1:14" ht="15" customHeight="1" x14ac:dyDescent="0.25">
      <c r="A154" s="11">
        <v>39968</v>
      </c>
      <c r="B154" s="340">
        <v>191</v>
      </c>
      <c r="C154" s="327">
        <v>2</v>
      </c>
      <c r="D154" s="327">
        <v>3</v>
      </c>
      <c r="E154" s="327" t="s">
        <v>143</v>
      </c>
      <c r="F154" s="327" t="s">
        <v>149</v>
      </c>
      <c r="G154" s="327" t="s">
        <v>154</v>
      </c>
      <c r="H154" s="327" t="s">
        <v>155</v>
      </c>
      <c r="I154" s="330">
        <v>0.14599999999999999</v>
      </c>
      <c r="J154" s="330">
        <v>5.5700000000000003E-3</v>
      </c>
      <c r="K154" s="330">
        <f t="shared" si="8"/>
        <v>0.15156999999999998</v>
      </c>
      <c r="L154" s="9">
        <f t="shared" si="9"/>
        <v>110.68991660348749</v>
      </c>
      <c r="M154" s="9">
        <f t="shared" si="10"/>
        <v>4.2228961334344204</v>
      </c>
      <c r="N154" s="9">
        <f t="shared" si="11"/>
        <v>114.91281273692191</v>
      </c>
    </row>
    <row r="155" spans="1:14" ht="15" customHeight="1" x14ac:dyDescent="0.25">
      <c r="A155" s="11">
        <v>39968</v>
      </c>
      <c r="B155" s="340">
        <v>192</v>
      </c>
      <c r="C155" s="327">
        <v>2</v>
      </c>
      <c r="D155" s="327">
        <v>3</v>
      </c>
      <c r="E155" s="327" t="s">
        <v>143</v>
      </c>
      <c r="F155" s="327" t="s">
        <v>240</v>
      </c>
      <c r="G155" s="327" t="s">
        <v>154</v>
      </c>
      <c r="H155" s="327" t="s">
        <v>154</v>
      </c>
      <c r="I155" s="330">
        <v>3.3000000000000002E-2</v>
      </c>
      <c r="J155" s="330">
        <v>2.7E-2</v>
      </c>
      <c r="K155" s="330">
        <f t="shared" si="8"/>
        <v>0.06</v>
      </c>
      <c r="L155" s="9">
        <f t="shared" si="9"/>
        <v>25.018953752843064</v>
      </c>
      <c r="M155" s="9">
        <f t="shared" si="10"/>
        <v>20.470053070507962</v>
      </c>
      <c r="N155" s="9">
        <f t="shared" si="11"/>
        <v>45.489006823351026</v>
      </c>
    </row>
    <row r="156" spans="1:14" ht="15" customHeight="1" x14ac:dyDescent="0.25">
      <c r="A156" s="11">
        <v>39968</v>
      </c>
      <c r="B156" s="340">
        <v>193</v>
      </c>
      <c r="C156" s="327">
        <v>2</v>
      </c>
      <c r="D156" s="327">
        <v>3</v>
      </c>
      <c r="E156" s="327" t="s">
        <v>143</v>
      </c>
      <c r="F156" s="327" t="s">
        <v>189</v>
      </c>
      <c r="G156" s="327" t="s">
        <v>154</v>
      </c>
      <c r="H156" s="327" t="s">
        <v>154</v>
      </c>
      <c r="I156" s="330">
        <v>3.8300000000000001E-3</v>
      </c>
      <c r="J156" s="330">
        <v>1.5900000000000001E-3</v>
      </c>
      <c r="K156" s="330">
        <f t="shared" si="8"/>
        <v>5.4200000000000003E-3</v>
      </c>
      <c r="L156" s="9">
        <f t="shared" si="9"/>
        <v>2.90371493555724</v>
      </c>
      <c r="M156" s="9">
        <f t="shared" si="10"/>
        <v>1.2054586808188021</v>
      </c>
      <c r="N156" s="9">
        <f t="shared" si="11"/>
        <v>4.1091736163760428</v>
      </c>
    </row>
    <row r="157" spans="1:14" ht="15" customHeight="1" x14ac:dyDescent="0.25">
      <c r="A157" s="11">
        <v>39968</v>
      </c>
      <c r="B157" s="340">
        <v>194</v>
      </c>
      <c r="C157" s="327">
        <v>2</v>
      </c>
      <c r="D157" s="327">
        <v>3</v>
      </c>
      <c r="E157" s="327" t="s">
        <v>143</v>
      </c>
      <c r="F157" s="327" t="s">
        <v>191</v>
      </c>
      <c r="G157" s="327" t="s">
        <v>154</v>
      </c>
      <c r="H157" s="327" t="s">
        <v>154</v>
      </c>
      <c r="I157" s="330">
        <v>6.9000000000000006E-2</v>
      </c>
      <c r="J157" s="330">
        <v>1.7999999999999999E-2</v>
      </c>
      <c r="K157" s="330">
        <f t="shared" si="8"/>
        <v>8.7000000000000008E-2</v>
      </c>
      <c r="L157" s="9">
        <f t="shared" si="9"/>
        <v>52.312357846853686</v>
      </c>
      <c r="M157" s="9">
        <f t="shared" si="10"/>
        <v>13.646702047005308</v>
      </c>
      <c r="N157" s="9">
        <f t="shared" si="11"/>
        <v>65.959059893858992</v>
      </c>
    </row>
    <row r="158" spans="1:14" ht="15" customHeight="1" x14ac:dyDescent="0.25">
      <c r="A158" s="11">
        <v>39968</v>
      </c>
      <c r="B158" s="340">
        <v>195</v>
      </c>
      <c r="C158" s="327">
        <v>2</v>
      </c>
      <c r="D158" s="327">
        <v>3</v>
      </c>
      <c r="E158" s="327" t="s">
        <v>143</v>
      </c>
      <c r="F158" s="327" t="s">
        <v>237</v>
      </c>
      <c r="G158" s="327" t="s">
        <v>157</v>
      </c>
      <c r="H158" s="327" t="s">
        <v>154</v>
      </c>
      <c r="I158" s="330">
        <v>5.3999999999999999E-2</v>
      </c>
      <c r="J158" s="330">
        <v>1.9E-2</v>
      </c>
      <c r="K158" s="330">
        <f t="shared" si="8"/>
        <v>7.2999999999999995E-2</v>
      </c>
      <c r="L158" s="9">
        <f t="shared" si="9"/>
        <v>40.940106141015924</v>
      </c>
      <c r="M158" s="9">
        <f t="shared" si="10"/>
        <v>14.404852160727824</v>
      </c>
      <c r="N158" s="9">
        <f t="shared" si="11"/>
        <v>55.344958301743745</v>
      </c>
    </row>
    <row r="159" spans="1:14" ht="15" customHeight="1" x14ac:dyDescent="0.25">
      <c r="A159" s="11">
        <v>39968</v>
      </c>
      <c r="B159" s="340">
        <v>196</v>
      </c>
      <c r="C159" s="327">
        <v>2</v>
      </c>
      <c r="D159" s="327">
        <v>3</v>
      </c>
      <c r="E159" s="327" t="s">
        <v>143</v>
      </c>
      <c r="F159" s="327" t="s">
        <v>237</v>
      </c>
      <c r="G159" s="327" t="s">
        <v>154</v>
      </c>
      <c r="H159" s="327" t="s">
        <v>156</v>
      </c>
      <c r="I159" s="330">
        <v>0.14799999999999999</v>
      </c>
      <c r="J159" s="330">
        <v>7.4999999999999997E-2</v>
      </c>
      <c r="K159" s="330">
        <f t="shared" si="8"/>
        <v>0.22299999999999998</v>
      </c>
      <c r="L159" s="9">
        <f t="shared" si="9"/>
        <v>112.20621683093253</v>
      </c>
      <c r="M159" s="9">
        <f t="shared" si="10"/>
        <v>56.861258529188781</v>
      </c>
      <c r="N159" s="9">
        <f t="shared" si="11"/>
        <v>169.06747536012128</v>
      </c>
    </row>
    <row r="160" spans="1:14" ht="15" customHeight="1" x14ac:dyDescent="0.25">
      <c r="A160" s="11">
        <v>39968</v>
      </c>
      <c r="B160" s="340">
        <v>197</v>
      </c>
      <c r="C160" s="327">
        <v>2</v>
      </c>
      <c r="D160" s="327">
        <v>3</v>
      </c>
      <c r="E160" s="327" t="s">
        <v>143</v>
      </c>
      <c r="F160" s="327" t="s">
        <v>151</v>
      </c>
      <c r="G160" s="327" t="s">
        <v>154</v>
      </c>
      <c r="H160" s="327" t="s">
        <v>155</v>
      </c>
      <c r="I160" s="330">
        <v>0.112</v>
      </c>
      <c r="J160" s="330">
        <v>2.1000000000000001E-2</v>
      </c>
      <c r="K160" s="330">
        <f t="shared" si="8"/>
        <v>0.13300000000000001</v>
      </c>
      <c r="L160" s="9">
        <f t="shared" si="9"/>
        <v>84.912812736921907</v>
      </c>
      <c r="M160" s="9">
        <f t="shared" si="10"/>
        <v>15.921152388172858</v>
      </c>
      <c r="N160" s="9">
        <f t="shared" si="11"/>
        <v>100.83396512509478</v>
      </c>
    </row>
    <row r="161" spans="1:14" ht="15" customHeight="1" x14ac:dyDescent="0.25">
      <c r="A161" s="11">
        <v>39968</v>
      </c>
      <c r="B161" s="340">
        <v>198</v>
      </c>
      <c r="C161" s="327">
        <v>2</v>
      </c>
      <c r="D161" s="327">
        <v>3</v>
      </c>
      <c r="E161" s="327" t="s">
        <v>143</v>
      </c>
      <c r="F161" s="327" t="s">
        <v>148</v>
      </c>
      <c r="G161" s="327" t="s">
        <v>154</v>
      </c>
      <c r="H161" s="327" t="s">
        <v>154</v>
      </c>
      <c r="I161" s="330">
        <v>4.8000000000000001E-2</v>
      </c>
      <c r="J161" s="330">
        <v>1.7000000000000001E-2</v>
      </c>
      <c r="K161" s="330">
        <f t="shared" si="8"/>
        <v>6.5000000000000002E-2</v>
      </c>
      <c r="L161" s="9">
        <f t="shared" si="9"/>
        <v>36.391205458680822</v>
      </c>
      <c r="M161" s="9">
        <f t="shared" si="10"/>
        <v>12.888551933282791</v>
      </c>
      <c r="N161" s="9">
        <f t="shared" si="11"/>
        <v>49.279757391963614</v>
      </c>
    </row>
    <row r="162" spans="1:14" ht="15" customHeight="1" x14ac:dyDescent="0.25">
      <c r="A162" s="11">
        <v>39968</v>
      </c>
      <c r="B162" s="340">
        <v>199</v>
      </c>
      <c r="C162" s="327">
        <v>2</v>
      </c>
      <c r="D162" s="327">
        <v>3</v>
      </c>
      <c r="E162" s="327" t="s">
        <v>143</v>
      </c>
      <c r="F162" s="327" t="s">
        <v>190</v>
      </c>
      <c r="G162" s="327" t="s">
        <v>154</v>
      </c>
      <c r="H162" s="327" t="s">
        <v>154</v>
      </c>
      <c r="I162" s="330">
        <v>7.9000000000000001E-2</v>
      </c>
      <c r="J162" s="330">
        <v>5.6499999999999996E-3</v>
      </c>
      <c r="K162" s="330">
        <f t="shared" si="8"/>
        <v>8.4650000000000003E-2</v>
      </c>
      <c r="L162" s="9">
        <f t="shared" si="9"/>
        <v>59.893858984078847</v>
      </c>
      <c r="M162" s="9">
        <f t="shared" si="10"/>
        <v>4.2835481425322213</v>
      </c>
      <c r="N162" s="9">
        <f t="shared" si="11"/>
        <v>64.177407126611072</v>
      </c>
    </row>
    <row r="163" spans="1:14" ht="15" customHeight="1" x14ac:dyDescent="0.25">
      <c r="A163" s="11">
        <v>39968</v>
      </c>
      <c r="B163" s="340">
        <v>200</v>
      </c>
      <c r="C163" s="327">
        <v>2</v>
      </c>
      <c r="D163" s="327">
        <v>3</v>
      </c>
      <c r="E163" s="327" t="s">
        <v>143</v>
      </c>
      <c r="F163" s="327" t="s">
        <v>151</v>
      </c>
      <c r="G163" s="327" t="s">
        <v>154</v>
      </c>
      <c r="H163" s="327" t="s">
        <v>156</v>
      </c>
      <c r="I163" s="330">
        <v>1.7999999999999999E-2</v>
      </c>
      <c r="J163" s="330">
        <v>1.7999999999999999E-2</v>
      </c>
      <c r="K163" s="330">
        <f t="shared" si="8"/>
        <v>3.5999999999999997E-2</v>
      </c>
      <c r="L163" s="9">
        <f t="shared" si="9"/>
        <v>13.646702047005308</v>
      </c>
      <c r="M163" s="9">
        <f t="shared" si="10"/>
        <v>13.646702047005308</v>
      </c>
      <c r="N163" s="9">
        <f t="shared" si="11"/>
        <v>27.293404094010615</v>
      </c>
    </row>
    <row r="164" spans="1:14" ht="15" customHeight="1" x14ac:dyDescent="0.25">
      <c r="A164" s="11">
        <v>39968</v>
      </c>
      <c r="B164" s="340">
        <v>201</v>
      </c>
      <c r="C164" s="327">
        <v>2</v>
      </c>
      <c r="D164" s="327">
        <v>3</v>
      </c>
      <c r="E164" s="327" t="s">
        <v>143</v>
      </c>
      <c r="F164" s="327" t="s">
        <v>197</v>
      </c>
      <c r="G164" s="327" t="s">
        <v>154</v>
      </c>
      <c r="H164" s="327" t="s">
        <v>154</v>
      </c>
      <c r="I164" s="330">
        <v>0.16400000000000001</v>
      </c>
      <c r="J164" s="330">
        <v>2.5999999999999999E-3</v>
      </c>
      <c r="K164" s="330">
        <f t="shared" si="8"/>
        <v>0.1666</v>
      </c>
      <c r="L164" s="9">
        <f t="shared" si="9"/>
        <v>124.3366186504928</v>
      </c>
      <c r="M164" s="9">
        <f t="shared" si="10"/>
        <v>1.9711902956785445</v>
      </c>
      <c r="N164" s="9">
        <f t="shared" si="11"/>
        <v>126.30780894617135</v>
      </c>
    </row>
    <row r="165" spans="1:14" ht="15" customHeight="1" x14ac:dyDescent="0.25">
      <c r="A165" s="11">
        <v>39968</v>
      </c>
      <c r="B165" s="340">
        <v>202</v>
      </c>
      <c r="C165" s="327">
        <v>2</v>
      </c>
      <c r="D165" s="327">
        <v>3</v>
      </c>
      <c r="E165" s="327" t="s">
        <v>143</v>
      </c>
      <c r="F165" s="327" t="s">
        <v>196</v>
      </c>
      <c r="G165" s="327" t="s">
        <v>154</v>
      </c>
      <c r="H165" s="327" t="s">
        <v>154</v>
      </c>
      <c r="I165" s="330">
        <v>5.0999999999999997E-2</v>
      </c>
      <c r="J165" s="330">
        <v>1.2E-2</v>
      </c>
      <c r="K165" s="330">
        <f t="shared" si="8"/>
        <v>6.3E-2</v>
      </c>
      <c r="L165" s="9">
        <f t="shared" si="9"/>
        <v>38.665655799848366</v>
      </c>
      <c r="M165" s="9">
        <f t="shared" si="10"/>
        <v>9.0978013646702056</v>
      </c>
      <c r="N165" s="9">
        <f t="shared" si="11"/>
        <v>47.763457164518577</v>
      </c>
    </row>
    <row r="166" spans="1:14" ht="15" customHeight="1" x14ac:dyDescent="0.25">
      <c r="A166" s="11">
        <v>39968</v>
      </c>
      <c r="B166" s="340">
        <v>203</v>
      </c>
      <c r="C166" s="327">
        <v>2</v>
      </c>
      <c r="D166" s="327">
        <v>3</v>
      </c>
      <c r="E166" s="327" t="s">
        <v>143</v>
      </c>
      <c r="F166" s="327" t="s">
        <v>242</v>
      </c>
      <c r="G166" s="327" t="s">
        <v>154</v>
      </c>
      <c r="H166" s="327" t="s">
        <v>154</v>
      </c>
      <c r="I166" s="330">
        <v>4.2000000000000003E-2</v>
      </c>
      <c r="J166" s="330">
        <v>1.2E-2</v>
      </c>
      <c r="K166" s="330">
        <f t="shared" si="8"/>
        <v>5.4000000000000006E-2</v>
      </c>
      <c r="L166" s="9">
        <f t="shared" si="9"/>
        <v>31.842304776345717</v>
      </c>
      <c r="M166" s="9">
        <f t="shared" si="10"/>
        <v>9.0978013646702056</v>
      </c>
      <c r="N166" s="9">
        <f t="shared" si="11"/>
        <v>40.940106141015931</v>
      </c>
    </row>
    <row r="167" spans="1:14" ht="15" customHeight="1" x14ac:dyDescent="0.25">
      <c r="A167" s="11">
        <v>39968</v>
      </c>
      <c r="B167" s="340">
        <v>204</v>
      </c>
      <c r="C167" s="327">
        <v>2</v>
      </c>
      <c r="D167" s="327">
        <v>3</v>
      </c>
      <c r="E167" s="327" t="s">
        <v>143</v>
      </c>
      <c r="F167" s="327" t="s">
        <v>148</v>
      </c>
      <c r="G167" s="327" t="s">
        <v>157</v>
      </c>
      <c r="H167" s="327" t="s">
        <v>154</v>
      </c>
      <c r="I167" s="330">
        <v>5.7000000000000002E-2</v>
      </c>
      <c r="J167" s="330">
        <v>3.4000000000000002E-2</v>
      </c>
      <c r="K167" s="330">
        <f t="shared" si="8"/>
        <v>9.0999999999999998E-2</v>
      </c>
      <c r="L167" s="9">
        <f t="shared" si="9"/>
        <v>43.214556482183475</v>
      </c>
      <c r="M167" s="9">
        <f t="shared" si="10"/>
        <v>25.777103866565582</v>
      </c>
      <c r="N167" s="9">
        <f t="shared" si="11"/>
        <v>68.991660348749051</v>
      </c>
    </row>
    <row r="168" spans="1:14" ht="15" customHeight="1" x14ac:dyDescent="0.25">
      <c r="A168" s="11">
        <v>39968</v>
      </c>
      <c r="B168" s="340">
        <v>205</v>
      </c>
      <c r="C168" s="327">
        <v>2</v>
      </c>
      <c r="D168" s="327">
        <v>3</v>
      </c>
      <c r="E168" s="327" t="s">
        <v>143</v>
      </c>
      <c r="F168" s="327" t="s">
        <v>149</v>
      </c>
      <c r="G168" s="327" t="s">
        <v>154</v>
      </c>
      <c r="H168" s="327" t="s">
        <v>154</v>
      </c>
      <c r="I168" s="330">
        <v>5.5E-2</v>
      </c>
      <c r="J168" s="330">
        <v>3.6800000000000001E-3</v>
      </c>
      <c r="K168" s="330">
        <f t="shared" si="8"/>
        <v>5.8680000000000003E-2</v>
      </c>
      <c r="L168" s="9">
        <f t="shared" si="9"/>
        <v>41.698256254738439</v>
      </c>
      <c r="M168" s="9">
        <f t="shared" si="10"/>
        <v>2.7899924184988634</v>
      </c>
      <c r="N168" s="9">
        <f t="shared" si="11"/>
        <v>44.488248673237308</v>
      </c>
    </row>
    <row r="169" spans="1:14" ht="15" customHeight="1" x14ac:dyDescent="0.25">
      <c r="A169" s="11">
        <v>39968</v>
      </c>
      <c r="B169" s="340">
        <v>206</v>
      </c>
      <c r="C169" s="327">
        <v>2</v>
      </c>
      <c r="D169" s="327">
        <v>3</v>
      </c>
      <c r="E169" s="327" t="s">
        <v>143</v>
      </c>
      <c r="F169" s="327" t="s">
        <v>181</v>
      </c>
      <c r="G169" s="327" t="s">
        <v>154</v>
      </c>
      <c r="H169" s="327" t="s">
        <v>154</v>
      </c>
      <c r="I169" s="330">
        <v>5.6000000000000001E-2</v>
      </c>
      <c r="J169" s="330">
        <v>0.03</v>
      </c>
      <c r="K169" s="330">
        <f t="shared" si="8"/>
        <v>8.5999999999999993E-2</v>
      </c>
      <c r="L169" s="9">
        <f t="shared" si="9"/>
        <v>42.456406368460954</v>
      </c>
      <c r="M169" s="9">
        <f t="shared" si="10"/>
        <v>22.744503411675513</v>
      </c>
      <c r="N169" s="9">
        <f t="shared" si="11"/>
        <v>65.200909780136456</v>
      </c>
    </row>
    <row r="170" spans="1:14" ht="15" customHeight="1" x14ac:dyDescent="0.25">
      <c r="A170" s="11">
        <v>39968</v>
      </c>
      <c r="B170" s="340">
        <v>207</v>
      </c>
      <c r="C170" s="327">
        <v>2</v>
      </c>
      <c r="D170" s="327">
        <v>3</v>
      </c>
      <c r="E170" s="327" t="s">
        <v>143</v>
      </c>
      <c r="F170" s="327" t="s">
        <v>148</v>
      </c>
      <c r="G170" s="327" t="s">
        <v>157</v>
      </c>
      <c r="H170" s="327" t="s">
        <v>155</v>
      </c>
      <c r="I170" s="330">
        <v>0.11600000000000001</v>
      </c>
      <c r="J170" s="330">
        <v>0.02</v>
      </c>
      <c r="K170" s="330">
        <f t="shared" si="8"/>
        <v>0.13600000000000001</v>
      </c>
      <c r="L170" s="9">
        <f t="shared" si="9"/>
        <v>87.94541319181198</v>
      </c>
      <c r="M170" s="9">
        <f t="shared" si="10"/>
        <v>15.163002274450342</v>
      </c>
      <c r="N170" s="9">
        <f t="shared" si="11"/>
        <v>103.10841546626233</v>
      </c>
    </row>
    <row r="171" spans="1:14" ht="15" customHeight="1" x14ac:dyDescent="0.25">
      <c r="A171" s="11">
        <v>39968</v>
      </c>
      <c r="B171" s="340">
        <v>208</v>
      </c>
      <c r="C171" s="327">
        <v>2</v>
      </c>
      <c r="D171" s="327">
        <v>3</v>
      </c>
      <c r="E171" s="327" t="s">
        <v>143</v>
      </c>
      <c r="F171" s="327" t="s">
        <v>192</v>
      </c>
      <c r="G171" s="327" t="s">
        <v>154</v>
      </c>
      <c r="H171" s="327" t="s">
        <v>154</v>
      </c>
      <c r="I171" s="330">
        <v>7.9000000000000001E-2</v>
      </c>
      <c r="J171" s="330">
        <v>2.7E-2</v>
      </c>
      <c r="K171" s="330">
        <f t="shared" si="8"/>
        <v>0.106</v>
      </c>
      <c r="L171" s="9">
        <f t="shared" si="9"/>
        <v>59.893858984078847</v>
      </c>
      <c r="M171" s="9">
        <f t="shared" si="10"/>
        <v>20.470053070507962</v>
      </c>
      <c r="N171" s="9">
        <f t="shared" si="11"/>
        <v>80.363912054586805</v>
      </c>
    </row>
    <row r="172" spans="1:14" ht="15" customHeight="1" x14ac:dyDescent="0.25">
      <c r="A172" s="11">
        <v>39968</v>
      </c>
      <c r="B172" s="340">
        <v>209</v>
      </c>
      <c r="C172" s="327">
        <v>2</v>
      </c>
      <c r="D172" s="327">
        <v>3</v>
      </c>
      <c r="E172" s="327" t="s">
        <v>143</v>
      </c>
      <c r="F172" s="327" t="s">
        <v>238</v>
      </c>
      <c r="G172" s="327" t="s">
        <v>154</v>
      </c>
      <c r="H172" s="327" t="s">
        <v>154</v>
      </c>
      <c r="I172" s="330">
        <v>1.4999999999999999E-2</v>
      </c>
      <c r="J172" s="330">
        <v>7.8E-2</v>
      </c>
      <c r="K172" s="330">
        <f t="shared" si="8"/>
        <v>9.2999999999999999E-2</v>
      </c>
      <c r="L172" s="9">
        <f t="shared" si="9"/>
        <v>11.372251705837757</v>
      </c>
      <c r="M172" s="9">
        <f t="shared" si="10"/>
        <v>59.135708870356332</v>
      </c>
      <c r="N172" s="9">
        <f t="shared" si="11"/>
        <v>70.507960576194094</v>
      </c>
    </row>
    <row r="173" spans="1:14" ht="15" customHeight="1" x14ac:dyDescent="0.25">
      <c r="A173" s="11">
        <v>39968</v>
      </c>
      <c r="B173" s="340">
        <v>210</v>
      </c>
      <c r="C173" s="327">
        <v>2</v>
      </c>
      <c r="D173" s="327">
        <v>3</v>
      </c>
      <c r="E173" s="327" t="s">
        <v>143</v>
      </c>
      <c r="F173" s="327" t="s">
        <v>188</v>
      </c>
      <c r="G173" s="327" t="s">
        <v>154</v>
      </c>
      <c r="H173" s="327" t="s">
        <v>154</v>
      </c>
      <c r="I173" s="330">
        <v>0.06</v>
      </c>
      <c r="J173" s="330">
        <v>1.7000000000000001E-2</v>
      </c>
      <c r="K173" s="330">
        <f t="shared" si="8"/>
        <v>7.6999999999999999E-2</v>
      </c>
      <c r="L173" s="9">
        <f t="shared" si="9"/>
        <v>45.489006823351026</v>
      </c>
      <c r="M173" s="9">
        <f t="shared" si="10"/>
        <v>12.888551933282791</v>
      </c>
      <c r="N173" s="9">
        <f t="shared" si="11"/>
        <v>58.377558756633817</v>
      </c>
    </row>
    <row r="174" spans="1:14" ht="15" customHeight="1" x14ac:dyDescent="0.25">
      <c r="A174" s="11">
        <v>39968</v>
      </c>
      <c r="B174" s="340">
        <v>213</v>
      </c>
      <c r="C174" s="327">
        <v>3</v>
      </c>
      <c r="D174" s="327">
        <v>1</v>
      </c>
      <c r="E174" s="327" t="s">
        <v>145</v>
      </c>
      <c r="F174" s="327" t="s">
        <v>190</v>
      </c>
      <c r="G174" s="327" t="s">
        <v>154</v>
      </c>
      <c r="H174" s="327" t="s">
        <v>154</v>
      </c>
      <c r="I174" s="330">
        <v>7.2700000000000004E-3</v>
      </c>
      <c r="J174" s="330" t="s">
        <v>14</v>
      </c>
      <c r="K174" s="330" t="s">
        <v>14</v>
      </c>
      <c r="L174" s="9">
        <f t="shared" si="9"/>
        <v>5.5117513267626999</v>
      </c>
      <c r="M174" s="9" t="s">
        <v>14</v>
      </c>
      <c r="N174" s="9" t="s">
        <v>14</v>
      </c>
    </row>
    <row r="175" spans="1:14" ht="15" customHeight="1" x14ac:dyDescent="0.25">
      <c r="A175" s="11">
        <v>39968</v>
      </c>
      <c r="B175" s="340">
        <v>246</v>
      </c>
      <c r="C175" s="327">
        <v>3</v>
      </c>
      <c r="D175" s="327">
        <v>2</v>
      </c>
      <c r="E175" s="327" t="s">
        <v>143</v>
      </c>
      <c r="F175" s="327" t="s">
        <v>197</v>
      </c>
      <c r="G175" s="327" t="s">
        <v>154</v>
      </c>
      <c r="H175" s="327" t="s">
        <v>154</v>
      </c>
      <c r="I175" s="330">
        <v>6.0000000000000001E-3</v>
      </c>
      <c r="J175" s="330">
        <v>3.3800000000000002E-3</v>
      </c>
      <c r="K175" s="330">
        <f t="shared" si="8"/>
        <v>9.3799999999999994E-3</v>
      </c>
      <c r="L175" s="9">
        <f t="shared" si="9"/>
        <v>4.5489006823351028</v>
      </c>
      <c r="M175" s="9">
        <f t="shared" si="10"/>
        <v>2.5625473843821083</v>
      </c>
      <c r="N175" s="9">
        <f t="shared" si="11"/>
        <v>7.1114480667172097</v>
      </c>
    </row>
    <row r="176" spans="1:14" ht="15" customHeight="1" x14ac:dyDescent="0.25">
      <c r="A176" s="11">
        <v>39968</v>
      </c>
      <c r="B176" s="340">
        <v>247</v>
      </c>
      <c r="C176" s="327">
        <v>3</v>
      </c>
      <c r="D176" s="327">
        <v>2</v>
      </c>
      <c r="E176" s="327" t="s">
        <v>143</v>
      </c>
      <c r="F176" s="327" t="s">
        <v>150</v>
      </c>
      <c r="G176" s="327" t="s">
        <v>154</v>
      </c>
      <c r="H176" s="327" t="s">
        <v>154</v>
      </c>
      <c r="I176" s="330">
        <v>6.8000000000000005E-2</v>
      </c>
      <c r="J176" s="330">
        <v>2.3E-2</v>
      </c>
      <c r="K176" s="330">
        <f t="shared" si="8"/>
        <v>9.0999999999999998E-2</v>
      </c>
      <c r="L176" s="9">
        <f t="shared" si="9"/>
        <v>51.554207733131165</v>
      </c>
      <c r="M176" s="9">
        <f t="shared" si="10"/>
        <v>17.437452615617893</v>
      </c>
      <c r="N176" s="9">
        <f t="shared" si="11"/>
        <v>68.991660348749051</v>
      </c>
    </row>
    <row r="177" spans="1:14" ht="15" customHeight="1" x14ac:dyDescent="0.25">
      <c r="A177" s="11">
        <v>39968</v>
      </c>
      <c r="B177" s="340">
        <v>248</v>
      </c>
      <c r="C177" s="327">
        <v>3</v>
      </c>
      <c r="D177" s="327">
        <v>2</v>
      </c>
      <c r="E177" s="327" t="s">
        <v>143</v>
      </c>
      <c r="F177" s="327" t="s">
        <v>148</v>
      </c>
      <c r="G177" s="327" t="s">
        <v>154</v>
      </c>
      <c r="H177" s="327" t="s">
        <v>156</v>
      </c>
      <c r="I177" s="330">
        <v>7.0999999999999994E-2</v>
      </c>
      <c r="J177" s="330">
        <v>1.6E-2</v>
      </c>
      <c r="K177" s="330">
        <f t="shared" si="8"/>
        <v>8.6999999999999994E-2</v>
      </c>
      <c r="L177" s="9">
        <f t="shared" si="9"/>
        <v>53.828658074298701</v>
      </c>
      <c r="M177" s="9">
        <f t="shared" si="10"/>
        <v>12.130401819560273</v>
      </c>
      <c r="N177" s="9">
        <f t="shared" si="11"/>
        <v>65.959059893858978</v>
      </c>
    </row>
    <row r="178" spans="1:14" ht="15" customHeight="1" x14ac:dyDescent="0.25">
      <c r="A178" s="11">
        <v>39968</v>
      </c>
      <c r="B178" s="340">
        <v>249</v>
      </c>
      <c r="C178" s="327">
        <v>3</v>
      </c>
      <c r="D178" s="327">
        <v>2</v>
      </c>
      <c r="E178" s="327" t="s">
        <v>143</v>
      </c>
      <c r="F178" s="327" t="s">
        <v>191</v>
      </c>
      <c r="G178" s="327" t="s">
        <v>154</v>
      </c>
      <c r="H178" s="327" t="s">
        <v>154</v>
      </c>
      <c r="I178" s="330">
        <v>0.10199999999999999</v>
      </c>
      <c r="J178" s="330">
        <v>3.5999999999999997E-2</v>
      </c>
      <c r="K178" s="330">
        <f t="shared" si="8"/>
        <v>0.13799999999999998</v>
      </c>
      <c r="L178" s="9">
        <f t="shared" si="9"/>
        <v>77.331311599696733</v>
      </c>
      <c r="M178" s="9">
        <f t="shared" si="10"/>
        <v>27.293404094010615</v>
      </c>
      <c r="N178" s="9">
        <f t="shared" si="11"/>
        <v>104.62471569370734</v>
      </c>
    </row>
    <row r="179" spans="1:14" ht="15" customHeight="1" x14ac:dyDescent="0.25">
      <c r="A179" s="11">
        <v>39968</v>
      </c>
      <c r="B179" s="340">
        <v>250</v>
      </c>
      <c r="C179" s="327">
        <v>3</v>
      </c>
      <c r="D179" s="327">
        <v>2</v>
      </c>
      <c r="E179" s="327" t="s">
        <v>143</v>
      </c>
      <c r="F179" s="327" t="s">
        <v>148</v>
      </c>
      <c r="G179" s="327" t="s">
        <v>154</v>
      </c>
      <c r="H179" s="327" t="s">
        <v>155</v>
      </c>
      <c r="I179" s="330">
        <v>6.6000000000000003E-2</v>
      </c>
      <c r="J179" s="330">
        <v>1.4999999999999999E-2</v>
      </c>
      <c r="K179" s="330">
        <f t="shared" si="8"/>
        <v>8.1000000000000003E-2</v>
      </c>
      <c r="L179" s="9">
        <f t="shared" si="9"/>
        <v>50.037907505686128</v>
      </c>
      <c r="M179" s="9">
        <f t="shared" si="10"/>
        <v>11.372251705837757</v>
      </c>
      <c r="N179" s="9">
        <f t="shared" si="11"/>
        <v>61.410159211523883</v>
      </c>
    </row>
    <row r="180" spans="1:14" ht="15" customHeight="1" x14ac:dyDescent="0.25">
      <c r="A180" s="11">
        <v>39968</v>
      </c>
      <c r="B180" s="340">
        <v>251</v>
      </c>
      <c r="C180" s="327">
        <v>3</v>
      </c>
      <c r="D180" s="327">
        <v>2</v>
      </c>
      <c r="E180" s="327" t="s">
        <v>143</v>
      </c>
      <c r="F180" s="327" t="s">
        <v>190</v>
      </c>
      <c r="G180" s="327" t="s">
        <v>154</v>
      </c>
      <c r="H180" s="327" t="s">
        <v>154</v>
      </c>
      <c r="I180" s="330">
        <v>4.4999999999999998E-2</v>
      </c>
      <c r="J180" s="330">
        <v>1.2E-2</v>
      </c>
      <c r="K180" s="330">
        <f t="shared" si="8"/>
        <v>5.6999999999999995E-2</v>
      </c>
      <c r="L180" s="9">
        <f t="shared" si="9"/>
        <v>34.116755117513272</v>
      </c>
      <c r="M180" s="9">
        <f t="shared" si="10"/>
        <v>9.0978013646702056</v>
      </c>
      <c r="N180" s="9">
        <f t="shared" si="11"/>
        <v>43.214556482183475</v>
      </c>
    </row>
    <row r="181" spans="1:14" ht="15" customHeight="1" x14ac:dyDescent="0.25">
      <c r="A181" s="11">
        <v>39968</v>
      </c>
      <c r="B181" s="340">
        <v>252</v>
      </c>
      <c r="C181" s="327">
        <v>3</v>
      </c>
      <c r="D181" s="327">
        <v>2</v>
      </c>
      <c r="E181" s="327" t="s">
        <v>143</v>
      </c>
      <c r="F181" s="327" t="s">
        <v>148</v>
      </c>
      <c r="G181" s="327" t="s">
        <v>157</v>
      </c>
      <c r="H181" s="327" t="s">
        <v>154</v>
      </c>
      <c r="I181" s="330">
        <v>0.122</v>
      </c>
      <c r="J181" s="330">
        <v>1.4E-2</v>
      </c>
      <c r="K181" s="330">
        <f t="shared" si="8"/>
        <v>0.13600000000000001</v>
      </c>
      <c r="L181" s="9">
        <f t="shared" si="9"/>
        <v>92.494313874147082</v>
      </c>
      <c r="M181" s="9">
        <f t="shared" si="10"/>
        <v>10.614101592115238</v>
      </c>
      <c r="N181" s="9">
        <f t="shared" si="11"/>
        <v>103.10841546626233</v>
      </c>
    </row>
    <row r="182" spans="1:14" ht="15" customHeight="1" x14ac:dyDescent="0.25">
      <c r="A182" s="11">
        <v>39968</v>
      </c>
      <c r="B182" s="340">
        <v>253</v>
      </c>
      <c r="C182" s="327">
        <v>3</v>
      </c>
      <c r="D182" s="327">
        <v>2</v>
      </c>
      <c r="E182" s="327" t="s">
        <v>143</v>
      </c>
      <c r="F182" s="327" t="s">
        <v>192</v>
      </c>
      <c r="G182" s="327" t="s">
        <v>154</v>
      </c>
      <c r="H182" s="327" t="s">
        <v>154</v>
      </c>
      <c r="I182" s="330">
        <v>0.125</v>
      </c>
      <c r="J182" s="330">
        <v>5.8000000000000003E-2</v>
      </c>
      <c r="K182" s="330">
        <f t="shared" si="8"/>
        <v>0.183</v>
      </c>
      <c r="L182" s="9">
        <f t="shared" si="9"/>
        <v>94.768764215314633</v>
      </c>
      <c r="M182" s="9">
        <f t="shared" si="10"/>
        <v>43.97270659590599</v>
      </c>
      <c r="N182" s="9">
        <f t="shared" si="11"/>
        <v>138.74147081122064</v>
      </c>
    </row>
    <row r="183" spans="1:14" ht="15" customHeight="1" x14ac:dyDescent="0.25">
      <c r="A183" s="11">
        <v>39968</v>
      </c>
      <c r="B183" s="340">
        <v>254</v>
      </c>
      <c r="C183" s="327">
        <v>3</v>
      </c>
      <c r="D183" s="327">
        <v>2</v>
      </c>
      <c r="E183" s="327" t="s">
        <v>143</v>
      </c>
      <c r="F183" s="327" t="s">
        <v>189</v>
      </c>
      <c r="G183" s="327" t="s">
        <v>154</v>
      </c>
      <c r="H183" s="327" t="s">
        <v>154</v>
      </c>
      <c r="I183" s="330">
        <v>4.2000000000000003E-2</v>
      </c>
      <c r="J183" s="330">
        <v>6.0000000000000001E-3</v>
      </c>
      <c r="K183" s="330">
        <f t="shared" si="8"/>
        <v>4.8000000000000001E-2</v>
      </c>
      <c r="L183" s="9">
        <f t="shared" si="9"/>
        <v>31.842304776345717</v>
      </c>
      <c r="M183" s="9">
        <f t="shared" si="10"/>
        <v>4.5489006823351028</v>
      </c>
      <c r="N183" s="9">
        <f t="shared" si="11"/>
        <v>36.391205458680822</v>
      </c>
    </row>
    <row r="184" spans="1:14" ht="15" customHeight="1" x14ac:dyDescent="0.25">
      <c r="A184" s="11">
        <v>39968</v>
      </c>
      <c r="B184" s="340">
        <v>255</v>
      </c>
      <c r="C184" s="327">
        <v>3</v>
      </c>
      <c r="D184" s="327">
        <v>2</v>
      </c>
      <c r="E184" s="327" t="s">
        <v>143</v>
      </c>
      <c r="F184" s="327" t="s">
        <v>148</v>
      </c>
      <c r="G184" s="327" t="s">
        <v>157</v>
      </c>
      <c r="H184" s="327" t="s">
        <v>156</v>
      </c>
      <c r="I184" s="330">
        <v>3.9E-2</v>
      </c>
      <c r="J184" s="321">
        <v>8.1000000000000003E-2</v>
      </c>
      <c r="K184" s="330">
        <f t="shared" si="8"/>
        <v>0.12</v>
      </c>
      <c r="L184" s="9">
        <f t="shared" si="9"/>
        <v>29.567854435178166</v>
      </c>
      <c r="M184" s="9">
        <f t="shared" si="10"/>
        <v>61.410159211523883</v>
      </c>
      <c r="N184" s="9">
        <f t="shared" si="11"/>
        <v>90.978013646702053</v>
      </c>
    </row>
    <row r="185" spans="1:14" ht="15" customHeight="1" x14ac:dyDescent="0.25">
      <c r="A185" s="11">
        <v>39968</v>
      </c>
      <c r="B185" s="340"/>
      <c r="C185" s="327"/>
      <c r="D185" s="327"/>
      <c r="E185" s="327"/>
      <c r="F185" s="327"/>
      <c r="G185" s="327"/>
      <c r="H185" s="327"/>
      <c r="I185" s="330"/>
      <c r="J185" s="321">
        <v>0.03</v>
      </c>
      <c r="K185" s="330">
        <f t="shared" si="8"/>
        <v>0.03</v>
      </c>
      <c r="L185" s="9">
        <f t="shared" si="9"/>
        <v>0</v>
      </c>
      <c r="M185" s="9">
        <f t="shared" si="10"/>
        <v>22.744503411675513</v>
      </c>
      <c r="N185" s="9">
        <f t="shared" si="11"/>
        <v>22.744503411675513</v>
      </c>
    </row>
    <row r="186" spans="1:14" ht="15" customHeight="1" x14ac:dyDescent="0.25">
      <c r="A186" s="11">
        <v>39968</v>
      </c>
      <c r="B186" s="340">
        <v>256</v>
      </c>
      <c r="C186" s="327">
        <v>3</v>
      </c>
      <c r="D186" s="327">
        <v>2</v>
      </c>
      <c r="E186" s="327" t="s">
        <v>143</v>
      </c>
      <c r="F186" s="327" t="s">
        <v>194</v>
      </c>
      <c r="G186" s="327" t="s">
        <v>154</v>
      </c>
      <c r="H186" s="327" t="s">
        <v>154</v>
      </c>
      <c r="I186" s="330">
        <v>0.04</v>
      </c>
      <c r="J186" s="330">
        <v>0.01</v>
      </c>
      <c r="K186" s="330">
        <f t="shared" si="8"/>
        <v>0.05</v>
      </c>
      <c r="L186" s="9">
        <f t="shared" si="9"/>
        <v>30.326004548900684</v>
      </c>
      <c r="M186" s="9">
        <f t="shared" si="10"/>
        <v>7.581501137225171</v>
      </c>
      <c r="N186" s="9">
        <f t="shared" si="11"/>
        <v>37.907505686125852</v>
      </c>
    </row>
    <row r="187" spans="1:14" ht="15" customHeight="1" x14ac:dyDescent="0.25">
      <c r="A187" s="11">
        <v>39968</v>
      </c>
      <c r="B187" s="340">
        <v>257</v>
      </c>
      <c r="C187" s="327">
        <v>3</v>
      </c>
      <c r="D187" s="327">
        <v>2</v>
      </c>
      <c r="E187" s="327" t="s">
        <v>143</v>
      </c>
      <c r="F187" s="327" t="s">
        <v>151</v>
      </c>
      <c r="G187" s="327" t="s">
        <v>154</v>
      </c>
      <c r="H187" s="327" t="s">
        <v>154</v>
      </c>
      <c r="I187" s="330">
        <v>7.6999999999999999E-2</v>
      </c>
      <c r="J187" s="330">
        <v>2.5999999999999999E-2</v>
      </c>
      <c r="K187" s="330">
        <f t="shared" si="8"/>
        <v>0.10299999999999999</v>
      </c>
      <c r="L187" s="9">
        <f t="shared" si="9"/>
        <v>58.377558756633817</v>
      </c>
      <c r="M187" s="9">
        <f t="shared" si="10"/>
        <v>19.711902956785444</v>
      </c>
      <c r="N187" s="9">
        <f t="shared" si="11"/>
        <v>78.089461713419254</v>
      </c>
    </row>
    <row r="188" spans="1:14" ht="15" customHeight="1" x14ac:dyDescent="0.25">
      <c r="A188" s="11">
        <v>39968</v>
      </c>
      <c r="B188" s="340">
        <v>258</v>
      </c>
      <c r="C188" s="327">
        <v>3</v>
      </c>
      <c r="D188" s="327">
        <v>2</v>
      </c>
      <c r="E188" s="327" t="s">
        <v>143</v>
      </c>
      <c r="F188" s="327" t="s">
        <v>196</v>
      </c>
      <c r="G188" s="327" t="s">
        <v>154</v>
      </c>
      <c r="H188" s="327" t="s">
        <v>154</v>
      </c>
      <c r="I188" s="330">
        <v>3.5000000000000003E-2</v>
      </c>
      <c r="J188" s="330">
        <v>1.2999999999999999E-2</v>
      </c>
      <c r="K188" s="330">
        <f t="shared" si="8"/>
        <v>4.8000000000000001E-2</v>
      </c>
      <c r="L188" s="9">
        <f t="shared" si="9"/>
        <v>26.535253980288104</v>
      </c>
      <c r="M188" s="9">
        <f t="shared" si="10"/>
        <v>9.855951478392722</v>
      </c>
      <c r="N188" s="9">
        <f t="shared" si="11"/>
        <v>36.391205458680822</v>
      </c>
    </row>
    <row r="189" spans="1:14" ht="15" customHeight="1" x14ac:dyDescent="0.25">
      <c r="A189" s="11">
        <v>39968</v>
      </c>
      <c r="B189" s="340">
        <v>259</v>
      </c>
      <c r="C189" s="327">
        <v>3</v>
      </c>
      <c r="D189" s="327">
        <v>2</v>
      </c>
      <c r="E189" s="327" t="s">
        <v>143</v>
      </c>
      <c r="F189" s="327" t="s">
        <v>149</v>
      </c>
      <c r="G189" s="327" t="s">
        <v>154</v>
      </c>
      <c r="H189" s="327" t="s">
        <v>155</v>
      </c>
      <c r="I189" s="330">
        <v>6.8000000000000005E-2</v>
      </c>
      <c r="J189" s="330">
        <v>1.0999999999999999E-2</v>
      </c>
      <c r="K189" s="330">
        <f t="shared" si="8"/>
        <v>7.9000000000000001E-2</v>
      </c>
      <c r="L189" s="9">
        <f t="shared" si="9"/>
        <v>51.554207733131165</v>
      </c>
      <c r="M189" s="9">
        <f t="shared" si="10"/>
        <v>8.3396512509476874</v>
      </c>
      <c r="N189" s="9">
        <f t="shared" si="11"/>
        <v>59.893858984078847</v>
      </c>
    </row>
    <row r="190" spans="1:14" ht="15" customHeight="1" x14ac:dyDescent="0.25">
      <c r="A190" s="11">
        <v>39968</v>
      </c>
      <c r="B190" s="340">
        <v>260</v>
      </c>
      <c r="C190" s="327">
        <v>3</v>
      </c>
      <c r="D190" s="327">
        <v>2</v>
      </c>
      <c r="E190" s="327" t="s">
        <v>143</v>
      </c>
      <c r="F190" s="327" t="s">
        <v>237</v>
      </c>
      <c r="G190" s="327" t="s">
        <v>154</v>
      </c>
      <c r="H190" s="327" t="s">
        <v>155</v>
      </c>
      <c r="I190" s="330" t="s">
        <v>14</v>
      </c>
      <c r="J190" s="330">
        <v>2.5000000000000001E-2</v>
      </c>
      <c r="K190" s="330" t="s">
        <v>14</v>
      </c>
      <c r="L190" s="9" t="s">
        <v>14</v>
      </c>
      <c r="M190" s="9">
        <f t="shared" si="10"/>
        <v>18.953752843062926</v>
      </c>
      <c r="N190" s="9" t="s">
        <v>14</v>
      </c>
    </row>
    <row r="191" spans="1:14" ht="15" customHeight="1" x14ac:dyDescent="0.25">
      <c r="A191" s="11">
        <v>39968</v>
      </c>
      <c r="B191" s="340">
        <v>261</v>
      </c>
      <c r="C191" s="327">
        <v>3</v>
      </c>
      <c r="D191" s="327">
        <v>2</v>
      </c>
      <c r="E191" s="327" t="s">
        <v>143</v>
      </c>
      <c r="F191" s="327" t="s">
        <v>149</v>
      </c>
      <c r="G191" s="327" t="s">
        <v>154</v>
      </c>
      <c r="H191" s="327" t="s">
        <v>156</v>
      </c>
      <c r="I191" s="330">
        <v>0.122</v>
      </c>
      <c r="J191" s="330">
        <v>2.8000000000000001E-2</v>
      </c>
      <c r="K191" s="330">
        <f t="shared" si="8"/>
        <v>0.15</v>
      </c>
      <c r="L191" s="9">
        <f t="shared" si="9"/>
        <v>92.494313874147082</v>
      </c>
      <c r="M191" s="9">
        <f t="shared" si="10"/>
        <v>21.228203184230477</v>
      </c>
      <c r="N191" s="9">
        <f t="shared" si="11"/>
        <v>113.72251705837756</v>
      </c>
    </row>
    <row r="192" spans="1:14" ht="15" customHeight="1" x14ac:dyDescent="0.25">
      <c r="A192" s="11">
        <v>39968</v>
      </c>
      <c r="B192" s="340">
        <v>262</v>
      </c>
      <c r="C192" s="327">
        <v>3</v>
      </c>
      <c r="D192" s="327">
        <v>2</v>
      </c>
      <c r="E192" s="327" t="s">
        <v>143</v>
      </c>
      <c r="F192" s="327" t="s">
        <v>237</v>
      </c>
      <c r="G192" s="327" t="s">
        <v>157</v>
      </c>
      <c r="H192" s="327" t="s">
        <v>154</v>
      </c>
      <c r="I192" s="330">
        <v>8.7999999999999995E-2</v>
      </c>
      <c r="J192" s="330">
        <v>1.4999999999999999E-2</v>
      </c>
      <c r="K192" s="330">
        <f t="shared" si="8"/>
        <v>0.10299999999999999</v>
      </c>
      <c r="L192" s="9">
        <f t="shared" si="9"/>
        <v>66.7172100075815</v>
      </c>
      <c r="M192" s="9">
        <f t="shared" si="10"/>
        <v>11.372251705837757</v>
      </c>
      <c r="N192" s="9">
        <f t="shared" si="11"/>
        <v>78.089461713419254</v>
      </c>
    </row>
    <row r="193" spans="1:14" ht="15" customHeight="1" x14ac:dyDescent="0.25">
      <c r="A193" s="11">
        <v>39968</v>
      </c>
      <c r="B193" s="340">
        <v>263</v>
      </c>
      <c r="C193" s="327">
        <v>3</v>
      </c>
      <c r="D193" s="327">
        <v>2</v>
      </c>
      <c r="E193" s="327" t="s">
        <v>143</v>
      </c>
      <c r="F193" s="327" t="s">
        <v>151</v>
      </c>
      <c r="G193" s="327" t="s">
        <v>154</v>
      </c>
      <c r="H193" s="327" t="s">
        <v>156</v>
      </c>
      <c r="I193" s="330">
        <v>6.5000000000000002E-2</v>
      </c>
      <c r="J193" s="330">
        <v>1.2E-2</v>
      </c>
      <c r="K193" s="330">
        <f t="shared" si="8"/>
        <v>7.6999999999999999E-2</v>
      </c>
      <c r="L193" s="9">
        <f t="shared" si="9"/>
        <v>49.279757391963614</v>
      </c>
      <c r="M193" s="9">
        <f t="shared" si="10"/>
        <v>9.0978013646702056</v>
      </c>
      <c r="N193" s="9">
        <f t="shared" si="11"/>
        <v>58.377558756633817</v>
      </c>
    </row>
    <row r="194" spans="1:14" ht="15" customHeight="1" x14ac:dyDescent="0.25">
      <c r="A194" s="11">
        <v>39968</v>
      </c>
      <c r="B194" s="340">
        <v>264</v>
      </c>
      <c r="C194" s="327">
        <v>3</v>
      </c>
      <c r="D194" s="327">
        <v>2</v>
      </c>
      <c r="E194" s="327" t="s">
        <v>143</v>
      </c>
      <c r="F194" s="327" t="s">
        <v>237</v>
      </c>
      <c r="G194" s="327" t="s">
        <v>154</v>
      </c>
      <c r="H194" s="327" t="s">
        <v>154</v>
      </c>
      <c r="I194" s="330">
        <v>7.8E-2</v>
      </c>
      <c r="J194" s="330">
        <v>1.7999999999999999E-2</v>
      </c>
      <c r="K194" s="330">
        <f t="shared" si="8"/>
        <v>9.6000000000000002E-2</v>
      </c>
      <c r="L194" s="9">
        <f t="shared" si="9"/>
        <v>59.135708870356332</v>
      </c>
      <c r="M194" s="9">
        <f t="shared" si="10"/>
        <v>13.646702047005308</v>
      </c>
      <c r="N194" s="9">
        <f t="shared" si="11"/>
        <v>72.782410917361645</v>
      </c>
    </row>
    <row r="195" spans="1:14" ht="15" customHeight="1" x14ac:dyDescent="0.25">
      <c r="A195" s="11">
        <v>39968</v>
      </c>
      <c r="B195" s="340">
        <v>265</v>
      </c>
      <c r="C195" s="327">
        <v>3</v>
      </c>
      <c r="D195" s="327">
        <v>2</v>
      </c>
      <c r="E195" s="327" t="s">
        <v>143</v>
      </c>
      <c r="F195" s="327" t="s">
        <v>188</v>
      </c>
      <c r="G195" s="327" t="s">
        <v>154</v>
      </c>
      <c r="H195" s="327" t="s">
        <v>154</v>
      </c>
      <c r="I195" s="330">
        <v>8.0000000000000002E-3</v>
      </c>
      <c r="J195" s="330">
        <v>7.0000000000000001E-3</v>
      </c>
      <c r="K195" s="330">
        <f t="shared" si="8"/>
        <v>1.4999999999999999E-2</v>
      </c>
      <c r="L195" s="9">
        <f t="shared" si="9"/>
        <v>6.0652009097801365</v>
      </c>
      <c r="M195" s="9">
        <f t="shared" si="10"/>
        <v>5.3070507960576192</v>
      </c>
      <c r="N195" s="9">
        <f t="shared" si="11"/>
        <v>11.372251705837757</v>
      </c>
    </row>
    <row r="196" spans="1:14" ht="15" customHeight="1" x14ac:dyDescent="0.25">
      <c r="A196" s="11">
        <v>39968</v>
      </c>
      <c r="B196" s="340">
        <v>267</v>
      </c>
      <c r="C196" s="327">
        <v>3</v>
      </c>
      <c r="D196" s="327">
        <v>2</v>
      </c>
      <c r="E196" s="327" t="s">
        <v>143</v>
      </c>
      <c r="F196" s="327" t="s">
        <v>241</v>
      </c>
      <c r="G196" s="327" t="s">
        <v>154</v>
      </c>
      <c r="H196" s="327" t="s">
        <v>154</v>
      </c>
      <c r="I196" s="330">
        <v>8.5999999999999993E-2</v>
      </c>
      <c r="J196" s="330">
        <v>1.2999999999999999E-2</v>
      </c>
      <c r="K196" s="330">
        <f t="shared" si="8"/>
        <v>9.8999999999999991E-2</v>
      </c>
      <c r="L196" s="9">
        <f t="shared" si="9"/>
        <v>65.200909780136456</v>
      </c>
      <c r="M196" s="9">
        <f t="shared" si="10"/>
        <v>9.855951478392722</v>
      </c>
      <c r="N196" s="9">
        <f t="shared" si="11"/>
        <v>75.056861258529182</v>
      </c>
    </row>
    <row r="197" spans="1:14" ht="15" customHeight="1" x14ac:dyDescent="0.25">
      <c r="A197" s="11">
        <v>39968</v>
      </c>
      <c r="B197" s="340">
        <v>268</v>
      </c>
      <c r="C197" s="327">
        <v>3</v>
      </c>
      <c r="D197" s="327">
        <v>2</v>
      </c>
      <c r="E197" s="327" t="s">
        <v>143</v>
      </c>
      <c r="F197" s="327" t="s">
        <v>240</v>
      </c>
      <c r="G197" s="327" t="s">
        <v>154</v>
      </c>
      <c r="H197" s="327" t="s">
        <v>154</v>
      </c>
      <c r="I197" s="330">
        <v>5.1999999999999998E-2</v>
      </c>
      <c r="J197" s="330">
        <v>6.4000000000000001E-2</v>
      </c>
      <c r="K197" s="330">
        <f t="shared" si="8"/>
        <v>0.11599999999999999</v>
      </c>
      <c r="L197" s="9">
        <f t="shared" si="9"/>
        <v>39.423805913570888</v>
      </c>
      <c r="M197" s="9">
        <f t="shared" si="10"/>
        <v>48.521607278241092</v>
      </c>
      <c r="N197" s="9">
        <f t="shared" si="11"/>
        <v>87.94541319181198</v>
      </c>
    </row>
    <row r="198" spans="1:14" ht="15" customHeight="1" x14ac:dyDescent="0.25">
      <c r="A198" s="11">
        <v>39968</v>
      </c>
      <c r="B198" s="340">
        <v>269</v>
      </c>
      <c r="C198" s="327">
        <v>3</v>
      </c>
      <c r="D198" s="327">
        <v>2</v>
      </c>
      <c r="E198" s="327" t="s">
        <v>143</v>
      </c>
      <c r="F198" s="327" t="s">
        <v>186</v>
      </c>
      <c r="G198" s="327" t="s">
        <v>154</v>
      </c>
      <c r="H198" s="327" t="s">
        <v>154</v>
      </c>
      <c r="I198" s="330">
        <v>7.0000000000000007E-2</v>
      </c>
      <c r="J198" s="330">
        <v>1.7000000000000001E-2</v>
      </c>
      <c r="K198" s="330">
        <f t="shared" si="8"/>
        <v>8.7000000000000008E-2</v>
      </c>
      <c r="L198" s="9">
        <f t="shared" si="9"/>
        <v>53.070507960576208</v>
      </c>
      <c r="M198" s="9">
        <f t="shared" si="10"/>
        <v>12.888551933282791</v>
      </c>
      <c r="N198" s="9">
        <f t="shared" si="11"/>
        <v>65.959059893858992</v>
      </c>
    </row>
    <row r="199" spans="1:14" ht="15" customHeight="1" x14ac:dyDescent="0.25">
      <c r="A199" s="11">
        <v>39968</v>
      </c>
      <c r="B199" s="340">
        <v>270</v>
      </c>
      <c r="C199" s="327">
        <v>3</v>
      </c>
      <c r="D199" s="327">
        <v>2</v>
      </c>
      <c r="E199" s="327" t="s">
        <v>143</v>
      </c>
      <c r="F199" s="327" t="s">
        <v>193</v>
      </c>
      <c r="G199" s="327" t="s">
        <v>154</v>
      </c>
      <c r="H199" s="327" t="s">
        <v>154</v>
      </c>
      <c r="I199" s="330">
        <v>4.2999999999999997E-2</v>
      </c>
      <c r="J199" s="330">
        <v>1.0460000000000001E-2</v>
      </c>
      <c r="K199" s="330">
        <f t="shared" si="8"/>
        <v>5.3459999999999994E-2</v>
      </c>
      <c r="L199" s="9">
        <f t="shared" si="9"/>
        <v>32.600454890068228</v>
      </c>
      <c r="M199" s="9">
        <f t="shared" si="10"/>
        <v>7.9302501895375297</v>
      </c>
      <c r="N199" s="9">
        <f t="shared" si="11"/>
        <v>40.53070507960576</v>
      </c>
    </row>
    <row r="200" spans="1:14" ht="15" customHeight="1" x14ac:dyDescent="0.25">
      <c r="A200" s="11">
        <v>39968</v>
      </c>
      <c r="B200" s="340">
        <v>271</v>
      </c>
      <c r="C200" s="327">
        <v>3</v>
      </c>
      <c r="D200" s="327">
        <v>2</v>
      </c>
      <c r="E200" s="327" t="s">
        <v>143</v>
      </c>
      <c r="F200" s="327" t="s">
        <v>148</v>
      </c>
      <c r="G200" s="327" t="s">
        <v>157</v>
      </c>
      <c r="H200" s="327" t="s">
        <v>155</v>
      </c>
      <c r="I200" s="330">
        <v>0.13400000000000001</v>
      </c>
      <c r="J200" s="330">
        <v>4.5999999999999999E-2</v>
      </c>
      <c r="K200" s="330">
        <f t="shared" si="8"/>
        <v>0.18</v>
      </c>
      <c r="L200" s="9">
        <f t="shared" si="9"/>
        <v>101.59211523881729</v>
      </c>
      <c r="M200" s="9">
        <f t="shared" si="10"/>
        <v>34.874905231235786</v>
      </c>
      <c r="N200" s="9">
        <f t="shared" si="11"/>
        <v>136.46702047005309</v>
      </c>
    </row>
    <row r="201" spans="1:14" ht="15" customHeight="1" x14ac:dyDescent="0.25">
      <c r="A201" s="11">
        <v>39968</v>
      </c>
      <c r="B201" s="340">
        <v>272</v>
      </c>
      <c r="C201" s="327">
        <v>3</v>
      </c>
      <c r="D201" s="327">
        <v>2</v>
      </c>
      <c r="E201" s="327" t="s">
        <v>143</v>
      </c>
      <c r="F201" s="327" t="s">
        <v>148</v>
      </c>
      <c r="G201" s="327" t="s">
        <v>154</v>
      </c>
      <c r="H201" s="327" t="s">
        <v>154</v>
      </c>
      <c r="I201" s="330">
        <v>7.0000000000000007E-2</v>
      </c>
      <c r="J201" s="330">
        <v>2.7E-2</v>
      </c>
      <c r="K201" s="330">
        <f t="shared" si="8"/>
        <v>9.7000000000000003E-2</v>
      </c>
      <c r="L201" s="9">
        <f t="shared" si="9"/>
        <v>53.070507960576208</v>
      </c>
      <c r="M201" s="9">
        <f t="shared" si="10"/>
        <v>20.470053070507962</v>
      </c>
      <c r="N201" s="9">
        <f t="shared" si="11"/>
        <v>73.540561031084152</v>
      </c>
    </row>
    <row r="202" spans="1:14" ht="15" customHeight="1" x14ac:dyDescent="0.25">
      <c r="A202" s="11">
        <v>39968</v>
      </c>
      <c r="B202" s="340">
        <v>273</v>
      </c>
      <c r="C202" s="327">
        <v>3</v>
      </c>
      <c r="D202" s="327">
        <v>2</v>
      </c>
      <c r="E202" s="327" t="s">
        <v>143</v>
      </c>
      <c r="F202" s="327" t="s">
        <v>149</v>
      </c>
      <c r="G202" s="327" t="s">
        <v>154</v>
      </c>
      <c r="H202" s="327" t="s">
        <v>154</v>
      </c>
      <c r="I202" s="330" t="s">
        <v>14</v>
      </c>
      <c r="J202" s="330">
        <v>6.8300000000000001E-3</v>
      </c>
      <c r="K202" s="330" t="s">
        <v>14</v>
      </c>
      <c r="L202" s="9" t="s">
        <v>14</v>
      </c>
      <c r="M202" s="9">
        <f t="shared" ref="M202:M265" si="12">(10000*J202)/13.19</f>
        <v>5.1781652767247914</v>
      </c>
      <c r="N202" s="9" t="s">
        <v>14</v>
      </c>
    </row>
    <row r="203" spans="1:14" ht="15" customHeight="1" x14ac:dyDescent="0.25">
      <c r="A203" s="11">
        <v>39968</v>
      </c>
      <c r="B203" s="340">
        <v>274</v>
      </c>
      <c r="C203" s="327">
        <v>3</v>
      </c>
      <c r="D203" s="327">
        <v>2</v>
      </c>
      <c r="E203" s="327" t="s">
        <v>143</v>
      </c>
      <c r="F203" s="327" t="s">
        <v>242</v>
      </c>
      <c r="G203" s="327" t="s">
        <v>154</v>
      </c>
      <c r="H203" s="327" t="s">
        <v>154</v>
      </c>
      <c r="I203" s="330">
        <v>0.153</v>
      </c>
      <c r="J203" s="330">
        <v>3.4000000000000002E-2</v>
      </c>
      <c r="K203" s="330">
        <f t="shared" ref="K203:K265" si="13">SUM(I203,J203)</f>
        <v>0.187</v>
      </c>
      <c r="L203" s="9">
        <f t="shared" ref="L203:L265" si="14">(10000*I203)/13.19</f>
        <v>115.99696739954511</v>
      </c>
      <c r="M203" s="9">
        <f t="shared" si="12"/>
        <v>25.777103866565582</v>
      </c>
      <c r="N203" s="9">
        <f t="shared" ref="N203:N265" si="15">(10000*K203)/13.19</f>
        <v>141.7740712661107</v>
      </c>
    </row>
    <row r="204" spans="1:14" ht="15" customHeight="1" x14ac:dyDescent="0.25">
      <c r="A204" s="11">
        <v>39968</v>
      </c>
      <c r="B204" s="340">
        <v>275</v>
      </c>
      <c r="C204" s="327">
        <v>3</v>
      </c>
      <c r="D204" s="327">
        <v>2</v>
      </c>
      <c r="E204" s="327" t="s">
        <v>143</v>
      </c>
      <c r="F204" s="327" t="s">
        <v>238</v>
      </c>
      <c r="G204" s="327" t="s">
        <v>154</v>
      </c>
      <c r="H204" s="327" t="s">
        <v>154</v>
      </c>
      <c r="I204" s="330">
        <v>0.17799999999999999</v>
      </c>
      <c r="J204" s="330">
        <v>0.11799999999999999</v>
      </c>
      <c r="K204" s="330">
        <f t="shared" si="13"/>
        <v>0.29599999999999999</v>
      </c>
      <c r="L204" s="9">
        <f t="shared" si="14"/>
        <v>134.95072024260804</v>
      </c>
      <c r="M204" s="9">
        <f t="shared" si="12"/>
        <v>89.461713419257023</v>
      </c>
      <c r="N204" s="9">
        <f t="shared" si="15"/>
        <v>224.41243366186507</v>
      </c>
    </row>
    <row r="205" spans="1:14" ht="15" customHeight="1" x14ac:dyDescent="0.25">
      <c r="A205" s="11">
        <v>39968</v>
      </c>
      <c r="B205" s="340">
        <v>276</v>
      </c>
      <c r="C205" s="327">
        <v>3</v>
      </c>
      <c r="D205" s="327">
        <v>2</v>
      </c>
      <c r="E205" s="327" t="s">
        <v>143</v>
      </c>
      <c r="F205" s="327" t="s">
        <v>237</v>
      </c>
      <c r="G205" s="327" t="s">
        <v>154</v>
      </c>
      <c r="H205" s="327" t="s">
        <v>156</v>
      </c>
      <c r="I205" s="330">
        <v>7.5999999999999998E-2</v>
      </c>
      <c r="J205" s="330">
        <v>1.4999999999999999E-2</v>
      </c>
      <c r="K205" s="330">
        <f t="shared" si="13"/>
        <v>9.0999999999999998E-2</v>
      </c>
      <c r="L205" s="9">
        <f t="shared" si="14"/>
        <v>57.619408642911296</v>
      </c>
      <c r="M205" s="9">
        <f t="shared" si="12"/>
        <v>11.372251705837757</v>
      </c>
      <c r="N205" s="9">
        <f t="shared" si="15"/>
        <v>68.991660348749051</v>
      </c>
    </row>
    <row r="206" spans="1:14" ht="15" customHeight="1" x14ac:dyDescent="0.25">
      <c r="A206" s="11">
        <v>39968</v>
      </c>
      <c r="B206" s="340">
        <v>277</v>
      </c>
      <c r="C206" s="327">
        <v>3</v>
      </c>
      <c r="D206" s="327">
        <v>2</v>
      </c>
      <c r="E206" s="327" t="s">
        <v>143</v>
      </c>
      <c r="F206" s="327" t="s">
        <v>181</v>
      </c>
      <c r="G206" s="327" t="s">
        <v>154</v>
      </c>
      <c r="H206" s="327" t="s">
        <v>154</v>
      </c>
      <c r="I206" s="330">
        <v>0.17199999999999999</v>
      </c>
      <c r="J206" s="330">
        <v>8.4000000000000005E-2</v>
      </c>
      <c r="K206" s="330">
        <f t="shared" si="13"/>
        <v>0.25600000000000001</v>
      </c>
      <c r="L206" s="9">
        <f t="shared" si="14"/>
        <v>130.40181956027291</v>
      </c>
      <c r="M206" s="9">
        <f t="shared" si="12"/>
        <v>63.684609552691434</v>
      </c>
      <c r="N206" s="9">
        <f t="shared" si="15"/>
        <v>194.08642911296437</v>
      </c>
    </row>
    <row r="207" spans="1:14" ht="15" customHeight="1" x14ac:dyDescent="0.25">
      <c r="A207" s="11">
        <v>39968</v>
      </c>
      <c r="B207" s="340">
        <v>278</v>
      </c>
      <c r="C207" s="327">
        <v>3</v>
      </c>
      <c r="D207" s="327">
        <v>2</v>
      </c>
      <c r="E207" s="327" t="s">
        <v>143</v>
      </c>
      <c r="F207" s="327" t="s">
        <v>151</v>
      </c>
      <c r="G207" s="327" t="s">
        <v>154</v>
      </c>
      <c r="H207" s="327" t="s">
        <v>155</v>
      </c>
      <c r="I207" s="330">
        <v>0.108</v>
      </c>
      <c r="J207" s="330">
        <v>1.2E-2</v>
      </c>
      <c r="K207" s="330">
        <f t="shared" si="13"/>
        <v>0.12</v>
      </c>
      <c r="L207" s="9">
        <f t="shared" si="14"/>
        <v>81.880212282031849</v>
      </c>
      <c r="M207" s="9">
        <f t="shared" si="12"/>
        <v>9.0978013646702056</v>
      </c>
      <c r="N207" s="9">
        <f t="shared" si="15"/>
        <v>90.978013646702053</v>
      </c>
    </row>
    <row r="208" spans="1:14" ht="15" customHeight="1" x14ac:dyDescent="0.25">
      <c r="A208" s="11">
        <v>39968</v>
      </c>
      <c r="B208" s="340">
        <v>279</v>
      </c>
      <c r="C208" s="327">
        <v>3</v>
      </c>
      <c r="D208" s="327">
        <v>2</v>
      </c>
      <c r="E208" s="327" t="s">
        <v>143</v>
      </c>
      <c r="F208" s="327" t="s">
        <v>237</v>
      </c>
      <c r="G208" s="327" t="s">
        <v>157</v>
      </c>
      <c r="H208" s="327" t="s">
        <v>156</v>
      </c>
      <c r="I208" s="330">
        <v>4.4999999999999998E-2</v>
      </c>
      <c r="J208" s="330">
        <v>2.8000000000000001E-2</v>
      </c>
      <c r="K208" s="330">
        <f t="shared" si="13"/>
        <v>7.2999999999999995E-2</v>
      </c>
      <c r="L208" s="9">
        <f t="shared" si="14"/>
        <v>34.116755117513272</v>
      </c>
      <c r="M208" s="9">
        <f t="shared" si="12"/>
        <v>21.228203184230477</v>
      </c>
      <c r="N208" s="9">
        <f t="shared" si="15"/>
        <v>55.344958301743745</v>
      </c>
    </row>
    <row r="209" spans="1:14" ht="15" customHeight="1" x14ac:dyDescent="0.25">
      <c r="A209" s="11">
        <v>39968</v>
      </c>
      <c r="B209" s="340">
        <v>280</v>
      </c>
      <c r="C209" s="327">
        <v>3</v>
      </c>
      <c r="D209" s="327">
        <v>2</v>
      </c>
      <c r="E209" s="327" t="s">
        <v>143</v>
      </c>
      <c r="F209" s="327" t="s">
        <v>237</v>
      </c>
      <c r="G209" s="327" t="s">
        <v>157</v>
      </c>
      <c r="H209" s="327" t="s">
        <v>155</v>
      </c>
      <c r="I209" s="330">
        <v>7.3999999999999996E-2</v>
      </c>
      <c r="J209" s="330">
        <v>2.5000000000000001E-2</v>
      </c>
      <c r="K209" s="330">
        <f t="shared" si="13"/>
        <v>9.9000000000000005E-2</v>
      </c>
      <c r="L209" s="9">
        <f t="shared" si="14"/>
        <v>56.103108415466266</v>
      </c>
      <c r="M209" s="9">
        <f t="shared" si="12"/>
        <v>18.953752843062926</v>
      </c>
      <c r="N209" s="9">
        <f t="shared" si="15"/>
        <v>75.056861258529196</v>
      </c>
    </row>
    <row r="210" spans="1:14" ht="15" customHeight="1" x14ac:dyDescent="0.25">
      <c r="A210" s="11">
        <v>39968</v>
      </c>
      <c r="B210" s="340">
        <v>316</v>
      </c>
      <c r="C210" s="327">
        <v>4</v>
      </c>
      <c r="D210" s="327">
        <v>1</v>
      </c>
      <c r="E210" s="327" t="s">
        <v>143</v>
      </c>
      <c r="F210" s="327" t="s">
        <v>181</v>
      </c>
      <c r="G210" s="327" t="s">
        <v>154</v>
      </c>
      <c r="H210" s="327" t="s">
        <v>154</v>
      </c>
      <c r="I210" s="330">
        <v>0.154</v>
      </c>
      <c r="J210" s="330">
        <v>3.5000000000000003E-2</v>
      </c>
      <c r="K210" s="330">
        <f t="shared" si="13"/>
        <v>0.189</v>
      </c>
      <c r="L210" s="9">
        <f t="shared" si="14"/>
        <v>116.75511751326763</v>
      </c>
      <c r="M210" s="9">
        <f t="shared" si="12"/>
        <v>26.535253980288104</v>
      </c>
      <c r="N210" s="9">
        <f t="shared" si="15"/>
        <v>143.29037149355574</v>
      </c>
    </row>
    <row r="211" spans="1:14" ht="15" customHeight="1" x14ac:dyDescent="0.25">
      <c r="A211" s="11">
        <v>39968</v>
      </c>
      <c r="B211" s="340">
        <v>317</v>
      </c>
      <c r="C211" s="327">
        <v>4</v>
      </c>
      <c r="D211" s="327">
        <v>1</v>
      </c>
      <c r="E211" s="327" t="s">
        <v>143</v>
      </c>
      <c r="F211" s="327" t="s">
        <v>148</v>
      </c>
      <c r="G211" s="327" t="s">
        <v>154</v>
      </c>
      <c r="H211" s="327" t="s">
        <v>154</v>
      </c>
      <c r="I211" s="330">
        <v>1.2999999999999999E-2</v>
      </c>
      <c r="J211" s="330">
        <v>2.1000000000000001E-2</v>
      </c>
      <c r="K211" s="330">
        <f t="shared" si="13"/>
        <v>3.4000000000000002E-2</v>
      </c>
      <c r="L211" s="9">
        <f t="shared" si="14"/>
        <v>9.855951478392722</v>
      </c>
      <c r="M211" s="9">
        <f t="shared" si="12"/>
        <v>15.921152388172858</v>
      </c>
      <c r="N211" s="9">
        <f t="shared" si="15"/>
        <v>25.777103866565582</v>
      </c>
    </row>
    <row r="212" spans="1:14" ht="15" customHeight="1" x14ac:dyDescent="0.25">
      <c r="A212" s="11">
        <v>39968</v>
      </c>
      <c r="B212" s="340">
        <v>318</v>
      </c>
      <c r="C212" s="327">
        <v>4</v>
      </c>
      <c r="D212" s="327">
        <v>1</v>
      </c>
      <c r="E212" s="327" t="s">
        <v>143</v>
      </c>
      <c r="F212" s="327" t="s">
        <v>193</v>
      </c>
      <c r="G212" s="327" t="s">
        <v>154</v>
      </c>
      <c r="H212" s="327" t="s">
        <v>154</v>
      </c>
      <c r="I212" s="330">
        <v>8.6999999999999994E-2</v>
      </c>
      <c r="J212" s="330">
        <v>2.1000000000000001E-2</v>
      </c>
      <c r="K212" s="330">
        <f t="shared" si="13"/>
        <v>0.108</v>
      </c>
      <c r="L212" s="9">
        <f t="shared" si="14"/>
        <v>65.959059893858978</v>
      </c>
      <c r="M212" s="9">
        <f t="shared" si="12"/>
        <v>15.921152388172858</v>
      </c>
      <c r="N212" s="9">
        <f t="shared" si="15"/>
        <v>81.880212282031849</v>
      </c>
    </row>
    <row r="213" spans="1:14" ht="15" customHeight="1" x14ac:dyDescent="0.25">
      <c r="A213" s="11">
        <v>39968</v>
      </c>
      <c r="B213" s="340">
        <v>319</v>
      </c>
      <c r="C213" s="327">
        <v>4</v>
      </c>
      <c r="D213" s="327">
        <v>1</v>
      </c>
      <c r="E213" s="327" t="s">
        <v>143</v>
      </c>
      <c r="F213" s="327" t="s">
        <v>151</v>
      </c>
      <c r="G213" s="327" t="s">
        <v>154</v>
      </c>
      <c r="H213" s="327" t="s">
        <v>154</v>
      </c>
      <c r="I213" s="330">
        <v>3.9E-2</v>
      </c>
      <c r="J213" s="330">
        <v>3.82E-3</v>
      </c>
      <c r="K213" s="330">
        <f t="shared" si="13"/>
        <v>4.2819999999999997E-2</v>
      </c>
      <c r="L213" s="9">
        <f t="shared" si="14"/>
        <v>29.567854435178166</v>
      </c>
      <c r="M213" s="9">
        <f t="shared" si="12"/>
        <v>2.8961334344200154</v>
      </c>
      <c r="N213" s="9">
        <f t="shared" si="15"/>
        <v>32.463987869598178</v>
      </c>
    </row>
    <row r="214" spans="1:14" ht="15" customHeight="1" x14ac:dyDescent="0.25">
      <c r="A214" s="11">
        <v>39968</v>
      </c>
      <c r="B214" s="340">
        <v>320</v>
      </c>
      <c r="C214" s="327">
        <v>4</v>
      </c>
      <c r="D214" s="327">
        <v>1</v>
      </c>
      <c r="E214" s="327" t="s">
        <v>143</v>
      </c>
      <c r="F214" s="327" t="s">
        <v>192</v>
      </c>
      <c r="G214" s="327" t="s">
        <v>154</v>
      </c>
      <c r="H214" s="327" t="s">
        <v>154</v>
      </c>
      <c r="I214" s="330">
        <v>0.121</v>
      </c>
      <c r="J214" s="330">
        <v>0.106</v>
      </c>
      <c r="K214" s="330">
        <f t="shared" si="13"/>
        <v>0.22699999999999998</v>
      </c>
      <c r="L214" s="9">
        <f t="shared" si="14"/>
        <v>91.736163760424574</v>
      </c>
      <c r="M214" s="9">
        <f t="shared" si="12"/>
        <v>80.363912054586805</v>
      </c>
      <c r="N214" s="9">
        <f t="shared" si="15"/>
        <v>172.10007581501137</v>
      </c>
    </row>
    <row r="215" spans="1:14" ht="15" customHeight="1" x14ac:dyDescent="0.25">
      <c r="A215" s="11">
        <v>39968</v>
      </c>
      <c r="B215" s="340">
        <v>322</v>
      </c>
      <c r="C215" s="327">
        <v>4</v>
      </c>
      <c r="D215" s="327">
        <v>1</v>
      </c>
      <c r="E215" s="327" t="s">
        <v>143</v>
      </c>
      <c r="F215" s="327" t="s">
        <v>148</v>
      </c>
      <c r="G215" s="327" t="s">
        <v>157</v>
      </c>
      <c r="H215" s="327" t="s">
        <v>156</v>
      </c>
      <c r="I215" s="330">
        <v>0.14399999999999999</v>
      </c>
      <c r="J215" s="330">
        <v>2.4E-2</v>
      </c>
      <c r="K215" s="330">
        <f t="shared" si="13"/>
        <v>0.16799999999999998</v>
      </c>
      <c r="L215" s="9">
        <f t="shared" si="14"/>
        <v>109.17361637604246</v>
      </c>
      <c r="M215" s="9">
        <f t="shared" si="12"/>
        <v>18.195602729340411</v>
      </c>
      <c r="N215" s="9">
        <f t="shared" si="15"/>
        <v>127.36921910538285</v>
      </c>
    </row>
    <row r="216" spans="1:14" ht="15" customHeight="1" x14ac:dyDescent="0.25">
      <c r="A216" s="11">
        <v>39968</v>
      </c>
      <c r="B216" s="340">
        <v>323</v>
      </c>
      <c r="C216" s="327">
        <v>4</v>
      </c>
      <c r="D216" s="327">
        <v>1</v>
      </c>
      <c r="E216" s="327" t="s">
        <v>143</v>
      </c>
      <c r="F216" s="327" t="s">
        <v>149</v>
      </c>
      <c r="G216" s="327" t="s">
        <v>154</v>
      </c>
      <c r="H216" s="327" t="s">
        <v>154</v>
      </c>
      <c r="I216" s="330">
        <v>6.3E-2</v>
      </c>
      <c r="J216" s="330">
        <v>8.0000000000000002E-3</v>
      </c>
      <c r="K216" s="330">
        <f t="shared" si="13"/>
        <v>7.1000000000000008E-2</v>
      </c>
      <c r="L216" s="9">
        <f t="shared" si="14"/>
        <v>47.763457164518577</v>
      </c>
      <c r="M216" s="9">
        <f t="shared" si="12"/>
        <v>6.0652009097801365</v>
      </c>
      <c r="N216" s="9">
        <f t="shared" si="15"/>
        <v>53.828658074298723</v>
      </c>
    </row>
    <row r="217" spans="1:14" ht="15" customHeight="1" x14ac:dyDescent="0.25">
      <c r="A217" s="11">
        <v>39968</v>
      </c>
      <c r="B217" s="340">
        <v>324</v>
      </c>
      <c r="C217" s="327">
        <v>4</v>
      </c>
      <c r="D217" s="327">
        <v>1</v>
      </c>
      <c r="E217" s="327" t="s">
        <v>143</v>
      </c>
      <c r="F217" s="327" t="s">
        <v>238</v>
      </c>
      <c r="G217" s="327" t="s">
        <v>154</v>
      </c>
      <c r="H217" s="327" t="s">
        <v>154</v>
      </c>
      <c r="I217" s="321">
        <v>0.182</v>
      </c>
      <c r="J217" s="321">
        <v>7.6999999999999999E-2</v>
      </c>
      <c r="K217" s="330">
        <f t="shared" si="13"/>
        <v>0.25900000000000001</v>
      </c>
      <c r="L217" s="9">
        <f t="shared" si="14"/>
        <v>137.9833206974981</v>
      </c>
      <c r="M217" s="9">
        <f t="shared" si="12"/>
        <v>58.377558756633817</v>
      </c>
      <c r="N217" s="9">
        <f t="shared" si="15"/>
        <v>196.36087945413192</v>
      </c>
    </row>
    <row r="218" spans="1:14" ht="15" customHeight="1" x14ac:dyDescent="0.25">
      <c r="A218" s="11">
        <v>39968</v>
      </c>
      <c r="B218" s="340"/>
      <c r="C218" s="327">
        <v>4</v>
      </c>
      <c r="D218" s="327">
        <v>1</v>
      </c>
      <c r="E218" s="327" t="s">
        <v>143</v>
      </c>
      <c r="F218" s="327" t="s">
        <v>238</v>
      </c>
      <c r="G218" s="327" t="s">
        <v>154</v>
      </c>
      <c r="H218" s="327" t="s">
        <v>154</v>
      </c>
      <c r="I218" s="321">
        <v>0.184</v>
      </c>
      <c r="J218" s="321">
        <v>6.8000000000000005E-2</v>
      </c>
      <c r="K218" s="330">
        <f t="shared" si="13"/>
        <v>0.252</v>
      </c>
      <c r="L218" s="9">
        <f t="shared" si="14"/>
        <v>139.49962092494314</v>
      </c>
      <c r="M218" s="9">
        <f t="shared" si="12"/>
        <v>51.554207733131165</v>
      </c>
      <c r="N218" s="9">
        <f t="shared" si="15"/>
        <v>191.05382865807431</v>
      </c>
    </row>
    <row r="219" spans="1:14" ht="15" customHeight="1" x14ac:dyDescent="0.25">
      <c r="A219" s="11">
        <v>39968</v>
      </c>
      <c r="B219" s="340">
        <v>325</v>
      </c>
      <c r="C219" s="327">
        <v>4</v>
      </c>
      <c r="D219" s="327">
        <v>1</v>
      </c>
      <c r="E219" s="327" t="s">
        <v>143</v>
      </c>
      <c r="F219" s="327" t="s">
        <v>148</v>
      </c>
      <c r="G219" s="327" t="s">
        <v>154</v>
      </c>
      <c r="H219" s="327" t="s">
        <v>156</v>
      </c>
      <c r="I219" s="330">
        <v>9.9000000000000005E-2</v>
      </c>
      <c r="J219" s="330">
        <v>1.2E-2</v>
      </c>
      <c r="K219" s="330">
        <f t="shared" si="13"/>
        <v>0.111</v>
      </c>
      <c r="L219" s="9">
        <f t="shared" si="14"/>
        <v>75.056861258529196</v>
      </c>
      <c r="M219" s="9">
        <f t="shared" si="12"/>
        <v>9.0978013646702056</v>
      </c>
      <c r="N219" s="9">
        <f t="shared" si="15"/>
        <v>84.1546626231994</v>
      </c>
    </row>
    <row r="220" spans="1:14" ht="15" customHeight="1" x14ac:dyDescent="0.25">
      <c r="A220" s="11">
        <v>39968</v>
      </c>
      <c r="B220" s="340">
        <v>326</v>
      </c>
      <c r="C220" s="327">
        <v>4</v>
      </c>
      <c r="D220" s="327">
        <v>1</v>
      </c>
      <c r="E220" s="327" t="s">
        <v>143</v>
      </c>
      <c r="F220" s="327" t="s">
        <v>149</v>
      </c>
      <c r="G220" s="327" t="s">
        <v>154</v>
      </c>
      <c r="H220" s="327" t="s">
        <v>156</v>
      </c>
      <c r="I220" s="330">
        <v>4.2999999999999997E-2</v>
      </c>
      <c r="J220" s="330">
        <v>1.4999999999999999E-2</v>
      </c>
      <c r="K220" s="330">
        <f t="shared" si="13"/>
        <v>5.7999999999999996E-2</v>
      </c>
      <c r="L220" s="9">
        <f t="shared" si="14"/>
        <v>32.600454890068228</v>
      </c>
      <c r="M220" s="9">
        <f t="shared" si="12"/>
        <v>11.372251705837757</v>
      </c>
      <c r="N220" s="9">
        <f t="shared" si="15"/>
        <v>43.97270659590599</v>
      </c>
    </row>
    <row r="221" spans="1:14" ht="15" customHeight="1" x14ac:dyDescent="0.25">
      <c r="A221" s="11">
        <v>39968</v>
      </c>
      <c r="B221" s="340">
        <v>327</v>
      </c>
      <c r="C221" s="327">
        <v>4</v>
      </c>
      <c r="D221" s="327">
        <v>1</v>
      </c>
      <c r="E221" s="327" t="s">
        <v>143</v>
      </c>
      <c r="F221" s="327" t="s">
        <v>190</v>
      </c>
      <c r="G221" s="327" t="s">
        <v>154</v>
      </c>
      <c r="H221" s="327" t="s">
        <v>154</v>
      </c>
      <c r="I221" s="330">
        <v>3.4000000000000002E-2</v>
      </c>
      <c r="J221" s="330" t="s">
        <v>14</v>
      </c>
      <c r="K221" s="330" t="s">
        <v>14</v>
      </c>
      <c r="L221" s="9">
        <f t="shared" si="14"/>
        <v>25.777103866565582</v>
      </c>
      <c r="M221" s="9" t="s">
        <v>14</v>
      </c>
      <c r="N221" s="9" t="s">
        <v>14</v>
      </c>
    </row>
    <row r="222" spans="1:14" ht="15" customHeight="1" x14ac:dyDescent="0.25">
      <c r="A222" s="11">
        <v>39968</v>
      </c>
      <c r="B222" s="340">
        <v>328</v>
      </c>
      <c r="C222" s="327">
        <v>4</v>
      </c>
      <c r="D222" s="327">
        <v>1</v>
      </c>
      <c r="E222" s="327" t="s">
        <v>143</v>
      </c>
      <c r="F222" s="327" t="s">
        <v>188</v>
      </c>
      <c r="G222" s="327" t="s">
        <v>154</v>
      </c>
      <c r="H222" s="327" t="s">
        <v>154</v>
      </c>
      <c r="I222" s="330">
        <v>4.47E-3</v>
      </c>
      <c r="J222" s="330">
        <v>1.7600000000000001E-3</v>
      </c>
      <c r="K222" s="330">
        <f t="shared" si="13"/>
        <v>6.2300000000000003E-3</v>
      </c>
      <c r="L222" s="9">
        <f t="shared" si="14"/>
        <v>3.3889310083396516</v>
      </c>
      <c r="M222" s="9">
        <f t="shared" si="12"/>
        <v>1.3343442001516301</v>
      </c>
      <c r="N222" s="9">
        <f t="shared" si="15"/>
        <v>4.7232752084912821</v>
      </c>
    </row>
    <row r="223" spans="1:14" ht="15" customHeight="1" x14ac:dyDescent="0.25">
      <c r="A223" s="11">
        <v>39968</v>
      </c>
      <c r="B223" s="340">
        <v>329</v>
      </c>
      <c r="C223" s="327">
        <v>4</v>
      </c>
      <c r="D223" s="327">
        <v>1</v>
      </c>
      <c r="E223" s="327" t="s">
        <v>143</v>
      </c>
      <c r="F223" s="327" t="s">
        <v>148</v>
      </c>
      <c r="G223" s="327" t="s">
        <v>157</v>
      </c>
      <c r="H223" s="327" t="s">
        <v>155</v>
      </c>
      <c r="I223" s="330">
        <v>2.5999999999999999E-2</v>
      </c>
      <c r="J223" s="330">
        <v>4.2000000000000003E-2</v>
      </c>
      <c r="K223" s="330">
        <f t="shared" si="13"/>
        <v>6.8000000000000005E-2</v>
      </c>
      <c r="L223" s="9">
        <f t="shared" si="14"/>
        <v>19.711902956785444</v>
      </c>
      <c r="M223" s="9">
        <f t="shared" si="12"/>
        <v>31.842304776345717</v>
      </c>
      <c r="N223" s="9">
        <f t="shared" si="15"/>
        <v>51.554207733131165</v>
      </c>
    </row>
    <row r="224" spans="1:14" ht="15" customHeight="1" x14ac:dyDescent="0.25">
      <c r="A224" s="11">
        <v>39968</v>
      </c>
      <c r="B224" s="340">
        <v>330</v>
      </c>
      <c r="C224" s="327">
        <v>4</v>
      </c>
      <c r="D224" s="327">
        <v>1</v>
      </c>
      <c r="E224" s="327" t="s">
        <v>143</v>
      </c>
      <c r="F224" s="327" t="s">
        <v>197</v>
      </c>
      <c r="G224" s="327" t="s">
        <v>154</v>
      </c>
      <c r="H224" s="327" t="s">
        <v>154</v>
      </c>
      <c r="I224" s="330">
        <v>8.1499999999999993E-3</v>
      </c>
      <c r="J224" s="330">
        <v>8.4799999999999997E-3</v>
      </c>
      <c r="K224" s="330">
        <f t="shared" si="13"/>
        <v>1.6629999999999999E-2</v>
      </c>
      <c r="L224" s="9">
        <f t="shared" si="14"/>
        <v>6.1789234268385131</v>
      </c>
      <c r="M224" s="9">
        <f t="shared" si="12"/>
        <v>6.4291129643669445</v>
      </c>
      <c r="N224" s="9">
        <f t="shared" si="15"/>
        <v>12.608036391205458</v>
      </c>
    </row>
    <row r="225" spans="1:14" ht="15" customHeight="1" x14ac:dyDescent="0.25">
      <c r="A225" s="11">
        <v>39968</v>
      </c>
      <c r="B225" s="340">
        <v>331</v>
      </c>
      <c r="C225" s="327">
        <v>4</v>
      </c>
      <c r="D225" s="327">
        <v>1</v>
      </c>
      <c r="E225" s="327" t="s">
        <v>143</v>
      </c>
      <c r="F225" s="327" t="s">
        <v>237</v>
      </c>
      <c r="G225" s="327" t="s">
        <v>154</v>
      </c>
      <c r="H225" s="327" t="s">
        <v>156</v>
      </c>
      <c r="I225" s="330">
        <v>8.8999999999999996E-2</v>
      </c>
      <c r="J225" s="321">
        <v>2.5999999999999999E-2</v>
      </c>
      <c r="K225" s="330">
        <f t="shared" si="13"/>
        <v>0.11499999999999999</v>
      </c>
      <c r="L225" s="9">
        <f t="shared" si="14"/>
        <v>67.475360121304021</v>
      </c>
      <c r="M225" s="9">
        <f t="shared" si="12"/>
        <v>19.711902956785444</v>
      </c>
      <c r="N225" s="9">
        <f t="shared" si="15"/>
        <v>87.187263078089458</v>
      </c>
    </row>
    <row r="226" spans="1:14" ht="15" customHeight="1" x14ac:dyDescent="0.25">
      <c r="A226" s="11">
        <v>39968</v>
      </c>
      <c r="B226" s="340"/>
      <c r="C226" s="327"/>
      <c r="D226" s="327"/>
      <c r="E226" s="327"/>
      <c r="F226" s="327"/>
      <c r="G226" s="327"/>
      <c r="H226" s="327"/>
      <c r="I226" s="330"/>
      <c r="J226" s="321">
        <v>4.2999999999999997E-2</v>
      </c>
      <c r="K226" s="330">
        <f t="shared" si="13"/>
        <v>4.2999999999999997E-2</v>
      </c>
      <c r="L226" s="9">
        <f t="shared" si="14"/>
        <v>0</v>
      </c>
      <c r="M226" s="9">
        <f t="shared" si="12"/>
        <v>32.600454890068228</v>
      </c>
      <c r="N226" s="9">
        <f t="shared" si="15"/>
        <v>32.600454890068228</v>
      </c>
    </row>
    <row r="227" spans="1:14" ht="15" customHeight="1" x14ac:dyDescent="0.25">
      <c r="A227" s="11">
        <v>39968</v>
      </c>
      <c r="B227" s="340">
        <v>332</v>
      </c>
      <c r="C227" s="327">
        <v>4</v>
      </c>
      <c r="D227" s="327">
        <v>1</v>
      </c>
      <c r="E227" s="327" t="s">
        <v>143</v>
      </c>
      <c r="F227" s="327" t="s">
        <v>241</v>
      </c>
      <c r="G227" s="327" t="s">
        <v>154</v>
      </c>
      <c r="H227" s="327" t="s">
        <v>154</v>
      </c>
      <c r="I227" s="330">
        <v>7.0000000000000007E-2</v>
      </c>
      <c r="J227" s="330">
        <v>0.02</v>
      </c>
      <c r="K227" s="330">
        <f t="shared" si="13"/>
        <v>9.0000000000000011E-2</v>
      </c>
      <c r="L227" s="9">
        <f t="shared" si="14"/>
        <v>53.070507960576208</v>
      </c>
      <c r="M227" s="9">
        <f t="shared" si="12"/>
        <v>15.163002274450342</v>
      </c>
      <c r="N227" s="9">
        <f t="shared" si="15"/>
        <v>68.233510235026543</v>
      </c>
    </row>
    <row r="228" spans="1:14" ht="15" customHeight="1" x14ac:dyDescent="0.25">
      <c r="A228" s="11">
        <v>39968</v>
      </c>
      <c r="B228" s="340">
        <v>333</v>
      </c>
      <c r="C228" s="327">
        <v>4</v>
      </c>
      <c r="D228" s="327">
        <v>1</v>
      </c>
      <c r="E228" s="327" t="s">
        <v>143</v>
      </c>
      <c r="F228" s="327" t="s">
        <v>240</v>
      </c>
      <c r="G228" s="327" t="s">
        <v>154</v>
      </c>
      <c r="H228" s="327" t="s">
        <v>154</v>
      </c>
      <c r="I228" s="330">
        <v>2.7E-2</v>
      </c>
      <c r="J228" s="330">
        <v>5.0000000000000001E-3</v>
      </c>
      <c r="K228" s="330">
        <f t="shared" si="13"/>
        <v>3.2000000000000001E-2</v>
      </c>
      <c r="L228" s="9">
        <f t="shared" si="14"/>
        <v>20.470053070507962</v>
      </c>
      <c r="M228" s="9">
        <f t="shared" si="12"/>
        <v>3.7907505686125855</v>
      </c>
      <c r="N228" s="9">
        <f t="shared" si="15"/>
        <v>24.260803639120546</v>
      </c>
    </row>
    <row r="229" spans="1:14" ht="15" customHeight="1" x14ac:dyDescent="0.25">
      <c r="A229" s="11">
        <v>39968</v>
      </c>
      <c r="B229" s="340">
        <v>334</v>
      </c>
      <c r="C229" s="327">
        <v>4</v>
      </c>
      <c r="D229" s="327">
        <v>1</v>
      </c>
      <c r="E229" s="327" t="s">
        <v>143</v>
      </c>
      <c r="F229" s="327" t="s">
        <v>149</v>
      </c>
      <c r="G229" s="327" t="s">
        <v>154</v>
      </c>
      <c r="H229" s="327" t="s">
        <v>155</v>
      </c>
      <c r="I229" s="330">
        <v>8.0000000000000002E-3</v>
      </c>
      <c r="J229" s="330">
        <v>2.1000000000000001E-2</v>
      </c>
      <c r="K229" s="330">
        <f t="shared" si="13"/>
        <v>2.9000000000000001E-2</v>
      </c>
      <c r="L229" s="9">
        <f t="shared" si="14"/>
        <v>6.0652009097801365</v>
      </c>
      <c r="M229" s="9">
        <f t="shared" si="12"/>
        <v>15.921152388172858</v>
      </c>
      <c r="N229" s="9">
        <f t="shared" si="15"/>
        <v>21.986353297952995</v>
      </c>
    </row>
    <row r="230" spans="1:14" ht="15" customHeight="1" x14ac:dyDescent="0.25">
      <c r="A230" s="11">
        <v>39968</v>
      </c>
      <c r="B230" s="340">
        <v>335</v>
      </c>
      <c r="C230" s="327">
        <v>4</v>
      </c>
      <c r="D230" s="327">
        <v>1</v>
      </c>
      <c r="E230" s="327" t="s">
        <v>143</v>
      </c>
      <c r="F230" s="327" t="s">
        <v>150</v>
      </c>
      <c r="G230" s="327" t="s">
        <v>154</v>
      </c>
      <c r="H230" s="327" t="s">
        <v>154</v>
      </c>
      <c r="I230" s="330">
        <v>7.3999999999999996E-2</v>
      </c>
      <c r="J230" s="330">
        <v>1.6E-2</v>
      </c>
      <c r="K230" s="330">
        <f t="shared" si="13"/>
        <v>0.09</v>
      </c>
      <c r="L230" s="9">
        <f t="shared" si="14"/>
        <v>56.103108415466266</v>
      </c>
      <c r="M230" s="9">
        <f t="shared" si="12"/>
        <v>12.130401819560273</v>
      </c>
      <c r="N230" s="9">
        <f t="shared" si="15"/>
        <v>68.233510235026543</v>
      </c>
    </row>
    <row r="231" spans="1:14" ht="15" customHeight="1" x14ac:dyDescent="0.25">
      <c r="A231" s="11">
        <v>39968</v>
      </c>
      <c r="B231" s="340">
        <v>336</v>
      </c>
      <c r="C231" s="327">
        <v>4</v>
      </c>
      <c r="D231" s="327">
        <v>1</v>
      </c>
      <c r="E231" s="327" t="s">
        <v>143</v>
      </c>
      <c r="F231" s="327" t="s">
        <v>237</v>
      </c>
      <c r="G231" s="327" t="s">
        <v>157</v>
      </c>
      <c r="H231" s="327" t="s">
        <v>155</v>
      </c>
      <c r="I231" s="330">
        <v>4.9000000000000002E-2</v>
      </c>
      <c r="J231" s="330">
        <v>1.7000000000000001E-2</v>
      </c>
      <c r="K231" s="330">
        <f t="shared" si="13"/>
        <v>6.6000000000000003E-2</v>
      </c>
      <c r="L231" s="9">
        <f t="shared" si="14"/>
        <v>37.149355572403337</v>
      </c>
      <c r="M231" s="9">
        <f t="shared" si="12"/>
        <v>12.888551933282791</v>
      </c>
      <c r="N231" s="9">
        <f t="shared" si="15"/>
        <v>50.037907505686128</v>
      </c>
    </row>
    <row r="232" spans="1:14" ht="15" customHeight="1" x14ac:dyDescent="0.25">
      <c r="A232" s="11">
        <v>39968</v>
      </c>
      <c r="B232" s="340">
        <v>337</v>
      </c>
      <c r="C232" s="327">
        <v>4</v>
      </c>
      <c r="D232" s="327">
        <v>1</v>
      </c>
      <c r="E232" s="327" t="s">
        <v>143</v>
      </c>
      <c r="F232" s="327" t="s">
        <v>151</v>
      </c>
      <c r="G232" s="327" t="s">
        <v>154</v>
      </c>
      <c r="H232" s="327" t="s">
        <v>156</v>
      </c>
      <c r="I232" s="330">
        <v>7.3999999999999996E-2</v>
      </c>
      <c r="J232" s="330">
        <v>1.7999999999999999E-2</v>
      </c>
      <c r="K232" s="330">
        <f t="shared" si="13"/>
        <v>9.1999999999999998E-2</v>
      </c>
      <c r="L232" s="9">
        <f t="shared" si="14"/>
        <v>56.103108415466266</v>
      </c>
      <c r="M232" s="9">
        <f t="shared" si="12"/>
        <v>13.646702047005308</v>
      </c>
      <c r="N232" s="9">
        <f t="shared" si="15"/>
        <v>69.749810462471572</v>
      </c>
    </row>
    <row r="233" spans="1:14" ht="15" customHeight="1" x14ac:dyDescent="0.25">
      <c r="A233" s="11">
        <v>39968</v>
      </c>
      <c r="B233" s="340">
        <v>338</v>
      </c>
      <c r="C233" s="327">
        <v>4</v>
      </c>
      <c r="D233" s="327">
        <v>1</v>
      </c>
      <c r="E233" s="327" t="s">
        <v>143</v>
      </c>
      <c r="F233" s="327" t="s">
        <v>237</v>
      </c>
      <c r="G233" s="327" t="s">
        <v>154</v>
      </c>
      <c r="H233" s="327" t="s">
        <v>155</v>
      </c>
      <c r="I233" s="330">
        <v>4.8000000000000001E-2</v>
      </c>
      <c r="J233" s="330">
        <v>1.2E-2</v>
      </c>
      <c r="K233" s="330">
        <f t="shared" si="13"/>
        <v>0.06</v>
      </c>
      <c r="L233" s="9">
        <f t="shared" si="14"/>
        <v>36.391205458680822</v>
      </c>
      <c r="M233" s="9">
        <f t="shared" si="12"/>
        <v>9.0978013646702056</v>
      </c>
      <c r="N233" s="9">
        <f t="shared" si="15"/>
        <v>45.489006823351026</v>
      </c>
    </row>
    <row r="234" spans="1:14" ht="15" customHeight="1" x14ac:dyDescent="0.25">
      <c r="A234" s="11">
        <v>39968</v>
      </c>
      <c r="B234" s="340">
        <v>339</v>
      </c>
      <c r="C234" s="327">
        <v>4</v>
      </c>
      <c r="D234" s="327">
        <v>1</v>
      </c>
      <c r="E234" s="327" t="s">
        <v>143</v>
      </c>
      <c r="F234" s="327" t="s">
        <v>196</v>
      </c>
      <c r="G234" s="327" t="s">
        <v>154</v>
      </c>
      <c r="H234" s="327" t="s">
        <v>154</v>
      </c>
      <c r="I234" s="330">
        <v>4.5999999999999999E-2</v>
      </c>
      <c r="J234" s="330">
        <v>1.0999999999999999E-2</v>
      </c>
      <c r="K234" s="330">
        <f t="shared" si="13"/>
        <v>5.6999999999999995E-2</v>
      </c>
      <c r="L234" s="9">
        <f t="shared" si="14"/>
        <v>34.874905231235786</v>
      </c>
      <c r="M234" s="9">
        <f t="shared" si="12"/>
        <v>8.3396512509476874</v>
      </c>
      <c r="N234" s="9">
        <f t="shared" si="15"/>
        <v>43.214556482183475</v>
      </c>
    </row>
    <row r="235" spans="1:14" ht="15" customHeight="1" x14ac:dyDescent="0.25">
      <c r="A235" s="11">
        <v>39968</v>
      </c>
      <c r="B235" s="340">
        <v>340</v>
      </c>
      <c r="C235" s="327">
        <v>4</v>
      </c>
      <c r="D235" s="327">
        <v>1</v>
      </c>
      <c r="E235" s="327" t="s">
        <v>143</v>
      </c>
      <c r="F235" s="327" t="s">
        <v>189</v>
      </c>
      <c r="G235" s="327" t="s">
        <v>154</v>
      </c>
      <c r="H235" s="327" t="s">
        <v>154</v>
      </c>
      <c r="I235" s="330">
        <v>1.9E-2</v>
      </c>
      <c r="J235" s="330">
        <v>3.8400000000000001E-3</v>
      </c>
      <c r="K235" s="330">
        <f t="shared" si="13"/>
        <v>2.2839999999999999E-2</v>
      </c>
      <c r="L235" s="9">
        <f t="shared" si="14"/>
        <v>14.404852160727824</v>
      </c>
      <c r="M235" s="9">
        <f t="shared" si="12"/>
        <v>2.9112964366944656</v>
      </c>
      <c r="N235" s="9">
        <f t="shared" si="15"/>
        <v>17.316148597422291</v>
      </c>
    </row>
    <row r="236" spans="1:14" ht="15" customHeight="1" x14ac:dyDescent="0.25">
      <c r="A236" s="11">
        <v>39968</v>
      </c>
      <c r="B236" s="340">
        <v>341</v>
      </c>
      <c r="C236" s="327">
        <v>4</v>
      </c>
      <c r="D236" s="327">
        <v>1</v>
      </c>
      <c r="E236" s="327" t="s">
        <v>143</v>
      </c>
      <c r="F236" s="327" t="s">
        <v>151</v>
      </c>
      <c r="G236" s="327" t="s">
        <v>154</v>
      </c>
      <c r="H236" s="327" t="s">
        <v>155</v>
      </c>
      <c r="I236" s="330">
        <v>0.114</v>
      </c>
      <c r="J236" s="330">
        <v>2.9000000000000001E-2</v>
      </c>
      <c r="K236" s="330">
        <f t="shared" si="13"/>
        <v>0.14300000000000002</v>
      </c>
      <c r="L236" s="9">
        <f t="shared" si="14"/>
        <v>86.429112964366951</v>
      </c>
      <c r="M236" s="9">
        <f t="shared" si="12"/>
        <v>21.986353297952995</v>
      </c>
      <c r="N236" s="9">
        <f t="shared" si="15"/>
        <v>108.41546626231997</v>
      </c>
    </row>
    <row r="237" spans="1:14" ht="15" customHeight="1" x14ac:dyDescent="0.25">
      <c r="A237" s="11">
        <v>39968</v>
      </c>
      <c r="B237" s="340">
        <v>342</v>
      </c>
      <c r="C237" s="327">
        <v>4</v>
      </c>
      <c r="D237" s="327">
        <v>1</v>
      </c>
      <c r="E237" s="327" t="s">
        <v>143</v>
      </c>
      <c r="F237" s="327" t="s">
        <v>186</v>
      </c>
      <c r="G237" s="327" t="s">
        <v>154</v>
      </c>
      <c r="H237" s="327" t="s">
        <v>154</v>
      </c>
      <c r="I237" s="330">
        <v>3.3000000000000002E-2</v>
      </c>
      <c r="J237" s="330">
        <v>3.14E-3</v>
      </c>
      <c r="K237" s="330">
        <f t="shared" si="13"/>
        <v>3.6139999999999999E-2</v>
      </c>
      <c r="L237" s="9">
        <f t="shared" si="14"/>
        <v>25.018953752843064</v>
      </c>
      <c r="M237" s="9">
        <f t="shared" si="12"/>
        <v>2.3805913570887034</v>
      </c>
      <c r="N237" s="9">
        <f t="shared" si="15"/>
        <v>27.399545109931765</v>
      </c>
    </row>
    <row r="238" spans="1:14" ht="15" customHeight="1" x14ac:dyDescent="0.25">
      <c r="A238" s="11">
        <v>39968</v>
      </c>
      <c r="B238" s="340">
        <v>343</v>
      </c>
      <c r="C238" s="327">
        <v>4</v>
      </c>
      <c r="D238" s="327">
        <v>1</v>
      </c>
      <c r="E238" s="327" t="s">
        <v>143</v>
      </c>
      <c r="F238" s="327" t="s">
        <v>242</v>
      </c>
      <c r="G238" s="327" t="s">
        <v>154</v>
      </c>
      <c r="H238" s="327" t="s">
        <v>154</v>
      </c>
      <c r="I238" s="330">
        <v>9.4E-2</v>
      </c>
      <c r="J238" s="330">
        <v>0.04</v>
      </c>
      <c r="K238" s="330">
        <f t="shared" si="13"/>
        <v>0.13400000000000001</v>
      </c>
      <c r="L238" s="9">
        <f t="shared" si="14"/>
        <v>71.266110689916601</v>
      </c>
      <c r="M238" s="9">
        <f t="shared" si="12"/>
        <v>30.326004548900684</v>
      </c>
      <c r="N238" s="9">
        <f t="shared" si="15"/>
        <v>101.59211523881729</v>
      </c>
    </row>
    <row r="239" spans="1:14" ht="15" customHeight="1" x14ac:dyDescent="0.25">
      <c r="A239" s="11">
        <v>39968</v>
      </c>
      <c r="B239" s="340">
        <v>344</v>
      </c>
      <c r="C239" s="327">
        <v>4</v>
      </c>
      <c r="D239" s="327">
        <v>1</v>
      </c>
      <c r="E239" s="327" t="s">
        <v>143</v>
      </c>
      <c r="F239" s="327" t="s">
        <v>191</v>
      </c>
      <c r="G239" s="327" t="s">
        <v>154</v>
      </c>
      <c r="H239" s="327" t="s">
        <v>154</v>
      </c>
      <c r="I239" s="330">
        <v>0.13900000000000001</v>
      </c>
      <c r="J239" s="330">
        <v>2.9000000000000001E-2</v>
      </c>
      <c r="K239" s="330">
        <f t="shared" si="13"/>
        <v>0.16800000000000001</v>
      </c>
      <c r="L239" s="9">
        <f t="shared" si="14"/>
        <v>105.38286580742989</v>
      </c>
      <c r="M239" s="9">
        <f t="shared" si="12"/>
        <v>21.986353297952995</v>
      </c>
      <c r="N239" s="9">
        <f t="shared" si="15"/>
        <v>127.36921910538287</v>
      </c>
    </row>
    <row r="240" spans="1:14" ht="15" customHeight="1" x14ac:dyDescent="0.25">
      <c r="A240" s="11">
        <v>39968</v>
      </c>
      <c r="B240" s="340">
        <v>345</v>
      </c>
      <c r="C240" s="327">
        <v>4</v>
      </c>
      <c r="D240" s="327">
        <v>1</v>
      </c>
      <c r="E240" s="327" t="s">
        <v>143</v>
      </c>
      <c r="F240" s="327" t="s">
        <v>237</v>
      </c>
      <c r="G240" s="327" t="s">
        <v>157</v>
      </c>
      <c r="H240" s="327" t="s">
        <v>156</v>
      </c>
      <c r="I240" s="330">
        <v>9.6000000000000002E-2</v>
      </c>
      <c r="J240" s="330">
        <v>2.1999999999999999E-2</v>
      </c>
      <c r="K240" s="330">
        <f t="shared" si="13"/>
        <v>0.11799999999999999</v>
      </c>
      <c r="L240" s="9">
        <f t="shared" si="14"/>
        <v>72.782410917361645</v>
      </c>
      <c r="M240" s="9">
        <f t="shared" si="12"/>
        <v>16.679302501895375</v>
      </c>
      <c r="N240" s="9">
        <f t="shared" si="15"/>
        <v>89.461713419257023</v>
      </c>
    </row>
    <row r="241" spans="1:14" ht="15" customHeight="1" x14ac:dyDescent="0.25">
      <c r="A241" s="11">
        <v>39968</v>
      </c>
      <c r="B241" s="340">
        <v>346</v>
      </c>
      <c r="C241" s="327">
        <v>4</v>
      </c>
      <c r="D241" s="327">
        <v>1</v>
      </c>
      <c r="E241" s="327" t="s">
        <v>143</v>
      </c>
      <c r="F241" s="327" t="s">
        <v>237</v>
      </c>
      <c r="G241" s="327" t="s">
        <v>154</v>
      </c>
      <c r="H241" s="327" t="s">
        <v>154</v>
      </c>
      <c r="I241" s="330">
        <v>2.1000000000000001E-2</v>
      </c>
      <c r="J241" s="330">
        <v>3.5000000000000001E-3</v>
      </c>
      <c r="K241" s="330">
        <f t="shared" si="13"/>
        <v>2.4500000000000001E-2</v>
      </c>
      <c r="L241" s="9">
        <f t="shared" si="14"/>
        <v>15.921152388172858</v>
      </c>
      <c r="M241" s="9">
        <f t="shared" si="12"/>
        <v>2.6535253980288096</v>
      </c>
      <c r="N241" s="9">
        <f t="shared" si="15"/>
        <v>18.574677786201669</v>
      </c>
    </row>
    <row r="242" spans="1:14" ht="15" customHeight="1" x14ac:dyDescent="0.25">
      <c r="A242" s="11">
        <v>39968</v>
      </c>
      <c r="B242" s="340">
        <v>347</v>
      </c>
      <c r="C242" s="327">
        <v>4</v>
      </c>
      <c r="D242" s="327">
        <v>1</v>
      </c>
      <c r="E242" s="327" t="s">
        <v>143</v>
      </c>
      <c r="F242" s="327" t="s">
        <v>148</v>
      </c>
      <c r="G242" s="327" t="s">
        <v>154</v>
      </c>
      <c r="H242" s="327" t="s">
        <v>155</v>
      </c>
      <c r="I242" s="330">
        <v>0.04</v>
      </c>
      <c r="J242" s="330">
        <v>4.2000000000000003E-2</v>
      </c>
      <c r="K242" s="330">
        <f t="shared" si="13"/>
        <v>8.2000000000000003E-2</v>
      </c>
      <c r="L242" s="9">
        <f t="shared" si="14"/>
        <v>30.326004548900684</v>
      </c>
      <c r="M242" s="9">
        <f t="shared" si="12"/>
        <v>31.842304776345717</v>
      </c>
      <c r="N242" s="9">
        <f t="shared" si="15"/>
        <v>62.168309325246398</v>
      </c>
    </row>
    <row r="243" spans="1:14" ht="15" customHeight="1" x14ac:dyDescent="0.25">
      <c r="A243" s="11">
        <v>39968</v>
      </c>
      <c r="B243" s="340">
        <v>348</v>
      </c>
      <c r="C243" s="327">
        <v>4</v>
      </c>
      <c r="D243" s="327">
        <v>1</v>
      </c>
      <c r="E243" s="327" t="s">
        <v>143</v>
      </c>
      <c r="F243" s="327" t="s">
        <v>194</v>
      </c>
      <c r="G243" s="327" t="s">
        <v>154</v>
      </c>
      <c r="H243" s="327" t="s">
        <v>154</v>
      </c>
      <c r="I243" s="330">
        <v>1.0999999999999999E-2</v>
      </c>
      <c r="J243" s="330">
        <v>1.41E-3</v>
      </c>
      <c r="K243" s="330">
        <f t="shared" si="13"/>
        <v>1.2409999999999999E-2</v>
      </c>
      <c r="L243" s="9">
        <f t="shared" si="14"/>
        <v>8.3396512509476874</v>
      </c>
      <c r="M243" s="9">
        <f t="shared" si="12"/>
        <v>1.068991660348749</v>
      </c>
      <c r="N243" s="9">
        <f t="shared" si="15"/>
        <v>9.408642911296436</v>
      </c>
    </row>
    <row r="244" spans="1:14" ht="15" customHeight="1" x14ac:dyDescent="0.25">
      <c r="A244" s="11">
        <v>39968</v>
      </c>
      <c r="B244" s="340">
        <v>350</v>
      </c>
      <c r="C244" s="327">
        <v>4</v>
      </c>
      <c r="D244" s="327">
        <v>1</v>
      </c>
      <c r="E244" s="327" t="s">
        <v>143</v>
      </c>
      <c r="F244" s="327" t="s">
        <v>237</v>
      </c>
      <c r="G244" s="327" t="s">
        <v>157</v>
      </c>
      <c r="H244" s="327" t="s">
        <v>154</v>
      </c>
      <c r="I244" s="330">
        <v>7.5999999999999998E-2</v>
      </c>
      <c r="J244" s="330">
        <v>1.7999999999999999E-2</v>
      </c>
      <c r="K244" s="330">
        <f t="shared" si="13"/>
        <v>9.4E-2</v>
      </c>
      <c r="L244" s="9">
        <f t="shared" si="14"/>
        <v>57.619408642911296</v>
      </c>
      <c r="M244" s="9">
        <f t="shared" si="12"/>
        <v>13.646702047005308</v>
      </c>
      <c r="N244" s="9">
        <f t="shared" si="15"/>
        <v>71.266110689916601</v>
      </c>
    </row>
    <row r="245" spans="1:14" ht="15" customHeight="1" x14ac:dyDescent="0.25">
      <c r="A245" s="11">
        <v>39968</v>
      </c>
      <c r="B245" s="340">
        <v>491</v>
      </c>
      <c r="C245" s="327">
        <v>5</v>
      </c>
      <c r="D245" s="327">
        <v>3</v>
      </c>
      <c r="E245" s="327" t="s">
        <v>143</v>
      </c>
      <c r="F245" s="327" t="s">
        <v>196</v>
      </c>
      <c r="G245" s="327" t="s">
        <v>154</v>
      </c>
      <c r="H245" s="327" t="s">
        <v>154</v>
      </c>
      <c r="I245" s="330">
        <v>8.9999999999999993E-3</v>
      </c>
      <c r="J245" s="330">
        <v>3.14E-3</v>
      </c>
      <c r="K245" s="330">
        <f t="shared" si="13"/>
        <v>1.214E-2</v>
      </c>
      <c r="L245" s="9">
        <f t="shared" si="14"/>
        <v>6.8233510235026538</v>
      </c>
      <c r="M245" s="9">
        <f t="shared" si="12"/>
        <v>2.3805913570887034</v>
      </c>
      <c r="N245" s="9">
        <f t="shared" si="15"/>
        <v>9.2039423805913572</v>
      </c>
    </row>
    <row r="246" spans="1:14" ht="15" customHeight="1" x14ac:dyDescent="0.25">
      <c r="A246" s="11">
        <v>39968</v>
      </c>
      <c r="B246" s="340">
        <v>492</v>
      </c>
      <c r="C246" s="327">
        <v>5</v>
      </c>
      <c r="D246" s="327">
        <v>3</v>
      </c>
      <c r="E246" s="327" t="s">
        <v>143</v>
      </c>
      <c r="F246" s="327" t="s">
        <v>148</v>
      </c>
      <c r="G246" s="327" t="s">
        <v>154</v>
      </c>
      <c r="H246" s="327" t="s">
        <v>154</v>
      </c>
      <c r="I246" s="330">
        <v>6.5000000000000002E-2</v>
      </c>
      <c r="J246" s="330">
        <v>1.9E-2</v>
      </c>
      <c r="K246" s="330">
        <f t="shared" si="13"/>
        <v>8.4000000000000005E-2</v>
      </c>
      <c r="L246" s="9">
        <f t="shared" si="14"/>
        <v>49.279757391963614</v>
      </c>
      <c r="M246" s="9">
        <f t="shared" si="12"/>
        <v>14.404852160727824</v>
      </c>
      <c r="N246" s="9">
        <f t="shared" si="15"/>
        <v>63.684609552691434</v>
      </c>
    </row>
    <row r="247" spans="1:14" ht="15" customHeight="1" x14ac:dyDescent="0.25">
      <c r="A247" s="11">
        <v>39968</v>
      </c>
      <c r="B247" s="340">
        <v>493</v>
      </c>
      <c r="C247" s="327">
        <v>5</v>
      </c>
      <c r="D247" s="327">
        <v>3</v>
      </c>
      <c r="E247" s="327" t="s">
        <v>143</v>
      </c>
      <c r="F247" s="327" t="s">
        <v>149</v>
      </c>
      <c r="G247" s="327" t="s">
        <v>154</v>
      </c>
      <c r="H247" s="327" t="s">
        <v>155</v>
      </c>
      <c r="I247" s="330">
        <v>5.6000000000000001E-2</v>
      </c>
      <c r="J247" s="330">
        <v>2.9000000000000001E-2</v>
      </c>
      <c r="K247" s="330">
        <f t="shared" si="13"/>
        <v>8.5000000000000006E-2</v>
      </c>
      <c r="L247" s="9">
        <f t="shared" si="14"/>
        <v>42.456406368460954</v>
      </c>
      <c r="M247" s="9">
        <f t="shared" si="12"/>
        <v>21.986353297952995</v>
      </c>
      <c r="N247" s="9">
        <f t="shared" si="15"/>
        <v>64.442759666413963</v>
      </c>
    </row>
    <row r="248" spans="1:14" ht="15" customHeight="1" x14ac:dyDescent="0.25">
      <c r="A248" s="11">
        <v>39968</v>
      </c>
      <c r="B248" s="340">
        <v>494</v>
      </c>
      <c r="C248" s="327">
        <v>5</v>
      </c>
      <c r="D248" s="327">
        <v>3</v>
      </c>
      <c r="E248" s="327" t="s">
        <v>143</v>
      </c>
      <c r="F248" s="327" t="s">
        <v>189</v>
      </c>
      <c r="G248" s="327" t="s">
        <v>154</v>
      </c>
      <c r="H248" s="327" t="s">
        <v>154</v>
      </c>
      <c r="I248" s="330">
        <v>1.7999999999999999E-2</v>
      </c>
      <c r="J248" s="330">
        <v>2.8600000000000001E-3</v>
      </c>
      <c r="K248" s="330">
        <f t="shared" si="13"/>
        <v>2.086E-2</v>
      </c>
      <c r="L248" s="9">
        <f t="shared" si="14"/>
        <v>13.646702047005308</v>
      </c>
      <c r="M248" s="9">
        <f t="shared" si="12"/>
        <v>2.168309325246399</v>
      </c>
      <c r="N248" s="9">
        <f t="shared" si="15"/>
        <v>15.815011372251705</v>
      </c>
    </row>
    <row r="249" spans="1:14" ht="15" customHeight="1" x14ac:dyDescent="0.25">
      <c r="A249" s="11">
        <v>39968</v>
      </c>
      <c r="B249" s="340">
        <v>495</v>
      </c>
      <c r="C249" s="327">
        <v>5</v>
      </c>
      <c r="D249" s="327">
        <v>3</v>
      </c>
      <c r="E249" s="327" t="s">
        <v>143</v>
      </c>
      <c r="F249" s="327" t="s">
        <v>186</v>
      </c>
      <c r="G249" s="327" t="s">
        <v>154</v>
      </c>
      <c r="H249" s="327" t="s">
        <v>154</v>
      </c>
      <c r="I249" s="330">
        <v>6.6000000000000003E-2</v>
      </c>
      <c r="J249" s="330">
        <v>2.4E-2</v>
      </c>
      <c r="K249" s="330">
        <f t="shared" si="13"/>
        <v>0.09</v>
      </c>
      <c r="L249" s="9">
        <f t="shared" si="14"/>
        <v>50.037907505686128</v>
      </c>
      <c r="M249" s="9">
        <f t="shared" si="12"/>
        <v>18.195602729340411</v>
      </c>
      <c r="N249" s="9">
        <f t="shared" si="15"/>
        <v>68.233510235026543</v>
      </c>
    </row>
    <row r="250" spans="1:14" ht="15" customHeight="1" x14ac:dyDescent="0.25">
      <c r="A250" s="11">
        <v>39968</v>
      </c>
      <c r="B250" s="340">
        <v>496</v>
      </c>
      <c r="C250" s="327">
        <v>5</v>
      </c>
      <c r="D250" s="327">
        <v>3</v>
      </c>
      <c r="E250" s="327" t="s">
        <v>143</v>
      </c>
      <c r="F250" s="327" t="s">
        <v>237</v>
      </c>
      <c r="G250" s="327" t="s">
        <v>157</v>
      </c>
      <c r="H250" s="327" t="s">
        <v>156</v>
      </c>
      <c r="I250" s="330">
        <v>6.7000000000000004E-2</v>
      </c>
      <c r="J250" s="330">
        <v>5.1999999999999998E-2</v>
      </c>
      <c r="K250" s="330">
        <f t="shared" si="13"/>
        <v>0.11899999999999999</v>
      </c>
      <c r="L250" s="9">
        <f t="shared" si="14"/>
        <v>50.796057619408643</v>
      </c>
      <c r="M250" s="9">
        <f t="shared" si="12"/>
        <v>39.423805913570888</v>
      </c>
      <c r="N250" s="9">
        <f t="shared" si="15"/>
        <v>90.219863532979531</v>
      </c>
    </row>
    <row r="251" spans="1:14" ht="15" customHeight="1" x14ac:dyDescent="0.25">
      <c r="A251" s="11">
        <v>39968</v>
      </c>
      <c r="B251" s="340">
        <v>497</v>
      </c>
      <c r="C251" s="327">
        <v>5</v>
      </c>
      <c r="D251" s="327">
        <v>3</v>
      </c>
      <c r="E251" s="327" t="s">
        <v>143</v>
      </c>
      <c r="F251" s="327" t="s">
        <v>151</v>
      </c>
      <c r="G251" s="327" t="s">
        <v>154</v>
      </c>
      <c r="H251" s="327" t="s">
        <v>156</v>
      </c>
      <c r="I251" s="330">
        <v>0.129</v>
      </c>
      <c r="J251" s="330">
        <v>5.0999999999999997E-2</v>
      </c>
      <c r="K251" s="330">
        <f t="shared" si="13"/>
        <v>0.18</v>
      </c>
      <c r="L251" s="9">
        <f t="shared" si="14"/>
        <v>97.801364670204705</v>
      </c>
      <c r="M251" s="9">
        <f t="shared" si="12"/>
        <v>38.665655799848366</v>
      </c>
      <c r="N251" s="9">
        <f t="shared" si="15"/>
        <v>136.46702047005309</v>
      </c>
    </row>
    <row r="252" spans="1:14" ht="15" customHeight="1" x14ac:dyDescent="0.25">
      <c r="A252" s="11">
        <v>39968</v>
      </c>
      <c r="B252" s="340">
        <v>498</v>
      </c>
      <c r="C252" s="327">
        <v>5</v>
      </c>
      <c r="D252" s="327">
        <v>3</v>
      </c>
      <c r="E252" s="327" t="s">
        <v>143</v>
      </c>
      <c r="F252" s="327" t="s">
        <v>149</v>
      </c>
      <c r="G252" s="327" t="s">
        <v>154</v>
      </c>
      <c r="H252" s="327" t="s">
        <v>156</v>
      </c>
      <c r="I252" s="330">
        <v>9.8000000000000004E-2</v>
      </c>
      <c r="J252" s="330">
        <v>1.7000000000000001E-2</v>
      </c>
      <c r="K252" s="330">
        <f t="shared" si="13"/>
        <v>0.115</v>
      </c>
      <c r="L252" s="9">
        <f t="shared" si="14"/>
        <v>74.298711144806674</v>
      </c>
      <c r="M252" s="9">
        <f t="shared" si="12"/>
        <v>12.888551933282791</v>
      </c>
      <c r="N252" s="9">
        <f t="shared" si="15"/>
        <v>87.187263078089458</v>
      </c>
    </row>
    <row r="253" spans="1:14" ht="15" customHeight="1" x14ac:dyDescent="0.25">
      <c r="A253" s="11">
        <v>39968</v>
      </c>
      <c r="B253" s="340">
        <v>499</v>
      </c>
      <c r="C253" s="327">
        <v>5</v>
      </c>
      <c r="D253" s="327">
        <v>3</v>
      </c>
      <c r="E253" s="327" t="s">
        <v>143</v>
      </c>
      <c r="F253" s="327" t="s">
        <v>150</v>
      </c>
      <c r="G253" s="327" t="s">
        <v>154</v>
      </c>
      <c r="H253" s="327" t="s">
        <v>154</v>
      </c>
      <c r="I253" s="330">
        <v>7.1999999999999995E-2</v>
      </c>
      <c r="J253" s="330">
        <v>1.2E-2</v>
      </c>
      <c r="K253" s="330">
        <f t="shared" si="13"/>
        <v>8.3999999999999991E-2</v>
      </c>
      <c r="L253" s="9">
        <f t="shared" si="14"/>
        <v>54.58680818802123</v>
      </c>
      <c r="M253" s="9">
        <f t="shared" si="12"/>
        <v>9.0978013646702056</v>
      </c>
      <c r="N253" s="9">
        <f t="shared" si="15"/>
        <v>63.684609552691427</v>
      </c>
    </row>
    <row r="254" spans="1:14" ht="15" customHeight="1" x14ac:dyDescent="0.25">
      <c r="A254" s="11">
        <v>39968</v>
      </c>
      <c r="B254" s="340">
        <v>500</v>
      </c>
      <c r="C254" s="327">
        <v>5</v>
      </c>
      <c r="D254" s="327">
        <v>3</v>
      </c>
      <c r="E254" s="327" t="s">
        <v>143</v>
      </c>
      <c r="F254" s="327" t="s">
        <v>240</v>
      </c>
      <c r="G254" s="327" t="s">
        <v>154</v>
      </c>
      <c r="H254" s="327" t="s">
        <v>154</v>
      </c>
      <c r="I254" s="330">
        <v>7.9000000000000001E-2</v>
      </c>
      <c r="J254" s="330">
        <v>3.3000000000000002E-2</v>
      </c>
      <c r="K254" s="330">
        <f t="shared" si="13"/>
        <v>0.112</v>
      </c>
      <c r="L254" s="9">
        <f t="shared" si="14"/>
        <v>59.893858984078847</v>
      </c>
      <c r="M254" s="9">
        <f t="shared" si="12"/>
        <v>25.018953752843064</v>
      </c>
      <c r="N254" s="9">
        <f t="shared" si="15"/>
        <v>84.912812736921907</v>
      </c>
    </row>
    <row r="255" spans="1:14" ht="15" customHeight="1" x14ac:dyDescent="0.25">
      <c r="A255" s="11">
        <v>39968</v>
      </c>
      <c r="B255" s="340">
        <v>501</v>
      </c>
      <c r="C255" s="327">
        <v>5</v>
      </c>
      <c r="D255" s="327">
        <v>3</v>
      </c>
      <c r="E255" s="327" t="s">
        <v>143</v>
      </c>
      <c r="F255" s="327" t="s">
        <v>188</v>
      </c>
      <c r="G255" s="327" t="s">
        <v>154</v>
      </c>
      <c r="H255" s="327" t="s">
        <v>154</v>
      </c>
      <c r="I255" s="330">
        <v>0.11</v>
      </c>
      <c r="J255" s="330">
        <v>7.0000000000000001E-3</v>
      </c>
      <c r="K255" s="330">
        <f t="shared" si="13"/>
        <v>0.11700000000000001</v>
      </c>
      <c r="L255" s="9">
        <f t="shared" si="14"/>
        <v>83.396512509476878</v>
      </c>
      <c r="M255" s="9">
        <f t="shared" si="12"/>
        <v>5.3070507960576192</v>
      </c>
      <c r="N255" s="9">
        <f t="shared" si="15"/>
        <v>88.703563305534502</v>
      </c>
    </row>
    <row r="256" spans="1:14" ht="15" customHeight="1" x14ac:dyDescent="0.25">
      <c r="A256" s="11">
        <v>39968</v>
      </c>
      <c r="B256" s="340">
        <v>502</v>
      </c>
      <c r="C256" s="327">
        <v>5</v>
      </c>
      <c r="D256" s="327">
        <v>3</v>
      </c>
      <c r="E256" s="327" t="s">
        <v>143</v>
      </c>
      <c r="F256" s="327" t="s">
        <v>238</v>
      </c>
      <c r="G256" s="327" t="s">
        <v>154</v>
      </c>
      <c r="H256" s="327" t="s">
        <v>154</v>
      </c>
      <c r="I256" s="330">
        <v>6.9000000000000006E-2</v>
      </c>
      <c r="J256" s="330">
        <v>4.9000000000000002E-2</v>
      </c>
      <c r="K256" s="330">
        <f t="shared" si="13"/>
        <v>0.11800000000000001</v>
      </c>
      <c r="L256" s="9">
        <f t="shared" si="14"/>
        <v>52.312357846853686</v>
      </c>
      <c r="M256" s="9">
        <f t="shared" si="12"/>
        <v>37.149355572403337</v>
      </c>
      <c r="N256" s="9">
        <f t="shared" si="15"/>
        <v>89.461713419257023</v>
      </c>
    </row>
    <row r="257" spans="1:14" ht="15" customHeight="1" x14ac:dyDescent="0.25">
      <c r="A257" s="11">
        <v>39968</v>
      </c>
      <c r="B257" s="340">
        <v>503</v>
      </c>
      <c r="C257" s="327">
        <v>5</v>
      </c>
      <c r="D257" s="327">
        <v>3</v>
      </c>
      <c r="E257" s="327" t="s">
        <v>143</v>
      </c>
      <c r="F257" s="327" t="s">
        <v>151</v>
      </c>
      <c r="G257" s="327" t="s">
        <v>154</v>
      </c>
      <c r="H257" s="327" t="s">
        <v>154</v>
      </c>
      <c r="I257" s="330">
        <v>6.6000000000000003E-2</v>
      </c>
      <c r="J257" s="330">
        <v>2.5000000000000001E-2</v>
      </c>
      <c r="K257" s="330">
        <f t="shared" si="13"/>
        <v>9.0999999999999998E-2</v>
      </c>
      <c r="L257" s="9">
        <f t="shared" si="14"/>
        <v>50.037907505686128</v>
      </c>
      <c r="M257" s="9">
        <f t="shared" si="12"/>
        <v>18.953752843062926</v>
      </c>
      <c r="N257" s="9">
        <f t="shared" si="15"/>
        <v>68.991660348749051</v>
      </c>
    </row>
    <row r="258" spans="1:14" ht="15" customHeight="1" x14ac:dyDescent="0.25">
      <c r="A258" s="11">
        <v>39968</v>
      </c>
      <c r="B258" s="340">
        <v>504</v>
      </c>
      <c r="C258" s="327">
        <v>5</v>
      </c>
      <c r="D258" s="327">
        <v>3</v>
      </c>
      <c r="E258" s="327" t="s">
        <v>143</v>
      </c>
      <c r="F258" s="327" t="s">
        <v>148</v>
      </c>
      <c r="G258" s="327" t="s">
        <v>154</v>
      </c>
      <c r="H258" s="327" t="s">
        <v>155</v>
      </c>
      <c r="I258" s="330">
        <v>6.9000000000000006E-2</v>
      </c>
      <c r="J258" s="330">
        <v>2.7E-2</v>
      </c>
      <c r="K258" s="330">
        <f t="shared" si="13"/>
        <v>9.6000000000000002E-2</v>
      </c>
      <c r="L258" s="9">
        <f t="shared" si="14"/>
        <v>52.312357846853686</v>
      </c>
      <c r="M258" s="9">
        <f t="shared" si="12"/>
        <v>20.470053070507962</v>
      </c>
      <c r="N258" s="9">
        <f t="shared" si="15"/>
        <v>72.782410917361645</v>
      </c>
    </row>
    <row r="259" spans="1:14" ht="15" customHeight="1" x14ac:dyDescent="0.25">
      <c r="A259" s="11">
        <v>39968</v>
      </c>
      <c r="B259" s="340">
        <v>505</v>
      </c>
      <c r="C259" s="327">
        <v>5</v>
      </c>
      <c r="D259" s="327">
        <v>3</v>
      </c>
      <c r="E259" s="327" t="s">
        <v>143</v>
      </c>
      <c r="F259" s="327" t="s">
        <v>237</v>
      </c>
      <c r="G259" s="327" t="s">
        <v>154</v>
      </c>
      <c r="H259" s="327" t="s">
        <v>155</v>
      </c>
      <c r="I259" s="330">
        <v>6.0999999999999999E-2</v>
      </c>
      <c r="J259" s="330">
        <v>3.4000000000000002E-2</v>
      </c>
      <c r="K259" s="330">
        <f t="shared" si="13"/>
        <v>9.5000000000000001E-2</v>
      </c>
      <c r="L259" s="9">
        <f t="shared" si="14"/>
        <v>46.247156937073541</v>
      </c>
      <c r="M259" s="9">
        <f t="shared" si="12"/>
        <v>25.777103866565582</v>
      </c>
      <c r="N259" s="9">
        <f t="shared" si="15"/>
        <v>72.024260803639123</v>
      </c>
    </row>
    <row r="260" spans="1:14" ht="15" customHeight="1" x14ac:dyDescent="0.25">
      <c r="A260" s="11">
        <v>39968</v>
      </c>
      <c r="B260" s="340">
        <v>506</v>
      </c>
      <c r="C260" s="327">
        <v>5</v>
      </c>
      <c r="D260" s="327">
        <v>3</v>
      </c>
      <c r="E260" s="327" t="s">
        <v>143</v>
      </c>
      <c r="F260" s="327" t="s">
        <v>192</v>
      </c>
      <c r="G260" s="327" t="s">
        <v>154</v>
      </c>
      <c r="H260" s="327" t="s">
        <v>154</v>
      </c>
      <c r="I260" s="330">
        <v>0.17</v>
      </c>
      <c r="J260" s="330">
        <v>2.7E-2</v>
      </c>
      <c r="K260" s="330">
        <f t="shared" si="13"/>
        <v>0.19700000000000001</v>
      </c>
      <c r="L260" s="9">
        <f t="shared" si="14"/>
        <v>128.88551933282793</v>
      </c>
      <c r="M260" s="9">
        <f t="shared" si="12"/>
        <v>20.470053070507962</v>
      </c>
      <c r="N260" s="9">
        <f t="shared" si="15"/>
        <v>149.35557240333586</v>
      </c>
    </row>
    <row r="261" spans="1:14" ht="15" customHeight="1" x14ac:dyDescent="0.25">
      <c r="A261" s="11">
        <v>39968</v>
      </c>
      <c r="B261" s="340">
        <v>507</v>
      </c>
      <c r="C261" s="327">
        <v>5</v>
      </c>
      <c r="D261" s="327">
        <v>3</v>
      </c>
      <c r="E261" s="327" t="s">
        <v>143</v>
      </c>
      <c r="F261" s="327" t="s">
        <v>237</v>
      </c>
      <c r="G261" s="327" t="s">
        <v>154</v>
      </c>
      <c r="H261" s="327" t="s">
        <v>154</v>
      </c>
      <c r="I261" s="330">
        <v>2.3E-2</v>
      </c>
      <c r="J261" s="330">
        <v>7.0000000000000001E-3</v>
      </c>
      <c r="K261" s="330">
        <f t="shared" si="13"/>
        <v>0.03</v>
      </c>
      <c r="L261" s="9">
        <f t="shared" si="14"/>
        <v>17.437452615617893</v>
      </c>
      <c r="M261" s="9">
        <f t="shared" si="12"/>
        <v>5.3070507960576192</v>
      </c>
      <c r="N261" s="9">
        <f t="shared" si="15"/>
        <v>22.744503411675513</v>
      </c>
    </row>
    <row r="262" spans="1:14" ht="15" customHeight="1" x14ac:dyDescent="0.25">
      <c r="A262" s="11">
        <v>39968</v>
      </c>
      <c r="B262" s="340">
        <v>508</v>
      </c>
      <c r="C262" s="327">
        <v>5</v>
      </c>
      <c r="D262" s="327">
        <v>3</v>
      </c>
      <c r="E262" s="327" t="s">
        <v>143</v>
      </c>
      <c r="F262" s="327" t="s">
        <v>148</v>
      </c>
      <c r="G262" s="327" t="s">
        <v>157</v>
      </c>
      <c r="H262" s="327" t="s">
        <v>154</v>
      </c>
      <c r="I262" s="330">
        <v>5.7000000000000002E-2</v>
      </c>
      <c r="J262" s="330">
        <v>8.9999999999999993E-3</v>
      </c>
      <c r="K262" s="330">
        <f t="shared" si="13"/>
        <v>6.6000000000000003E-2</v>
      </c>
      <c r="L262" s="9">
        <f t="shared" si="14"/>
        <v>43.214556482183475</v>
      </c>
      <c r="M262" s="9">
        <f t="shared" si="12"/>
        <v>6.8233510235026538</v>
      </c>
      <c r="N262" s="9">
        <f t="shared" si="15"/>
        <v>50.037907505686128</v>
      </c>
    </row>
    <row r="263" spans="1:14" ht="15" customHeight="1" x14ac:dyDescent="0.25">
      <c r="A263" s="11">
        <v>39968</v>
      </c>
      <c r="B263" s="340">
        <v>509</v>
      </c>
      <c r="C263" s="327">
        <v>5</v>
      </c>
      <c r="D263" s="327">
        <v>3</v>
      </c>
      <c r="E263" s="327" t="s">
        <v>143</v>
      </c>
      <c r="F263" s="327" t="s">
        <v>181</v>
      </c>
      <c r="G263" s="327" t="s">
        <v>154</v>
      </c>
      <c r="H263" s="327" t="s">
        <v>154</v>
      </c>
      <c r="I263" s="330">
        <v>0.11700000000000001</v>
      </c>
      <c r="J263" s="330">
        <v>0.02</v>
      </c>
      <c r="K263" s="330">
        <f t="shared" si="13"/>
        <v>0.13700000000000001</v>
      </c>
      <c r="L263" s="9">
        <f t="shared" si="14"/>
        <v>88.703563305534502</v>
      </c>
      <c r="M263" s="9">
        <f t="shared" si="12"/>
        <v>15.163002274450342</v>
      </c>
      <c r="N263" s="9">
        <f t="shared" si="15"/>
        <v>103.86656557998484</v>
      </c>
    </row>
    <row r="264" spans="1:14" ht="15" customHeight="1" x14ac:dyDescent="0.25">
      <c r="A264" s="11">
        <v>39968</v>
      </c>
      <c r="B264" s="340">
        <v>510</v>
      </c>
      <c r="C264" s="327">
        <v>5</v>
      </c>
      <c r="D264" s="327">
        <v>3</v>
      </c>
      <c r="E264" s="327" t="s">
        <v>143</v>
      </c>
      <c r="F264" s="327" t="s">
        <v>193</v>
      </c>
      <c r="G264" s="327" t="s">
        <v>154</v>
      </c>
      <c r="H264" s="327" t="s">
        <v>154</v>
      </c>
      <c r="I264" s="330">
        <v>9.1999999999999998E-2</v>
      </c>
      <c r="J264" s="330">
        <v>4.2999999999999997E-2</v>
      </c>
      <c r="K264" s="330">
        <f t="shared" si="13"/>
        <v>0.13500000000000001</v>
      </c>
      <c r="L264" s="9">
        <f t="shared" si="14"/>
        <v>69.749810462471572</v>
      </c>
      <c r="M264" s="9">
        <f t="shared" si="12"/>
        <v>32.600454890068228</v>
      </c>
      <c r="N264" s="9">
        <f t="shared" si="15"/>
        <v>102.35026535253981</v>
      </c>
    </row>
    <row r="265" spans="1:14" ht="15" customHeight="1" x14ac:dyDescent="0.25">
      <c r="A265" s="11">
        <v>39968</v>
      </c>
      <c r="B265" s="340">
        <v>511</v>
      </c>
      <c r="C265" s="327">
        <v>5</v>
      </c>
      <c r="D265" s="327">
        <v>3</v>
      </c>
      <c r="E265" s="327" t="s">
        <v>143</v>
      </c>
      <c r="F265" s="327" t="s">
        <v>148</v>
      </c>
      <c r="G265" s="327" t="s">
        <v>157</v>
      </c>
      <c r="H265" s="327" t="s">
        <v>156</v>
      </c>
      <c r="I265" s="330">
        <v>0.13400000000000001</v>
      </c>
      <c r="J265" s="330">
        <v>1.4E-2</v>
      </c>
      <c r="K265" s="330">
        <f t="shared" si="13"/>
        <v>0.14800000000000002</v>
      </c>
      <c r="L265" s="9">
        <f t="shared" si="14"/>
        <v>101.59211523881729</v>
      </c>
      <c r="M265" s="9">
        <f t="shared" si="12"/>
        <v>10.614101592115238</v>
      </c>
      <c r="N265" s="9">
        <f t="shared" si="15"/>
        <v>112.20621683093255</v>
      </c>
    </row>
    <row r="266" spans="1:14" ht="15" customHeight="1" x14ac:dyDescent="0.25">
      <c r="A266" s="11">
        <v>39968</v>
      </c>
      <c r="B266" s="340">
        <v>512</v>
      </c>
      <c r="C266" s="327">
        <v>5</v>
      </c>
      <c r="D266" s="327">
        <v>3</v>
      </c>
      <c r="E266" s="327" t="s">
        <v>143</v>
      </c>
      <c r="F266" s="327" t="s">
        <v>237</v>
      </c>
      <c r="G266" s="327" t="s">
        <v>157</v>
      </c>
      <c r="H266" s="327" t="s">
        <v>154</v>
      </c>
      <c r="I266" s="330">
        <v>7.2999999999999995E-2</v>
      </c>
      <c r="J266" s="330">
        <v>8.9999999999999993E-3</v>
      </c>
      <c r="K266" s="330">
        <f t="shared" ref="K266:K329" si="16">SUM(I266,J266)</f>
        <v>8.199999999999999E-2</v>
      </c>
      <c r="L266" s="9">
        <f t="shared" ref="L266:L329" si="17">(10000*I266)/13.19</f>
        <v>55.344958301743745</v>
      </c>
      <c r="M266" s="9">
        <f t="shared" ref="M266:M329" si="18">(10000*J266)/13.19</f>
        <v>6.8233510235026538</v>
      </c>
      <c r="N266" s="9">
        <f t="shared" ref="N266:N329" si="19">(10000*K266)/13.19</f>
        <v>62.168309325246391</v>
      </c>
    </row>
    <row r="267" spans="1:14" ht="15" customHeight="1" x14ac:dyDescent="0.25">
      <c r="A267" s="11">
        <v>39968</v>
      </c>
      <c r="B267" s="340">
        <v>513</v>
      </c>
      <c r="C267" s="327">
        <v>5</v>
      </c>
      <c r="D267" s="327">
        <v>3</v>
      </c>
      <c r="E267" s="327" t="s">
        <v>143</v>
      </c>
      <c r="F267" s="327" t="s">
        <v>242</v>
      </c>
      <c r="G267" s="327" t="s">
        <v>154</v>
      </c>
      <c r="H267" s="327" t="s">
        <v>154</v>
      </c>
      <c r="I267" s="330">
        <v>0.123</v>
      </c>
      <c r="J267" s="330">
        <v>3.5999999999999997E-2</v>
      </c>
      <c r="K267" s="330">
        <f t="shared" si="16"/>
        <v>0.159</v>
      </c>
      <c r="L267" s="9">
        <f t="shared" si="17"/>
        <v>93.252463987869604</v>
      </c>
      <c r="M267" s="9">
        <f t="shared" si="18"/>
        <v>27.293404094010615</v>
      </c>
      <c r="N267" s="9">
        <f t="shared" si="19"/>
        <v>120.54586808188022</v>
      </c>
    </row>
    <row r="268" spans="1:14" ht="15" customHeight="1" x14ac:dyDescent="0.25">
      <c r="A268" s="11">
        <v>39968</v>
      </c>
      <c r="B268" s="340">
        <v>514</v>
      </c>
      <c r="C268" s="327">
        <v>5</v>
      </c>
      <c r="D268" s="327">
        <v>3</v>
      </c>
      <c r="E268" s="327" t="s">
        <v>143</v>
      </c>
      <c r="F268" s="327" t="s">
        <v>237</v>
      </c>
      <c r="G268" s="327" t="s">
        <v>157</v>
      </c>
      <c r="H268" s="327" t="s">
        <v>155</v>
      </c>
      <c r="I268" s="330">
        <v>7.9000000000000001E-2</v>
      </c>
      <c r="J268" s="330">
        <v>0.01</v>
      </c>
      <c r="K268" s="330">
        <f t="shared" si="16"/>
        <v>8.8999999999999996E-2</v>
      </c>
      <c r="L268" s="9">
        <f t="shared" si="17"/>
        <v>59.893858984078847</v>
      </c>
      <c r="M268" s="9">
        <f t="shared" si="18"/>
        <v>7.581501137225171</v>
      </c>
      <c r="N268" s="9">
        <f t="shared" si="19"/>
        <v>67.475360121304021</v>
      </c>
    </row>
    <row r="269" spans="1:14" ht="15" customHeight="1" x14ac:dyDescent="0.25">
      <c r="A269" s="11">
        <v>39968</v>
      </c>
      <c r="B269" s="340">
        <v>515</v>
      </c>
      <c r="C269" s="327">
        <v>5</v>
      </c>
      <c r="D269" s="327">
        <v>3</v>
      </c>
      <c r="E269" s="327" t="s">
        <v>143</v>
      </c>
      <c r="F269" s="327" t="s">
        <v>194</v>
      </c>
      <c r="G269" s="327" t="s">
        <v>154</v>
      </c>
      <c r="H269" s="327" t="s">
        <v>154</v>
      </c>
      <c r="I269" s="330">
        <v>0.01</v>
      </c>
      <c r="J269" s="330">
        <v>1.4E-2</v>
      </c>
      <c r="K269" s="330">
        <f t="shared" si="16"/>
        <v>2.4E-2</v>
      </c>
      <c r="L269" s="9">
        <f t="shared" si="17"/>
        <v>7.581501137225171</v>
      </c>
      <c r="M269" s="9">
        <f t="shared" si="18"/>
        <v>10.614101592115238</v>
      </c>
      <c r="N269" s="9">
        <f t="shared" si="19"/>
        <v>18.195602729340411</v>
      </c>
    </row>
    <row r="270" spans="1:14" ht="15" customHeight="1" x14ac:dyDescent="0.25">
      <c r="A270" s="11">
        <v>39968</v>
      </c>
      <c r="B270" s="340">
        <v>516</v>
      </c>
      <c r="C270" s="327">
        <v>5</v>
      </c>
      <c r="D270" s="327">
        <v>3</v>
      </c>
      <c r="E270" s="327" t="s">
        <v>143</v>
      </c>
      <c r="F270" s="327" t="s">
        <v>151</v>
      </c>
      <c r="G270" s="327" t="s">
        <v>154</v>
      </c>
      <c r="H270" s="327" t="s">
        <v>155</v>
      </c>
      <c r="I270" s="330">
        <v>4.2000000000000003E-2</v>
      </c>
      <c r="J270" s="330">
        <v>3.1E-2</v>
      </c>
      <c r="K270" s="330">
        <f t="shared" si="16"/>
        <v>7.3000000000000009E-2</v>
      </c>
      <c r="L270" s="9">
        <f t="shared" si="17"/>
        <v>31.842304776345717</v>
      </c>
      <c r="M270" s="9">
        <f t="shared" si="18"/>
        <v>23.502653525398031</v>
      </c>
      <c r="N270" s="9">
        <f t="shared" si="19"/>
        <v>55.344958301743759</v>
      </c>
    </row>
    <row r="271" spans="1:14" ht="15" customHeight="1" x14ac:dyDescent="0.25">
      <c r="A271" s="11">
        <v>39968</v>
      </c>
      <c r="B271" s="340">
        <v>517</v>
      </c>
      <c r="C271" s="327">
        <v>5</v>
      </c>
      <c r="D271" s="327">
        <v>3</v>
      </c>
      <c r="E271" s="327" t="s">
        <v>143</v>
      </c>
      <c r="F271" s="327" t="s">
        <v>148</v>
      </c>
      <c r="G271" s="327" t="s">
        <v>154</v>
      </c>
      <c r="H271" s="327" t="s">
        <v>156</v>
      </c>
      <c r="I271" s="330">
        <v>0.05</v>
      </c>
      <c r="J271" s="330">
        <v>3.7999999999999999E-2</v>
      </c>
      <c r="K271" s="330">
        <f t="shared" si="16"/>
        <v>8.7999999999999995E-2</v>
      </c>
      <c r="L271" s="9">
        <f t="shared" si="17"/>
        <v>37.907505686125852</v>
      </c>
      <c r="M271" s="9">
        <f t="shared" si="18"/>
        <v>28.809704321455648</v>
      </c>
      <c r="N271" s="9">
        <f t="shared" si="19"/>
        <v>66.7172100075815</v>
      </c>
    </row>
    <row r="272" spans="1:14" ht="15" customHeight="1" x14ac:dyDescent="0.25">
      <c r="A272" s="11">
        <v>39968</v>
      </c>
      <c r="B272" s="340">
        <v>518</v>
      </c>
      <c r="C272" s="327">
        <v>5</v>
      </c>
      <c r="D272" s="327">
        <v>3</v>
      </c>
      <c r="E272" s="327" t="s">
        <v>143</v>
      </c>
      <c r="F272" s="327" t="s">
        <v>241</v>
      </c>
      <c r="G272" s="327" t="s">
        <v>154</v>
      </c>
      <c r="H272" s="327" t="s">
        <v>154</v>
      </c>
      <c r="I272" s="330">
        <v>5.8000000000000003E-2</v>
      </c>
      <c r="J272" s="330">
        <v>8.9999999999999993E-3</v>
      </c>
      <c r="K272" s="330">
        <f t="shared" si="16"/>
        <v>6.7000000000000004E-2</v>
      </c>
      <c r="L272" s="9">
        <f t="shared" si="17"/>
        <v>43.97270659590599</v>
      </c>
      <c r="M272" s="9">
        <f t="shared" si="18"/>
        <v>6.8233510235026538</v>
      </c>
      <c r="N272" s="9">
        <f t="shared" si="19"/>
        <v>50.796057619408643</v>
      </c>
    </row>
    <row r="273" spans="1:14" ht="15" customHeight="1" x14ac:dyDescent="0.25">
      <c r="A273" s="11">
        <v>39968</v>
      </c>
      <c r="B273" s="340">
        <v>519</v>
      </c>
      <c r="C273" s="327">
        <v>5</v>
      </c>
      <c r="D273" s="327">
        <v>3</v>
      </c>
      <c r="E273" s="327" t="s">
        <v>143</v>
      </c>
      <c r="F273" s="327" t="s">
        <v>190</v>
      </c>
      <c r="G273" s="327" t="s">
        <v>154</v>
      </c>
      <c r="H273" s="327" t="s">
        <v>154</v>
      </c>
      <c r="I273" s="330">
        <v>7.5999999999999998E-2</v>
      </c>
      <c r="J273" s="330">
        <v>3.4000000000000002E-2</v>
      </c>
      <c r="K273" s="330">
        <f t="shared" si="16"/>
        <v>0.11</v>
      </c>
      <c r="L273" s="9">
        <f t="shared" si="17"/>
        <v>57.619408642911296</v>
      </c>
      <c r="M273" s="9">
        <f t="shared" si="18"/>
        <v>25.777103866565582</v>
      </c>
      <c r="N273" s="9">
        <f t="shared" si="19"/>
        <v>83.396512509476878</v>
      </c>
    </row>
    <row r="274" spans="1:14" ht="15" customHeight="1" x14ac:dyDescent="0.25">
      <c r="A274" s="11">
        <v>39968</v>
      </c>
      <c r="B274" s="340">
        <v>520</v>
      </c>
      <c r="C274" s="327">
        <v>5</v>
      </c>
      <c r="D274" s="327">
        <v>3</v>
      </c>
      <c r="E274" s="327" t="s">
        <v>143</v>
      </c>
      <c r="F274" s="327" t="s">
        <v>197</v>
      </c>
      <c r="G274" s="327" t="s">
        <v>154</v>
      </c>
      <c r="H274" s="327" t="s">
        <v>154</v>
      </c>
      <c r="I274" s="330">
        <v>2.7E-2</v>
      </c>
      <c r="J274" s="330">
        <v>5.4999999999999997E-3</v>
      </c>
      <c r="K274" s="330">
        <f t="shared" si="16"/>
        <v>3.2500000000000001E-2</v>
      </c>
      <c r="L274" s="9">
        <f t="shared" si="17"/>
        <v>20.470053070507962</v>
      </c>
      <c r="M274" s="9">
        <f t="shared" si="18"/>
        <v>4.1698256254738437</v>
      </c>
      <c r="N274" s="9">
        <f t="shared" si="19"/>
        <v>24.639878695981807</v>
      </c>
    </row>
    <row r="275" spans="1:14" ht="15" customHeight="1" x14ac:dyDescent="0.25">
      <c r="A275" s="11">
        <v>39968</v>
      </c>
      <c r="B275" s="340">
        <v>522</v>
      </c>
      <c r="C275" s="327">
        <v>5</v>
      </c>
      <c r="D275" s="327">
        <v>3</v>
      </c>
      <c r="E275" s="327" t="s">
        <v>143</v>
      </c>
      <c r="F275" s="327" t="s">
        <v>148</v>
      </c>
      <c r="G275" s="327" t="s">
        <v>157</v>
      </c>
      <c r="H275" s="327" t="s">
        <v>155</v>
      </c>
      <c r="I275" s="330">
        <v>9.7000000000000003E-2</v>
      </c>
      <c r="J275" s="330">
        <v>0.03</v>
      </c>
      <c r="K275" s="330">
        <f t="shared" si="16"/>
        <v>0.127</v>
      </c>
      <c r="L275" s="9">
        <f t="shared" si="17"/>
        <v>73.540561031084152</v>
      </c>
      <c r="M275" s="9">
        <f t="shared" si="18"/>
        <v>22.744503411675513</v>
      </c>
      <c r="N275" s="9">
        <f t="shared" si="19"/>
        <v>96.285064442759676</v>
      </c>
    </row>
    <row r="276" spans="1:14" ht="15" customHeight="1" x14ac:dyDescent="0.25">
      <c r="A276" s="11">
        <v>39968</v>
      </c>
      <c r="B276" s="340">
        <v>523</v>
      </c>
      <c r="C276" s="327">
        <v>5</v>
      </c>
      <c r="D276" s="327">
        <v>3</v>
      </c>
      <c r="E276" s="327" t="s">
        <v>143</v>
      </c>
      <c r="F276" s="327" t="s">
        <v>237</v>
      </c>
      <c r="G276" s="327" t="s">
        <v>154</v>
      </c>
      <c r="H276" s="327" t="s">
        <v>156</v>
      </c>
      <c r="I276" s="330">
        <v>8.5000000000000006E-2</v>
      </c>
      <c r="J276" s="330">
        <v>3.2000000000000001E-2</v>
      </c>
      <c r="K276" s="330">
        <f t="shared" si="16"/>
        <v>0.11700000000000001</v>
      </c>
      <c r="L276" s="9">
        <f t="shared" si="17"/>
        <v>64.442759666413963</v>
      </c>
      <c r="M276" s="9">
        <f t="shared" si="18"/>
        <v>24.260803639120546</v>
      </c>
      <c r="N276" s="9">
        <f t="shared" si="19"/>
        <v>88.703563305534502</v>
      </c>
    </row>
    <row r="277" spans="1:14" ht="15" customHeight="1" x14ac:dyDescent="0.25">
      <c r="A277" s="11">
        <v>39968</v>
      </c>
      <c r="B277" s="340">
        <v>524</v>
      </c>
      <c r="C277" s="327">
        <v>5</v>
      </c>
      <c r="D277" s="327">
        <v>3</v>
      </c>
      <c r="E277" s="327" t="s">
        <v>143</v>
      </c>
      <c r="F277" s="327" t="s">
        <v>191</v>
      </c>
      <c r="G277" s="327" t="s">
        <v>154</v>
      </c>
      <c r="H277" s="327" t="s">
        <v>154</v>
      </c>
      <c r="I277" s="330">
        <v>6.8000000000000005E-2</v>
      </c>
      <c r="J277" s="330">
        <v>5.2999999999999999E-2</v>
      </c>
      <c r="K277" s="330">
        <f t="shared" si="16"/>
        <v>0.121</v>
      </c>
      <c r="L277" s="9">
        <f t="shared" si="17"/>
        <v>51.554207733131165</v>
      </c>
      <c r="M277" s="9">
        <f t="shared" si="18"/>
        <v>40.181956027293403</v>
      </c>
      <c r="N277" s="9">
        <f t="shared" si="19"/>
        <v>91.736163760424574</v>
      </c>
    </row>
    <row r="278" spans="1:14" ht="15" customHeight="1" x14ac:dyDescent="0.25">
      <c r="A278" s="11">
        <v>39968</v>
      </c>
      <c r="B278" s="340">
        <v>525</v>
      </c>
      <c r="C278" s="327">
        <v>5</v>
      </c>
      <c r="D278" s="327">
        <v>3</v>
      </c>
      <c r="E278" s="327" t="s">
        <v>143</v>
      </c>
      <c r="F278" s="327" t="s">
        <v>149</v>
      </c>
      <c r="G278" s="327" t="s">
        <v>154</v>
      </c>
      <c r="H278" s="327" t="s">
        <v>154</v>
      </c>
      <c r="I278" s="330">
        <v>0.112</v>
      </c>
      <c r="J278" s="330">
        <v>1.4999999999999999E-2</v>
      </c>
      <c r="K278" s="330">
        <f t="shared" si="16"/>
        <v>0.127</v>
      </c>
      <c r="L278" s="9">
        <f t="shared" si="17"/>
        <v>84.912812736921907</v>
      </c>
      <c r="M278" s="9">
        <f t="shared" si="18"/>
        <v>11.372251705837757</v>
      </c>
      <c r="N278" s="9">
        <f t="shared" si="19"/>
        <v>96.285064442759676</v>
      </c>
    </row>
    <row r="279" spans="1:14" ht="15" customHeight="1" x14ac:dyDescent="0.25">
      <c r="A279" s="11">
        <v>39968</v>
      </c>
      <c r="B279" s="340">
        <v>561</v>
      </c>
      <c r="C279" s="327">
        <v>6</v>
      </c>
      <c r="D279" s="327">
        <v>2</v>
      </c>
      <c r="E279" s="327" t="s">
        <v>143</v>
      </c>
      <c r="F279" s="327" t="s">
        <v>149</v>
      </c>
      <c r="G279" s="327" t="s">
        <v>154</v>
      </c>
      <c r="H279" s="327" t="s">
        <v>155</v>
      </c>
      <c r="I279" s="330">
        <v>0.06</v>
      </c>
      <c r="J279" s="330">
        <v>0.01</v>
      </c>
      <c r="K279" s="330">
        <f t="shared" si="16"/>
        <v>6.9999999999999993E-2</v>
      </c>
      <c r="L279" s="9">
        <f t="shared" si="17"/>
        <v>45.489006823351026</v>
      </c>
      <c r="M279" s="9">
        <f t="shared" si="18"/>
        <v>7.581501137225171</v>
      </c>
      <c r="N279" s="9">
        <f t="shared" si="19"/>
        <v>53.070507960576187</v>
      </c>
    </row>
    <row r="280" spans="1:14" ht="15" customHeight="1" x14ac:dyDescent="0.25">
      <c r="A280" s="11">
        <v>39968</v>
      </c>
      <c r="B280" s="340">
        <v>562</v>
      </c>
      <c r="C280" s="327">
        <v>6</v>
      </c>
      <c r="D280" s="327">
        <v>2</v>
      </c>
      <c r="E280" s="327" t="s">
        <v>143</v>
      </c>
      <c r="F280" s="327" t="s">
        <v>148</v>
      </c>
      <c r="G280" s="327" t="s">
        <v>154</v>
      </c>
      <c r="H280" s="327" t="s">
        <v>154</v>
      </c>
      <c r="I280" s="330">
        <v>7.8E-2</v>
      </c>
      <c r="J280" s="330">
        <v>2.9000000000000001E-2</v>
      </c>
      <c r="K280" s="330">
        <f t="shared" si="16"/>
        <v>0.107</v>
      </c>
      <c r="L280" s="9">
        <f t="shared" si="17"/>
        <v>59.135708870356332</v>
      </c>
      <c r="M280" s="9">
        <f t="shared" si="18"/>
        <v>21.986353297952995</v>
      </c>
      <c r="N280" s="9">
        <f t="shared" si="19"/>
        <v>81.122062168309327</v>
      </c>
    </row>
    <row r="281" spans="1:14" ht="15" customHeight="1" x14ac:dyDescent="0.25">
      <c r="A281" s="11">
        <v>39968</v>
      </c>
      <c r="B281" s="340">
        <v>563</v>
      </c>
      <c r="C281" s="327">
        <v>6</v>
      </c>
      <c r="D281" s="327">
        <v>2</v>
      </c>
      <c r="E281" s="327" t="s">
        <v>143</v>
      </c>
      <c r="F281" s="327" t="s">
        <v>193</v>
      </c>
      <c r="G281" s="327" t="s">
        <v>154</v>
      </c>
      <c r="H281" s="327" t="s">
        <v>154</v>
      </c>
      <c r="I281" s="330">
        <v>2.3E-2</v>
      </c>
      <c r="J281" s="330">
        <v>8.9999999999999993E-3</v>
      </c>
      <c r="K281" s="330">
        <f t="shared" si="16"/>
        <v>3.2000000000000001E-2</v>
      </c>
      <c r="L281" s="9">
        <f t="shared" si="17"/>
        <v>17.437452615617893</v>
      </c>
      <c r="M281" s="9">
        <f t="shared" si="18"/>
        <v>6.8233510235026538</v>
      </c>
      <c r="N281" s="9">
        <f t="shared" si="19"/>
        <v>24.260803639120546</v>
      </c>
    </row>
    <row r="282" spans="1:14" ht="15" customHeight="1" x14ac:dyDescent="0.25">
      <c r="A282" s="11">
        <v>39968</v>
      </c>
      <c r="B282" s="340">
        <v>564</v>
      </c>
      <c r="C282" s="327">
        <v>6</v>
      </c>
      <c r="D282" s="327">
        <v>2</v>
      </c>
      <c r="E282" s="327" t="s">
        <v>143</v>
      </c>
      <c r="F282" s="327" t="s">
        <v>241</v>
      </c>
      <c r="G282" s="327" t="s">
        <v>154</v>
      </c>
      <c r="H282" s="327" t="s">
        <v>154</v>
      </c>
      <c r="I282" s="330">
        <v>6.8000000000000005E-2</v>
      </c>
      <c r="J282" s="330">
        <v>2.1999999999999999E-2</v>
      </c>
      <c r="K282" s="330">
        <f t="shared" si="16"/>
        <v>0.09</v>
      </c>
      <c r="L282" s="9">
        <f t="shared" si="17"/>
        <v>51.554207733131165</v>
      </c>
      <c r="M282" s="9">
        <f t="shared" si="18"/>
        <v>16.679302501895375</v>
      </c>
      <c r="N282" s="9">
        <f t="shared" si="19"/>
        <v>68.233510235026543</v>
      </c>
    </row>
    <row r="283" spans="1:14" ht="15" customHeight="1" x14ac:dyDescent="0.25">
      <c r="A283" s="11">
        <v>39968</v>
      </c>
      <c r="B283" s="340">
        <v>565</v>
      </c>
      <c r="C283" s="327">
        <v>6</v>
      </c>
      <c r="D283" s="327">
        <v>2</v>
      </c>
      <c r="E283" s="327" t="s">
        <v>143</v>
      </c>
      <c r="F283" s="327" t="s">
        <v>149</v>
      </c>
      <c r="G283" s="327" t="s">
        <v>154</v>
      </c>
      <c r="H283" s="327" t="s">
        <v>156</v>
      </c>
      <c r="I283" s="330">
        <v>4.9000000000000002E-2</v>
      </c>
      <c r="J283" s="330">
        <v>2.5999999999999999E-2</v>
      </c>
      <c r="K283" s="330">
        <f t="shared" si="16"/>
        <v>7.4999999999999997E-2</v>
      </c>
      <c r="L283" s="9">
        <f t="shared" si="17"/>
        <v>37.149355572403337</v>
      </c>
      <c r="M283" s="9">
        <f t="shared" si="18"/>
        <v>19.711902956785444</v>
      </c>
      <c r="N283" s="9">
        <f t="shared" si="19"/>
        <v>56.861258529188781</v>
      </c>
    </row>
    <row r="284" spans="1:14" ht="15" customHeight="1" x14ac:dyDescent="0.25">
      <c r="A284" s="11">
        <v>39968</v>
      </c>
      <c r="B284" s="340">
        <v>566</v>
      </c>
      <c r="C284" s="327">
        <v>6</v>
      </c>
      <c r="D284" s="327">
        <v>2</v>
      </c>
      <c r="E284" s="327" t="s">
        <v>143</v>
      </c>
      <c r="F284" s="327" t="s">
        <v>237</v>
      </c>
      <c r="G284" s="327" t="s">
        <v>157</v>
      </c>
      <c r="H284" s="327" t="s">
        <v>156</v>
      </c>
      <c r="I284" s="330">
        <v>3.5999999999999997E-2</v>
      </c>
      <c r="J284" s="330">
        <v>1.7999999999999999E-2</v>
      </c>
      <c r="K284" s="330">
        <f t="shared" si="16"/>
        <v>5.3999999999999992E-2</v>
      </c>
      <c r="L284" s="9">
        <f t="shared" si="17"/>
        <v>27.293404094010615</v>
      </c>
      <c r="M284" s="9">
        <f t="shared" si="18"/>
        <v>13.646702047005308</v>
      </c>
      <c r="N284" s="9">
        <f t="shared" si="19"/>
        <v>40.940106141015917</v>
      </c>
    </row>
    <row r="285" spans="1:14" ht="15" customHeight="1" x14ac:dyDescent="0.25">
      <c r="A285" s="11">
        <v>39968</v>
      </c>
      <c r="B285" s="340">
        <v>567</v>
      </c>
      <c r="C285" s="327">
        <v>6</v>
      </c>
      <c r="D285" s="327">
        <v>2</v>
      </c>
      <c r="E285" s="327" t="s">
        <v>143</v>
      </c>
      <c r="F285" s="327" t="s">
        <v>190</v>
      </c>
      <c r="G285" s="327" t="s">
        <v>154</v>
      </c>
      <c r="H285" s="327" t="s">
        <v>154</v>
      </c>
      <c r="I285" s="330">
        <v>1.9E-2</v>
      </c>
      <c r="J285" s="330">
        <v>4.0000000000000001E-3</v>
      </c>
      <c r="K285" s="330">
        <f t="shared" si="16"/>
        <v>2.3E-2</v>
      </c>
      <c r="L285" s="9">
        <f t="shared" si="17"/>
        <v>14.404852160727824</v>
      </c>
      <c r="M285" s="9">
        <f t="shared" si="18"/>
        <v>3.0326004548900682</v>
      </c>
      <c r="N285" s="9">
        <f t="shared" si="19"/>
        <v>17.437452615617893</v>
      </c>
    </row>
    <row r="286" spans="1:14" ht="15" customHeight="1" x14ac:dyDescent="0.25">
      <c r="A286" s="11">
        <v>39968</v>
      </c>
      <c r="B286" s="340">
        <v>568</v>
      </c>
      <c r="C286" s="327">
        <v>6</v>
      </c>
      <c r="D286" s="327">
        <v>2</v>
      </c>
      <c r="E286" s="327" t="s">
        <v>143</v>
      </c>
      <c r="F286" s="327" t="s">
        <v>242</v>
      </c>
      <c r="G286" s="327" t="s">
        <v>154</v>
      </c>
      <c r="H286" s="327" t="s">
        <v>154</v>
      </c>
      <c r="I286" s="330">
        <v>8.7999999999999995E-2</v>
      </c>
      <c r="J286" s="330">
        <v>1.4E-2</v>
      </c>
      <c r="K286" s="330">
        <f t="shared" si="16"/>
        <v>0.10199999999999999</v>
      </c>
      <c r="L286" s="9">
        <f t="shared" si="17"/>
        <v>66.7172100075815</v>
      </c>
      <c r="M286" s="9">
        <f t="shared" si="18"/>
        <v>10.614101592115238</v>
      </c>
      <c r="N286" s="9">
        <f t="shared" si="19"/>
        <v>77.331311599696733</v>
      </c>
    </row>
    <row r="287" spans="1:14" ht="15" customHeight="1" x14ac:dyDescent="0.25">
      <c r="A287" s="11">
        <v>39968</v>
      </c>
      <c r="B287" s="340">
        <v>569</v>
      </c>
      <c r="C287" s="327">
        <v>6</v>
      </c>
      <c r="D287" s="327">
        <v>2</v>
      </c>
      <c r="E287" s="327" t="s">
        <v>143</v>
      </c>
      <c r="F287" s="327" t="s">
        <v>186</v>
      </c>
      <c r="G287" s="327" t="s">
        <v>154</v>
      </c>
      <c r="H287" s="327" t="s">
        <v>154</v>
      </c>
      <c r="I287" s="330">
        <v>2.9000000000000001E-2</v>
      </c>
      <c r="J287" s="330">
        <v>1.6E-2</v>
      </c>
      <c r="K287" s="330">
        <f t="shared" si="16"/>
        <v>4.4999999999999998E-2</v>
      </c>
      <c r="L287" s="9">
        <f t="shared" si="17"/>
        <v>21.986353297952995</v>
      </c>
      <c r="M287" s="9">
        <f t="shared" si="18"/>
        <v>12.130401819560273</v>
      </c>
      <c r="N287" s="9">
        <f t="shared" si="19"/>
        <v>34.116755117513272</v>
      </c>
    </row>
    <row r="288" spans="1:14" ht="15" customHeight="1" x14ac:dyDescent="0.25">
      <c r="A288" s="11">
        <v>39968</v>
      </c>
      <c r="B288" s="340">
        <v>570</v>
      </c>
      <c r="C288" s="327">
        <v>6</v>
      </c>
      <c r="D288" s="327">
        <v>2</v>
      </c>
      <c r="E288" s="327" t="s">
        <v>143</v>
      </c>
      <c r="F288" s="327" t="s">
        <v>151</v>
      </c>
      <c r="G288" s="327" t="s">
        <v>154</v>
      </c>
      <c r="H288" s="327" t="s">
        <v>154</v>
      </c>
      <c r="I288" s="330">
        <v>0.114</v>
      </c>
      <c r="J288" s="330">
        <v>5.1999999999999998E-2</v>
      </c>
      <c r="K288" s="330">
        <f t="shared" si="16"/>
        <v>0.16600000000000001</v>
      </c>
      <c r="L288" s="9">
        <f t="shared" si="17"/>
        <v>86.429112964366951</v>
      </c>
      <c r="M288" s="9">
        <f t="shared" si="18"/>
        <v>39.423805913570888</v>
      </c>
      <c r="N288" s="9">
        <f t="shared" si="19"/>
        <v>125.85291887793784</v>
      </c>
    </row>
    <row r="289" spans="1:14" ht="15" customHeight="1" x14ac:dyDescent="0.25">
      <c r="A289" s="11">
        <v>39968</v>
      </c>
      <c r="B289" s="340">
        <v>571</v>
      </c>
      <c r="C289" s="327">
        <v>6</v>
      </c>
      <c r="D289" s="327">
        <v>2</v>
      </c>
      <c r="E289" s="327" t="s">
        <v>143</v>
      </c>
      <c r="F289" s="327" t="s">
        <v>148</v>
      </c>
      <c r="G289" s="327" t="s">
        <v>154</v>
      </c>
      <c r="H289" s="327" t="s">
        <v>155</v>
      </c>
      <c r="I289" s="330">
        <v>6.4000000000000001E-2</v>
      </c>
      <c r="J289" s="330">
        <v>3.9E-2</v>
      </c>
      <c r="K289" s="330">
        <f t="shared" si="16"/>
        <v>0.10300000000000001</v>
      </c>
      <c r="L289" s="9">
        <f t="shared" si="17"/>
        <v>48.521607278241092</v>
      </c>
      <c r="M289" s="9">
        <f t="shared" si="18"/>
        <v>29.567854435178166</v>
      </c>
      <c r="N289" s="9">
        <f t="shared" si="19"/>
        <v>78.089461713419254</v>
      </c>
    </row>
    <row r="290" spans="1:14" ht="15" customHeight="1" x14ac:dyDescent="0.25">
      <c r="A290" s="11">
        <v>39968</v>
      </c>
      <c r="B290" s="340">
        <v>572</v>
      </c>
      <c r="C290" s="327">
        <v>6</v>
      </c>
      <c r="D290" s="327">
        <v>2</v>
      </c>
      <c r="E290" s="327" t="s">
        <v>143</v>
      </c>
      <c r="F290" s="327" t="s">
        <v>148</v>
      </c>
      <c r="G290" s="327" t="s">
        <v>154</v>
      </c>
      <c r="H290" s="327" t="s">
        <v>156</v>
      </c>
      <c r="I290" s="330">
        <v>8.3000000000000004E-2</v>
      </c>
      <c r="J290" s="330">
        <v>2.5000000000000001E-2</v>
      </c>
      <c r="K290" s="330">
        <f t="shared" si="16"/>
        <v>0.10800000000000001</v>
      </c>
      <c r="L290" s="9">
        <f t="shared" si="17"/>
        <v>62.926459438968919</v>
      </c>
      <c r="M290" s="9">
        <f t="shared" si="18"/>
        <v>18.953752843062926</v>
      </c>
      <c r="N290" s="9">
        <f t="shared" si="19"/>
        <v>81.880212282031863</v>
      </c>
    </row>
    <row r="291" spans="1:14" ht="15" customHeight="1" x14ac:dyDescent="0.25">
      <c r="A291" s="11">
        <v>39968</v>
      </c>
      <c r="B291" s="340">
        <v>573</v>
      </c>
      <c r="C291" s="327">
        <v>6</v>
      </c>
      <c r="D291" s="327">
        <v>2</v>
      </c>
      <c r="E291" s="327" t="s">
        <v>143</v>
      </c>
      <c r="F291" s="327" t="s">
        <v>238</v>
      </c>
      <c r="G291" s="327" t="s">
        <v>154</v>
      </c>
      <c r="H291" s="327" t="s">
        <v>154</v>
      </c>
      <c r="I291" s="330">
        <v>0.106</v>
      </c>
      <c r="J291" s="330">
        <v>8.7999999999999995E-2</v>
      </c>
      <c r="K291" s="330">
        <f t="shared" si="16"/>
        <v>0.19400000000000001</v>
      </c>
      <c r="L291" s="9">
        <f t="shared" si="17"/>
        <v>80.363912054586805</v>
      </c>
      <c r="M291" s="9">
        <f t="shared" si="18"/>
        <v>66.7172100075815</v>
      </c>
      <c r="N291" s="9">
        <f t="shared" si="19"/>
        <v>147.0811220621683</v>
      </c>
    </row>
    <row r="292" spans="1:14" ht="15" customHeight="1" x14ac:dyDescent="0.25">
      <c r="A292" s="11">
        <v>39968</v>
      </c>
      <c r="B292" s="340">
        <v>574</v>
      </c>
      <c r="C292" s="327">
        <v>6</v>
      </c>
      <c r="D292" s="327">
        <v>2</v>
      </c>
      <c r="E292" s="327" t="s">
        <v>143</v>
      </c>
      <c r="F292" s="327" t="s">
        <v>148</v>
      </c>
      <c r="G292" s="327" t="s">
        <v>157</v>
      </c>
      <c r="H292" s="327" t="s">
        <v>154</v>
      </c>
      <c r="I292" s="330">
        <v>0.09</v>
      </c>
      <c r="J292" s="330">
        <v>3.4000000000000002E-2</v>
      </c>
      <c r="K292" s="330">
        <f t="shared" si="16"/>
        <v>0.124</v>
      </c>
      <c r="L292" s="9">
        <f t="shared" si="17"/>
        <v>68.233510235026543</v>
      </c>
      <c r="M292" s="9">
        <f t="shared" si="18"/>
        <v>25.777103866565582</v>
      </c>
      <c r="N292" s="9">
        <f t="shared" si="19"/>
        <v>94.010614101592125</v>
      </c>
    </row>
    <row r="293" spans="1:14" ht="15" customHeight="1" x14ac:dyDescent="0.25">
      <c r="A293" s="11">
        <v>39968</v>
      </c>
      <c r="B293" s="340">
        <v>575</v>
      </c>
      <c r="C293" s="327">
        <v>6</v>
      </c>
      <c r="D293" s="327">
        <v>2</v>
      </c>
      <c r="E293" s="327" t="s">
        <v>143</v>
      </c>
      <c r="F293" s="327" t="s">
        <v>189</v>
      </c>
      <c r="G293" s="327" t="s">
        <v>154</v>
      </c>
      <c r="H293" s="327" t="s">
        <v>154</v>
      </c>
      <c r="I293" s="330">
        <v>5.0999999999999997E-2</v>
      </c>
      <c r="J293" s="330">
        <v>8.0000000000000002E-3</v>
      </c>
      <c r="K293" s="330">
        <f t="shared" si="16"/>
        <v>5.8999999999999997E-2</v>
      </c>
      <c r="L293" s="9">
        <f t="shared" si="17"/>
        <v>38.665655799848366</v>
      </c>
      <c r="M293" s="9">
        <f t="shared" si="18"/>
        <v>6.0652009097801365</v>
      </c>
      <c r="N293" s="9">
        <f t="shared" si="19"/>
        <v>44.730856709628512</v>
      </c>
    </row>
    <row r="294" spans="1:14" ht="15" customHeight="1" x14ac:dyDescent="0.25">
      <c r="A294" s="11">
        <v>39968</v>
      </c>
      <c r="B294" s="340">
        <v>576</v>
      </c>
      <c r="C294" s="327">
        <v>6</v>
      </c>
      <c r="D294" s="327">
        <v>2</v>
      </c>
      <c r="E294" s="327" t="s">
        <v>143</v>
      </c>
      <c r="F294" s="327" t="s">
        <v>151</v>
      </c>
      <c r="G294" s="327" t="s">
        <v>154</v>
      </c>
      <c r="H294" s="327" t="s">
        <v>155</v>
      </c>
      <c r="I294" s="330">
        <v>6.8000000000000005E-2</v>
      </c>
      <c r="J294" s="330">
        <v>8.9999999999999993E-3</v>
      </c>
      <c r="K294" s="330">
        <f t="shared" si="16"/>
        <v>7.6999999999999999E-2</v>
      </c>
      <c r="L294" s="9">
        <f t="shared" si="17"/>
        <v>51.554207733131165</v>
      </c>
      <c r="M294" s="9">
        <f t="shared" si="18"/>
        <v>6.8233510235026538</v>
      </c>
      <c r="N294" s="9">
        <f t="shared" si="19"/>
        <v>58.377558756633817</v>
      </c>
    </row>
    <row r="295" spans="1:14" ht="15" customHeight="1" x14ac:dyDescent="0.25">
      <c r="A295" s="11">
        <v>39968</v>
      </c>
      <c r="B295" s="340">
        <v>577</v>
      </c>
      <c r="C295" s="327">
        <v>6</v>
      </c>
      <c r="D295" s="327">
        <v>2</v>
      </c>
      <c r="E295" s="327" t="s">
        <v>143</v>
      </c>
      <c r="F295" s="327" t="s">
        <v>150</v>
      </c>
      <c r="G295" s="327" t="s">
        <v>154</v>
      </c>
      <c r="H295" s="327" t="s">
        <v>154</v>
      </c>
      <c r="I295" s="330">
        <v>0.115</v>
      </c>
      <c r="J295" s="330">
        <v>0.06</v>
      </c>
      <c r="K295" s="330">
        <f t="shared" si="16"/>
        <v>0.17499999999999999</v>
      </c>
      <c r="L295" s="9">
        <f t="shared" si="17"/>
        <v>87.187263078089458</v>
      </c>
      <c r="M295" s="9">
        <f t="shared" si="18"/>
        <v>45.489006823351026</v>
      </c>
      <c r="N295" s="9">
        <f t="shared" si="19"/>
        <v>132.67626990144049</v>
      </c>
    </row>
    <row r="296" spans="1:14" ht="15" customHeight="1" x14ac:dyDescent="0.25">
      <c r="A296" s="11">
        <v>39968</v>
      </c>
      <c r="B296" s="340">
        <v>578</v>
      </c>
      <c r="C296" s="327">
        <v>6</v>
      </c>
      <c r="D296" s="327">
        <v>2</v>
      </c>
      <c r="E296" s="327" t="s">
        <v>143</v>
      </c>
      <c r="F296" s="327" t="s">
        <v>151</v>
      </c>
      <c r="G296" s="327" t="s">
        <v>154</v>
      </c>
      <c r="H296" s="327" t="s">
        <v>156</v>
      </c>
      <c r="I296" s="330">
        <v>4.3999999999999997E-2</v>
      </c>
      <c r="J296" s="330">
        <v>2.8000000000000001E-2</v>
      </c>
      <c r="K296" s="330">
        <f t="shared" si="16"/>
        <v>7.1999999999999995E-2</v>
      </c>
      <c r="L296" s="9">
        <f t="shared" si="17"/>
        <v>33.35860500379075</v>
      </c>
      <c r="M296" s="9">
        <f t="shared" si="18"/>
        <v>21.228203184230477</v>
      </c>
      <c r="N296" s="9">
        <f t="shared" si="19"/>
        <v>54.58680818802123</v>
      </c>
    </row>
    <row r="297" spans="1:14" ht="15" customHeight="1" x14ac:dyDescent="0.25">
      <c r="A297" s="11">
        <v>39968</v>
      </c>
      <c r="B297" s="340">
        <v>579</v>
      </c>
      <c r="C297" s="327">
        <v>6</v>
      </c>
      <c r="D297" s="327">
        <v>2</v>
      </c>
      <c r="E297" s="327" t="s">
        <v>143</v>
      </c>
      <c r="F297" s="327" t="s">
        <v>237</v>
      </c>
      <c r="G297" s="327" t="s">
        <v>157</v>
      </c>
      <c r="H297" s="327" t="s">
        <v>154</v>
      </c>
      <c r="I297" s="330">
        <v>4.4999999999999998E-2</v>
      </c>
      <c r="J297" s="330">
        <v>1.4E-2</v>
      </c>
      <c r="K297" s="330">
        <f t="shared" si="16"/>
        <v>5.8999999999999997E-2</v>
      </c>
      <c r="L297" s="9">
        <f t="shared" si="17"/>
        <v>34.116755117513272</v>
      </c>
      <c r="M297" s="9">
        <f t="shared" si="18"/>
        <v>10.614101592115238</v>
      </c>
      <c r="N297" s="9">
        <f t="shared" si="19"/>
        <v>44.730856709628512</v>
      </c>
    </row>
    <row r="298" spans="1:14" ht="15" customHeight="1" x14ac:dyDescent="0.25">
      <c r="A298" s="11">
        <v>39968</v>
      </c>
      <c r="B298" s="340">
        <v>580</v>
      </c>
      <c r="C298" s="327">
        <v>6</v>
      </c>
      <c r="D298" s="327">
        <v>2</v>
      </c>
      <c r="E298" s="327" t="s">
        <v>143</v>
      </c>
      <c r="F298" s="327" t="s">
        <v>181</v>
      </c>
      <c r="G298" s="327" t="s">
        <v>154</v>
      </c>
      <c r="H298" s="327" t="s">
        <v>154</v>
      </c>
      <c r="I298" s="330">
        <v>0.113</v>
      </c>
      <c r="J298" s="330">
        <v>4.2000000000000003E-2</v>
      </c>
      <c r="K298" s="330">
        <f t="shared" si="16"/>
        <v>0.155</v>
      </c>
      <c r="L298" s="9">
        <f t="shared" si="17"/>
        <v>85.670962850644429</v>
      </c>
      <c r="M298" s="9">
        <f t="shared" si="18"/>
        <v>31.842304776345717</v>
      </c>
      <c r="N298" s="9">
        <f t="shared" si="19"/>
        <v>117.51326762699014</v>
      </c>
    </row>
    <row r="299" spans="1:14" ht="15" customHeight="1" x14ac:dyDescent="0.25">
      <c r="A299" s="11">
        <v>39968</v>
      </c>
      <c r="B299" s="340">
        <v>581</v>
      </c>
      <c r="C299" s="327">
        <v>6</v>
      </c>
      <c r="D299" s="327">
        <v>2</v>
      </c>
      <c r="E299" s="327" t="s">
        <v>143</v>
      </c>
      <c r="F299" s="327" t="s">
        <v>197</v>
      </c>
      <c r="G299" s="327" t="s">
        <v>154</v>
      </c>
      <c r="H299" s="327" t="s">
        <v>154</v>
      </c>
      <c r="I299" s="330">
        <v>6.3E-2</v>
      </c>
      <c r="J299" s="330">
        <v>8.0000000000000002E-3</v>
      </c>
      <c r="K299" s="330">
        <f t="shared" si="16"/>
        <v>7.1000000000000008E-2</v>
      </c>
      <c r="L299" s="9">
        <f t="shared" si="17"/>
        <v>47.763457164518577</v>
      </c>
      <c r="M299" s="9">
        <f t="shared" si="18"/>
        <v>6.0652009097801365</v>
      </c>
      <c r="N299" s="9">
        <f t="shared" si="19"/>
        <v>53.828658074298723</v>
      </c>
    </row>
    <row r="300" spans="1:14" ht="15" customHeight="1" x14ac:dyDescent="0.25">
      <c r="A300" s="11">
        <v>39968</v>
      </c>
      <c r="B300" s="340">
        <v>582</v>
      </c>
      <c r="C300" s="327">
        <v>6</v>
      </c>
      <c r="D300" s="327">
        <v>2</v>
      </c>
      <c r="E300" s="327" t="s">
        <v>143</v>
      </c>
      <c r="F300" s="327" t="s">
        <v>191</v>
      </c>
      <c r="G300" s="327" t="s">
        <v>154</v>
      </c>
      <c r="H300" s="327" t="s">
        <v>154</v>
      </c>
      <c r="I300" s="330">
        <v>0.26800000000000002</v>
      </c>
      <c r="J300" s="330">
        <v>6.5000000000000002E-2</v>
      </c>
      <c r="K300" s="330">
        <f t="shared" si="16"/>
        <v>0.33300000000000002</v>
      </c>
      <c r="L300" s="9">
        <f t="shared" si="17"/>
        <v>203.18423047763457</v>
      </c>
      <c r="M300" s="9">
        <f t="shared" si="18"/>
        <v>49.279757391963614</v>
      </c>
      <c r="N300" s="9">
        <f t="shared" si="19"/>
        <v>252.46398786959818</v>
      </c>
    </row>
    <row r="301" spans="1:14" ht="15" customHeight="1" x14ac:dyDescent="0.25">
      <c r="A301" s="11">
        <v>39968</v>
      </c>
      <c r="B301" s="340">
        <v>583</v>
      </c>
      <c r="C301" s="327">
        <v>6</v>
      </c>
      <c r="D301" s="327">
        <v>2</v>
      </c>
      <c r="E301" s="327" t="s">
        <v>143</v>
      </c>
      <c r="F301" s="327" t="s">
        <v>237</v>
      </c>
      <c r="G301" s="327" t="s">
        <v>154</v>
      </c>
      <c r="H301" s="327" t="s">
        <v>154</v>
      </c>
      <c r="I301" s="330">
        <v>1.0999999999999999E-2</v>
      </c>
      <c r="J301" s="330">
        <v>3.3000000000000002E-2</v>
      </c>
      <c r="K301" s="330">
        <f t="shared" si="16"/>
        <v>4.3999999999999997E-2</v>
      </c>
      <c r="L301" s="9">
        <f t="shared" si="17"/>
        <v>8.3396512509476874</v>
      </c>
      <c r="M301" s="9">
        <f t="shared" si="18"/>
        <v>25.018953752843064</v>
      </c>
      <c r="N301" s="9">
        <f t="shared" si="19"/>
        <v>33.35860500379075</v>
      </c>
    </row>
    <row r="302" spans="1:14" ht="15" customHeight="1" x14ac:dyDescent="0.25">
      <c r="A302" s="11">
        <v>39968</v>
      </c>
      <c r="B302" s="447">
        <v>584</v>
      </c>
      <c r="C302" s="329">
        <v>6</v>
      </c>
      <c r="D302" s="329">
        <v>2</v>
      </c>
      <c r="E302" s="329" t="s">
        <v>143</v>
      </c>
      <c r="F302" s="329" t="s">
        <v>192</v>
      </c>
      <c r="G302" s="329" t="s">
        <v>154</v>
      </c>
      <c r="H302" s="329" t="s">
        <v>154</v>
      </c>
      <c r="I302" s="321">
        <v>0.14399999999999999</v>
      </c>
      <c r="J302" s="321">
        <v>8.5999999999999993E-2</v>
      </c>
      <c r="K302" s="330">
        <f t="shared" si="16"/>
        <v>0.22999999999999998</v>
      </c>
      <c r="L302" s="9">
        <f t="shared" si="17"/>
        <v>109.17361637604246</v>
      </c>
      <c r="M302" s="9">
        <f t="shared" si="18"/>
        <v>65.200909780136456</v>
      </c>
      <c r="N302" s="9">
        <f t="shared" si="19"/>
        <v>174.37452615617892</v>
      </c>
    </row>
    <row r="303" spans="1:14" ht="15" customHeight="1" x14ac:dyDescent="0.25">
      <c r="A303" s="11">
        <v>39968</v>
      </c>
      <c r="B303" s="447"/>
      <c r="C303" s="329"/>
      <c r="D303" s="329"/>
      <c r="E303" s="329"/>
      <c r="F303" s="329"/>
      <c r="G303" s="329"/>
      <c r="H303" s="329"/>
      <c r="I303" s="321">
        <v>8.6999999999999994E-2</v>
      </c>
      <c r="J303" s="321">
        <v>2.5000000000000001E-2</v>
      </c>
      <c r="K303" s="330">
        <f t="shared" si="16"/>
        <v>0.11199999999999999</v>
      </c>
      <c r="L303" s="9">
        <f t="shared" si="17"/>
        <v>65.959059893858978</v>
      </c>
      <c r="M303" s="9">
        <f t="shared" si="18"/>
        <v>18.953752843062926</v>
      </c>
      <c r="N303" s="9">
        <f t="shared" si="19"/>
        <v>84.912812736921893</v>
      </c>
    </row>
    <row r="304" spans="1:14" ht="15" customHeight="1" x14ac:dyDescent="0.25">
      <c r="A304" s="11">
        <v>39968</v>
      </c>
      <c r="B304" s="340">
        <v>585</v>
      </c>
      <c r="C304" s="327">
        <v>6</v>
      </c>
      <c r="D304" s="327">
        <v>2</v>
      </c>
      <c r="E304" s="327" t="s">
        <v>143</v>
      </c>
      <c r="F304" s="327" t="s">
        <v>237</v>
      </c>
      <c r="G304" s="327" t="s">
        <v>154</v>
      </c>
      <c r="H304" s="327" t="s">
        <v>156</v>
      </c>
      <c r="I304" s="330">
        <v>0.03</v>
      </c>
      <c r="J304" s="330">
        <v>9.4999999999999998E-3</v>
      </c>
      <c r="K304" s="330">
        <f t="shared" si="16"/>
        <v>3.95E-2</v>
      </c>
      <c r="L304" s="9">
        <f t="shared" si="17"/>
        <v>22.744503411675513</v>
      </c>
      <c r="M304" s="9">
        <f t="shared" si="18"/>
        <v>7.202426080363912</v>
      </c>
      <c r="N304" s="9">
        <f t="shared" si="19"/>
        <v>29.946929492039423</v>
      </c>
    </row>
    <row r="305" spans="1:14" ht="15" customHeight="1" x14ac:dyDescent="0.25">
      <c r="A305" s="11">
        <v>39968</v>
      </c>
      <c r="B305" s="340">
        <v>586</v>
      </c>
      <c r="C305" s="327">
        <v>6</v>
      </c>
      <c r="D305" s="327">
        <v>2</v>
      </c>
      <c r="E305" s="327" t="s">
        <v>143</v>
      </c>
      <c r="F305" s="327" t="s">
        <v>148</v>
      </c>
      <c r="G305" s="327" t="s">
        <v>157</v>
      </c>
      <c r="H305" s="327" t="s">
        <v>156</v>
      </c>
      <c r="I305" s="330">
        <v>1.7999999999999999E-2</v>
      </c>
      <c r="J305" s="330">
        <v>1.2E-2</v>
      </c>
      <c r="K305" s="330">
        <f t="shared" si="16"/>
        <v>0.03</v>
      </c>
      <c r="L305" s="9">
        <f t="shared" si="17"/>
        <v>13.646702047005308</v>
      </c>
      <c r="M305" s="9">
        <f t="shared" si="18"/>
        <v>9.0978013646702056</v>
      </c>
      <c r="N305" s="9">
        <f t="shared" si="19"/>
        <v>22.744503411675513</v>
      </c>
    </row>
    <row r="306" spans="1:14" ht="15" customHeight="1" x14ac:dyDescent="0.25">
      <c r="A306" s="11">
        <v>39968</v>
      </c>
      <c r="B306" s="340">
        <v>587</v>
      </c>
      <c r="C306" s="327">
        <v>6</v>
      </c>
      <c r="D306" s="327">
        <v>2</v>
      </c>
      <c r="E306" s="327" t="s">
        <v>143</v>
      </c>
      <c r="F306" s="327" t="s">
        <v>149</v>
      </c>
      <c r="G306" s="327" t="s">
        <v>154</v>
      </c>
      <c r="H306" s="327" t="s">
        <v>154</v>
      </c>
      <c r="I306" s="330">
        <v>7.8E-2</v>
      </c>
      <c r="J306" s="330">
        <v>1.7999999999999999E-2</v>
      </c>
      <c r="K306" s="330">
        <f t="shared" si="16"/>
        <v>9.6000000000000002E-2</v>
      </c>
      <c r="L306" s="9">
        <f t="shared" si="17"/>
        <v>59.135708870356332</v>
      </c>
      <c r="M306" s="9">
        <f t="shared" si="18"/>
        <v>13.646702047005308</v>
      </c>
      <c r="N306" s="9">
        <f t="shared" si="19"/>
        <v>72.782410917361645</v>
      </c>
    </row>
    <row r="307" spans="1:14" ht="15" customHeight="1" x14ac:dyDescent="0.25">
      <c r="A307" s="11">
        <v>39968</v>
      </c>
      <c r="B307" s="340">
        <v>589</v>
      </c>
      <c r="C307" s="327">
        <v>6</v>
      </c>
      <c r="D307" s="327">
        <v>2</v>
      </c>
      <c r="E307" s="327" t="s">
        <v>143</v>
      </c>
      <c r="F307" s="327" t="s">
        <v>194</v>
      </c>
      <c r="G307" s="327" t="s">
        <v>154</v>
      </c>
      <c r="H307" s="327" t="s">
        <v>154</v>
      </c>
      <c r="I307" s="330">
        <v>0.112</v>
      </c>
      <c r="J307" s="330">
        <v>1.4E-2</v>
      </c>
      <c r="K307" s="330">
        <f t="shared" si="16"/>
        <v>0.126</v>
      </c>
      <c r="L307" s="9">
        <f t="shared" si="17"/>
        <v>84.912812736921907</v>
      </c>
      <c r="M307" s="9">
        <f t="shared" si="18"/>
        <v>10.614101592115238</v>
      </c>
      <c r="N307" s="9">
        <f t="shared" si="19"/>
        <v>95.526914329037155</v>
      </c>
    </row>
    <row r="308" spans="1:14" ht="15" customHeight="1" x14ac:dyDescent="0.25">
      <c r="A308" s="11">
        <v>39968</v>
      </c>
      <c r="B308" s="340">
        <v>590</v>
      </c>
      <c r="C308" s="327">
        <v>6</v>
      </c>
      <c r="D308" s="327">
        <v>2</v>
      </c>
      <c r="E308" s="327" t="s">
        <v>143</v>
      </c>
      <c r="F308" s="327" t="s">
        <v>240</v>
      </c>
      <c r="G308" s="327" t="s">
        <v>154</v>
      </c>
      <c r="H308" s="327" t="s">
        <v>154</v>
      </c>
      <c r="I308" s="330">
        <v>3.3000000000000002E-2</v>
      </c>
      <c r="J308" s="330">
        <v>3.4000000000000002E-2</v>
      </c>
      <c r="K308" s="330">
        <f t="shared" si="16"/>
        <v>6.7000000000000004E-2</v>
      </c>
      <c r="L308" s="9">
        <f t="shared" si="17"/>
        <v>25.018953752843064</v>
      </c>
      <c r="M308" s="9">
        <f t="shared" si="18"/>
        <v>25.777103866565582</v>
      </c>
      <c r="N308" s="9">
        <f t="shared" si="19"/>
        <v>50.796057619408643</v>
      </c>
    </row>
    <row r="309" spans="1:14" ht="15" customHeight="1" x14ac:dyDescent="0.25">
      <c r="A309" s="11">
        <v>39968</v>
      </c>
      <c r="B309" s="340">
        <v>591</v>
      </c>
      <c r="C309" s="327">
        <v>6</v>
      </c>
      <c r="D309" s="327">
        <v>2</v>
      </c>
      <c r="E309" s="327" t="s">
        <v>143</v>
      </c>
      <c r="F309" s="327" t="s">
        <v>188</v>
      </c>
      <c r="G309" s="327" t="s">
        <v>154</v>
      </c>
      <c r="H309" s="327" t="s">
        <v>154</v>
      </c>
      <c r="I309" s="330">
        <v>5.0999999999999997E-2</v>
      </c>
      <c r="J309" s="330">
        <v>5.77E-3</v>
      </c>
      <c r="K309" s="330">
        <f t="shared" si="16"/>
        <v>5.6769999999999994E-2</v>
      </c>
      <c r="L309" s="9">
        <f t="shared" si="17"/>
        <v>38.665655799848366</v>
      </c>
      <c r="M309" s="9">
        <f t="shared" si="18"/>
        <v>4.3745261561789235</v>
      </c>
      <c r="N309" s="9">
        <f t="shared" si="19"/>
        <v>43.04018195602729</v>
      </c>
    </row>
    <row r="310" spans="1:14" ht="15" customHeight="1" x14ac:dyDescent="0.25">
      <c r="A310" s="11">
        <v>39968</v>
      </c>
      <c r="B310" s="340">
        <v>592</v>
      </c>
      <c r="C310" s="327">
        <v>6</v>
      </c>
      <c r="D310" s="327">
        <v>2</v>
      </c>
      <c r="E310" s="327" t="s">
        <v>143</v>
      </c>
      <c r="F310" s="327" t="s">
        <v>237</v>
      </c>
      <c r="G310" s="327" t="s">
        <v>154</v>
      </c>
      <c r="H310" s="327" t="s">
        <v>155</v>
      </c>
      <c r="I310" s="330">
        <v>1.4999999999999999E-2</v>
      </c>
      <c r="J310" s="330">
        <v>1.4E-2</v>
      </c>
      <c r="K310" s="330">
        <f t="shared" si="16"/>
        <v>2.8999999999999998E-2</v>
      </c>
      <c r="L310" s="9">
        <f t="shared" si="17"/>
        <v>11.372251705837757</v>
      </c>
      <c r="M310" s="9">
        <f t="shared" si="18"/>
        <v>10.614101592115238</v>
      </c>
      <c r="N310" s="9">
        <f t="shared" si="19"/>
        <v>21.986353297952995</v>
      </c>
    </row>
    <row r="311" spans="1:14" ht="15" customHeight="1" x14ac:dyDescent="0.25">
      <c r="A311" s="11">
        <v>39968</v>
      </c>
      <c r="B311" s="340">
        <v>593</v>
      </c>
      <c r="C311" s="327">
        <v>6</v>
      </c>
      <c r="D311" s="327">
        <v>2</v>
      </c>
      <c r="E311" s="327" t="s">
        <v>143</v>
      </c>
      <c r="F311" s="327" t="s">
        <v>237</v>
      </c>
      <c r="G311" s="327" t="s">
        <v>157</v>
      </c>
      <c r="H311" s="327" t="s">
        <v>155</v>
      </c>
      <c r="I311" s="330">
        <v>2.3E-2</v>
      </c>
      <c r="J311" s="330">
        <v>8.5900000000000004E-3</v>
      </c>
      <c r="K311" s="330">
        <f t="shared" si="16"/>
        <v>3.159E-2</v>
      </c>
      <c r="L311" s="9">
        <f t="shared" si="17"/>
        <v>17.437452615617893</v>
      </c>
      <c r="M311" s="9">
        <f t="shared" si="18"/>
        <v>6.5125094768764225</v>
      </c>
      <c r="N311" s="9">
        <f t="shared" si="19"/>
        <v>23.949962092494314</v>
      </c>
    </row>
    <row r="312" spans="1:14" ht="15" customHeight="1" x14ac:dyDescent="0.25">
      <c r="A312" s="11">
        <v>39968</v>
      </c>
      <c r="B312" s="340">
        <v>594</v>
      </c>
      <c r="C312" s="327">
        <v>6</v>
      </c>
      <c r="D312" s="327">
        <v>2</v>
      </c>
      <c r="E312" s="327" t="s">
        <v>143</v>
      </c>
      <c r="F312" s="327" t="s">
        <v>148</v>
      </c>
      <c r="G312" s="327" t="s">
        <v>157</v>
      </c>
      <c r="H312" s="327" t="s">
        <v>155</v>
      </c>
      <c r="I312" s="330">
        <v>3.6999999999999998E-2</v>
      </c>
      <c r="J312" s="330" t="s">
        <v>14</v>
      </c>
      <c r="K312" s="330" t="s">
        <v>14</v>
      </c>
      <c r="L312" s="9">
        <f t="shared" si="17"/>
        <v>28.051554207733133</v>
      </c>
      <c r="M312" s="9" t="s">
        <v>14</v>
      </c>
      <c r="N312" s="9" t="s">
        <v>14</v>
      </c>
    </row>
    <row r="313" spans="1:14" ht="15" customHeight="1" x14ac:dyDescent="0.25">
      <c r="A313" s="11">
        <v>39968</v>
      </c>
      <c r="B313" s="340">
        <v>595</v>
      </c>
      <c r="C313" s="327">
        <v>6</v>
      </c>
      <c r="D313" s="327">
        <v>2</v>
      </c>
      <c r="E313" s="327" t="s">
        <v>143</v>
      </c>
      <c r="F313" s="327" t="s">
        <v>196</v>
      </c>
      <c r="G313" s="327" t="s">
        <v>154</v>
      </c>
      <c r="H313" s="327" t="s">
        <v>154</v>
      </c>
      <c r="I313" s="330">
        <v>2.5000000000000001E-2</v>
      </c>
      <c r="J313" s="330">
        <v>2.1999999999999999E-2</v>
      </c>
      <c r="K313" s="330">
        <f t="shared" si="16"/>
        <v>4.7E-2</v>
      </c>
      <c r="L313" s="9">
        <f t="shared" si="17"/>
        <v>18.953752843062926</v>
      </c>
      <c r="M313" s="9">
        <f t="shared" si="18"/>
        <v>16.679302501895375</v>
      </c>
      <c r="N313" s="9">
        <f t="shared" si="19"/>
        <v>35.633055344958301</v>
      </c>
    </row>
    <row r="314" spans="1:14" ht="15" customHeight="1" x14ac:dyDescent="0.25">
      <c r="A314" s="11">
        <v>39968</v>
      </c>
      <c r="B314" s="340">
        <v>631</v>
      </c>
      <c r="C314" s="327">
        <v>7</v>
      </c>
      <c r="D314" s="327">
        <v>1</v>
      </c>
      <c r="E314" s="327" t="s">
        <v>143</v>
      </c>
      <c r="F314" s="327" t="s">
        <v>149</v>
      </c>
      <c r="G314" s="327" t="s">
        <v>154</v>
      </c>
      <c r="H314" s="327" t="s">
        <v>154</v>
      </c>
      <c r="I314" s="330">
        <v>7.5999999999999998E-2</v>
      </c>
      <c r="J314" s="330">
        <v>2.4E-2</v>
      </c>
      <c r="K314" s="330">
        <f t="shared" si="16"/>
        <v>0.1</v>
      </c>
      <c r="L314" s="9">
        <f t="shared" si="17"/>
        <v>57.619408642911296</v>
      </c>
      <c r="M314" s="9">
        <f t="shared" si="18"/>
        <v>18.195602729340411</v>
      </c>
      <c r="N314" s="9">
        <f t="shared" si="19"/>
        <v>75.815011372251703</v>
      </c>
    </row>
    <row r="315" spans="1:14" ht="15" customHeight="1" x14ac:dyDescent="0.25">
      <c r="A315" s="11">
        <v>39968</v>
      </c>
      <c r="B315" s="340">
        <v>632</v>
      </c>
      <c r="C315" s="327">
        <v>7</v>
      </c>
      <c r="D315" s="327">
        <v>1</v>
      </c>
      <c r="E315" s="327" t="s">
        <v>143</v>
      </c>
      <c r="F315" s="327" t="s">
        <v>237</v>
      </c>
      <c r="G315" s="327" t="s">
        <v>157</v>
      </c>
      <c r="H315" s="327" t="s">
        <v>154</v>
      </c>
      <c r="I315" s="330">
        <v>2.9099999999999998E-3</v>
      </c>
      <c r="J315" s="330">
        <v>7.0000000000000001E-3</v>
      </c>
      <c r="K315" s="330">
        <f t="shared" si="16"/>
        <v>9.9100000000000004E-3</v>
      </c>
      <c r="L315" s="9">
        <f t="shared" si="17"/>
        <v>2.2062168309325245</v>
      </c>
      <c r="M315" s="9">
        <f t="shared" si="18"/>
        <v>5.3070507960576192</v>
      </c>
      <c r="N315" s="9">
        <f t="shared" si="19"/>
        <v>7.5132676269901451</v>
      </c>
    </row>
    <row r="316" spans="1:14" ht="15" customHeight="1" x14ac:dyDescent="0.25">
      <c r="A316" s="11">
        <v>39968</v>
      </c>
      <c r="B316" s="340">
        <v>633</v>
      </c>
      <c r="C316" s="327">
        <v>7</v>
      </c>
      <c r="D316" s="327">
        <v>1</v>
      </c>
      <c r="E316" s="327" t="s">
        <v>143</v>
      </c>
      <c r="F316" s="327" t="s">
        <v>196</v>
      </c>
      <c r="G316" s="327" t="s">
        <v>154</v>
      </c>
      <c r="H316" s="327" t="s">
        <v>154</v>
      </c>
      <c r="I316" s="330">
        <v>6.4000000000000001E-2</v>
      </c>
      <c r="J316" s="330">
        <v>3.9E-2</v>
      </c>
      <c r="K316" s="330">
        <f t="shared" si="16"/>
        <v>0.10300000000000001</v>
      </c>
      <c r="L316" s="9">
        <f t="shared" si="17"/>
        <v>48.521607278241092</v>
      </c>
      <c r="M316" s="9">
        <f t="shared" si="18"/>
        <v>29.567854435178166</v>
      </c>
      <c r="N316" s="9">
        <f t="shared" si="19"/>
        <v>78.089461713419254</v>
      </c>
    </row>
    <row r="317" spans="1:14" ht="15" customHeight="1" x14ac:dyDescent="0.25">
      <c r="A317" s="11">
        <v>39968</v>
      </c>
      <c r="B317" s="340">
        <v>634</v>
      </c>
      <c r="C317" s="327">
        <v>7</v>
      </c>
      <c r="D317" s="327">
        <v>1</v>
      </c>
      <c r="E317" s="327" t="s">
        <v>143</v>
      </c>
      <c r="F317" s="327" t="s">
        <v>150</v>
      </c>
      <c r="G317" s="327" t="s">
        <v>154</v>
      </c>
      <c r="H317" s="327" t="s">
        <v>154</v>
      </c>
      <c r="I317" s="330">
        <v>9.5000000000000001E-2</v>
      </c>
      <c r="J317" s="330">
        <v>2.8000000000000001E-2</v>
      </c>
      <c r="K317" s="330">
        <f t="shared" si="16"/>
        <v>0.123</v>
      </c>
      <c r="L317" s="9">
        <f t="shared" si="17"/>
        <v>72.024260803639123</v>
      </c>
      <c r="M317" s="9">
        <f t="shared" si="18"/>
        <v>21.228203184230477</v>
      </c>
      <c r="N317" s="9">
        <f t="shared" si="19"/>
        <v>93.252463987869604</v>
      </c>
    </row>
    <row r="318" spans="1:14" ht="15" customHeight="1" x14ac:dyDescent="0.25">
      <c r="A318" s="11">
        <v>39968</v>
      </c>
      <c r="B318" s="340">
        <v>635</v>
      </c>
      <c r="C318" s="327">
        <v>7</v>
      </c>
      <c r="D318" s="327">
        <v>1</v>
      </c>
      <c r="E318" s="327" t="s">
        <v>143</v>
      </c>
      <c r="F318" s="327" t="s">
        <v>193</v>
      </c>
      <c r="G318" s="327" t="s">
        <v>154</v>
      </c>
      <c r="H318" s="327" t="s">
        <v>154</v>
      </c>
      <c r="I318" s="330">
        <v>2.5000000000000001E-2</v>
      </c>
      <c r="J318" s="330">
        <v>1.6E-2</v>
      </c>
      <c r="K318" s="330">
        <f t="shared" si="16"/>
        <v>4.1000000000000002E-2</v>
      </c>
      <c r="L318" s="9">
        <f t="shared" si="17"/>
        <v>18.953752843062926</v>
      </c>
      <c r="M318" s="9">
        <f t="shared" si="18"/>
        <v>12.130401819560273</v>
      </c>
      <c r="N318" s="9">
        <f t="shared" si="19"/>
        <v>31.084154662623199</v>
      </c>
    </row>
    <row r="319" spans="1:14" ht="15" customHeight="1" x14ac:dyDescent="0.25">
      <c r="A319" s="11">
        <v>39968</v>
      </c>
      <c r="B319" s="340">
        <v>636</v>
      </c>
      <c r="C319" s="327">
        <v>7</v>
      </c>
      <c r="D319" s="327">
        <v>1</v>
      </c>
      <c r="E319" s="327" t="s">
        <v>143</v>
      </c>
      <c r="F319" s="327" t="s">
        <v>186</v>
      </c>
      <c r="G319" s="327" t="s">
        <v>154</v>
      </c>
      <c r="H319" s="327" t="s">
        <v>154</v>
      </c>
      <c r="I319" s="330">
        <v>7.8E-2</v>
      </c>
      <c r="J319" s="330">
        <v>3.4000000000000002E-2</v>
      </c>
      <c r="K319" s="330">
        <f t="shared" si="16"/>
        <v>0.112</v>
      </c>
      <c r="L319" s="9">
        <f t="shared" si="17"/>
        <v>59.135708870356332</v>
      </c>
      <c r="M319" s="9">
        <f t="shared" si="18"/>
        <v>25.777103866565582</v>
      </c>
      <c r="N319" s="9">
        <f t="shared" si="19"/>
        <v>84.912812736921907</v>
      </c>
    </row>
    <row r="320" spans="1:14" ht="15" customHeight="1" x14ac:dyDescent="0.25">
      <c r="A320" s="11">
        <v>39968</v>
      </c>
      <c r="B320" s="340">
        <v>637</v>
      </c>
      <c r="C320" s="327">
        <v>7</v>
      </c>
      <c r="D320" s="327">
        <v>1</v>
      </c>
      <c r="E320" s="327" t="s">
        <v>143</v>
      </c>
      <c r="F320" s="327" t="s">
        <v>189</v>
      </c>
      <c r="G320" s="327" t="s">
        <v>154</v>
      </c>
      <c r="H320" s="327" t="s">
        <v>154</v>
      </c>
      <c r="I320" s="330">
        <v>8.3099999999999997E-3</v>
      </c>
      <c r="J320" s="330">
        <v>3.8899999999999998E-3</v>
      </c>
      <c r="K320" s="330">
        <f t="shared" si="16"/>
        <v>1.2199999999999999E-2</v>
      </c>
      <c r="L320" s="9">
        <f t="shared" si="17"/>
        <v>6.3002274450341167</v>
      </c>
      <c r="M320" s="9">
        <f t="shared" si="18"/>
        <v>2.9492039423805916</v>
      </c>
      <c r="N320" s="9">
        <f t="shared" si="19"/>
        <v>9.2494313874147078</v>
      </c>
    </row>
    <row r="321" spans="1:14" ht="15" customHeight="1" x14ac:dyDescent="0.25">
      <c r="A321" s="11">
        <v>39968</v>
      </c>
      <c r="B321" s="340">
        <v>638</v>
      </c>
      <c r="C321" s="327">
        <v>7</v>
      </c>
      <c r="D321" s="327">
        <v>1</v>
      </c>
      <c r="E321" s="327" t="s">
        <v>143</v>
      </c>
      <c r="F321" s="327" t="s">
        <v>148</v>
      </c>
      <c r="G321" s="327" t="s">
        <v>154</v>
      </c>
      <c r="H321" s="327" t="s">
        <v>155</v>
      </c>
      <c r="I321" s="330">
        <v>2.5000000000000001E-2</v>
      </c>
      <c r="J321" s="330">
        <v>2.8000000000000001E-2</v>
      </c>
      <c r="K321" s="330">
        <f t="shared" si="16"/>
        <v>5.3000000000000005E-2</v>
      </c>
      <c r="L321" s="9">
        <f t="shared" si="17"/>
        <v>18.953752843062926</v>
      </c>
      <c r="M321" s="9">
        <f t="shared" si="18"/>
        <v>21.228203184230477</v>
      </c>
      <c r="N321" s="9">
        <f t="shared" si="19"/>
        <v>40.181956027293403</v>
      </c>
    </row>
    <row r="322" spans="1:14" ht="15" customHeight="1" x14ac:dyDescent="0.25">
      <c r="A322" s="11">
        <v>39968</v>
      </c>
      <c r="B322" s="340">
        <v>639</v>
      </c>
      <c r="C322" s="327">
        <v>7</v>
      </c>
      <c r="D322" s="327">
        <v>1</v>
      </c>
      <c r="E322" s="327" t="s">
        <v>143</v>
      </c>
      <c r="F322" s="327" t="s">
        <v>190</v>
      </c>
      <c r="G322" s="327" t="s">
        <v>154</v>
      </c>
      <c r="H322" s="327" t="s">
        <v>154</v>
      </c>
      <c r="I322" s="330">
        <v>0.08</v>
      </c>
      <c r="J322" s="330">
        <v>5.1999999999999998E-3</v>
      </c>
      <c r="K322" s="330">
        <f t="shared" si="16"/>
        <v>8.5199999999999998E-2</v>
      </c>
      <c r="L322" s="9">
        <f t="shared" si="17"/>
        <v>60.652009097801368</v>
      </c>
      <c r="M322" s="9">
        <f t="shared" si="18"/>
        <v>3.9423805913570891</v>
      </c>
      <c r="N322" s="9">
        <f t="shared" si="19"/>
        <v>64.594389689158461</v>
      </c>
    </row>
    <row r="323" spans="1:14" ht="15" customHeight="1" x14ac:dyDescent="0.25">
      <c r="A323" s="11">
        <v>39968</v>
      </c>
      <c r="B323" s="340">
        <v>640</v>
      </c>
      <c r="C323" s="327">
        <v>7</v>
      </c>
      <c r="D323" s="327">
        <v>1</v>
      </c>
      <c r="E323" s="327" t="s">
        <v>143</v>
      </c>
      <c r="F323" s="327" t="s">
        <v>148</v>
      </c>
      <c r="G323" s="327" t="s">
        <v>157</v>
      </c>
      <c r="H323" s="327" t="s">
        <v>155</v>
      </c>
      <c r="I323" s="330">
        <v>2.1000000000000001E-2</v>
      </c>
      <c r="J323" s="330">
        <v>7.0000000000000001E-3</v>
      </c>
      <c r="K323" s="330">
        <f t="shared" si="16"/>
        <v>2.8000000000000001E-2</v>
      </c>
      <c r="L323" s="9">
        <f t="shared" si="17"/>
        <v>15.921152388172858</v>
      </c>
      <c r="M323" s="9">
        <f t="shared" si="18"/>
        <v>5.3070507960576192</v>
      </c>
      <c r="N323" s="9">
        <f t="shared" si="19"/>
        <v>21.228203184230477</v>
      </c>
    </row>
    <row r="324" spans="1:14" ht="15" customHeight="1" x14ac:dyDescent="0.25">
      <c r="A324" s="11">
        <v>39968</v>
      </c>
      <c r="B324" s="340">
        <v>641</v>
      </c>
      <c r="C324" s="327">
        <v>7</v>
      </c>
      <c r="D324" s="327">
        <v>1</v>
      </c>
      <c r="E324" s="327" t="s">
        <v>143</v>
      </c>
      <c r="F324" s="327" t="s">
        <v>151</v>
      </c>
      <c r="G324" s="327" t="s">
        <v>154</v>
      </c>
      <c r="H324" s="327" t="s">
        <v>154</v>
      </c>
      <c r="I324" s="330">
        <v>9.6000000000000002E-2</v>
      </c>
      <c r="J324" s="330">
        <v>2.3E-2</v>
      </c>
      <c r="K324" s="330">
        <f t="shared" si="16"/>
        <v>0.11899999999999999</v>
      </c>
      <c r="L324" s="9">
        <f t="shared" si="17"/>
        <v>72.782410917361645</v>
      </c>
      <c r="M324" s="9">
        <f t="shared" si="18"/>
        <v>17.437452615617893</v>
      </c>
      <c r="N324" s="9">
        <f t="shared" si="19"/>
        <v>90.219863532979531</v>
      </c>
    </row>
    <row r="325" spans="1:14" ht="15" customHeight="1" x14ac:dyDescent="0.25">
      <c r="A325" s="11">
        <v>39968</v>
      </c>
      <c r="B325" s="340">
        <v>642</v>
      </c>
      <c r="C325" s="327">
        <v>7</v>
      </c>
      <c r="D325" s="327">
        <v>1</v>
      </c>
      <c r="E325" s="327" t="s">
        <v>143</v>
      </c>
      <c r="F325" s="327" t="s">
        <v>238</v>
      </c>
      <c r="G325" s="327" t="s">
        <v>154</v>
      </c>
      <c r="H325" s="327" t="s">
        <v>154</v>
      </c>
      <c r="I325" s="330">
        <v>0.108</v>
      </c>
      <c r="J325" s="330">
        <v>0.10199999999999999</v>
      </c>
      <c r="K325" s="330">
        <f t="shared" si="16"/>
        <v>0.21</v>
      </c>
      <c r="L325" s="9">
        <f t="shared" si="17"/>
        <v>81.880212282031849</v>
      </c>
      <c r="M325" s="9">
        <f t="shared" si="18"/>
        <v>77.331311599696733</v>
      </c>
      <c r="N325" s="9">
        <f t="shared" si="19"/>
        <v>159.2115238817286</v>
      </c>
    </row>
    <row r="326" spans="1:14" ht="15" customHeight="1" x14ac:dyDescent="0.25">
      <c r="A326" s="11">
        <v>39968</v>
      </c>
      <c r="B326" s="340">
        <v>643</v>
      </c>
      <c r="C326" s="327">
        <v>7</v>
      </c>
      <c r="D326" s="327">
        <v>1</v>
      </c>
      <c r="E326" s="327" t="s">
        <v>143</v>
      </c>
      <c r="F326" s="327" t="s">
        <v>197</v>
      </c>
      <c r="G326" s="327" t="s">
        <v>154</v>
      </c>
      <c r="H326" s="327" t="s">
        <v>154</v>
      </c>
      <c r="I326" s="330">
        <v>2.4E-2</v>
      </c>
      <c r="J326" s="330">
        <v>6.2599999999999999E-3</v>
      </c>
      <c r="K326" s="330">
        <f t="shared" si="16"/>
        <v>3.0260000000000002E-2</v>
      </c>
      <c r="L326" s="9">
        <f t="shared" si="17"/>
        <v>18.195602729340411</v>
      </c>
      <c r="M326" s="9">
        <f t="shared" si="18"/>
        <v>4.7460197119029575</v>
      </c>
      <c r="N326" s="9">
        <f t="shared" si="19"/>
        <v>22.941622441243368</v>
      </c>
    </row>
    <row r="327" spans="1:14" ht="15" customHeight="1" x14ac:dyDescent="0.25">
      <c r="A327" s="11">
        <v>39968</v>
      </c>
      <c r="B327" s="340">
        <v>644</v>
      </c>
      <c r="C327" s="327">
        <v>7</v>
      </c>
      <c r="D327" s="327">
        <v>1</v>
      </c>
      <c r="E327" s="327" t="s">
        <v>143</v>
      </c>
      <c r="F327" s="327" t="s">
        <v>237</v>
      </c>
      <c r="G327" s="327" t="s">
        <v>154</v>
      </c>
      <c r="H327" s="327" t="s">
        <v>156</v>
      </c>
      <c r="I327" s="330">
        <v>4.1000000000000002E-2</v>
      </c>
      <c r="J327" s="330">
        <v>9.2499999999999995E-3</v>
      </c>
      <c r="K327" s="330">
        <f t="shared" si="16"/>
        <v>5.0250000000000003E-2</v>
      </c>
      <c r="L327" s="9">
        <f t="shared" si="17"/>
        <v>31.084154662623199</v>
      </c>
      <c r="M327" s="9">
        <f t="shared" si="18"/>
        <v>7.0128885519332833</v>
      </c>
      <c r="N327" s="9">
        <f t="shared" si="19"/>
        <v>38.097043214556486</v>
      </c>
    </row>
    <row r="328" spans="1:14" ht="15" customHeight="1" x14ac:dyDescent="0.25">
      <c r="A328" s="11">
        <v>39968</v>
      </c>
      <c r="B328" s="340">
        <v>645</v>
      </c>
      <c r="C328" s="327">
        <v>7</v>
      </c>
      <c r="D328" s="327">
        <v>1</v>
      </c>
      <c r="E328" s="327" t="s">
        <v>143</v>
      </c>
      <c r="F328" s="327" t="s">
        <v>241</v>
      </c>
      <c r="G328" s="327" t="s">
        <v>154</v>
      </c>
      <c r="H328" s="327" t="s">
        <v>154</v>
      </c>
      <c r="I328" s="330">
        <v>0.03</v>
      </c>
      <c r="J328" s="330">
        <v>8.9999999999999993E-3</v>
      </c>
      <c r="K328" s="330">
        <f t="shared" si="16"/>
        <v>3.9E-2</v>
      </c>
      <c r="L328" s="9">
        <f t="shared" si="17"/>
        <v>22.744503411675513</v>
      </c>
      <c r="M328" s="9">
        <f t="shared" si="18"/>
        <v>6.8233510235026538</v>
      </c>
      <c r="N328" s="9">
        <f t="shared" si="19"/>
        <v>29.567854435178166</v>
      </c>
    </row>
    <row r="329" spans="1:14" ht="15" customHeight="1" x14ac:dyDescent="0.25">
      <c r="A329" s="11">
        <v>39968</v>
      </c>
      <c r="B329" s="340">
        <v>646</v>
      </c>
      <c r="C329" s="327">
        <v>7</v>
      </c>
      <c r="D329" s="327">
        <v>1</v>
      </c>
      <c r="E329" s="327" t="s">
        <v>143</v>
      </c>
      <c r="F329" s="327" t="s">
        <v>192</v>
      </c>
      <c r="G329" s="327" t="s">
        <v>154</v>
      </c>
      <c r="H329" s="327" t="s">
        <v>154</v>
      </c>
      <c r="I329" s="330">
        <v>0.159</v>
      </c>
      <c r="J329" s="330">
        <v>4.9000000000000002E-2</v>
      </c>
      <c r="K329" s="330">
        <f t="shared" si="16"/>
        <v>0.20800000000000002</v>
      </c>
      <c r="L329" s="9">
        <f t="shared" si="17"/>
        <v>120.54586808188022</v>
      </c>
      <c r="M329" s="9">
        <f t="shared" si="18"/>
        <v>37.149355572403337</v>
      </c>
      <c r="N329" s="9">
        <f t="shared" si="19"/>
        <v>157.69522365428355</v>
      </c>
    </row>
    <row r="330" spans="1:14" ht="15" customHeight="1" x14ac:dyDescent="0.25">
      <c r="A330" s="11">
        <v>39968</v>
      </c>
      <c r="B330" s="340">
        <v>647</v>
      </c>
      <c r="C330" s="327">
        <v>7</v>
      </c>
      <c r="D330" s="327">
        <v>1</v>
      </c>
      <c r="E330" s="327" t="s">
        <v>143</v>
      </c>
      <c r="F330" s="327" t="s">
        <v>237</v>
      </c>
      <c r="G330" s="327" t="s">
        <v>154</v>
      </c>
      <c r="H330" s="327" t="s">
        <v>154</v>
      </c>
      <c r="I330" s="330" t="s">
        <v>14</v>
      </c>
      <c r="J330" s="330">
        <v>6.7999999999999996E-3</v>
      </c>
      <c r="K330" s="330" t="s">
        <v>14</v>
      </c>
      <c r="L330" s="9" t="s">
        <v>14</v>
      </c>
      <c r="M330" s="9">
        <f t="shared" ref="M330:M393" si="20">(10000*J330)/13.19</f>
        <v>5.1554207733131161</v>
      </c>
      <c r="N330" s="9" t="s">
        <v>14</v>
      </c>
    </row>
    <row r="331" spans="1:14" ht="15" customHeight="1" x14ac:dyDescent="0.25">
      <c r="A331" s="11">
        <v>39968</v>
      </c>
      <c r="B331" s="340">
        <v>648</v>
      </c>
      <c r="C331" s="327">
        <v>7</v>
      </c>
      <c r="D331" s="327">
        <v>1</v>
      </c>
      <c r="E331" s="327" t="s">
        <v>143</v>
      </c>
      <c r="F331" s="327" t="s">
        <v>149</v>
      </c>
      <c r="G331" s="327" t="s">
        <v>154</v>
      </c>
      <c r="H331" s="327" t="s">
        <v>156</v>
      </c>
      <c r="I331" s="330">
        <v>0.11600000000000001</v>
      </c>
      <c r="J331" s="330">
        <v>1.7999999999999999E-2</v>
      </c>
      <c r="K331" s="330">
        <f t="shared" ref="K331:K393" si="21">SUM(I331,J331)</f>
        <v>0.13400000000000001</v>
      </c>
      <c r="L331" s="9">
        <f t="shared" ref="L331:L393" si="22">(10000*I331)/13.19</f>
        <v>87.94541319181198</v>
      </c>
      <c r="M331" s="9">
        <f t="shared" si="20"/>
        <v>13.646702047005308</v>
      </c>
      <c r="N331" s="9">
        <f t="shared" ref="N331:N393" si="23">(10000*K331)/13.19</f>
        <v>101.59211523881729</v>
      </c>
    </row>
    <row r="332" spans="1:14" ht="15" customHeight="1" x14ac:dyDescent="0.25">
      <c r="A332" s="11">
        <v>39968</v>
      </c>
      <c r="B332" s="340">
        <v>649</v>
      </c>
      <c r="C332" s="327">
        <v>7</v>
      </c>
      <c r="D332" s="327">
        <v>1</v>
      </c>
      <c r="E332" s="327" t="s">
        <v>143</v>
      </c>
      <c r="F332" s="327" t="s">
        <v>244</v>
      </c>
      <c r="G332" s="327" t="s">
        <v>154</v>
      </c>
      <c r="H332" s="327" t="s">
        <v>154</v>
      </c>
      <c r="I332" s="330">
        <v>4.9000000000000002E-2</v>
      </c>
      <c r="J332" s="330" t="s">
        <v>14</v>
      </c>
      <c r="K332" s="330" t="s">
        <v>14</v>
      </c>
      <c r="L332" s="9">
        <f t="shared" si="22"/>
        <v>37.149355572403337</v>
      </c>
      <c r="M332" s="9" t="s">
        <v>14</v>
      </c>
      <c r="N332" s="9" t="s">
        <v>14</v>
      </c>
    </row>
    <row r="333" spans="1:14" ht="15" customHeight="1" x14ac:dyDescent="0.25">
      <c r="A333" s="11">
        <v>39968</v>
      </c>
      <c r="B333" s="340">
        <v>650</v>
      </c>
      <c r="C333" s="327">
        <v>7</v>
      </c>
      <c r="D333" s="327">
        <v>1</v>
      </c>
      <c r="E333" s="327" t="s">
        <v>143</v>
      </c>
      <c r="F333" s="327" t="s">
        <v>237</v>
      </c>
      <c r="G333" s="327" t="s">
        <v>157</v>
      </c>
      <c r="H333" s="327" t="s">
        <v>155</v>
      </c>
      <c r="I333" s="330">
        <v>1.7999999999999999E-2</v>
      </c>
      <c r="J333" s="330">
        <v>0.01</v>
      </c>
      <c r="K333" s="330">
        <f t="shared" si="21"/>
        <v>2.7999999999999997E-2</v>
      </c>
      <c r="L333" s="9">
        <f t="shared" si="22"/>
        <v>13.646702047005308</v>
      </c>
      <c r="M333" s="9">
        <f t="shared" si="20"/>
        <v>7.581501137225171</v>
      </c>
      <c r="N333" s="9">
        <f t="shared" si="23"/>
        <v>21.228203184230473</v>
      </c>
    </row>
    <row r="334" spans="1:14" ht="15" customHeight="1" x14ac:dyDescent="0.25">
      <c r="A334" s="11">
        <v>39968</v>
      </c>
      <c r="B334" s="340">
        <v>651</v>
      </c>
      <c r="C334" s="327">
        <v>7</v>
      </c>
      <c r="D334" s="327">
        <v>1</v>
      </c>
      <c r="E334" s="327" t="s">
        <v>143</v>
      </c>
      <c r="F334" s="327" t="s">
        <v>148</v>
      </c>
      <c r="G334" s="327" t="s">
        <v>157</v>
      </c>
      <c r="H334" s="327" t="s">
        <v>154</v>
      </c>
      <c r="I334" s="330">
        <v>3.7999999999999999E-2</v>
      </c>
      <c r="J334" s="330">
        <v>0.02</v>
      </c>
      <c r="K334" s="330">
        <f t="shared" si="21"/>
        <v>5.7999999999999996E-2</v>
      </c>
      <c r="L334" s="9">
        <f t="shared" si="22"/>
        <v>28.809704321455648</v>
      </c>
      <c r="M334" s="9">
        <f t="shared" si="20"/>
        <v>15.163002274450342</v>
      </c>
      <c r="N334" s="9">
        <f t="shared" si="23"/>
        <v>43.97270659590599</v>
      </c>
    </row>
    <row r="335" spans="1:14" ht="15" customHeight="1" x14ac:dyDescent="0.25">
      <c r="A335" s="11">
        <v>39968</v>
      </c>
      <c r="B335" s="340">
        <v>652</v>
      </c>
      <c r="C335" s="327">
        <v>7</v>
      </c>
      <c r="D335" s="327">
        <v>1</v>
      </c>
      <c r="E335" s="327" t="s">
        <v>143</v>
      </c>
      <c r="F335" s="327" t="s">
        <v>240</v>
      </c>
      <c r="G335" s="327" t="s">
        <v>154</v>
      </c>
      <c r="H335" s="327" t="s">
        <v>154</v>
      </c>
      <c r="I335" s="330">
        <v>1.9E-2</v>
      </c>
      <c r="J335" s="330">
        <v>7.0000000000000001E-3</v>
      </c>
      <c r="K335" s="330">
        <f t="shared" si="21"/>
        <v>2.5999999999999999E-2</v>
      </c>
      <c r="L335" s="9">
        <f t="shared" si="22"/>
        <v>14.404852160727824</v>
      </c>
      <c r="M335" s="9">
        <f t="shared" si="20"/>
        <v>5.3070507960576192</v>
      </c>
      <c r="N335" s="9">
        <f t="shared" si="23"/>
        <v>19.711902956785444</v>
      </c>
    </row>
    <row r="336" spans="1:14" ht="15" customHeight="1" x14ac:dyDescent="0.25">
      <c r="A336" s="11">
        <v>39968</v>
      </c>
      <c r="B336" s="340">
        <v>653</v>
      </c>
      <c r="C336" s="327">
        <v>7</v>
      </c>
      <c r="D336" s="327">
        <v>1</v>
      </c>
      <c r="E336" s="327" t="s">
        <v>143</v>
      </c>
      <c r="F336" s="327" t="s">
        <v>149</v>
      </c>
      <c r="G336" s="327" t="s">
        <v>154</v>
      </c>
      <c r="H336" s="327" t="s">
        <v>155</v>
      </c>
      <c r="I336" s="330">
        <v>0.109</v>
      </c>
      <c r="J336" s="330">
        <v>5.0000000000000001E-3</v>
      </c>
      <c r="K336" s="330">
        <f t="shared" si="21"/>
        <v>0.114</v>
      </c>
      <c r="L336" s="9">
        <f t="shared" si="22"/>
        <v>82.638362395754356</v>
      </c>
      <c r="M336" s="9">
        <f t="shared" si="20"/>
        <v>3.7907505686125855</v>
      </c>
      <c r="N336" s="9">
        <f t="shared" si="23"/>
        <v>86.429112964366951</v>
      </c>
    </row>
    <row r="337" spans="1:14" ht="15" customHeight="1" x14ac:dyDescent="0.25">
      <c r="A337" s="11">
        <v>39968</v>
      </c>
      <c r="B337" s="340">
        <v>654</v>
      </c>
      <c r="C337" s="327">
        <v>7</v>
      </c>
      <c r="D337" s="327">
        <v>1</v>
      </c>
      <c r="E337" s="327" t="s">
        <v>143</v>
      </c>
      <c r="F337" s="327" t="s">
        <v>148</v>
      </c>
      <c r="G337" s="327" t="s">
        <v>154</v>
      </c>
      <c r="H337" s="327" t="s">
        <v>156</v>
      </c>
      <c r="I337" s="330">
        <v>0.04</v>
      </c>
      <c r="J337" s="330">
        <v>1.2999999999999999E-2</v>
      </c>
      <c r="K337" s="330">
        <f t="shared" si="21"/>
        <v>5.2999999999999999E-2</v>
      </c>
      <c r="L337" s="9">
        <f t="shared" si="22"/>
        <v>30.326004548900684</v>
      </c>
      <c r="M337" s="9">
        <f t="shared" si="20"/>
        <v>9.855951478392722</v>
      </c>
      <c r="N337" s="9">
        <f t="shared" si="23"/>
        <v>40.181956027293403</v>
      </c>
    </row>
    <row r="338" spans="1:14" ht="15" customHeight="1" x14ac:dyDescent="0.25">
      <c r="A338" s="11">
        <v>39968</v>
      </c>
      <c r="B338" s="340">
        <v>655</v>
      </c>
      <c r="C338" s="327">
        <v>7</v>
      </c>
      <c r="D338" s="327">
        <v>1</v>
      </c>
      <c r="E338" s="327" t="s">
        <v>143</v>
      </c>
      <c r="F338" s="327" t="s">
        <v>151</v>
      </c>
      <c r="G338" s="327" t="s">
        <v>154</v>
      </c>
      <c r="H338" s="327" t="s">
        <v>156</v>
      </c>
      <c r="I338" s="330">
        <v>6.8000000000000005E-2</v>
      </c>
      <c r="J338" s="330">
        <v>1.2E-2</v>
      </c>
      <c r="K338" s="330">
        <f t="shared" si="21"/>
        <v>0.08</v>
      </c>
      <c r="L338" s="9">
        <f t="shared" si="22"/>
        <v>51.554207733131165</v>
      </c>
      <c r="M338" s="9">
        <f t="shared" si="20"/>
        <v>9.0978013646702056</v>
      </c>
      <c r="N338" s="9">
        <f t="shared" si="23"/>
        <v>60.652009097801368</v>
      </c>
    </row>
    <row r="339" spans="1:14" ht="15" customHeight="1" x14ac:dyDescent="0.25">
      <c r="A339" s="11">
        <v>39968</v>
      </c>
      <c r="B339" s="340">
        <v>656</v>
      </c>
      <c r="C339" s="327">
        <v>7</v>
      </c>
      <c r="D339" s="327">
        <v>1</v>
      </c>
      <c r="E339" s="327" t="s">
        <v>143</v>
      </c>
      <c r="F339" s="327" t="s">
        <v>191</v>
      </c>
      <c r="G339" s="327" t="s">
        <v>154</v>
      </c>
      <c r="H339" s="327" t="s">
        <v>154</v>
      </c>
      <c r="I339" s="330">
        <v>0.25900000000000001</v>
      </c>
      <c r="J339" s="330">
        <v>0.108</v>
      </c>
      <c r="K339" s="330">
        <f t="shared" si="21"/>
        <v>0.36699999999999999</v>
      </c>
      <c r="L339" s="9">
        <f t="shared" si="22"/>
        <v>196.36087945413192</v>
      </c>
      <c r="M339" s="9">
        <f t="shared" si="20"/>
        <v>81.880212282031849</v>
      </c>
      <c r="N339" s="9">
        <f t="shared" si="23"/>
        <v>278.24109173616375</v>
      </c>
    </row>
    <row r="340" spans="1:14" ht="15" customHeight="1" x14ac:dyDescent="0.25">
      <c r="A340" s="11">
        <v>39968</v>
      </c>
      <c r="B340" s="340">
        <v>657</v>
      </c>
      <c r="C340" s="327">
        <v>7</v>
      </c>
      <c r="D340" s="327">
        <v>1</v>
      </c>
      <c r="E340" s="327" t="s">
        <v>143</v>
      </c>
      <c r="F340" s="327" t="s">
        <v>242</v>
      </c>
      <c r="G340" s="327" t="s">
        <v>154</v>
      </c>
      <c r="H340" s="327" t="s">
        <v>154</v>
      </c>
      <c r="I340" s="330">
        <v>0.13300000000000001</v>
      </c>
      <c r="J340" s="330">
        <v>2.7E-2</v>
      </c>
      <c r="K340" s="330">
        <f t="shared" si="21"/>
        <v>0.16</v>
      </c>
      <c r="L340" s="9">
        <f t="shared" si="22"/>
        <v>100.83396512509478</v>
      </c>
      <c r="M340" s="9">
        <f t="shared" si="20"/>
        <v>20.470053070507962</v>
      </c>
      <c r="N340" s="9">
        <f t="shared" si="23"/>
        <v>121.30401819560274</v>
      </c>
    </row>
    <row r="341" spans="1:14" ht="15" customHeight="1" x14ac:dyDescent="0.25">
      <c r="A341" s="11">
        <v>39968</v>
      </c>
      <c r="B341" s="340">
        <v>658</v>
      </c>
      <c r="C341" s="327">
        <v>7</v>
      </c>
      <c r="D341" s="327">
        <v>1</v>
      </c>
      <c r="E341" s="327" t="s">
        <v>143</v>
      </c>
      <c r="F341" s="327" t="s">
        <v>194</v>
      </c>
      <c r="G341" s="327" t="s">
        <v>154</v>
      </c>
      <c r="H341" s="327" t="s">
        <v>154</v>
      </c>
      <c r="I341" s="330">
        <v>8.5000000000000006E-2</v>
      </c>
      <c r="J341" s="330">
        <v>1.9E-2</v>
      </c>
      <c r="K341" s="330">
        <f t="shared" si="21"/>
        <v>0.10400000000000001</v>
      </c>
      <c r="L341" s="9">
        <f t="shared" si="22"/>
        <v>64.442759666413963</v>
      </c>
      <c r="M341" s="9">
        <f t="shared" si="20"/>
        <v>14.404852160727824</v>
      </c>
      <c r="N341" s="9">
        <f t="shared" si="23"/>
        <v>78.847611827141776</v>
      </c>
    </row>
    <row r="342" spans="1:14" ht="15" customHeight="1" x14ac:dyDescent="0.25">
      <c r="A342" s="11">
        <v>39968</v>
      </c>
      <c r="B342" s="340">
        <v>659</v>
      </c>
      <c r="C342" s="327">
        <v>7</v>
      </c>
      <c r="D342" s="327">
        <v>1</v>
      </c>
      <c r="E342" s="327" t="s">
        <v>143</v>
      </c>
      <c r="F342" s="327" t="s">
        <v>181</v>
      </c>
      <c r="G342" s="327" t="s">
        <v>154</v>
      </c>
      <c r="H342" s="327" t="s">
        <v>154</v>
      </c>
      <c r="I342" s="330">
        <v>1.4E-2</v>
      </c>
      <c r="J342" s="330">
        <v>7.4999999999999997E-2</v>
      </c>
      <c r="K342" s="330">
        <f t="shared" si="21"/>
        <v>8.8999999999999996E-2</v>
      </c>
      <c r="L342" s="9">
        <f t="shared" si="22"/>
        <v>10.614101592115238</v>
      </c>
      <c r="M342" s="9">
        <f t="shared" si="20"/>
        <v>56.861258529188781</v>
      </c>
      <c r="N342" s="9">
        <f t="shared" si="23"/>
        <v>67.475360121304021</v>
      </c>
    </row>
    <row r="343" spans="1:14" ht="15" customHeight="1" x14ac:dyDescent="0.25">
      <c r="A343" s="11">
        <v>39968</v>
      </c>
      <c r="B343" s="340">
        <v>660</v>
      </c>
      <c r="C343" s="327">
        <v>7</v>
      </c>
      <c r="D343" s="327">
        <v>1</v>
      </c>
      <c r="E343" s="327" t="s">
        <v>143</v>
      </c>
      <c r="F343" s="327" t="s">
        <v>188</v>
      </c>
      <c r="G343" s="327" t="s">
        <v>154</v>
      </c>
      <c r="H343" s="327" t="s">
        <v>154</v>
      </c>
      <c r="I343" s="330">
        <v>4.2999999999999997E-2</v>
      </c>
      <c r="J343" s="330">
        <v>1.4999999999999999E-2</v>
      </c>
      <c r="K343" s="330">
        <f t="shared" si="21"/>
        <v>5.7999999999999996E-2</v>
      </c>
      <c r="L343" s="9">
        <f t="shared" si="22"/>
        <v>32.600454890068228</v>
      </c>
      <c r="M343" s="9">
        <f t="shared" si="20"/>
        <v>11.372251705837757</v>
      </c>
      <c r="N343" s="9">
        <f t="shared" si="23"/>
        <v>43.97270659590599</v>
      </c>
    </row>
    <row r="344" spans="1:14" ht="15" customHeight="1" x14ac:dyDescent="0.25">
      <c r="A344" s="11">
        <v>39968</v>
      </c>
      <c r="B344" s="340">
        <v>661</v>
      </c>
      <c r="C344" s="327">
        <v>7</v>
      </c>
      <c r="D344" s="327">
        <v>1</v>
      </c>
      <c r="E344" s="327" t="s">
        <v>143</v>
      </c>
      <c r="F344" s="327" t="s">
        <v>148</v>
      </c>
      <c r="G344" s="327" t="s">
        <v>154</v>
      </c>
      <c r="H344" s="327" t="s">
        <v>154</v>
      </c>
      <c r="I344" s="330">
        <v>3.2000000000000001E-2</v>
      </c>
      <c r="J344" s="330">
        <v>1.4E-2</v>
      </c>
      <c r="K344" s="330">
        <f t="shared" si="21"/>
        <v>4.5999999999999999E-2</v>
      </c>
      <c r="L344" s="9">
        <f t="shared" si="22"/>
        <v>24.260803639120546</v>
      </c>
      <c r="M344" s="9">
        <f t="shared" si="20"/>
        <v>10.614101592115238</v>
      </c>
      <c r="N344" s="9">
        <f t="shared" si="23"/>
        <v>34.874905231235786</v>
      </c>
    </row>
    <row r="345" spans="1:14" ht="15" customHeight="1" x14ac:dyDescent="0.25">
      <c r="A345" s="11">
        <v>39968</v>
      </c>
      <c r="B345" s="340">
        <v>662</v>
      </c>
      <c r="C345" s="327">
        <v>7</v>
      </c>
      <c r="D345" s="327">
        <v>1</v>
      </c>
      <c r="E345" s="327" t="s">
        <v>143</v>
      </c>
      <c r="F345" s="327" t="s">
        <v>237</v>
      </c>
      <c r="G345" s="327" t="s">
        <v>157</v>
      </c>
      <c r="H345" s="327" t="s">
        <v>156</v>
      </c>
      <c r="I345" s="330">
        <v>0.04</v>
      </c>
      <c r="J345" s="330">
        <v>2.1999999999999999E-2</v>
      </c>
      <c r="K345" s="330">
        <f t="shared" si="21"/>
        <v>6.2E-2</v>
      </c>
      <c r="L345" s="9">
        <f t="shared" si="22"/>
        <v>30.326004548900684</v>
      </c>
      <c r="M345" s="9">
        <f t="shared" si="20"/>
        <v>16.679302501895375</v>
      </c>
      <c r="N345" s="9">
        <f t="shared" si="23"/>
        <v>47.005307050796063</v>
      </c>
    </row>
    <row r="346" spans="1:14" ht="15" customHeight="1" x14ac:dyDescent="0.25">
      <c r="A346" s="11">
        <v>39968</v>
      </c>
      <c r="B346" s="340">
        <v>663</v>
      </c>
      <c r="C346" s="327">
        <v>7</v>
      </c>
      <c r="D346" s="327">
        <v>1</v>
      </c>
      <c r="E346" s="327" t="s">
        <v>143</v>
      </c>
      <c r="F346" s="327" t="s">
        <v>237</v>
      </c>
      <c r="G346" s="327" t="s">
        <v>154</v>
      </c>
      <c r="H346" s="327" t="s">
        <v>155</v>
      </c>
      <c r="I346" s="330">
        <v>0.03</v>
      </c>
      <c r="J346" s="330">
        <v>1.0999999999999999E-2</v>
      </c>
      <c r="K346" s="330">
        <f t="shared" si="21"/>
        <v>4.0999999999999995E-2</v>
      </c>
      <c r="L346" s="9">
        <f t="shared" si="22"/>
        <v>22.744503411675513</v>
      </c>
      <c r="M346" s="9">
        <f t="shared" si="20"/>
        <v>8.3396512509476874</v>
      </c>
      <c r="N346" s="9">
        <f t="shared" si="23"/>
        <v>31.084154662623195</v>
      </c>
    </row>
    <row r="347" spans="1:14" ht="15" customHeight="1" x14ac:dyDescent="0.25">
      <c r="A347" s="11">
        <v>39968</v>
      </c>
      <c r="B347" s="340">
        <v>664</v>
      </c>
      <c r="C347" s="327">
        <v>7</v>
      </c>
      <c r="D347" s="327">
        <v>1</v>
      </c>
      <c r="E347" s="327" t="s">
        <v>143</v>
      </c>
      <c r="F347" s="327" t="s">
        <v>148</v>
      </c>
      <c r="G347" s="327" t="s">
        <v>157</v>
      </c>
      <c r="H347" s="327" t="s">
        <v>156</v>
      </c>
      <c r="I347" s="330">
        <v>3.1E-2</v>
      </c>
      <c r="J347" s="330">
        <v>3.1E-2</v>
      </c>
      <c r="K347" s="330">
        <f t="shared" si="21"/>
        <v>6.2E-2</v>
      </c>
      <c r="L347" s="9">
        <f t="shared" si="22"/>
        <v>23.502653525398031</v>
      </c>
      <c r="M347" s="9">
        <f t="shared" si="20"/>
        <v>23.502653525398031</v>
      </c>
      <c r="N347" s="9">
        <f t="shared" si="23"/>
        <v>47.005307050796063</v>
      </c>
    </row>
    <row r="348" spans="1:14" ht="15" customHeight="1" x14ac:dyDescent="0.25">
      <c r="A348" s="11">
        <v>39968</v>
      </c>
      <c r="B348" s="340">
        <v>665</v>
      </c>
      <c r="C348" s="327">
        <v>7</v>
      </c>
      <c r="D348" s="327">
        <v>1</v>
      </c>
      <c r="E348" s="327" t="s">
        <v>143</v>
      </c>
      <c r="F348" s="327" t="s">
        <v>151</v>
      </c>
      <c r="G348" s="327" t="s">
        <v>154</v>
      </c>
      <c r="H348" s="327" t="s">
        <v>155</v>
      </c>
      <c r="I348" s="330">
        <v>5.1999999999999998E-2</v>
      </c>
      <c r="J348" s="330">
        <v>2.3E-2</v>
      </c>
      <c r="K348" s="330">
        <f t="shared" si="21"/>
        <v>7.4999999999999997E-2</v>
      </c>
      <c r="L348" s="9">
        <f t="shared" si="22"/>
        <v>39.423805913570888</v>
      </c>
      <c r="M348" s="9">
        <f t="shared" si="20"/>
        <v>17.437452615617893</v>
      </c>
      <c r="N348" s="9">
        <f t="shared" si="23"/>
        <v>56.861258529188781</v>
      </c>
    </row>
    <row r="349" spans="1:14" ht="15" customHeight="1" x14ac:dyDescent="0.25">
      <c r="A349" s="11">
        <v>39968</v>
      </c>
      <c r="B349" s="340">
        <v>736</v>
      </c>
      <c r="C349" s="327">
        <v>8</v>
      </c>
      <c r="D349" s="327">
        <v>1</v>
      </c>
      <c r="E349" s="327" t="s">
        <v>143</v>
      </c>
      <c r="F349" s="327" t="s">
        <v>237</v>
      </c>
      <c r="G349" s="327" t="s">
        <v>157</v>
      </c>
      <c r="H349" s="327" t="s">
        <v>155</v>
      </c>
      <c r="I349" s="330">
        <v>4.8000000000000001E-2</v>
      </c>
      <c r="J349" s="330" t="s">
        <v>14</v>
      </c>
      <c r="K349" s="330" t="s">
        <v>14</v>
      </c>
      <c r="L349" s="9">
        <f t="shared" si="22"/>
        <v>36.391205458680822</v>
      </c>
      <c r="M349" s="9" t="s">
        <v>14</v>
      </c>
      <c r="N349" s="9" t="s">
        <v>14</v>
      </c>
    </row>
    <row r="350" spans="1:14" ht="15" customHeight="1" x14ac:dyDescent="0.25">
      <c r="A350" s="11">
        <v>39968</v>
      </c>
      <c r="B350" s="340">
        <v>737</v>
      </c>
      <c r="C350" s="327">
        <v>8</v>
      </c>
      <c r="D350" s="327">
        <v>1</v>
      </c>
      <c r="E350" s="327" t="s">
        <v>143</v>
      </c>
      <c r="F350" s="327" t="s">
        <v>237</v>
      </c>
      <c r="G350" s="327" t="s">
        <v>154</v>
      </c>
      <c r="H350" s="327" t="s">
        <v>155</v>
      </c>
      <c r="I350" s="330">
        <v>2.1000000000000001E-2</v>
      </c>
      <c r="J350" s="330">
        <v>3.0000000000000001E-3</v>
      </c>
      <c r="K350" s="330">
        <f t="shared" si="21"/>
        <v>2.4E-2</v>
      </c>
      <c r="L350" s="9">
        <f t="shared" si="22"/>
        <v>15.921152388172858</v>
      </c>
      <c r="M350" s="9">
        <f t="shared" si="20"/>
        <v>2.2744503411675514</v>
      </c>
      <c r="N350" s="9">
        <f t="shared" si="23"/>
        <v>18.195602729340411</v>
      </c>
    </row>
    <row r="351" spans="1:14" ht="15" customHeight="1" x14ac:dyDescent="0.25">
      <c r="A351" s="11">
        <v>39968</v>
      </c>
      <c r="B351" s="340">
        <v>738</v>
      </c>
      <c r="C351" s="327">
        <v>8</v>
      </c>
      <c r="D351" s="327">
        <v>1</v>
      </c>
      <c r="E351" s="327" t="s">
        <v>143</v>
      </c>
      <c r="F351" s="327" t="s">
        <v>191</v>
      </c>
      <c r="G351" s="327" t="s">
        <v>154</v>
      </c>
      <c r="H351" s="327" t="s">
        <v>154</v>
      </c>
      <c r="I351" s="330">
        <v>0.18</v>
      </c>
      <c r="J351" s="330">
        <v>6.8599999999999998E-3</v>
      </c>
      <c r="K351" s="330">
        <f t="shared" si="21"/>
        <v>0.18686</v>
      </c>
      <c r="L351" s="9">
        <f t="shared" si="22"/>
        <v>136.46702047005309</v>
      </c>
      <c r="M351" s="9">
        <f t="shared" si="20"/>
        <v>5.2009097801364668</v>
      </c>
      <c r="N351" s="9">
        <f t="shared" si="23"/>
        <v>141.66793025018953</v>
      </c>
    </row>
    <row r="352" spans="1:14" ht="15" customHeight="1" x14ac:dyDescent="0.25">
      <c r="A352" s="11">
        <v>39968</v>
      </c>
      <c r="B352" s="340">
        <v>739</v>
      </c>
      <c r="C352" s="327">
        <v>8</v>
      </c>
      <c r="D352" s="327">
        <v>1</v>
      </c>
      <c r="E352" s="327" t="s">
        <v>143</v>
      </c>
      <c r="F352" s="327" t="s">
        <v>190</v>
      </c>
      <c r="G352" s="327" t="s">
        <v>154</v>
      </c>
      <c r="H352" s="327" t="s">
        <v>154</v>
      </c>
      <c r="I352" s="321">
        <v>9.7000000000000003E-2</v>
      </c>
      <c r="J352" s="330">
        <v>4.9000000000000002E-2</v>
      </c>
      <c r="K352" s="330">
        <f t="shared" si="21"/>
        <v>0.14600000000000002</v>
      </c>
      <c r="L352" s="9">
        <f t="shared" si="22"/>
        <v>73.540561031084152</v>
      </c>
      <c r="M352" s="9">
        <f t="shared" si="20"/>
        <v>37.149355572403337</v>
      </c>
      <c r="N352" s="9">
        <f t="shared" si="23"/>
        <v>110.68991660348752</v>
      </c>
    </row>
    <row r="353" spans="1:14" ht="15" customHeight="1" x14ac:dyDescent="0.25">
      <c r="A353" s="11">
        <v>39968</v>
      </c>
      <c r="B353" s="340"/>
      <c r="C353" s="327"/>
      <c r="D353" s="327"/>
      <c r="E353" s="327"/>
      <c r="F353" s="327"/>
      <c r="G353" s="327"/>
      <c r="H353" s="327"/>
      <c r="I353" s="321">
        <v>5.7000000000000002E-2</v>
      </c>
      <c r="J353" s="330"/>
      <c r="K353" s="330">
        <f t="shared" si="21"/>
        <v>5.7000000000000002E-2</v>
      </c>
      <c r="L353" s="9">
        <f t="shared" si="22"/>
        <v>43.214556482183475</v>
      </c>
      <c r="M353" s="9">
        <f t="shared" si="20"/>
        <v>0</v>
      </c>
      <c r="N353" s="9">
        <f t="shared" si="23"/>
        <v>43.214556482183475</v>
      </c>
    </row>
    <row r="354" spans="1:14" ht="15" customHeight="1" x14ac:dyDescent="0.25">
      <c r="A354" s="11">
        <v>39968</v>
      </c>
      <c r="B354" s="340">
        <v>740</v>
      </c>
      <c r="C354" s="327">
        <v>8</v>
      </c>
      <c r="D354" s="327">
        <v>1</v>
      </c>
      <c r="E354" s="327" t="s">
        <v>143</v>
      </c>
      <c r="F354" s="327" t="s">
        <v>148</v>
      </c>
      <c r="G354" s="327" t="s">
        <v>157</v>
      </c>
      <c r="H354" s="327" t="s">
        <v>155</v>
      </c>
      <c r="I354" s="330">
        <v>6.2E-2</v>
      </c>
      <c r="J354" s="330">
        <v>3.3000000000000002E-2</v>
      </c>
      <c r="K354" s="330">
        <f t="shared" si="21"/>
        <v>9.5000000000000001E-2</v>
      </c>
      <c r="L354" s="9">
        <f t="shared" si="22"/>
        <v>47.005307050796063</v>
      </c>
      <c r="M354" s="9">
        <f t="shared" si="20"/>
        <v>25.018953752843064</v>
      </c>
      <c r="N354" s="9">
        <f t="shared" si="23"/>
        <v>72.024260803639123</v>
      </c>
    </row>
    <row r="355" spans="1:14" ht="15" customHeight="1" x14ac:dyDescent="0.25">
      <c r="A355" s="11">
        <v>39968</v>
      </c>
      <c r="B355" s="340">
        <v>741</v>
      </c>
      <c r="C355" s="327">
        <v>8</v>
      </c>
      <c r="D355" s="327">
        <v>1</v>
      </c>
      <c r="E355" s="327" t="s">
        <v>143</v>
      </c>
      <c r="F355" s="327" t="s">
        <v>196</v>
      </c>
      <c r="G355" s="327" t="s">
        <v>154</v>
      </c>
      <c r="H355" s="327" t="s">
        <v>154</v>
      </c>
      <c r="I355" s="330">
        <v>4.2500000000000003E-3</v>
      </c>
      <c r="J355" s="330">
        <v>5.6899999999999997E-3</v>
      </c>
      <c r="K355" s="330">
        <f t="shared" si="21"/>
        <v>9.9400000000000009E-3</v>
      </c>
      <c r="L355" s="9">
        <f t="shared" si="22"/>
        <v>3.2221379833206978</v>
      </c>
      <c r="M355" s="9">
        <f t="shared" si="20"/>
        <v>4.3138741470811217</v>
      </c>
      <c r="N355" s="9">
        <f t="shared" si="23"/>
        <v>7.5360121304018204</v>
      </c>
    </row>
    <row r="356" spans="1:14" ht="15" customHeight="1" x14ac:dyDescent="0.25">
      <c r="A356" s="11">
        <v>39968</v>
      </c>
      <c r="B356" s="340">
        <v>742</v>
      </c>
      <c r="C356" s="327">
        <v>8</v>
      </c>
      <c r="D356" s="327">
        <v>1</v>
      </c>
      <c r="E356" s="327" t="s">
        <v>143</v>
      </c>
      <c r="F356" s="327" t="s">
        <v>238</v>
      </c>
      <c r="G356" s="327" t="s">
        <v>154</v>
      </c>
      <c r="H356" s="327" t="s">
        <v>154</v>
      </c>
      <c r="I356" s="330">
        <v>4.9000000000000002E-2</v>
      </c>
      <c r="J356" s="330">
        <v>3.7999999999999999E-2</v>
      </c>
      <c r="K356" s="330">
        <f t="shared" si="21"/>
        <v>8.6999999999999994E-2</v>
      </c>
      <c r="L356" s="9">
        <f t="shared" si="22"/>
        <v>37.149355572403337</v>
      </c>
      <c r="M356" s="9">
        <f t="shared" si="20"/>
        <v>28.809704321455648</v>
      </c>
      <c r="N356" s="9">
        <f t="shared" si="23"/>
        <v>65.959059893858978</v>
      </c>
    </row>
    <row r="357" spans="1:14" ht="15" customHeight="1" x14ac:dyDescent="0.25">
      <c r="A357" s="11">
        <v>39968</v>
      </c>
      <c r="B357" s="340">
        <v>743</v>
      </c>
      <c r="C357" s="327">
        <v>8</v>
      </c>
      <c r="D357" s="327">
        <v>1</v>
      </c>
      <c r="E357" s="327" t="s">
        <v>143</v>
      </c>
      <c r="F357" s="327" t="s">
        <v>149</v>
      </c>
      <c r="G357" s="327" t="s">
        <v>154</v>
      </c>
      <c r="H357" s="327" t="s">
        <v>154</v>
      </c>
      <c r="I357" s="330">
        <v>6.7000000000000004E-2</v>
      </c>
      <c r="J357" s="330">
        <v>1.4999999999999999E-2</v>
      </c>
      <c r="K357" s="330">
        <f t="shared" si="21"/>
        <v>8.2000000000000003E-2</v>
      </c>
      <c r="L357" s="9">
        <f t="shared" si="22"/>
        <v>50.796057619408643</v>
      </c>
      <c r="M357" s="9">
        <f t="shared" si="20"/>
        <v>11.372251705837757</v>
      </c>
      <c r="N357" s="9">
        <f t="shared" si="23"/>
        <v>62.168309325246398</v>
      </c>
    </row>
    <row r="358" spans="1:14" ht="15" customHeight="1" x14ac:dyDescent="0.25">
      <c r="A358" s="11">
        <v>39968</v>
      </c>
      <c r="B358" s="340">
        <v>744</v>
      </c>
      <c r="C358" s="327">
        <v>8</v>
      </c>
      <c r="D358" s="327">
        <v>1</v>
      </c>
      <c r="E358" s="327" t="s">
        <v>143</v>
      </c>
      <c r="F358" s="327" t="s">
        <v>148</v>
      </c>
      <c r="G358" s="327" t="s">
        <v>154</v>
      </c>
      <c r="H358" s="327" t="s">
        <v>154</v>
      </c>
      <c r="I358" s="330">
        <v>2.5999999999999999E-2</v>
      </c>
      <c r="J358" s="330">
        <v>1.4E-2</v>
      </c>
      <c r="K358" s="330">
        <f t="shared" si="21"/>
        <v>0.04</v>
      </c>
      <c r="L358" s="9">
        <f t="shared" si="22"/>
        <v>19.711902956785444</v>
      </c>
      <c r="M358" s="9">
        <f t="shared" si="20"/>
        <v>10.614101592115238</v>
      </c>
      <c r="N358" s="9">
        <f t="shared" si="23"/>
        <v>30.326004548900684</v>
      </c>
    </row>
    <row r="359" spans="1:14" ht="15" customHeight="1" x14ac:dyDescent="0.25">
      <c r="A359" s="11">
        <v>39968</v>
      </c>
      <c r="B359" s="340">
        <v>745</v>
      </c>
      <c r="C359" s="327">
        <v>8</v>
      </c>
      <c r="D359" s="327">
        <v>1</v>
      </c>
      <c r="E359" s="327" t="s">
        <v>143</v>
      </c>
      <c r="F359" s="327" t="s">
        <v>148</v>
      </c>
      <c r="G359" s="327" t="s">
        <v>154</v>
      </c>
      <c r="H359" s="327" t="s">
        <v>155</v>
      </c>
      <c r="I359" s="330">
        <v>1.7999999999999999E-2</v>
      </c>
      <c r="J359" s="330">
        <v>7.9100000000000004E-3</v>
      </c>
      <c r="K359" s="330">
        <f t="shared" si="21"/>
        <v>2.5909999999999999E-2</v>
      </c>
      <c r="L359" s="9">
        <f t="shared" si="22"/>
        <v>13.646702047005308</v>
      </c>
      <c r="M359" s="9">
        <f t="shared" si="20"/>
        <v>5.9969673995451105</v>
      </c>
      <c r="N359" s="9">
        <f t="shared" si="23"/>
        <v>19.643669446550415</v>
      </c>
    </row>
    <row r="360" spans="1:14" ht="15" customHeight="1" x14ac:dyDescent="0.25">
      <c r="A360" s="11">
        <v>39968</v>
      </c>
      <c r="B360" s="340">
        <v>746</v>
      </c>
      <c r="C360" s="327">
        <v>8</v>
      </c>
      <c r="D360" s="327">
        <v>1</v>
      </c>
      <c r="E360" s="327" t="s">
        <v>143</v>
      </c>
      <c r="F360" s="327" t="s">
        <v>151</v>
      </c>
      <c r="G360" s="327" t="s">
        <v>154</v>
      </c>
      <c r="H360" s="327" t="s">
        <v>154</v>
      </c>
      <c r="I360" s="330">
        <v>4.2000000000000003E-2</v>
      </c>
      <c r="J360" s="330">
        <v>1.2E-2</v>
      </c>
      <c r="K360" s="330">
        <f t="shared" si="21"/>
        <v>5.4000000000000006E-2</v>
      </c>
      <c r="L360" s="9">
        <f t="shared" si="22"/>
        <v>31.842304776345717</v>
      </c>
      <c r="M360" s="9">
        <f t="shared" si="20"/>
        <v>9.0978013646702056</v>
      </c>
      <c r="N360" s="9">
        <f t="shared" si="23"/>
        <v>40.940106141015931</v>
      </c>
    </row>
    <row r="361" spans="1:14" ht="15" customHeight="1" x14ac:dyDescent="0.25">
      <c r="A361" s="11">
        <v>39968</v>
      </c>
      <c r="B361" s="340">
        <v>747</v>
      </c>
      <c r="C361" s="327">
        <v>8</v>
      </c>
      <c r="D361" s="327">
        <v>1</v>
      </c>
      <c r="E361" s="327" t="s">
        <v>143</v>
      </c>
      <c r="F361" s="327" t="s">
        <v>194</v>
      </c>
      <c r="G361" s="327" t="s">
        <v>154</v>
      </c>
      <c r="H361" s="327" t="s">
        <v>154</v>
      </c>
      <c r="I361" s="330">
        <v>6.7000000000000004E-2</v>
      </c>
      <c r="J361" s="330">
        <v>3.6999999999999998E-2</v>
      </c>
      <c r="K361" s="330">
        <f t="shared" si="21"/>
        <v>0.10400000000000001</v>
      </c>
      <c r="L361" s="9">
        <f t="shared" si="22"/>
        <v>50.796057619408643</v>
      </c>
      <c r="M361" s="9">
        <f t="shared" si="20"/>
        <v>28.051554207733133</v>
      </c>
      <c r="N361" s="9">
        <f t="shared" si="23"/>
        <v>78.847611827141776</v>
      </c>
    </row>
    <row r="362" spans="1:14" ht="15" customHeight="1" x14ac:dyDescent="0.25">
      <c r="A362" s="11">
        <v>39968</v>
      </c>
      <c r="B362" s="340">
        <v>749</v>
      </c>
      <c r="C362" s="327">
        <v>8</v>
      </c>
      <c r="D362" s="327">
        <v>1</v>
      </c>
      <c r="E362" s="327" t="s">
        <v>143</v>
      </c>
      <c r="F362" s="327" t="s">
        <v>151</v>
      </c>
      <c r="G362" s="327" t="s">
        <v>154</v>
      </c>
      <c r="H362" s="327" t="s">
        <v>155</v>
      </c>
      <c r="I362" s="330">
        <v>0.123</v>
      </c>
      <c r="J362" s="330">
        <v>4.4999999999999998E-2</v>
      </c>
      <c r="K362" s="330">
        <f t="shared" si="21"/>
        <v>0.16799999999999998</v>
      </c>
      <c r="L362" s="9">
        <f t="shared" si="22"/>
        <v>93.252463987869604</v>
      </c>
      <c r="M362" s="9">
        <f t="shared" si="20"/>
        <v>34.116755117513272</v>
      </c>
      <c r="N362" s="9">
        <f t="shared" si="23"/>
        <v>127.36921910538285</v>
      </c>
    </row>
    <row r="363" spans="1:14" ht="15" customHeight="1" x14ac:dyDescent="0.25">
      <c r="A363" s="11">
        <v>39968</v>
      </c>
      <c r="B363" s="340">
        <v>750</v>
      </c>
      <c r="C363" s="327">
        <v>8</v>
      </c>
      <c r="D363" s="327">
        <v>1</v>
      </c>
      <c r="E363" s="327" t="s">
        <v>143</v>
      </c>
      <c r="F363" s="327" t="s">
        <v>149</v>
      </c>
      <c r="G363" s="327" t="s">
        <v>154</v>
      </c>
      <c r="H363" s="327" t="s">
        <v>156</v>
      </c>
      <c r="I363" s="330">
        <v>5.7000000000000002E-2</v>
      </c>
      <c r="J363" s="330">
        <v>1.7999999999999999E-2</v>
      </c>
      <c r="K363" s="330">
        <f t="shared" si="21"/>
        <v>7.4999999999999997E-2</v>
      </c>
      <c r="L363" s="9">
        <f t="shared" si="22"/>
        <v>43.214556482183475</v>
      </c>
      <c r="M363" s="9">
        <f t="shared" si="20"/>
        <v>13.646702047005308</v>
      </c>
      <c r="N363" s="9">
        <f t="shared" si="23"/>
        <v>56.861258529188781</v>
      </c>
    </row>
    <row r="364" spans="1:14" ht="15" customHeight="1" x14ac:dyDescent="0.25">
      <c r="A364" s="11">
        <v>39968</v>
      </c>
      <c r="B364" s="340">
        <v>751</v>
      </c>
      <c r="C364" s="327">
        <v>8</v>
      </c>
      <c r="D364" s="327">
        <v>1</v>
      </c>
      <c r="E364" s="327" t="s">
        <v>143</v>
      </c>
      <c r="F364" s="327" t="s">
        <v>237</v>
      </c>
      <c r="G364" s="327" t="s">
        <v>154</v>
      </c>
      <c r="H364" s="327" t="s">
        <v>156</v>
      </c>
      <c r="I364" s="330">
        <v>1.7999999999999999E-2</v>
      </c>
      <c r="J364" s="330">
        <v>1.6E-2</v>
      </c>
      <c r="K364" s="330">
        <f t="shared" si="21"/>
        <v>3.4000000000000002E-2</v>
      </c>
      <c r="L364" s="9">
        <f t="shared" si="22"/>
        <v>13.646702047005308</v>
      </c>
      <c r="M364" s="9">
        <f t="shared" si="20"/>
        <v>12.130401819560273</v>
      </c>
      <c r="N364" s="9">
        <f t="shared" si="23"/>
        <v>25.777103866565582</v>
      </c>
    </row>
    <row r="365" spans="1:14" ht="15" customHeight="1" x14ac:dyDescent="0.25">
      <c r="A365" s="11">
        <v>39968</v>
      </c>
      <c r="B365" s="340">
        <v>752</v>
      </c>
      <c r="C365" s="327">
        <v>8</v>
      </c>
      <c r="D365" s="327">
        <v>1</v>
      </c>
      <c r="E365" s="327" t="s">
        <v>143</v>
      </c>
      <c r="F365" s="327" t="s">
        <v>237</v>
      </c>
      <c r="G365" s="327" t="s">
        <v>157</v>
      </c>
      <c r="H365" s="327" t="s">
        <v>154</v>
      </c>
      <c r="I365" s="330">
        <v>4.7E-2</v>
      </c>
      <c r="J365" s="330">
        <v>4.9300000000000004E-3</v>
      </c>
      <c r="K365" s="330">
        <f t="shared" si="21"/>
        <v>5.1930000000000004E-2</v>
      </c>
      <c r="L365" s="9">
        <f t="shared" si="22"/>
        <v>35.633055344958301</v>
      </c>
      <c r="M365" s="9">
        <f t="shared" si="20"/>
        <v>3.7376800606520098</v>
      </c>
      <c r="N365" s="9">
        <f t="shared" si="23"/>
        <v>39.370735405610318</v>
      </c>
    </row>
    <row r="366" spans="1:14" ht="15" customHeight="1" x14ac:dyDescent="0.25">
      <c r="A366" s="11">
        <v>39968</v>
      </c>
      <c r="B366" s="340">
        <v>753</v>
      </c>
      <c r="C366" s="327">
        <v>8</v>
      </c>
      <c r="D366" s="327">
        <v>1</v>
      </c>
      <c r="E366" s="327" t="s">
        <v>143</v>
      </c>
      <c r="F366" s="327" t="s">
        <v>148</v>
      </c>
      <c r="G366" s="327" t="s">
        <v>157</v>
      </c>
      <c r="H366" s="327" t="s">
        <v>156</v>
      </c>
      <c r="I366" s="330">
        <v>2.1000000000000001E-2</v>
      </c>
      <c r="J366" s="330">
        <v>1.2E-2</v>
      </c>
      <c r="K366" s="330">
        <f t="shared" si="21"/>
        <v>3.3000000000000002E-2</v>
      </c>
      <c r="L366" s="9">
        <f t="shared" si="22"/>
        <v>15.921152388172858</v>
      </c>
      <c r="M366" s="9">
        <f t="shared" si="20"/>
        <v>9.0978013646702056</v>
      </c>
      <c r="N366" s="9">
        <f t="shared" si="23"/>
        <v>25.018953752843064</v>
      </c>
    </row>
    <row r="367" spans="1:14" ht="15" customHeight="1" x14ac:dyDescent="0.25">
      <c r="A367" s="11">
        <v>39968</v>
      </c>
      <c r="B367" s="340">
        <v>754</v>
      </c>
      <c r="C367" s="327">
        <v>8</v>
      </c>
      <c r="D367" s="327">
        <v>1</v>
      </c>
      <c r="E367" s="327" t="s">
        <v>143</v>
      </c>
      <c r="F367" s="327" t="s">
        <v>237</v>
      </c>
      <c r="G367" s="327" t="s">
        <v>154</v>
      </c>
      <c r="H367" s="327" t="s">
        <v>154</v>
      </c>
      <c r="I367" s="330">
        <v>1.2999999999999999E-2</v>
      </c>
      <c r="J367" s="330">
        <v>1.7999999999999999E-2</v>
      </c>
      <c r="K367" s="330">
        <f t="shared" si="21"/>
        <v>3.1E-2</v>
      </c>
      <c r="L367" s="9">
        <f t="shared" si="22"/>
        <v>9.855951478392722</v>
      </c>
      <c r="M367" s="9">
        <f t="shared" si="20"/>
        <v>13.646702047005308</v>
      </c>
      <c r="N367" s="9">
        <f t="shared" si="23"/>
        <v>23.502653525398031</v>
      </c>
    </row>
    <row r="368" spans="1:14" ht="15" customHeight="1" x14ac:dyDescent="0.25">
      <c r="A368" s="11">
        <v>39968</v>
      </c>
      <c r="B368" s="340">
        <v>755</v>
      </c>
      <c r="C368" s="327">
        <v>8</v>
      </c>
      <c r="D368" s="327">
        <v>1</v>
      </c>
      <c r="E368" s="327" t="s">
        <v>143</v>
      </c>
      <c r="F368" s="327" t="s">
        <v>149</v>
      </c>
      <c r="G368" s="327" t="s">
        <v>154</v>
      </c>
      <c r="H368" s="327" t="s">
        <v>155</v>
      </c>
      <c r="I368" s="330">
        <v>2.1999999999999999E-2</v>
      </c>
      <c r="J368" s="330">
        <v>1.6E-2</v>
      </c>
      <c r="K368" s="330">
        <f t="shared" si="21"/>
        <v>3.7999999999999999E-2</v>
      </c>
      <c r="L368" s="9">
        <f t="shared" si="22"/>
        <v>16.679302501895375</v>
      </c>
      <c r="M368" s="9">
        <f t="shared" si="20"/>
        <v>12.130401819560273</v>
      </c>
      <c r="N368" s="9">
        <f t="shared" si="23"/>
        <v>28.809704321455648</v>
      </c>
    </row>
    <row r="369" spans="1:14" ht="15" customHeight="1" x14ac:dyDescent="0.25">
      <c r="A369" s="11">
        <v>39968</v>
      </c>
      <c r="B369" s="340">
        <v>756</v>
      </c>
      <c r="C369" s="327">
        <v>8</v>
      </c>
      <c r="D369" s="327">
        <v>1</v>
      </c>
      <c r="E369" s="327" t="s">
        <v>143</v>
      </c>
      <c r="F369" s="327" t="s">
        <v>241</v>
      </c>
      <c r="G369" s="327" t="s">
        <v>154</v>
      </c>
      <c r="H369" s="327" t="s">
        <v>154</v>
      </c>
      <c r="I369" s="330">
        <v>2.5999999999999999E-2</v>
      </c>
      <c r="J369" s="330">
        <v>0.01</v>
      </c>
      <c r="K369" s="330">
        <f t="shared" si="21"/>
        <v>3.5999999999999997E-2</v>
      </c>
      <c r="L369" s="9">
        <f t="shared" si="22"/>
        <v>19.711902956785444</v>
      </c>
      <c r="M369" s="9">
        <f t="shared" si="20"/>
        <v>7.581501137225171</v>
      </c>
      <c r="N369" s="9">
        <f t="shared" si="23"/>
        <v>27.293404094010615</v>
      </c>
    </row>
    <row r="370" spans="1:14" ht="15" customHeight="1" x14ac:dyDescent="0.25">
      <c r="A370" s="11">
        <v>39968</v>
      </c>
      <c r="B370" s="340">
        <v>757</v>
      </c>
      <c r="C370" s="327">
        <v>8</v>
      </c>
      <c r="D370" s="327">
        <v>1</v>
      </c>
      <c r="E370" s="327" t="s">
        <v>143</v>
      </c>
      <c r="F370" s="327" t="s">
        <v>197</v>
      </c>
      <c r="G370" s="327" t="s">
        <v>154</v>
      </c>
      <c r="H370" s="327" t="s">
        <v>154</v>
      </c>
      <c r="I370" s="330">
        <v>5.8999999999999997E-2</v>
      </c>
      <c r="J370" s="330">
        <v>1.2E-2</v>
      </c>
      <c r="K370" s="330">
        <f t="shared" si="21"/>
        <v>7.0999999999999994E-2</v>
      </c>
      <c r="L370" s="9">
        <f t="shared" si="22"/>
        <v>44.730856709628512</v>
      </c>
      <c r="M370" s="9">
        <f t="shared" si="20"/>
        <v>9.0978013646702056</v>
      </c>
      <c r="N370" s="9">
        <f t="shared" si="23"/>
        <v>53.828658074298701</v>
      </c>
    </row>
    <row r="371" spans="1:14" ht="15" customHeight="1" x14ac:dyDescent="0.25">
      <c r="A371" s="11">
        <v>39968</v>
      </c>
      <c r="B371" s="340">
        <v>758</v>
      </c>
      <c r="C371" s="327">
        <v>8</v>
      </c>
      <c r="D371" s="327">
        <v>1</v>
      </c>
      <c r="E371" s="327" t="s">
        <v>143</v>
      </c>
      <c r="F371" s="327" t="s">
        <v>148</v>
      </c>
      <c r="G371" s="327" t="s">
        <v>157</v>
      </c>
      <c r="H371" s="327" t="s">
        <v>154</v>
      </c>
      <c r="I371" s="330">
        <v>0.106</v>
      </c>
      <c r="J371" s="330">
        <v>0.01</v>
      </c>
      <c r="K371" s="330">
        <f t="shared" si="21"/>
        <v>0.11599999999999999</v>
      </c>
      <c r="L371" s="9">
        <f t="shared" si="22"/>
        <v>80.363912054586805</v>
      </c>
      <c r="M371" s="9">
        <f t="shared" si="20"/>
        <v>7.581501137225171</v>
      </c>
      <c r="N371" s="9">
        <f t="shared" si="23"/>
        <v>87.94541319181198</v>
      </c>
    </row>
    <row r="372" spans="1:14" ht="15" customHeight="1" x14ac:dyDescent="0.25">
      <c r="A372" s="11">
        <v>39968</v>
      </c>
      <c r="B372" s="340">
        <v>759</v>
      </c>
      <c r="C372" s="327">
        <v>8</v>
      </c>
      <c r="D372" s="327">
        <v>1</v>
      </c>
      <c r="E372" s="327" t="s">
        <v>143</v>
      </c>
      <c r="F372" s="327" t="s">
        <v>193</v>
      </c>
      <c r="G372" s="327" t="s">
        <v>154</v>
      </c>
      <c r="H372" s="327" t="s">
        <v>154</v>
      </c>
      <c r="I372" s="330">
        <v>0.02</v>
      </c>
      <c r="J372" s="330">
        <v>2.7E-2</v>
      </c>
      <c r="K372" s="330">
        <f t="shared" si="21"/>
        <v>4.7E-2</v>
      </c>
      <c r="L372" s="9">
        <f t="shared" si="22"/>
        <v>15.163002274450342</v>
      </c>
      <c r="M372" s="9">
        <f t="shared" si="20"/>
        <v>20.470053070507962</v>
      </c>
      <c r="N372" s="9">
        <f t="shared" si="23"/>
        <v>35.633055344958301</v>
      </c>
    </row>
    <row r="373" spans="1:14" ht="15" customHeight="1" x14ac:dyDescent="0.25">
      <c r="A373" s="11">
        <v>39968</v>
      </c>
      <c r="B373" s="340">
        <v>760</v>
      </c>
      <c r="C373" s="327">
        <v>8</v>
      </c>
      <c r="D373" s="327">
        <v>1</v>
      </c>
      <c r="E373" s="327" t="s">
        <v>143</v>
      </c>
      <c r="F373" s="327" t="s">
        <v>237</v>
      </c>
      <c r="G373" s="327" t="s">
        <v>157</v>
      </c>
      <c r="H373" s="327" t="s">
        <v>156</v>
      </c>
      <c r="I373" s="321">
        <v>1.6E-2</v>
      </c>
      <c r="J373" s="330" t="s">
        <v>14</v>
      </c>
      <c r="K373" s="330">
        <f t="shared" si="21"/>
        <v>1.6E-2</v>
      </c>
      <c r="L373" s="9">
        <f t="shared" si="22"/>
        <v>12.130401819560273</v>
      </c>
      <c r="M373" s="9" t="s">
        <v>14</v>
      </c>
      <c r="N373" s="9">
        <f t="shared" si="23"/>
        <v>12.130401819560273</v>
      </c>
    </row>
    <row r="374" spans="1:14" ht="15" customHeight="1" x14ac:dyDescent="0.25">
      <c r="A374" s="11">
        <v>39968</v>
      </c>
      <c r="B374" s="340"/>
      <c r="C374" s="327"/>
      <c r="D374" s="327"/>
      <c r="E374" s="327"/>
      <c r="F374" s="327"/>
      <c r="G374" s="327"/>
      <c r="H374" s="327"/>
      <c r="I374" s="321">
        <v>8.0000000000000002E-3</v>
      </c>
      <c r="J374" s="330"/>
      <c r="K374" s="330">
        <f t="shared" si="21"/>
        <v>8.0000000000000002E-3</v>
      </c>
      <c r="L374" s="9">
        <f t="shared" si="22"/>
        <v>6.0652009097801365</v>
      </c>
      <c r="M374" s="9">
        <f t="shared" si="20"/>
        <v>0</v>
      </c>
      <c r="N374" s="9">
        <f t="shared" si="23"/>
        <v>6.0652009097801365</v>
      </c>
    </row>
    <row r="375" spans="1:14" ht="15" customHeight="1" x14ac:dyDescent="0.25">
      <c r="A375" s="11">
        <v>39968</v>
      </c>
      <c r="B375" s="340"/>
      <c r="C375" s="327"/>
      <c r="D375" s="327"/>
      <c r="E375" s="327"/>
      <c r="F375" s="327"/>
      <c r="G375" s="327"/>
      <c r="H375" s="327"/>
      <c r="I375" s="321">
        <v>2.1999999999999999E-2</v>
      </c>
      <c r="J375" s="330"/>
      <c r="K375" s="330">
        <f t="shared" si="21"/>
        <v>2.1999999999999999E-2</v>
      </c>
      <c r="L375" s="9">
        <f t="shared" si="22"/>
        <v>16.679302501895375</v>
      </c>
      <c r="M375" s="9">
        <f t="shared" si="20"/>
        <v>0</v>
      </c>
      <c r="N375" s="9">
        <f t="shared" si="23"/>
        <v>16.679302501895375</v>
      </c>
    </row>
    <row r="376" spans="1:14" ht="15" customHeight="1" x14ac:dyDescent="0.25">
      <c r="A376" s="11">
        <v>39968</v>
      </c>
      <c r="B376" s="340">
        <v>761</v>
      </c>
      <c r="C376" s="327">
        <v>8</v>
      </c>
      <c r="D376" s="327">
        <v>1</v>
      </c>
      <c r="E376" s="327" t="s">
        <v>143</v>
      </c>
      <c r="F376" s="327" t="s">
        <v>181</v>
      </c>
      <c r="G376" s="327" t="s">
        <v>154</v>
      </c>
      <c r="H376" s="327" t="s">
        <v>154</v>
      </c>
      <c r="I376" s="330">
        <v>0.10199999999999999</v>
      </c>
      <c r="J376" s="330">
        <v>3.4000000000000002E-2</v>
      </c>
      <c r="K376" s="330">
        <f t="shared" si="21"/>
        <v>0.13600000000000001</v>
      </c>
      <c r="L376" s="9">
        <f t="shared" si="22"/>
        <v>77.331311599696733</v>
      </c>
      <c r="M376" s="9">
        <f t="shared" si="20"/>
        <v>25.777103866565582</v>
      </c>
      <c r="N376" s="9">
        <f t="shared" si="23"/>
        <v>103.10841546626233</v>
      </c>
    </row>
    <row r="377" spans="1:14" ht="15" customHeight="1" x14ac:dyDescent="0.25">
      <c r="A377" s="11">
        <v>39968</v>
      </c>
      <c r="B377" s="340">
        <v>762</v>
      </c>
      <c r="C377" s="327">
        <v>8</v>
      </c>
      <c r="D377" s="327">
        <v>1</v>
      </c>
      <c r="E377" s="327" t="s">
        <v>143</v>
      </c>
      <c r="F377" s="327" t="s">
        <v>151</v>
      </c>
      <c r="G377" s="327" t="s">
        <v>154</v>
      </c>
      <c r="H377" s="327" t="s">
        <v>156</v>
      </c>
      <c r="I377" s="330">
        <v>4.8000000000000001E-2</v>
      </c>
      <c r="J377" s="330">
        <v>1.2999999999999999E-2</v>
      </c>
      <c r="K377" s="330">
        <f t="shared" si="21"/>
        <v>6.0999999999999999E-2</v>
      </c>
      <c r="L377" s="9">
        <f t="shared" si="22"/>
        <v>36.391205458680822</v>
      </c>
      <c r="M377" s="9">
        <f t="shared" si="20"/>
        <v>9.855951478392722</v>
      </c>
      <c r="N377" s="9">
        <f t="shared" si="23"/>
        <v>46.247156937073541</v>
      </c>
    </row>
    <row r="378" spans="1:14" ht="15" customHeight="1" x14ac:dyDescent="0.25">
      <c r="A378" s="11">
        <v>39968</v>
      </c>
      <c r="B378" s="340">
        <v>763</v>
      </c>
      <c r="C378" s="327">
        <v>8</v>
      </c>
      <c r="D378" s="327">
        <v>1</v>
      </c>
      <c r="E378" s="327" t="s">
        <v>143</v>
      </c>
      <c r="F378" s="327" t="s">
        <v>189</v>
      </c>
      <c r="G378" s="327" t="s">
        <v>154</v>
      </c>
      <c r="H378" s="327" t="s">
        <v>154</v>
      </c>
      <c r="I378" s="330">
        <v>5.5900000000000004E-3</v>
      </c>
      <c r="J378" s="330">
        <v>6.4000000000000005E-4</v>
      </c>
      <c r="K378" s="330">
        <f t="shared" si="21"/>
        <v>6.2300000000000003E-3</v>
      </c>
      <c r="L378" s="9">
        <f t="shared" si="22"/>
        <v>4.2380591357088706</v>
      </c>
      <c r="M378" s="9">
        <f t="shared" si="20"/>
        <v>0.48521607278241097</v>
      </c>
      <c r="N378" s="9">
        <f t="shared" si="23"/>
        <v>4.7232752084912821</v>
      </c>
    </row>
    <row r="379" spans="1:14" ht="15" customHeight="1" x14ac:dyDescent="0.25">
      <c r="A379" s="11">
        <v>39968</v>
      </c>
      <c r="B379" s="340">
        <v>764</v>
      </c>
      <c r="C379" s="327">
        <v>8</v>
      </c>
      <c r="D379" s="327">
        <v>1</v>
      </c>
      <c r="E379" s="327" t="s">
        <v>143</v>
      </c>
      <c r="F379" s="327" t="s">
        <v>188</v>
      </c>
      <c r="G379" s="327" t="s">
        <v>154</v>
      </c>
      <c r="H379" s="327" t="s">
        <v>154</v>
      </c>
      <c r="I379" s="330">
        <v>0.107</v>
      </c>
      <c r="J379" s="330">
        <v>5.0999999999999997E-2</v>
      </c>
      <c r="K379" s="330">
        <f t="shared" si="21"/>
        <v>0.158</v>
      </c>
      <c r="L379" s="9">
        <f t="shared" si="22"/>
        <v>81.122062168309327</v>
      </c>
      <c r="M379" s="9">
        <f t="shared" si="20"/>
        <v>38.665655799848366</v>
      </c>
      <c r="N379" s="9">
        <f t="shared" si="23"/>
        <v>119.78771796815769</v>
      </c>
    </row>
    <row r="380" spans="1:14" ht="15" customHeight="1" x14ac:dyDescent="0.25">
      <c r="A380" s="11">
        <v>39968</v>
      </c>
      <c r="B380" s="340">
        <v>765</v>
      </c>
      <c r="C380" s="327">
        <v>8</v>
      </c>
      <c r="D380" s="327">
        <v>1</v>
      </c>
      <c r="E380" s="327" t="s">
        <v>143</v>
      </c>
      <c r="F380" s="327" t="s">
        <v>150</v>
      </c>
      <c r="G380" s="327" t="s">
        <v>154</v>
      </c>
      <c r="H380" s="327" t="s">
        <v>154</v>
      </c>
      <c r="I380" s="330">
        <v>4.8000000000000001E-2</v>
      </c>
      <c r="J380" s="330">
        <v>1.7999999999999999E-2</v>
      </c>
      <c r="K380" s="330">
        <f t="shared" si="21"/>
        <v>6.6000000000000003E-2</v>
      </c>
      <c r="L380" s="9">
        <f t="shared" si="22"/>
        <v>36.391205458680822</v>
      </c>
      <c r="M380" s="9">
        <f t="shared" si="20"/>
        <v>13.646702047005308</v>
      </c>
      <c r="N380" s="9">
        <f t="shared" si="23"/>
        <v>50.037907505686128</v>
      </c>
    </row>
    <row r="381" spans="1:14" ht="15" customHeight="1" x14ac:dyDescent="0.25">
      <c r="A381" s="11">
        <v>39968</v>
      </c>
      <c r="B381" s="340">
        <v>766</v>
      </c>
      <c r="C381" s="327">
        <v>8</v>
      </c>
      <c r="D381" s="327">
        <v>1</v>
      </c>
      <c r="E381" s="327" t="s">
        <v>143</v>
      </c>
      <c r="F381" s="327" t="s">
        <v>186</v>
      </c>
      <c r="G381" s="327" t="s">
        <v>154</v>
      </c>
      <c r="H381" s="327" t="s">
        <v>154</v>
      </c>
      <c r="I381" s="330">
        <v>9.5000000000000001E-2</v>
      </c>
      <c r="J381" s="330">
        <v>2.5999999999999999E-2</v>
      </c>
      <c r="K381" s="330">
        <f t="shared" si="21"/>
        <v>0.121</v>
      </c>
      <c r="L381" s="9">
        <f t="shared" si="22"/>
        <v>72.024260803639123</v>
      </c>
      <c r="M381" s="9">
        <f t="shared" si="20"/>
        <v>19.711902956785444</v>
      </c>
      <c r="N381" s="9">
        <f t="shared" si="23"/>
        <v>91.736163760424574</v>
      </c>
    </row>
    <row r="382" spans="1:14" ht="15" customHeight="1" x14ac:dyDescent="0.25">
      <c r="A382" s="11">
        <v>39968</v>
      </c>
      <c r="B382" s="340">
        <v>767</v>
      </c>
      <c r="C382" s="327">
        <v>8</v>
      </c>
      <c r="D382" s="327">
        <v>1</v>
      </c>
      <c r="E382" s="327" t="s">
        <v>143</v>
      </c>
      <c r="F382" s="327" t="s">
        <v>242</v>
      </c>
      <c r="G382" s="327" t="s">
        <v>154</v>
      </c>
      <c r="H382" s="327" t="s">
        <v>154</v>
      </c>
      <c r="I382" s="330">
        <v>0.10199999999999999</v>
      </c>
      <c r="J382" s="330">
        <v>2.4E-2</v>
      </c>
      <c r="K382" s="330">
        <f t="shared" si="21"/>
        <v>0.126</v>
      </c>
      <c r="L382" s="9">
        <f t="shared" si="22"/>
        <v>77.331311599696733</v>
      </c>
      <c r="M382" s="9">
        <f t="shared" si="20"/>
        <v>18.195602729340411</v>
      </c>
      <c r="N382" s="9">
        <f t="shared" si="23"/>
        <v>95.526914329037155</v>
      </c>
    </row>
    <row r="383" spans="1:14" ht="15" customHeight="1" x14ac:dyDescent="0.25">
      <c r="A383" s="11">
        <v>39968</v>
      </c>
      <c r="B383" s="340">
        <v>768</v>
      </c>
      <c r="C383" s="327">
        <v>8</v>
      </c>
      <c r="D383" s="327">
        <v>1</v>
      </c>
      <c r="E383" s="327" t="s">
        <v>143</v>
      </c>
      <c r="F383" s="327" t="s">
        <v>192</v>
      </c>
      <c r="G383" s="327" t="s">
        <v>154</v>
      </c>
      <c r="H383" s="327" t="s">
        <v>154</v>
      </c>
      <c r="I383" s="330">
        <v>0.127</v>
      </c>
      <c r="J383" s="330">
        <v>6.4000000000000001E-2</v>
      </c>
      <c r="K383" s="330">
        <f t="shared" si="21"/>
        <v>0.191</v>
      </c>
      <c r="L383" s="9">
        <f t="shared" si="22"/>
        <v>96.285064442759676</v>
      </c>
      <c r="M383" s="9">
        <f t="shared" si="20"/>
        <v>48.521607278241092</v>
      </c>
      <c r="N383" s="9">
        <f t="shared" si="23"/>
        <v>144.80667172100075</v>
      </c>
    </row>
    <row r="384" spans="1:14" ht="15" customHeight="1" x14ac:dyDescent="0.25">
      <c r="A384" s="11">
        <v>39968</v>
      </c>
      <c r="B384" s="340">
        <v>769</v>
      </c>
      <c r="C384" s="327">
        <v>8</v>
      </c>
      <c r="D384" s="327">
        <v>1</v>
      </c>
      <c r="E384" s="327" t="s">
        <v>143</v>
      </c>
      <c r="F384" s="327" t="s">
        <v>240</v>
      </c>
      <c r="G384" s="327" t="s">
        <v>154</v>
      </c>
      <c r="H384" s="327" t="s">
        <v>154</v>
      </c>
      <c r="I384" s="330">
        <v>2.7E-2</v>
      </c>
      <c r="J384" s="330">
        <v>5.5500000000000002E-3</v>
      </c>
      <c r="K384" s="330">
        <f t="shared" si="21"/>
        <v>3.2550000000000003E-2</v>
      </c>
      <c r="L384" s="9">
        <f t="shared" si="22"/>
        <v>20.470053070507962</v>
      </c>
      <c r="M384" s="9">
        <f t="shared" si="20"/>
        <v>4.2077331311599702</v>
      </c>
      <c r="N384" s="9">
        <f t="shared" si="23"/>
        <v>24.677786201667931</v>
      </c>
    </row>
    <row r="385" spans="1:14" ht="15" customHeight="1" x14ac:dyDescent="0.25">
      <c r="A385" s="11">
        <v>39968</v>
      </c>
      <c r="B385" s="340">
        <v>770</v>
      </c>
      <c r="C385" s="327">
        <v>8</v>
      </c>
      <c r="D385" s="327">
        <v>1</v>
      </c>
      <c r="E385" s="327" t="s">
        <v>143</v>
      </c>
      <c r="F385" s="327" t="s">
        <v>148</v>
      </c>
      <c r="G385" s="327" t="s">
        <v>154</v>
      </c>
      <c r="H385" s="327" t="s">
        <v>156</v>
      </c>
      <c r="I385" s="330">
        <v>2.3E-2</v>
      </c>
      <c r="J385" s="330">
        <v>4.4600000000000004E-3</v>
      </c>
      <c r="K385" s="330">
        <f t="shared" si="21"/>
        <v>2.7459999999999998E-2</v>
      </c>
      <c r="L385" s="9">
        <f t="shared" si="22"/>
        <v>17.437452615617893</v>
      </c>
      <c r="M385" s="9">
        <f t="shared" si="20"/>
        <v>3.3813495072024264</v>
      </c>
      <c r="N385" s="9">
        <f t="shared" si="23"/>
        <v>20.818802122820316</v>
      </c>
    </row>
    <row r="386" spans="1:14" ht="15" customHeight="1" x14ac:dyDescent="0.25">
      <c r="A386" s="337">
        <v>40360</v>
      </c>
      <c r="B386" s="340">
        <v>71</v>
      </c>
      <c r="C386" s="327">
        <v>1</v>
      </c>
      <c r="D386" s="327">
        <v>3</v>
      </c>
      <c r="E386" s="327" t="s">
        <v>143</v>
      </c>
      <c r="F386" s="327" t="s">
        <v>148</v>
      </c>
      <c r="G386" s="327" t="s">
        <v>157</v>
      </c>
      <c r="H386" s="327" t="s">
        <v>156</v>
      </c>
      <c r="I386" s="330">
        <v>4.4999999999999998E-2</v>
      </c>
      <c r="J386" s="330">
        <v>1.2999999999999999E-2</v>
      </c>
      <c r="K386" s="330">
        <f t="shared" si="21"/>
        <v>5.7999999999999996E-2</v>
      </c>
      <c r="L386" s="9">
        <f t="shared" si="22"/>
        <v>34.116755117513272</v>
      </c>
      <c r="M386" s="9">
        <f t="shared" si="20"/>
        <v>9.855951478392722</v>
      </c>
      <c r="N386" s="9">
        <f t="shared" si="23"/>
        <v>43.97270659590599</v>
      </c>
    </row>
    <row r="387" spans="1:14" ht="15" customHeight="1" x14ac:dyDescent="0.25">
      <c r="A387" s="337">
        <v>40360</v>
      </c>
      <c r="B387" s="340">
        <v>72</v>
      </c>
      <c r="C387" s="327">
        <v>1</v>
      </c>
      <c r="D387" s="327">
        <v>3</v>
      </c>
      <c r="E387" s="327" t="s">
        <v>143</v>
      </c>
      <c r="F387" s="327" t="s">
        <v>237</v>
      </c>
      <c r="G387" s="327" t="s">
        <v>157</v>
      </c>
      <c r="H387" s="327" t="s">
        <v>154</v>
      </c>
      <c r="I387" s="330">
        <v>3.5000000000000003E-2</v>
      </c>
      <c r="J387" s="330">
        <v>0.01</v>
      </c>
      <c r="K387" s="330">
        <f t="shared" si="21"/>
        <v>4.5000000000000005E-2</v>
      </c>
      <c r="L387" s="9">
        <f t="shared" si="22"/>
        <v>26.535253980288104</v>
      </c>
      <c r="M387" s="9">
        <f t="shared" si="20"/>
        <v>7.581501137225171</v>
      </c>
      <c r="N387" s="9">
        <f t="shared" si="23"/>
        <v>34.116755117513272</v>
      </c>
    </row>
    <row r="388" spans="1:14" ht="15" customHeight="1" x14ac:dyDescent="0.25">
      <c r="A388" s="337">
        <v>40360</v>
      </c>
      <c r="B388" s="340">
        <v>73</v>
      </c>
      <c r="C388" s="327">
        <v>1</v>
      </c>
      <c r="D388" s="327">
        <v>3</v>
      </c>
      <c r="E388" s="327" t="s">
        <v>143</v>
      </c>
      <c r="F388" s="327" t="s">
        <v>190</v>
      </c>
      <c r="G388" s="327" t="s">
        <v>154</v>
      </c>
      <c r="H388" s="327" t="s">
        <v>154</v>
      </c>
      <c r="I388" s="330">
        <v>3.4000000000000002E-2</v>
      </c>
      <c r="J388" s="330">
        <v>1.0999999999999999E-2</v>
      </c>
      <c r="K388" s="330">
        <f t="shared" si="21"/>
        <v>4.4999999999999998E-2</v>
      </c>
      <c r="L388" s="9">
        <f t="shared" si="22"/>
        <v>25.777103866565582</v>
      </c>
      <c r="M388" s="9">
        <f t="shared" si="20"/>
        <v>8.3396512509476874</v>
      </c>
      <c r="N388" s="9">
        <f t="shared" si="23"/>
        <v>34.116755117513272</v>
      </c>
    </row>
    <row r="389" spans="1:14" ht="15" customHeight="1" x14ac:dyDescent="0.25">
      <c r="A389" s="337">
        <v>40360</v>
      </c>
      <c r="B389" s="340">
        <v>74</v>
      </c>
      <c r="C389" s="327">
        <v>1</v>
      </c>
      <c r="D389" s="327">
        <v>3</v>
      </c>
      <c r="E389" s="327" t="s">
        <v>143</v>
      </c>
      <c r="F389" s="327" t="s">
        <v>150</v>
      </c>
      <c r="G389" s="327" t="s">
        <v>154</v>
      </c>
      <c r="H389" s="327" t="s">
        <v>154</v>
      </c>
      <c r="I389" s="330">
        <v>3.3000000000000002E-2</v>
      </c>
      <c r="J389" s="330">
        <v>3.9E-2</v>
      </c>
      <c r="K389" s="330">
        <f t="shared" si="21"/>
        <v>7.2000000000000008E-2</v>
      </c>
      <c r="L389" s="9">
        <f t="shared" si="22"/>
        <v>25.018953752843064</v>
      </c>
      <c r="M389" s="9">
        <f t="shared" si="20"/>
        <v>29.567854435178166</v>
      </c>
      <c r="N389" s="9">
        <f t="shared" si="23"/>
        <v>54.586808188021237</v>
      </c>
    </row>
    <row r="390" spans="1:14" ht="15" customHeight="1" x14ac:dyDescent="0.25">
      <c r="A390" s="337">
        <v>40360</v>
      </c>
      <c r="B390" s="340">
        <v>75</v>
      </c>
      <c r="C390" s="327">
        <v>1</v>
      </c>
      <c r="D390" s="327">
        <v>3</v>
      </c>
      <c r="E390" s="327" t="s">
        <v>143</v>
      </c>
      <c r="F390" s="327" t="s">
        <v>193</v>
      </c>
      <c r="G390" s="327" t="s">
        <v>154</v>
      </c>
      <c r="H390" s="327" t="s">
        <v>154</v>
      </c>
      <c r="I390" s="330">
        <v>1.7999999999999999E-2</v>
      </c>
      <c r="J390" s="330">
        <v>0.03</v>
      </c>
      <c r="K390" s="330">
        <f t="shared" si="21"/>
        <v>4.8000000000000001E-2</v>
      </c>
      <c r="L390" s="9">
        <f t="shared" si="22"/>
        <v>13.646702047005308</v>
      </c>
      <c r="M390" s="9">
        <f t="shared" si="20"/>
        <v>22.744503411675513</v>
      </c>
      <c r="N390" s="9">
        <f t="shared" si="23"/>
        <v>36.391205458680822</v>
      </c>
    </row>
    <row r="391" spans="1:14" ht="15" customHeight="1" x14ac:dyDescent="0.25">
      <c r="A391" s="337">
        <v>40360</v>
      </c>
      <c r="B391" s="340">
        <v>76</v>
      </c>
      <c r="C391" s="327">
        <v>1</v>
      </c>
      <c r="D391" s="327">
        <v>3</v>
      </c>
      <c r="E391" s="327" t="s">
        <v>143</v>
      </c>
      <c r="F391" s="327" t="s">
        <v>237</v>
      </c>
      <c r="G391" s="327" t="s">
        <v>157</v>
      </c>
      <c r="H391" s="327" t="s">
        <v>155</v>
      </c>
      <c r="I391" s="330">
        <v>0.129</v>
      </c>
      <c r="J391" s="330">
        <v>4.4999999999999998E-2</v>
      </c>
      <c r="K391" s="330">
        <f t="shared" si="21"/>
        <v>0.17399999999999999</v>
      </c>
      <c r="L391" s="9">
        <f t="shared" si="22"/>
        <v>97.801364670204705</v>
      </c>
      <c r="M391" s="9">
        <f t="shared" si="20"/>
        <v>34.116755117513272</v>
      </c>
      <c r="N391" s="9">
        <f t="shared" si="23"/>
        <v>131.91811978771796</v>
      </c>
    </row>
    <row r="392" spans="1:14" ht="15" customHeight="1" x14ac:dyDescent="0.25">
      <c r="A392" s="337">
        <v>40360</v>
      </c>
      <c r="B392" s="340">
        <v>77</v>
      </c>
      <c r="C392" s="327">
        <v>1</v>
      </c>
      <c r="D392" s="327">
        <v>3</v>
      </c>
      <c r="E392" s="327" t="s">
        <v>143</v>
      </c>
      <c r="F392" s="327" t="s">
        <v>237</v>
      </c>
      <c r="G392" s="327" t="s">
        <v>154</v>
      </c>
      <c r="H392" s="327" t="s">
        <v>155</v>
      </c>
      <c r="I392" s="330">
        <v>5.8999999999999997E-2</v>
      </c>
      <c r="J392" s="330">
        <v>7.3299999999999997E-3</v>
      </c>
      <c r="K392" s="330">
        <f t="shared" si="21"/>
        <v>6.633E-2</v>
      </c>
      <c r="L392" s="9">
        <f t="shared" si="22"/>
        <v>44.730856709628512</v>
      </c>
      <c r="M392" s="9">
        <f t="shared" si="20"/>
        <v>5.5572403335860496</v>
      </c>
      <c r="N392" s="9">
        <f t="shared" si="23"/>
        <v>50.288097043214556</v>
      </c>
    </row>
    <row r="393" spans="1:14" ht="15" customHeight="1" x14ac:dyDescent="0.25">
      <c r="A393" s="337">
        <v>40360</v>
      </c>
      <c r="B393" s="340">
        <v>78</v>
      </c>
      <c r="C393" s="327">
        <v>1</v>
      </c>
      <c r="D393" s="327">
        <v>3</v>
      </c>
      <c r="E393" s="327" t="s">
        <v>143</v>
      </c>
      <c r="F393" s="327" t="s">
        <v>197</v>
      </c>
      <c r="G393" s="327" t="s">
        <v>154</v>
      </c>
      <c r="H393" s="327" t="s">
        <v>154</v>
      </c>
      <c r="I393" s="330">
        <v>0.02</v>
      </c>
      <c r="J393" s="330">
        <v>0.04</v>
      </c>
      <c r="K393" s="330">
        <f t="shared" si="21"/>
        <v>0.06</v>
      </c>
      <c r="L393" s="9">
        <f t="shared" si="22"/>
        <v>15.163002274450342</v>
      </c>
      <c r="M393" s="9">
        <f t="shared" si="20"/>
        <v>30.326004548900684</v>
      </c>
      <c r="N393" s="9">
        <f t="shared" si="23"/>
        <v>45.489006823351026</v>
      </c>
    </row>
    <row r="394" spans="1:14" ht="15" customHeight="1" x14ac:dyDescent="0.25">
      <c r="A394" s="337">
        <v>40360</v>
      </c>
      <c r="B394" s="340">
        <v>79</v>
      </c>
      <c r="C394" s="327">
        <v>1</v>
      </c>
      <c r="D394" s="327">
        <v>3</v>
      </c>
      <c r="E394" s="327" t="s">
        <v>143</v>
      </c>
      <c r="F394" s="327" t="s">
        <v>192</v>
      </c>
      <c r="G394" s="327" t="s">
        <v>154</v>
      </c>
      <c r="H394" s="327" t="s">
        <v>154</v>
      </c>
      <c r="I394" s="330">
        <v>0.1</v>
      </c>
      <c r="J394" s="330">
        <v>3.4000000000000002E-2</v>
      </c>
      <c r="K394" s="330">
        <f t="shared" ref="K394:K457" si="24">SUM(I394,J394)</f>
        <v>0.13400000000000001</v>
      </c>
      <c r="L394" s="9">
        <f t="shared" ref="L394:L457" si="25">(10000*I394)/13.19</f>
        <v>75.815011372251703</v>
      </c>
      <c r="M394" s="9">
        <f t="shared" ref="M394:M457" si="26">(10000*J394)/13.19</f>
        <v>25.777103866565582</v>
      </c>
      <c r="N394" s="9">
        <f t="shared" ref="N394:N457" si="27">(10000*K394)/13.19</f>
        <v>101.59211523881729</v>
      </c>
    </row>
    <row r="395" spans="1:14" ht="15" customHeight="1" x14ac:dyDescent="0.25">
      <c r="A395" s="337">
        <v>40360</v>
      </c>
      <c r="B395" s="340">
        <v>80</v>
      </c>
      <c r="C395" s="327">
        <v>1</v>
      </c>
      <c r="D395" s="327">
        <v>3</v>
      </c>
      <c r="E395" s="327" t="s">
        <v>143</v>
      </c>
      <c r="F395" s="327" t="s">
        <v>148</v>
      </c>
      <c r="G395" s="327" t="s">
        <v>154</v>
      </c>
      <c r="H395" s="327" t="s">
        <v>154</v>
      </c>
      <c r="I395" s="330">
        <v>7.0000000000000007E-2</v>
      </c>
      <c r="J395" s="330">
        <v>8.2799999999999992E-3</v>
      </c>
      <c r="K395" s="330">
        <f t="shared" si="24"/>
        <v>7.8280000000000002E-2</v>
      </c>
      <c r="L395" s="9">
        <f t="shared" si="25"/>
        <v>53.070507960576208</v>
      </c>
      <c r="M395" s="9">
        <f t="shared" si="26"/>
        <v>6.2774829416224414</v>
      </c>
      <c r="N395" s="9">
        <f t="shared" si="27"/>
        <v>59.347990902198646</v>
      </c>
    </row>
    <row r="396" spans="1:14" ht="15" customHeight="1" x14ac:dyDescent="0.25">
      <c r="A396" s="337">
        <v>40360</v>
      </c>
      <c r="B396" s="340">
        <v>81</v>
      </c>
      <c r="C396" s="327">
        <v>1</v>
      </c>
      <c r="D396" s="327">
        <v>3</v>
      </c>
      <c r="E396" s="327" t="s">
        <v>143</v>
      </c>
      <c r="F396" s="327" t="s">
        <v>196</v>
      </c>
      <c r="G396" s="327" t="s">
        <v>154</v>
      </c>
      <c r="H396" s="327" t="s">
        <v>154</v>
      </c>
      <c r="I396" s="330">
        <v>4.2000000000000003E-2</v>
      </c>
      <c r="J396" s="330">
        <v>1.6E-2</v>
      </c>
      <c r="K396" s="330">
        <f t="shared" si="24"/>
        <v>5.8000000000000003E-2</v>
      </c>
      <c r="L396" s="9">
        <f t="shared" si="25"/>
        <v>31.842304776345717</v>
      </c>
      <c r="M396" s="9">
        <f t="shared" si="26"/>
        <v>12.130401819560273</v>
      </c>
      <c r="N396" s="9">
        <f t="shared" si="27"/>
        <v>43.97270659590599</v>
      </c>
    </row>
    <row r="397" spans="1:14" ht="15" customHeight="1" x14ac:dyDescent="0.25">
      <c r="A397" s="337">
        <v>40360</v>
      </c>
      <c r="B397" s="340">
        <v>82</v>
      </c>
      <c r="C397" s="327">
        <v>1</v>
      </c>
      <c r="D397" s="327">
        <v>3</v>
      </c>
      <c r="E397" s="327" t="s">
        <v>143</v>
      </c>
      <c r="F397" s="327" t="s">
        <v>237</v>
      </c>
      <c r="G397" s="327" t="s">
        <v>157</v>
      </c>
      <c r="H397" s="327" t="s">
        <v>156</v>
      </c>
      <c r="I397" s="330">
        <v>0.02</v>
      </c>
      <c r="J397" s="330">
        <v>2.8000000000000001E-2</v>
      </c>
      <c r="K397" s="330">
        <f t="shared" si="24"/>
        <v>4.8000000000000001E-2</v>
      </c>
      <c r="L397" s="9">
        <f t="shared" si="25"/>
        <v>15.163002274450342</v>
      </c>
      <c r="M397" s="9">
        <f t="shared" si="26"/>
        <v>21.228203184230477</v>
      </c>
      <c r="N397" s="9">
        <f t="shared" si="27"/>
        <v>36.391205458680822</v>
      </c>
    </row>
    <row r="398" spans="1:14" ht="15" customHeight="1" x14ac:dyDescent="0.25">
      <c r="A398" s="337">
        <v>40360</v>
      </c>
      <c r="B398" s="340">
        <v>83</v>
      </c>
      <c r="C398" s="327">
        <v>1</v>
      </c>
      <c r="D398" s="327">
        <v>3</v>
      </c>
      <c r="E398" s="327" t="s">
        <v>143</v>
      </c>
      <c r="F398" s="327" t="s">
        <v>186</v>
      </c>
      <c r="G398" s="327" t="s">
        <v>154</v>
      </c>
      <c r="H398" s="327" t="s">
        <v>154</v>
      </c>
      <c r="I398" s="330">
        <v>3.7999999999999999E-2</v>
      </c>
      <c r="J398" s="330">
        <v>1.2E-2</v>
      </c>
      <c r="K398" s="330">
        <f t="shared" si="24"/>
        <v>0.05</v>
      </c>
      <c r="L398" s="9">
        <f t="shared" si="25"/>
        <v>28.809704321455648</v>
      </c>
      <c r="M398" s="9">
        <f t="shared" si="26"/>
        <v>9.0978013646702056</v>
      </c>
      <c r="N398" s="9">
        <f t="shared" si="27"/>
        <v>37.907505686125852</v>
      </c>
    </row>
    <row r="399" spans="1:14" ht="15" customHeight="1" x14ac:dyDescent="0.25">
      <c r="A399" s="337">
        <v>40360</v>
      </c>
      <c r="B399" s="340">
        <v>84</v>
      </c>
      <c r="C399" s="327">
        <v>1</v>
      </c>
      <c r="D399" s="327">
        <v>3</v>
      </c>
      <c r="E399" s="327" t="s">
        <v>143</v>
      </c>
      <c r="F399" s="327" t="s">
        <v>189</v>
      </c>
      <c r="G399" s="327" t="s">
        <v>154</v>
      </c>
      <c r="H399" s="327" t="s">
        <v>154</v>
      </c>
      <c r="I399" s="330">
        <v>3.3000000000000002E-2</v>
      </c>
      <c r="J399" s="330">
        <v>1.4E-2</v>
      </c>
      <c r="K399" s="330">
        <f t="shared" si="24"/>
        <v>4.7E-2</v>
      </c>
      <c r="L399" s="9">
        <f t="shared" si="25"/>
        <v>25.018953752843064</v>
      </c>
      <c r="M399" s="9">
        <f t="shared" si="26"/>
        <v>10.614101592115238</v>
      </c>
      <c r="N399" s="9">
        <f t="shared" si="27"/>
        <v>35.633055344958301</v>
      </c>
    </row>
    <row r="400" spans="1:14" ht="15" customHeight="1" x14ac:dyDescent="0.25">
      <c r="A400" s="337">
        <v>40360</v>
      </c>
      <c r="B400" s="340">
        <v>85</v>
      </c>
      <c r="C400" s="327">
        <v>1</v>
      </c>
      <c r="D400" s="327">
        <v>3</v>
      </c>
      <c r="E400" s="327" t="s">
        <v>143</v>
      </c>
      <c r="F400" s="327" t="s">
        <v>238</v>
      </c>
      <c r="G400" s="327" t="s">
        <v>154</v>
      </c>
      <c r="H400" s="327" t="s">
        <v>154</v>
      </c>
      <c r="I400" s="330">
        <v>0.11600000000000001</v>
      </c>
      <c r="J400" s="330">
        <v>8.4000000000000005E-2</v>
      </c>
      <c r="K400" s="330">
        <f t="shared" si="24"/>
        <v>0.2</v>
      </c>
      <c r="L400" s="9">
        <f t="shared" si="25"/>
        <v>87.94541319181198</v>
      </c>
      <c r="M400" s="9">
        <f t="shared" si="26"/>
        <v>63.684609552691434</v>
      </c>
      <c r="N400" s="9">
        <f t="shared" si="27"/>
        <v>151.63002274450341</v>
      </c>
    </row>
    <row r="401" spans="1:14" ht="15" customHeight="1" x14ac:dyDescent="0.25">
      <c r="A401" s="337">
        <v>40360</v>
      </c>
      <c r="B401" s="340">
        <v>86</v>
      </c>
      <c r="C401" s="327">
        <v>1</v>
      </c>
      <c r="D401" s="327">
        <v>3</v>
      </c>
      <c r="E401" s="327" t="s">
        <v>143</v>
      </c>
      <c r="F401" s="327" t="s">
        <v>149</v>
      </c>
      <c r="G401" s="327" t="s">
        <v>154</v>
      </c>
      <c r="H401" s="327" t="s">
        <v>154</v>
      </c>
      <c r="I401" s="330">
        <v>0.03</v>
      </c>
      <c r="J401" s="330">
        <v>1.7000000000000001E-2</v>
      </c>
      <c r="K401" s="330">
        <f t="shared" si="24"/>
        <v>4.7E-2</v>
      </c>
      <c r="L401" s="9">
        <f t="shared" si="25"/>
        <v>22.744503411675513</v>
      </c>
      <c r="M401" s="9">
        <f t="shared" si="26"/>
        <v>12.888551933282791</v>
      </c>
      <c r="N401" s="9">
        <f t="shared" si="27"/>
        <v>35.633055344958301</v>
      </c>
    </row>
    <row r="402" spans="1:14" ht="15" customHeight="1" x14ac:dyDescent="0.25">
      <c r="A402" s="337">
        <v>40360</v>
      </c>
      <c r="B402" s="340">
        <v>87</v>
      </c>
      <c r="C402" s="327">
        <v>1</v>
      </c>
      <c r="D402" s="327">
        <v>3</v>
      </c>
      <c r="E402" s="327" t="s">
        <v>143</v>
      </c>
      <c r="F402" s="327" t="s">
        <v>149</v>
      </c>
      <c r="G402" s="327" t="s">
        <v>154</v>
      </c>
      <c r="H402" s="327" t="s">
        <v>155</v>
      </c>
      <c r="I402" s="330">
        <v>2.9000000000000001E-2</v>
      </c>
      <c r="J402" s="330">
        <v>1.9E-2</v>
      </c>
      <c r="K402" s="330">
        <f t="shared" si="24"/>
        <v>4.8000000000000001E-2</v>
      </c>
      <c r="L402" s="9">
        <f t="shared" si="25"/>
        <v>21.986353297952995</v>
      </c>
      <c r="M402" s="9">
        <f t="shared" si="26"/>
        <v>14.404852160727824</v>
      </c>
      <c r="N402" s="9">
        <f t="shared" si="27"/>
        <v>36.391205458680822</v>
      </c>
    </row>
    <row r="403" spans="1:14" ht="15" customHeight="1" x14ac:dyDescent="0.25">
      <c r="A403" s="337">
        <v>40360</v>
      </c>
      <c r="B403" s="340">
        <v>88</v>
      </c>
      <c r="C403" s="327">
        <v>1</v>
      </c>
      <c r="D403" s="327">
        <v>3</v>
      </c>
      <c r="E403" s="327" t="s">
        <v>143</v>
      </c>
      <c r="F403" s="327" t="s">
        <v>148</v>
      </c>
      <c r="G403" s="327" t="s">
        <v>154</v>
      </c>
      <c r="H403" s="327" t="s">
        <v>155</v>
      </c>
      <c r="I403" s="330">
        <v>2.7E-2</v>
      </c>
      <c r="J403" s="330">
        <v>4.2999999999999997E-2</v>
      </c>
      <c r="K403" s="330">
        <f t="shared" si="24"/>
        <v>6.9999999999999993E-2</v>
      </c>
      <c r="L403" s="9">
        <f t="shared" si="25"/>
        <v>20.470053070507962</v>
      </c>
      <c r="M403" s="9">
        <f t="shared" si="26"/>
        <v>32.600454890068228</v>
      </c>
      <c r="N403" s="9">
        <f t="shared" si="27"/>
        <v>53.070507960576187</v>
      </c>
    </row>
    <row r="404" spans="1:14" ht="15" customHeight="1" x14ac:dyDescent="0.25">
      <c r="A404" s="337">
        <v>40360</v>
      </c>
      <c r="B404" s="340">
        <v>89</v>
      </c>
      <c r="C404" s="327">
        <v>1</v>
      </c>
      <c r="D404" s="327">
        <v>3</v>
      </c>
      <c r="E404" s="327" t="s">
        <v>143</v>
      </c>
      <c r="F404" s="327" t="s">
        <v>148</v>
      </c>
      <c r="G404" s="327" t="s">
        <v>154</v>
      </c>
      <c r="H404" s="327" t="s">
        <v>156</v>
      </c>
      <c r="I404" s="330">
        <v>0.10299999999999999</v>
      </c>
      <c r="J404" s="330">
        <v>2.1999999999999999E-2</v>
      </c>
      <c r="K404" s="330">
        <f t="shared" si="24"/>
        <v>0.125</v>
      </c>
      <c r="L404" s="9">
        <f t="shared" si="25"/>
        <v>78.089461713419254</v>
      </c>
      <c r="M404" s="9">
        <f t="shared" si="26"/>
        <v>16.679302501895375</v>
      </c>
      <c r="N404" s="9">
        <f t="shared" si="27"/>
        <v>94.768764215314633</v>
      </c>
    </row>
    <row r="405" spans="1:14" ht="15" customHeight="1" x14ac:dyDescent="0.25">
      <c r="A405" s="337">
        <v>40360</v>
      </c>
      <c r="B405" s="340">
        <v>90</v>
      </c>
      <c r="C405" s="327">
        <v>1</v>
      </c>
      <c r="D405" s="327">
        <v>3</v>
      </c>
      <c r="E405" s="327" t="s">
        <v>143</v>
      </c>
      <c r="F405" s="327" t="s">
        <v>151</v>
      </c>
      <c r="G405" s="327" t="s">
        <v>154</v>
      </c>
      <c r="H405" s="327" t="s">
        <v>156</v>
      </c>
      <c r="I405" s="330">
        <v>1.0230000000000001E-2</v>
      </c>
      <c r="J405" s="330">
        <v>4.4000000000000003E-3</v>
      </c>
      <c r="K405" s="330">
        <f t="shared" si="24"/>
        <v>1.4630000000000001E-2</v>
      </c>
      <c r="L405" s="9">
        <f t="shared" si="25"/>
        <v>7.7558756633813504</v>
      </c>
      <c r="M405" s="9">
        <f t="shared" si="26"/>
        <v>3.3358605003790753</v>
      </c>
      <c r="N405" s="9">
        <f t="shared" si="27"/>
        <v>11.091736163760427</v>
      </c>
    </row>
    <row r="406" spans="1:14" ht="15" customHeight="1" x14ac:dyDescent="0.25">
      <c r="A406" s="337">
        <v>40360</v>
      </c>
      <c r="B406" s="340">
        <v>91</v>
      </c>
      <c r="C406" s="327">
        <v>1</v>
      </c>
      <c r="D406" s="327">
        <v>3</v>
      </c>
      <c r="E406" s="327" t="s">
        <v>143</v>
      </c>
      <c r="F406" s="327" t="s">
        <v>240</v>
      </c>
      <c r="G406" s="327" t="s">
        <v>154</v>
      </c>
      <c r="H406" s="327" t="s">
        <v>154</v>
      </c>
      <c r="I406" s="330">
        <v>2.1000000000000001E-2</v>
      </c>
      <c r="J406" s="330">
        <v>7.0000000000000007E-2</v>
      </c>
      <c r="K406" s="330">
        <f t="shared" si="24"/>
        <v>9.1000000000000011E-2</v>
      </c>
      <c r="L406" s="9">
        <f t="shared" si="25"/>
        <v>15.921152388172858</v>
      </c>
      <c r="M406" s="9">
        <f t="shared" si="26"/>
        <v>53.070507960576208</v>
      </c>
      <c r="N406" s="9">
        <f t="shared" si="27"/>
        <v>68.991660348749065</v>
      </c>
    </row>
    <row r="407" spans="1:14" ht="15" customHeight="1" x14ac:dyDescent="0.25">
      <c r="A407" s="337">
        <v>40360</v>
      </c>
      <c r="B407" s="340">
        <v>92</v>
      </c>
      <c r="C407" s="327">
        <v>1</v>
      </c>
      <c r="D407" s="327">
        <v>3</v>
      </c>
      <c r="E407" s="327" t="s">
        <v>143</v>
      </c>
      <c r="F407" s="327" t="s">
        <v>194</v>
      </c>
      <c r="G407" s="327" t="s">
        <v>154</v>
      </c>
      <c r="H407" s="327" t="s">
        <v>154</v>
      </c>
      <c r="I407" s="330">
        <v>0.03</v>
      </c>
      <c r="J407" s="330">
        <v>8.320000000000001E-3</v>
      </c>
      <c r="K407" s="330">
        <f t="shared" si="24"/>
        <v>3.832E-2</v>
      </c>
      <c r="L407" s="9">
        <f t="shared" si="25"/>
        <v>22.744503411675513</v>
      </c>
      <c r="M407" s="9">
        <f t="shared" si="26"/>
        <v>6.3078089461713436</v>
      </c>
      <c r="N407" s="9">
        <f t="shared" si="27"/>
        <v>29.052312357846855</v>
      </c>
    </row>
    <row r="408" spans="1:14" ht="15" customHeight="1" x14ac:dyDescent="0.25">
      <c r="A408" s="337">
        <v>40360</v>
      </c>
      <c r="B408" s="340">
        <v>93</v>
      </c>
      <c r="C408" s="327">
        <v>1</v>
      </c>
      <c r="D408" s="327">
        <v>3</v>
      </c>
      <c r="E408" s="327" t="s">
        <v>143</v>
      </c>
      <c r="F408" s="327" t="s">
        <v>188</v>
      </c>
      <c r="G408" s="327" t="s">
        <v>154</v>
      </c>
      <c r="H408" s="327" t="s">
        <v>154</v>
      </c>
      <c r="I408" s="330">
        <v>3.1E-2</v>
      </c>
      <c r="J408" s="330">
        <v>1.0999999999999999E-2</v>
      </c>
      <c r="K408" s="330">
        <f t="shared" si="24"/>
        <v>4.1999999999999996E-2</v>
      </c>
      <c r="L408" s="9">
        <f t="shared" si="25"/>
        <v>23.502653525398031</v>
      </c>
      <c r="M408" s="9">
        <f t="shared" si="26"/>
        <v>8.3396512509476874</v>
      </c>
      <c r="N408" s="9">
        <f t="shared" si="27"/>
        <v>31.842304776345713</v>
      </c>
    </row>
    <row r="409" spans="1:14" ht="15" customHeight="1" x14ac:dyDescent="0.25">
      <c r="A409" s="337">
        <v>40360</v>
      </c>
      <c r="B409" s="340">
        <v>94</v>
      </c>
      <c r="C409" s="327">
        <v>1</v>
      </c>
      <c r="D409" s="327">
        <v>3</v>
      </c>
      <c r="E409" s="327" t="s">
        <v>143</v>
      </c>
      <c r="F409" s="327" t="s">
        <v>148</v>
      </c>
      <c r="G409" s="327" t="s">
        <v>157</v>
      </c>
      <c r="H409" s="327" t="s">
        <v>154</v>
      </c>
      <c r="I409" s="330">
        <v>3.9E-2</v>
      </c>
      <c r="J409" s="330">
        <v>3.4000000000000002E-2</v>
      </c>
      <c r="K409" s="330">
        <f t="shared" si="24"/>
        <v>7.3000000000000009E-2</v>
      </c>
      <c r="L409" s="9">
        <f t="shared" si="25"/>
        <v>29.567854435178166</v>
      </c>
      <c r="M409" s="9">
        <f t="shared" si="26"/>
        <v>25.777103866565582</v>
      </c>
      <c r="N409" s="9">
        <f t="shared" si="27"/>
        <v>55.344958301743759</v>
      </c>
    </row>
    <row r="410" spans="1:14" ht="15" customHeight="1" x14ac:dyDescent="0.25">
      <c r="A410" s="337">
        <v>40360</v>
      </c>
      <c r="B410" s="340">
        <v>95</v>
      </c>
      <c r="C410" s="327">
        <v>1</v>
      </c>
      <c r="D410" s="327">
        <v>3</v>
      </c>
      <c r="E410" s="327" t="s">
        <v>143</v>
      </c>
      <c r="F410" s="327" t="s">
        <v>149</v>
      </c>
      <c r="G410" s="327" t="s">
        <v>154</v>
      </c>
      <c r="H410" s="327" t="s">
        <v>156</v>
      </c>
      <c r="I410" s="330">
        <v>0.10299999999999999</v>
      </c>
      <c r="J410" s="330">
        <v>0.01</v>
      </c>
      <c r="K410" s="330">
        <f t="shared" si="24"/>
        <v>0.11299999999999999</v>
      </c>
      <c r="L410" s="9">
        <f t="shared" si="25"/>
        <v>78.089461713419254</v>
      </c>
      <c r="M410" s="9">
        <f t="shared" si="26"/>
        <v>7.581501137225171</v>
      </c>
      <c r="N410" s="9">
        <f t="shared" si="27"/>
        <v>85.670962850644429</v>
      </c>
    </row>
    <row r="411" spans="1:14" ht="15" customHeight="1" x14ac:dyDescent="0.25">
      <c r="A411" s="337">
        <v>40360</v>
      </c>
      <c r="B411" s="340">
        <v>96</v>
      </c>
      <c r="C411" s="327">
        <v>1</v>
      </c>
      <c r="D411" s="327">
        <v>3</v>
      </c>
      <c r="E411" s="327" t="s">
        <v>143</v>
      </c>
      <c r="F411" s="327" t="s">
        <v>241</v>
      </c>
      <c r="G411" s="327" t="s">
        <v>154</v>
      </c>
      <c r="H411" s="327" t="s">
        <v>154</v>
      </c>
      <c r="I411" s="330">
        <v>3.9E-2</v>
      </c>
      <c r="J411" s="330">
        <v>1.7999999999999999E-2</v>
      </c>
      <c r="K411" s="330">
        <f t="shared" si="24"/>
        <v>5.6999999999999995E-2</v>
      </c>
      <c r="L411" s="9">
        <f t="shared" si="25"/>
        <v>29.567854435178166</v>
      </c>
      <c r="M411" s="9">
        <f t="shared" si="26"/>
        <v>13.646702047005308</v>
      </c>
      <c r="N411" s="9">
        <f t="shared" si="27"/>
        <v>43.214556482183475</v>
      </c>
    </row>
    <row r="412" spans="1:14" ht="15" customHeight="1" x14ac:dyDescent="0.25">
      <c r="A412" s="337">
        <v>40360</v>
      </c>
      <c r="B412" s="340">
        <v>97</v>
      </c>
      <c r="C412" s="327">
        <v>1</v>
      </c>
      <c r="D412" s="327">
        <v>3</v>
      </c>
      <c r="E412" s="327" t="s">
        <v>143</v>
      </c>
      <c r="F412" s="327" t="s">
        <v>242</v>
      </c>
      <c r="G412" s="327" t="s">
        <v>154</v>
      </c>
      <c r="H412" s="327" t="s">
        <v>154</v>
      </c>
      <c r="I412" s="330">
        <v>4.7E-2</v>
      </c>
      <c r="J412" s="330">
        <v>6.9000000000000008E-3</v>
      </c>
      <c r="K412" s="330">
        <f t="shared" si="24"/>
        <v>5.3900000000000003E-2</v>
      </c>
      <c r="L412" s="9">
        <f t="shared" si="25"/>
        <v>35.633055344958301</v>
      </c>
      <c r="M412" s="9">
        <f t="shared" si="26"/>
        <v>5.231235784685369</v>
      </c>
      <c r="N412" s="9">
        <f t="shared" si="27"/>
        <v>40.864291129643668</v>
      </c>
    </row>
    <row r="413" spans="1:14" ht="15" customHeight="1" x14ac:dyDescent="0.25">
      <c r="A413" s="337">
        <v>40360</v>
      </c>
      <c r="B413" s="340">
        <v>98</v>
      </c>
      <c r="C413" s="327">
        <v>1</v>
      </c>
      <c r="D413" s="327">
        <v>3</v>
      </c>
      <c r="E413" s="327" t="s">
        <v>143</v>
      </c>
      <c r="F413" s="327" t="s">
        <v>191</v>
      </c>
      <c r="G413" s="327" t="s">
        <v>154</v>
      </c>
      <c r="H413" s="327" t="s">
        <v>154</v>
      </c>
      <c r="I413" s="330">
        <v>0.11799999999999999</v>
      </c>
      <c r="J413" s="330">
        <v>6.5000000000000002E-2</v>
      </c>
      <c r="K413" s="330">
        <f t="shared" si="24"/>
        <v>0.183</v>
      </c>
      <c r="L413" s="9">
        <f t="shared" si="25"/>
        <v>89.461713419257023</v>
      </c>
      <c r="M413" s="9">
        <f t="shared" si="26"/>
        <v>49.279757391963614</v>
      </c>
      <c r="N413" s="9">
        <f t="shared" si="27"/>
        <v>138.74147081122064</v>
      </c>
    </row>
    <row r="414" spans="1:14" ht="15" customHeight="1" x14ac:dyDescent="0.25">
      <c r="A414" s="337">
        <v>40360</v>
      </c>
      <c r="B414" s="340">
        <v>99</v>
      </c>
      <c r="C414" s="327">
        <v>1</v>
      </c>
      <c r="D414" s="327">
        <v>3</v>
      </c>
      <c r="E414" s="327" t="s">
        <v>143</v>
      </c>
      <c r="F414" s="327" t="s">
        <v>181</v>
      </c>
      <c r="G414" s="327" t="s">
        <v>154</v>
      </c>
      <c r="H414" s="327" t="s">
        <v>154</v>
      </c>
      <c r="I414" s="330">
        <v>2.1999999999999999E-2</v>
      </c>
      <c r="J414" s="330">
        <v>5.3499999999999997E-3</v>
      </c>
      <c r="K414" s="330">
        <f t="shared" si="24"/>
        <v>2.7349999999999999E-2</v>
      </c>
      <c r="L414" s="9">
        <f t="shared" si="25"/>
        <v>16.679302501895375</v>
      </c>
      <c r="M414" s="9">
        <f t="shared" si="26"/>
        <v>4.0561031084154662</v>
      </c>
      <c r="N414" s="9">
        <f t="shared" si="27"/>
        <v>20.735405610310842</v>
      </c>
    </row>
    <row r="415" spans="1:14" ht="15" customHeight="1" x14ac:dyDescent="0.25">
      <c r="A415" s="337">
        <v>40360</v>
      </c>
      <c r="B415" s="340">
        <v>100</v>
      </c>
      <c r="C415" s="327">
        <v>1</v>
      </c>
      <c r="D415" s="327">
        <v>3</v>
      </c>
      <c r="E415" s="327" t="s">
        <v>143</v>
      </c>
      <c r="F415" s="327" t="s">
        <v>237</v>
      </c>
      <c r="G415" s="327" t="s">
        <v>154</v>
      </c>
      <c r="H415" s="327" t="s">
        <v>156</v>
      </c>
      <c r="I415" s="330">
        <v>7.2999999999999995E-2</v>
      </c>
      <c r="J415" s="330">
        <v>3.9E-2</v>
      </c>
      <c r="K415" s="330">
        <f t="shared" si="24"/>
        <v>0.11199999999999999</v>
      </c>
      <c r="L415" s="9">
        <f t="shared" si="25"/>
        <v>55.344958301743745</v>
      </c>
      <c r="M415" s="9">
        <f t="shared" si="26"/>
        <v>29.567854435178166</v>
      </c>
      <c r="N415" s="9">
        <f t="shared" si="27"/>
        <v>84.912812736921893</v>
      </c>
    </row>
    <row r="416" spans="1:14" ht="15" customHeight="1" x14ac:dyDescent="0.25">
      <c r="A416" s="337">
        <v>40360</v>
      </c>
      <c r="B416" s="340">
        <v>101</v>
      </c>
      <c r="C416" s="327">
        <v>1</v>
      </c>
      <c r="D416" s="327">
        <v>3</v>
      </c>
      <c r="E416" s="327" t="s">
        <v>143</v>
      </c>
      <c r="F416" s="327" t="s">
        <v>148</v>
      </c>
      <c r="G416" s="327" t="s">
        <v>157</v>
      </c>
      <c r="H416" s="327" t="s">
        <v>155</v>
      </c>
      <c r="I416" s="330">
        <v>0.02</v>
      </c>
      <c r="J416" s="330">
        <v>4.9000000000000002E-2</v>
      </c>
      <c r="K416" s="330">
        <f t="shared" si="24"/>
        <v>6.9000000000000006E-2</v>
      </c>
      <c r="L416" s="9">
        <f t="shared" si="25"/>
        <v>15.163002274450342</v>
      </c>
      <c r="M416" s="9">
        <f t="shared" si="26"/>
        <v>37.149355572403337</v>
      </c>
      <c r="N416" s="9">
        <f t="shared" si="27"/>
        <v>52.312357846853686</v>
      </c>
    </row>
    <row r="417" spans="1:14" ht="15" customHeight="1" x14ac:dyDescent="0.25">
      <c r="A417" s="337">
        <v>40360</v>
      </c>
      <c r="B417" s="340">
        <v>102</v>
      </c>
      <c r="C417" s="327">
        <v>1</v>
      </c>
      <c r="D417" s="327">
        <v>3</v>
      </c>
      <c r="E417" s="327" t="s">
        <v>143</v>
      </c>
      <c r="F417" s="327" t="s">
        <v>237</v>
      </c>
      <c r="G417" s="327" t="s">
        <v>154</v>
      </c>
      <c r="H417" s="327" t="s">
        <v>154</v>
      </c>
      <c r="I417" s="330">
        <v>1.7999999999999999E-2</v>
      </c>
      <c r="J417" s="330">
        <v>1.7000000000000001E-2</v>
      </c>
      <c r="K417" s="330">
        <f t="shared" si="24"/>
        <v>3.5000000000000003E-2</v>
      </c>
      <c r="L417" s="9">
        <f t="shared" si="25"/>
        <v>13.646702047005308</v>
      </c>
      <c r="M417" s="9">
        <f t="shared" si="26"/>
        <v>12.888551933282791</v>
      </c>
      <c r="N417" s="9">
        <f t="shared" si="27"/>
        <v>26.535253980288104</v>
      </c>
    </row>
    <row r="418" spans="1:14" ht="15" customHeight="1" x14ac:dyDescent="0.25">
      <c r="A418" s="337">
        <v>40360</v>
      </c>
      <c r="B418" s="340">
        <v>104</v>
      </c>
      <c r="C418" s="327">
        <v>1</v>
      </c>
      <c r="D418" s="327">
        <v>3</v>
      </c>
      <c r="E418" s="327" t="s">
        <v>143</v>
      </c>
      <c r="F418" s="327" t="s">
        <v>151</v>
      </c>
      <c r="G418" s="327" t="s">
        <v>154</v>
      </c>
      <c r="H418" s="327" t="s">
        <v>155</v>
      </c>
      <c r="I418" s="330">
        <v>0.03</v>
      </c>
      <c r="J418" s="330">
        <v>1.6E-2</v>
      </c>
      <c r="K418" s="330">
        <f t="shared" si="24"/>
        <v>4.5999999999999999E-2</v>
      </c>
      <c r="L418" s="9">
        <f t="shared" si="25"/>
        <v>22.744503411675513</v>
      </c>
      <c r="M418" s="9">
        <f t="shared" si="26"/>
        <v>12.130401819560273</v>
      </c>
      <c r="N418" s="9">
        <f t="shared" si="27"/>
        <v>34.874905231235786</v>
      </c>
    </row>
    <row r="419" spans="1:14" ht="15" customHeight="1" x14ac:dyDescent="0.25">
      <c r="A419" s="337">
        <v>40360</v>
      </c>
      <c r="B419" s="340">
        <v>105</v>
      </c>
      <c r="C419" s="327">
        <v>1</v>
      </c>
      <c r="D419" s="327">
        <v>3</v>
      </c>
      <c r="E419" s="327" t="s">
        <v>143</v>
      </c>
      <c r="F419" s="327" t="s">
        <v>151</v>
      </c>
      <c r="G419" s="327" t="s">
        <v>154</v>
      </c>
      <c r="H419" s="327" t="s">
        <v>154</v>
      </c>
      <c r="I419" s="330">
        <v>5.5E-2</v>
      </c>
      <c r="J419" s="330">
        <v>1.6E-2</v>
      </c>
      <c r="K419" s="330">
        <f t="shared" si="24"/>
        <v>7.1000000000000008E-2</v>
      </c>
      <c r="L419" s="9">
        <f t="shared" si="25"/>
        <v>41.698256254738439</v>
      </c>
      <c r="M419" s="9">
        <f t="shared" si="26"/>
        <v>12.130401819560273</v>
      </c>
      <c r="N419" s="9">
        <f t="shared" si="27"/>
        <v>53.828658074298723</v>
      </c>
    </row>
    <row r="420" spans="1:14" ht="15" customHeight="1" x14ac:dyDescent="0.25">
      <c r="A420" s="337">
        <v>40360</v>
      </c>
      <c r="B420" s="340">
        <v>176</v>
      </c>
      <c r="C420" s="327">
        <v>2</v>
      </c>
      <c r="D420" s="327">
        <v>3</v>
      </c>
      <c r="E420" s="327" t="s">
        <v>143</v>
      </c>
      <c r="F420" s="327" t="s">
        <v>186</v>
      </c>
      <c r="G420" s="327" t="s">
        <v>154</v>
      </c>
      <c r="H420" s="327" t="s">
        <v>154</v>
      </c>
      <c r="I420" s="330">
        <v>3.5000000000000003E-2</v>
      </c>
      <c r="J420" s="330">
        <v>6.8300000000000001E-3</v>
      </c>
      <c r="K420" s="330">
        <f t="shared" si="24"/>
        <v>4.1830000000000006E-2</v>
      </c>
      <c r="L420" s="9">
        <f t="shared" si="25"/>
        <v>26.535253980288104</v>
      </c>
      <c r="M420" s="9">
        <f t="shared" si="26"/>
        <v>5.1781652767247914</v>
      </c>
      <c r="N420" s="9">
        <f t="shared" si="27"/>
        <v>31.713419257012895</v>
      </c>
    </row>
    <row r="421" spans="1:14" ht="15" customHeight="1" x14ac:dyDescent="0.25">
      <c r="A421" s="337">
        <v>40360</v>
      </c>
      <c r="B421" s="340">
        <v>177</v>
      </c>
      <c r="C421" s="327">
        <v>2</v>
      </c>
      <c r="D421" s="327">
        <v>3</v>
      </c>
      <c r="E421" s="327" t="s">
        <v>143</v>
      </c>
      <c r="F421" s="327" t="s">
        <v>148</v>
      </c>
      <c r="G421" s="327" t="s">
        <v>154</v>
      </c>
      <c r="H421" s="327" t="s">
        <v>156</v>
      </c>
      <c r="I421" s="330">
        <v>0.05</v>
      </c>
      <c r="J421" s="330">
        <v>1.4999999999999999E-2</v>
      </c>
      <c r="K421" s="330">
        <f t="shared" si="24"/>
        <v>6.5000000000000002E-2</v>
      </c>
      <c r="L421" s="9">
        <f t="shared" si="25"/>
        <v>37.907505686125852</v>
      </c>
      <c r="M421" s="9">
        <f t="shared" si="26"/>
        <v>11.372251705837757</v>
      </c>
      <c r="N421" s="9">
        <f t="shared" si="27"/>
        <v>49.279757391963614</v>
      </c>
    </row>
    <row r="422" spans="1:14" ht="15" customHeight="1" x14ac:dyDescent="0.25">
      <c r="A422" s="337">
        <v>40360</v>
      </c>
      <c r="B422" s="340">
        <v>178</v>
      </c>
      <c r="C422" s="327">
        <v>2</v>
      </c>
      <c r="D422" s="327">
        <v>3</v>
      </c>
      <c r="E422" s="327" t="s">
        <v>143</v>
      </c>
      <c r="F422" s="327" t="s">
        <v>148</v>
      </c>
      <c r="G422" s="327" t="s">
        <v>154</v>
      </c>
      <c r="H422" s="327" t="s">
        <v>155</v>
      </c>
      <c r="I422" s="330">
        <v>4.4999999999999998E-2</v>
      </c>
      <c r="J422" s="330">
        <v>2.1999999999999999E-2</v>
      </c>
      <c r="K422" s="330">
        <f t="shared" si="24"/>
        <v>6.7000000000000004E-2</v>
      </c>
      <c r="L422" s="9">
        <f t="shared" si="25"/>
        <v>34.116755117513272</v>
      </c>
      <c r="M422" s="9">
        <f t="shared" si="26"/>
        <v>16.679302501895375</v>
      </c>
      <c r="N422" s="9">
        <f t="shared" si="27"/>
        <v>50.796057619408643</v>
      </c>
    </row>
    <row r="423" spans="1:14" ht="15" customHeight="1" x14ac:dyDescent="0.25">
      <c r="A423" s="337">
        <v>40360</v>
      </c>
      <c r="B423" s="340">
        <v>179</v>
      </c>
      <c r="C423" s="327">
        <v>2</v>
      </c>
      <c r="D423" s="327">
        <v>3</v>
      </c>
      <c r="E423" s="327" t="s">
        <v>143</v>
      </c>
      <c r="F423" s="327" t="s">
        <v>194</v>
      </c>
      <c r="G423" s="327" t="s">
        <v>154</v>
      </c>
      <c r="H423" s="327" t="s">
        <v>154</v>
      </c>
      <c r="I423" s="330">
        <v>4.5999999999999999E-2</v>
      </c>
      <c r="J423" s="330">
        <v>2.1000000000000001E-2</v>
      </c>
      <c r="K423" s="330">
        <f t="shared" si="24"/>
        <v>6.7000000000000004E-2</v>
      </c>
      <c r="L423" s="9">
        <f t="shared" si="25"/>
        <v>34.874905231235786</v>
      </c>
      <c r="M423" s="9">
        <f t="shared" si="26"/>
        <v>15.921152388172858</v>
      </c>
      <c r="N423" s="9">
        <f t="shared" si="27"/>
        <v>50.796057619408643</v>
      </c>
    </row>
    <row r="424" spans="1:14" ht="15" customHeight="1" x14ac:dyDescent="0.25">
      <c r="A424" s="337">
        <v>40360</v>
      </c>
      <c r="B424" s="340">
        <v>180</v>
      </c>
      <c r="C424" s="327">
        <v>2</v>
      </c>
      <c r="D424" s="327">
        <v>3</v>
      </c>
      <c r="E424" s="327" t="s">
        <v>143</v>
      </c>
      <c r="F424" s="327" t="s">
        <v>193</v>
      </c>
      <c r="G424" s="327" t="s">
        <v>154</v>
      </c>
      <c r="H424" s="327" t="s">
        <v>154</v>
      </c>
      <c r="I424" s="330">
        <v>8.2000000000000003E-2</v>
      </c>
      <c r="J424" s="330">
        <v>9.4E-2</v>
      </c>
      <c r="K424" s="330">
        <f t="shared" si="24"/>
        <v>0.17599999999999999</v>
      </c>
      <c r="L424" s="9">
        <f t="shared" si="25"/>
        <v>62.168309325246398</v>
      </c>
      <c r="M424" s="9">
        <f t="shared" si="26"/>
        <v>71.266110689916601</v>
      </c>
      <c r="N424" s="9">
        <f t="shared" si="27"/>
        <v>133.434420015163</v>
      </c>
    </row>
    <row r="425" spans="1:14" ht="15" customHeight="1" x14ac:dyDescent="0.25">
      <c r="A425" s="337">
        <v>40360</v>
      </c>
      <c r="B425" s="340">
        <v>181</v>
      </c>
      <c r="C425" s="327">
        <v>2</v>
      </c>
      <c r="D425" s="327">
        <v>3</v>
      </c>
      <c r="E425" s="327" t="s">
        <v>143</v>
      </c>
      <c r="F425" s="327" t="s">
        <v>151</v>
      </c>
      <c r="G425" s="327" t="s">
        <v>154</v>
      </c>
      <c r="H425" s="327" t="s">
        <v>154</v>
      </c>
      <c r="I425" s="330">
        <v>0.03</v>
      </c>
      <c r="J425" s="330">
        <v>2.7E-2</v>
      </c>
      <c r="K425" s="330">
        <f t="shared" si="24"/>
        <v>5.6999999999999995E-2</v>
      </c>
      <c r="L425" s="9">
        <f t="shared" si="25"/>
        <v>22.744503411675513</v>
      </c>
      <c r="M425" s="9">
        <f t="shared" si="26"/>
        <v>20.470053070507962</v>
      </c>
      <c r="N425" s="9">
        <f t="shared" si="27"/>
        <v>43.214556482183475</v>
      </c>
    </row>
    <row r="426" spans="1:14" ht="15" customHeight="1" x14ac:dyDescent="0.25">
      <c r="A426" s="337">
        <v>40360</v>
      </c>
      <c r="B426" s="340">
        <v>182</v>
      </c>
      <c r="C426" s="327">
        <v>2</v>
      </c>
      <c r="D426" s="327">
        <v>3</v>
      </c>
      <c r="E426" s="327" t="s">
        <v>143</v>
      </c>
      <c r="F426" s="327" t="s">
        <v>237</v>
      </c>
      <c r="G426" s="327" t="s">
        <v>154</v>
      </c>
      <c r="H426" s="327" t="s">
        <v>155</v>
      </c>
      <c r="I426" s="330">
        <v>6.5000000000000002E-2</v>
      </c>
      <c r="J426" s="330">
        <v>1.6E-2</v>
      </c>
      <c r="K426" s="330">
        <f t="shared" si="24"/>
        <v>8.1000000000000003E-2</v>
      </c>
      <c r="L426" s="9">
        <f t="shared" si="25"/>
        <v>49.279757391963614</v>
      </c>
      <c r="M426" s="9">
        <f t="shared" si="26"/>
        <v>12.130401819560273</v>
      </c>
      <c r="N426" s="9">
        <f t="shared" si="27"/>
        <v>61.410159211523883</v>
      </c>
    </row>
    <row r="427" spans="1:14" ht="15" customHeight="1" x14ac:dyDescent="0.25">
      <c r="A427" s="337">
        <v>40360</v>
      </c>
      <c r="B427" s="340">
        <v>183</v>
      </c>
      <c r="C427" s="327">
        <v>2</v>
      </c>
      <c r="D427" s="327">
        <v>3</v>
      </c>
      <c r="E427" s="327" t="s">
        <v>143</v>
      </c>
      <c r="F427" s="327" t="s">
        <v>149</v>
      </c>
      <c r="G427" s="327" t="s">
        <v>154</v>
      </c>
      <c r="H427" s="327" t="s">
        <v>156</v>
      </c>
      <c r="I427" s="330">
        <v>3.4000000000000002E-2</v>
      </c>
      <c r="J427" s="330">
        <v>5.1600000000000005E-3</v>
      </c>
      <c r="K427" s="330">
        <f t="shared" si="24"/>
        <v>3.916E-2</v>
      </c>
      <c r="L427" s="9">
        <f t="shared" si="25"/>
        <v>25.777103866565582</v>
      </c>
      <c r="M427" s="9">
        <f t="shared" si="26"/>
        <v>3.9120545868081886</v>
      </c>
      <c r="N427" s="9">
        <f t="shared" si="27"/>
        <v>29.689158453373771</v>
      </c>
    </row>
    <row r="428" spans="1:14" ht="15" customHeight="1" x14ac:dyDescent="0.25">
      <c r="A428" s="337">
        <v>40360</v>
      </c>
      <c r="B428" s="340">
        <v>184</v>
      </c>
      <c r="C428" s="327">
        <v>2</v>
      </c>
      <c r="D428" s="327">
        <v>3</v>
      </c>
      <c r="E428" s="327" t="s">
        <v>143</v>
      </c>
      <c r="F428" s="327" t="s">
        <v>237</v>
      </c>
      <c r="G428" s="327" t="s">
        <v>157</v>
      </c>
      <c r="H428" s="327" t="s">
        <v>155</v>
      </c>
      <c r="I428" s="330">
        <v>7.0000000000000007E-2</v>
      </c>
      <c r="J428" s="330">
        <v>9.7599999999999996E-3</v>
      </c>
      <c r="K428" s="330">
        <f t="shared" si="24"/>
        <v>7.9760000000000011E-2</v>
      </c>
      <c r="L428" s="9">
        <f t="shared" si="25"/>
        <v>53.070507960576208</v>
      </c>
      <c r="M428" s="9">
        <f t="shared" si="26"/>
        <v>7.3995451099317666</v>
      </c>
      <c r="N428" s="9">
        <f t="shared" si="27"/>
        <v>60.470053070507973</v>
      </c>
    </row>
    <row r="429" spans="1:14" ht="15" customHeight="1" x14ac:dyDescent="0.25">
      <c r="A429" s="337">
        <v>40360</v>
      </c>
      <c r="B429" s="340">
        <v>185</v>
      </c>
      <c r="C429" s="327">
        <v>2</v>
      </c>
      <c r="D429" s="327">
        <v>3</v>
      </c>
      <c r="E429" s="327" t="s">
        <v>143</v>
      </c>
      <c r="F429" s="327" t="s">
        <v>150</v>
      </c>
      <c r="G429" s="327" t="s">
        <v>154</v>
      </c>
      <c r="H429" s="327" t="s">
        <v>154</v>
      </c>
      <c r="I429" s="330">
        <v>0.13800000000000001</v>
      </c>
      <c r="J429" s="330">
        <v>9.2999999999999999E-2</v>
      </c>
      <c r="K429" s="330">
        <f t="shared" si="24"/>
        <v>0.23100000000000001</v>
      </c>
      <c r="L429" s="9">
        <f t="shared" si="25"/>
        <v>104.62471569370737</v>
      </c>
      <c r="M429" s="9">
        <f t="shared" si="26"/>
        <v>70.507960576194094</v>
      </c>
      <c r="N429" s="9">
        <f t="shared" si="27"/>
        <v>175.13267626990145</v>
      </c>
    </row>
    <row r="430" spans="1:14" ht="15" customHeight="1" x14ac:dyDescent="0.25">
      <c r="A430" s="337">
        <v>40360</v>
      </c>
      <c r="B430" s="340">
        <v>186</v>
      </c>
      <c r="C430" s="327">
        <v>2</v>
      </c>
      <c r="D430" s="327">
        <v>3</v>
      </c>
      <c r="E430" s="327" t="s">
        <v>143</v>
      </c>
      <c r="F430" s="327" t="s">
        <v>148</v>
      </c>
      <c r="G430" s="327" t="s">
        <v>157</v>
      </c>
      <c r="H430" s="327" t="s">
        <v>156</v>
      </c>
      <c r="I430" s="330">
        <v>0.04</v>
      </c>
      <c r="J430" s="330">
        <v>5.9199999999999999E-3</v>
      </c>
      <c r="K430" s="330">
        <f t="shared" si="24"/>
        <v>4.5920000000000002E-2</v>
      </c>
      <c r="L430" s="9">
        <f t="shared" si="25"/>
        <v>30.326004548900684</v>
      </c>
      <c r="M430" s="9">
        <f t="shared" si="26"/>
        <v>4.488248673237301</v>
      </c>
      <c r="N430" s="9">
        <f t="shared" si="27"/>
        <v>34.814253222137985</v>
      </c>
    </row>
    <row r="431" spans="1:14" ht="15" customHeight="1" x14ac:dyDescent="0.25">
      <c r="A431" s="337">
        <v>40360</v>
      </c>
      <c r="B431" s="340">
        <v>187</v>
      </c>
      <c r="C431" s="327">
        <v>2</v>
      </c>
      <c r="D431" s="327">
        <v>3</v>
      </c>
      <c r="E431" s="327" t="s">
        <v>143</v>
      </c>
      <c r="F431" s="327" t="s">
        <v>241</v>
      </c>
      <c r="G431" s="327" t="s">
        <v>154</v>
      </c>
      <c r="H431" s="327" t="s">
        <v>154</v>
      </c>
      <c r="I431" s="330">
        <v>0.106</v>
      </c>
      <c r="J431" s="330">
        <v>3.4000000000000002E-2</v>
      </c>
      <c r="K431" s="330">
        <f t="shared" si="24"/>
        <v>0.14000000000000001</v>
      </c>
      <c r="L431" s="9">
        <f t="shared" si="25"/>
        <v>80.363912054586805</v>
      </c>
      <c r="M431" s="9">
        <f t="shared" si="26"/>
        <v>25.777103866565582</v>
      </c>
      <c r="N431" s="9">
        <f t="shared" si="27"/>
        <v>106.14101592115242</v>
      </c>
    </row>
    <row r="432" spans="1:14" ht="15" customHeight="1" x14ac:dyDescent="0.25">
      <c r="A432" s="337">
        <v>40360</v>
      </c>
      <c r="B432" s="340">
        <v>189</v>
      </c>
      <c r="C432" s="327">
        <v>2</v>
      </c>
      <c r="D432" s="327">
        <v>3</v>
      </c>
      <c r="E432" s="327" t="s">
        <v>143</v>
      </c>
      <c r="F432" s="327" t="s">
        <v>237</v>
      </c>
      <c r="G432" s="327" t="s">
        <v>157</v>
      </c>
      <c r="H432" s="327" t="s">
        <v>156</v>
      </c>
      <c r="I432" s="330">
        <v>5.0999999999999997E-2</v>
      </c>
      <c r="J432" s="330">
        <v>2.4E-2</v>
      </c>
      <c r="K432" s="330">
        <f t="shared" si="24"/>
        <v>7.4999999999999997E-2</v>
      </c>
      <c r="L432" s="9">
        <f t="shared" si="25"/>
        <v>38.665655799848366</v>
      </c>
      <c r="M432" s="9">
        <f t="shared" si="26"/>
        <v>18.195602729340411</v>
      </c>
      <c r="N432" s="9">
        <f t="shared" si="27"/>
        <v>56.861258529188781</v>
      </c>
    </row>
    <row r="433" spans="1:14" ht="15" customHeight="1" x14ac:dyDescent="0.25">
      <c r="A433" s="337">
        <v>40360</v>
      </c>
      <c r="B433" s="340">
        <v>190</v>
      </c>
      <c r="C433" s="327">
        <v>2</v>
      </c>
      <c r="D433" s="327">
        <v>3</v>
      </c>
      <c r="E433" s="327" t="s">
        <v>143</v>
      </c>
      <c r="F433" s="327" t="s">
        <v>237</v>
      </c>
      <c r="G433" s="327" t="s">
        <v>154</v>
      </c>
      <c r="H433" s="327" t="s">
        <v>154</v>
      </c>
      <c r="I433" s="330">
        <v>4.7E-2</v>
      </c>
      <c r="J433" s="330">
        <v>6.94E-3</v>
      </c>
      <c r="K433" s="330">
        <f t="shared" si="24"/>
        <v>5.3940000000000002E-2</v>
      </c>
      <c r="L433" s="9">
        <f t="shared" si="25"/>
        <v>35.633055344958301</v>
      </c>
      <c r="M433" s="9">
        <f t="shared" si="26"/>
        <v>5.2615617892342694</v>
      </c>
      <c r="N433" s="9">
        <f t="shared" si="27"/>
        <v>40.894617134192572</v>
      </c>
    </row>
    <row r="434" spans="1:14" ht="15" customHeight="1" x14ac:dyDescent="0.25">
      <c r="A434" s="337">
        <v>40360</v>
      </c>
      <c r="B434" s="340">
        <v>191</v>
      </c>
      <c r="C434" s="327">
        <v>2</v>
      </c>
      <c r="D434" s="327">
        <v>3</v>
      </c>
      <c r="E434" s="327" t="s">
        <v>143</v>
      </c>
      <c r="F434" s="327" t="s">
        <v>149</v>
      </c>
      <c r="G434" s="327" t="s">
        <v>154</v>
      </c>
      <c r="H434" s="327" t="s">
        <v>155</v>
      </c>
      <c r="I434" s="330">
        <v>4.4999999999999998E-2</v>
      </c>
      <c r="J434" s="330">
        <v>0.02</v>
      </c>
      <c r="K434" s="330">
        <f t="shared" si="24"/>
        <v>6.5000000000000002E-2</v>
      </c>
      <c r="L434" s="9">
        <f t="shared" si="25"/>
        <v>34.116755117513272</v>
      </c>
      <c r="M434" s="9">
        <f t="shared" si="26"/>
        <v>15.163002274450342</v>
      </c>
      <c r="N434" s="9">
        <f t="shared" si="27"/>
        <v>49.279757391963614</v>
      </c>
    </row>
    <row r="435" spans="1:14" ht="15" customHeight="1" x14ac:dyDescent="0.25">
      <c r="A435" s="337">
        <v>40360</v>
      </c>
      <c r="B435" s="340">
        <v>192</v>
      </c>
      <c r="C435" s="327">
        <v>2</v>
      </c>
      <c r="D435" s="327">
        <v>3</v>
      </c>
      <c r="E435" s="327" t="s">
        <v>143</v>
      </c>
      <c r="F435" s="327" t="s">
        <v>240</v>
      </c>
      <c r="G435" s="327" t="s">
        <v>154</v>
      </c>
      <c r="H435" s="327" t="s">
        <v>154</v>
      </c>
      <c r="I435" s="330">
        <v>9.0999999999999998E-2</v>
      </c>
      <c r="J435" s="330">
        <v>7.9000000000000001E-2</v>
      </c>
      <c r="K435" s="330">
        <f t="shared" si="24"/>
        <v>0.16999999999999998</v>
      </c>
      <c r="L435" s="9">
        <f t="shared" si="25"/>
        <v>68.991660348749051</v>
      </c>
      <c r="M435" s="9">
        <f t="shared" si="26"/>
        <v>59.893858984078847</v>
      </c>
      <c r="N435" s="9">
        <f t="shared" si="27"/>
        <v>128.8855193328279</v>
      </c>
    </row>
    <row r="436" spans="1:14" ht="15" customHeight="1" x14ac:dyDescent="0.25">
      <c r="A436" s="337">
        <v>40360</v>
      </c>
      <c r="B436" s="340">
        <v>193</v>
      </c>
      <c r="C436" s="327">
        <v>2</v>
      </c>
      <c r="D436" s="327">
        <v>3</v>
      </c>
      <c r="E436" s="327" t="s">
        <v>143</v>
      </c>
      <c r="F436" s="327" t="s">
        <v>189</v>
      </c>
      <c r="G436" s="327" t="s">
        <v>154</v>
      </c>
      <c r="H436" s="327" t="s">
        <v>154</v>
      </c>
      <c r="I436" s="330">
        <v>2.9000000000000001E-2</v>
      </c>
      <c r="J436" s="330">
        <v>0.02</v>
      </c>
      <c r="K436" s="330">
        <f t="shared" si="24"/>
        <v>4.9000000000000002E-2</v>
      </c>
      <c r="L436" s="9">
        <f t="shared" si="25"/>
        <v>21.986353297952995</v>
      </c>
      <c r="M436" s="9">
        <f t="shared" si="26"/>
        <v>15.163002274450342</v>
      </c>
      <c r="N436" s="9">
        <f t="shared" si="27"/>
        <v>37.149355572403337</v>
      </c>
    </row>
    <row r="437" spans="1:14" ht="15" customHeight="1" x14ac:dyDescent="0.25">
      <c r="A437" s="337">
        <v>40360</v>
      </c>
      <c r="B437" s="340">
        <v>194</v>
      </c>
      <c r="C437" s="327">
        <v>2</v>
      </c>
      <c r="D437" s="327">
        <v>3</v>
      </c>
      <c r="E437" s="327" t="s">
        <v>143</v>
      </c>
      <c r="F437" s="327" t="s">
        <v>191</v>
      </c>
      <c r="G437" s="327" t="s">
        <v>154</v>
      </c>
      <c r="H437" s="327" t="s">
        <v>154</v>
      </c>
      <c r="I437" s="330">
        <v>0.154</v>
      </c>
      <c r="J437" s="330">
        <v>7.1999999999999995E-2</v>
      </c>
      <c r="K437" s="330">
        <f t="shared" si="24"/>
        <v>0.22599999999999998</v>
      </c>
      <c r="L437" s="9">
        <f t="shared" si="25"/>
        <v>116.75511751326763</v>
      </c>
      <c r="M437" s="9">
        <f t="shared" si="26"/>
        <v>54.58680818802123</v>
      </c>
      <c r="N437" s="9">
        <f t="shared" si="27"/>
        <v>171.34192570128886</v>
      </c>
    </row>
    <row r="438" spans="1:14" ht="15" customHeight="1" x14ac:dyDescent="0.25">
      <c r="A438" s="337">
        <v>40360</v>
      </c>
      <c r="B438" s="340">
        <v>195</v>
      </c>
      <c r="C438" s="327">
        <v>2</v>
      </c>
      <c r="D438" s="327">
        <v>3</v>
      </c>
      <c r="E438" s="327" t="s">
        <v>143</v>
      </c>
      <c r="F438" s="327" t="s">
        <v>237</v>
      </c>
      <c r="G438" s="327" t="s">
        <v>157</v>
      </c>
      <c r="H438" s="327" t="s">
        <v>154</v>
      </c>
      <c r="I438" s="330">
        <v>0.14499999999999999</v>
      </c>
      <c r="J438" s="330">
        <v>1.4E-2</v>
      </c>
      <c r="K438" s="330">
        <f t="shared" si="24"/>
        <v>0.159</v>
      </c>
      <c r="L438" s="9">
        <f t="shared" si="25"/>
        <v>109.93176648976498</v>
      </c>
      <c r="M438" s="9">
        <f t="shared" si="26"/>
        <v>10.614101592115238</v>
      </c>
      <c r="N438" s="9">
        <f t="shared" si="27"/>
        <v>120.54586808188022</v>
      </c>
    </row>
    <row r="439" spans="1:14" ht="15" customHeight="1" x14ac:dyDescent="0.25">
      <c r="A439" s="337">
        <v>40360</v>
      </c>
      <c r="B439" s="340">
        <v>196</v>
      </c>
      <c r="C439" s="327">
        <v>2</v>
      </c>
      <c r="D439" s="327">
        <v>3</v>
      </c>
      <c r="E439" s="327" t="s">
        <v>143</v>
      </c>
      <c r="F439" s="327" t="s">
        <v>237</v>
      </c>
      <c r="G439" s="327" t="s">
        <v>154</v>
      </c>
      <c r="H439" s="327" t="s">
        <v>156</v>
      </c>
      <c r="I439" s="330">
        <v>2.5999999999999999E-2</v>
      </c>
      <c r="J439" s="330">
        <v>6.2100000000000002E-3</v>
      </c>
      <c r="K439" s="330">
        <f t="shared" si="24"/>
        <v>3.2210000000000003E-2</v>
      </c>
      <c r="L439" s="9">
        <f t="shared" si="25"/>
        <v>19.711902956785444</v>
      </c>
      <c r="M439" s="9">
        <f t="shared" si="26"/>
        <v>4.708112206216831</v>
      </c>
      <c r="N439" s="9">
        <f t="shared" si="27"/>
        <v>24.420015163002276</v>
      </c>
    </row>
    <row r="440" spans="1:14" ht="15" customHeight="1" x14ac:dyDescent="0.25">
      <c r="A440" s="337">
        <v>40360</v>
      </c>
      <c r="B440" s="340">
        <v>197</v>
      </c>
      <c r="C440" s="327">
        <v>2</v>
      </c>
      <c r="D440" s="327">
        <v>3</v>
      </c>
      <c r="E440" s="327" t="s">
        <v>143</v>
      </c>
      <c r="F440" s="327" t="s">
        <v>151</v>
      </c>
      <c r="G440" s="327" t="s">
        <v>154</v>
      </c>
      <c r="H440" s="327" t="s">
        <v>155</v>
      </c>
      <c r="I440" s="330">
        <v>3.2000000000000001E-2</v>
      </c>
      <c r="J440" s="330">
        <v>7.5499999999999994E-3</v>
      </c>
      <c r="K440" s="330">
        <f t="shared" si="24"/>
        <v>3.9550000000000002E-2</v>
      </c>
      <c r="L440" s="9">
        <f t="shared" si="25"/>
        <v>24.260803639120546</v>
      </c>
      <c r="M440" s="9">
        <f t="shared" si="26"/>
        <v>5.7240333586050038</v>
      </c>
      <c r="N440" s="9">
        <f t="shared" si="27"/>
        <v>29.984836997725552</v>
      </c>
    </row>
    <row r="441" spans="1:14" ht="15" customHeight="1" x14ac:dyDescent="0.25">
      <c r="A441" s="337">
        <v>40360</v>
      </c>
      <c r="B441" s="340">
        <v>198</v>
      </c>
      <c r="C441" s="327">
        <v>2</v>
      </c>
      <c r="D441" s="327">
        <v>3</v>
      </c>
      <c r="E441" s="327" t="s">
        <v>143</v>
      </c>
      <c r="F441" s="327" t="s">
        <v>148</v>
      </c>
      <c r="G441" s="327" t="s">
        <v>154</v>
      </c>
      <c r="H441" s="327" t="s">
        <v>154</v>
      </c>
      <c r="I441" s="330">
        <v>4.7E-2</v>
      </c>
      <c r="J441" s="330">
        <v>3.9700000000000004E-3</v>
      </c>
      <c r="K441" s="330">
        <f t="shared" si="24"/>
        <v>5.0970000000000001E-2</v>
      </c>
      <c r="L441" s="9">
        <f t="shared" si="25"/>
        <v>35.633055344958301</v>
      </c>
      <c r="M441" s="9">
        <f t="shared" si="26"/>
        <v>3.0098559514783929</v>
      </c>
      <c r="N441" s="9">
        <f t="shared" si="27"/>
        <v>38.642911296436694</v>
      </c>
    </row>
    <row r="442" spans="1:14" ht="15" customHeight="1" x14ac:dyDescent="0.25">
      <c r="A442" s="337">
        <v>40360</v>
      </c>
      <c r="B442" s="340">
        <v>199</v>
      </c>
      <c r="C442" s="327">
        <v>2</v>
      </c>
      <c r="D442" s="327">
        <v>3</v>
      </c>
      <c r="E442" s="327" t="s">
        <v>143</v>
      </c>
      <c r="F442" s="327" t="s">
        <v>190</v>
      </c>
      <c r="G442" s="327" t="s">
        <v>154</v>
      </c>
      <c r="H442" s="327" t="s">
        <v>154</v>
      </c>
      <c r="I442" s="330">
        <v>6.5000000000000002E-2</v>
      </c>
      <c r="J442" s="330">
        <v>0.01</v>
      </c>
      <c r="K442" s="330">
        <f t="shared" si="24"/>
        <v>7.4999999999999997E-2</v>
      </c>
      <c r="L442" s="9">
        <f t="shared" si="25"/>
        <v>49.279757391963614</v>
      </c>
      <c r="M442" s="9">
        <f t="shared" si="26"/>
        <v>7.581501137225171</v>
      </c>
      <c r="N442" s="9">
        <f t="shared" si="27"/>
        <v>56.861258529188781</v>
      </c>
    </row>
    <row r="443" spans="1:14" ht="15" customHeight="1" x14ac:dyDescent="0.25">
      <c r="A443" s="337">
        <v>40360</v>
      </c>
      <c r="B443" s="340">
        <v>200</v>
      </c>
      <c r="C443" s="327">
        <v>2</v>
      </c>
      <c r="D443" s="327">
        <v>3</v>
      </c>
      <c r="E443" s="327" t="s">
        <v>143</v>
      </c>
      <c r="F443" s="327" t="s">
        <v>151</v>
      </c>
      <c r="G443" s="327" t="s">
        <v>154</v>
      </c>
      <c r="H443" s="327" t="s">
        <v>156</v>
      </c>
      <c r="I443" s="330">
        <v>6.5000000000000002E-2</v>
      </c>
      <c r="J443" s="330">
        <v>1.2E-2</v>
      </c>
      <c r="K443" s="330">
        <f t="shared" si="24"/>
        <v>7.6999999999999999E-2</v>
      </c>
      <c r="L443" s="9">
        <f t="shared" si="25"/>
        <v>49.279757391963614</v>
      </c>
      <c r="M443" s="9">
        <f t="shared" si="26"/>
        <v>9.0978013646702056</v>
      </c>
      <c r="N443" s="9">
        <f t="shared" si="27"/>
        <v>58.377558756633817</v>
      </c>
    </row>
    <row r="444" spans="1:14" ht="15" customHeight="1" x14ac:dyDescent="0.25">
      <c r="A444" s="337">
        <v>40360</v>
      </c>
      <c r="B444" s="340">
        <v>201</v>
      </c>
      <c r="C444" s="327">
        <v>2</v>
      </c>
      <c r="D444" s="327">
        <v>3</v>
      </c>
      <c r="E444" s="327" t="s">
        <v>143</v>
      </c>
      <c r="F444" s="327" t="s">
        <v>197</v>
      </c>
      <c r="G444" s="327" t="s">
        <v>154</v>
      </c>
      <c r="H444" s="327" t="s">
        <v>154</v>
      </c>
      <c r="I444" s="330">
        <v>4.4999999999999998E-2</v>
      </c>
      <c r="J444" s="330">
        <v>1.2999999999999999E-2</v>
      </c>
      <c r="K444" s="330">
        <f t="shared" si="24"/>
        <v>5.7999999999999996E-2</v>
      </c>
      <c r="L444" s="9">
        <f t="shared" si="25"/>
        <v>34.116755117513272</v>
      </c>
      <c r="M444" s="9">
        <f t="shared" si="26"/>
        <v>9.855951478392722</v>
      </c>
      <c r="N444" s="9">
        <f t="shared" si="27"/>
        <v>43.97270659590599</v>
      </c>
    </row>
    <row r="445" spans="1:14" ht="15" customHeight="1" x14ac:dyDescent="0.25">
      <c r="A445" s="337">
        <v>40360</v>
      </c>
      <c r="B445" s="340">
        <v>202</v>
      </c>
      <c r="C445" s="327">
        <v>2</v>
      </c>
      <c r="D445" s="327">
        <v>3</v>
      </c>
      <c r="E445" s="327" t="s">
        <v>143</v>
      </c>
      <c r="F445" s="327" t="s">
        <v>196</v>
      </c>
      <c r="G445" s="327" t="s">
        <v>154</v>
      </c>
      <c r="H445" s="327" t="s">
        <v>154</v>
      </c>
      <c r="I445" s="330">
        <v>4.3999999999999997E-2</v>
      </c>
      <c r="J445" s="330">
        <v>0.01</v>
      </c>
      <c r="K445" s="330">
        <f t="shared" si="24"/>
        <v>5.3999999999999999E-2</v>
      </c>
      <c r="L445" s="9">
        <f t="shared" si="25"/>
        <v>33.35860500379075</v>
      </c>
      <c r="M445" s="9">
        <f t="shared" si="26"/>
        <v>7.581501137225171</v>
      </c>
      <c r="N445" s="9">
        <f t="shared" si="27"/>
        <v>40.940106141015924</v>
      </c>
    </row>
    <row r="446" spans="1:14" ht="15" customHeight="1" x14ac:dyDescent="0.25">
      <c r="A446" s="337">
        <v>40360</v>
      </c>
      <c r="B446" s="340">
        <v>203</v>
      </c>
      <c r="C446" s="327">
        <v>2</v>
      </c>
      <c r="D446" s="327">
        <v>3</v>
      </c>
      <c r="E446" s="327" t="s">
        <v>143</v>
      </c>
      <c r="F446" s="327" t="s">
        <v>242</v>
      </c>
      <c r="G446" s="327" t="s">
        <v>154</v>
      </c>
      <c r="H446" s="327" t="s">
        <v>154</v>
      </c>
      <c r="I446" s="330">
        <v>7.2999999999999995E-2</v>
      </c>
      <c r="J446" s="330">
        <v>1.0999999999999999E-2</v>
      </c>
      <c r="K446" s="330">
        <f t="shared" si="24"/>
        <v>8.3999999999999991E-2</v>
      </c>
      <c r="L446" s="9">
        <f t="shared" si="25"/>
        <v>55.344958301743745</v>
      </c>
      <c r="M446" s="9">
        <f t="shared" si="26"/>
        <v>8.3396512509476874</v>
      </c>
      <c r="N446" s="9">
        <f t="shared" si="27"/>
        <v>63.684609552691427</v>
      </c>
    </row>
    <row r="447" spans="1:14" ht="15" customHeight="1" x14ac:dyDescent="0.25">
      <c r="A447" s="337">
        <v>40360</v>
      </c>
      <c r="B447" s="340">
        <v>204</v>
      </c>
      <c r="C447" s="327">
        <v>2</v>
      </c>
      <c r="D447" s="327">
        <v>3</v>
      </c>
      <c r="E447" s="327" t="s">
        <v>143</v>
      </c>
      <c r="F447" s="327" t="s">
        <v>148</v>
      </c>
      <c r="G447" s="327" t="s">
        <v>157</v>
      </c>
      <c r="H447" s="327" t="s">
        <v>154</v>
      </c>
      <c r="I447" s="330">
        <v>0.105</v>
      </c>
      <c r="J447" s="330">
        <v>3.2000000000000001E-2</v>
      </c>
      <c r="K447" s="330">
        <f t="shared" si="24"/>
        <v>0.13700000000000001</v>
      </c>
      <c r="L447" s="9">
        <f t="shared" si="25"/>
        <v>79.605761940864298</v>
      </c>
      <c r="M447" s="9">
        <f t="shared" si="26"/>
        <v>24.260803639120546</v>
      </c>
      <c r="N447" s="9">
        <f t="shared" si="27"/>
        <v>103.86656557998484</v>
      </c>
    </row>
    <row r="448" spans="1:14" ht="15" customHeight="1" x14ac:dyDescent="0.25">
      <c r="A448" s="337">
        <v>40360</v>
      </c>
      <c r="B448" s="340">
        <v>205</v>
      </c>
      <c r="C448" s="327">
        <v>2</v>
      </c>
      <c r="D448" s="327">
        <v>3</v>
      </c>
      <c r="E448" s="327" t="s">
        <v>143</v>
      </c>
      <c r="F448" s="327" t="s">
        <v>149</v>
      </c>
      <c r="G448" s="327" t="s">
        <v>154</v>
      </c>
      <c r="H448" s="327" t="s">
        <v>154</v>
      </c>
      <c r="I448" s="330">
        <v>6.9000000000000006E-2</v>
      </c>
      <c r="J448" s="330">
        <v>0.01</v>
      </c>
      <c r="K448" s="330">
        <f t="shared" si="24"/>
        <v>7.9000000000000001E-2</v>
      </c>
      <c r="L448" s="9">
        <f t="shared" si="25"/>
        <v>52.312357846853686</v>
      </c>
      <c r="M448" s="9">
        <f t="shared" si="26"/>
        <v>7.581501137225171</v>
      </c>
      <c r="N448" s="9">
        <f t="shared" si="27"/>
        <v>59.893858984078847</v>
      </c>
    </row>
    <row r="449" spans="1:14" ht="15" customHeight="1" x14ac:dyDescent="0.25">
      <c r="A449" s="337">
        <v>40360</v>
      </c>
      <c r="B449" s="340">
        <v>206</v>
      </c>
      <c r="C449" s="327">
        <v>2</v>
      </c>
      <c r="D449" s="327">
        <v>3</v>
      </c>
      <c r="E449" s="327" t="s">
        <v>143</v>
      </c>
      <c r="F449" s="327" t="s">
        <v>181</v>
      </c>
      <c r="G449" s="327" t="s">
        <v>154</v>
      </c>
      <c r="H449" s="327" t="s">
        <v>154</v>
      </c>
      <c r="I449" s="330">
        <v>0.04</v>
      </c>
      <c r="J449" s="330">
        <v>0.01</v>
      </c>
      <c r="K449" s="330">
        <f t="shared" si="24"/>
        <v>0.05</v>
      </c>
      <c r="L449" s="9">
        <f t="shared" si="25"/>
        <v>30.326004548900684</v>
      </c>
      <c r="M449" s="9">
        <f t="shared" si="26"/>
        <v>7.581501137225171</v>
      </c>
      <c r="N449" s="9">
        <f t="shared" si="27"/>
        <v>37.907505686125852</v>
      </c>
    </row>
    <row r="450" spans="1:14" ht="15" customHeight="1" x14ac:dyDescent="0.25">
      <c r="A450" s="337">
        <v>40360</v>
      </c>
      <c r="B450" s="340">
        <v>207</v>
      </c>
      <c r="C450" s="327">
        <v>2</v>
      </c>
      <c r="D450" s="327">
        <v>3</v>
      </c>
      <c r="E450" s="327" t="s">
        <v>143</v>
      </c>
      <c r="F450" s="327" t="s">
        <v>148</v>
      </c>
      <c r="G450" s="327" t="s">
        <v>157</v>
      </c>
      <c r="H450" s="327" t="s">
        <v>155</v>
      </c>
      <c r="I450" s="330">
        <v>9.7000000000000003E-2</v>
      </c>
      <c r="J450" s="330">
        <v>3.3000000000000002E-2</v>
      </c>
      <c r="K450" s="330">
        <f t="shared" si="24"/>
        <v>0.13</v>
      </c>
      <c r="L450" s="9">
        <f t="shared" si="25"/>
        <v>73.540561031084152</v>
      </c>
      <c r="M450" s="9">
        <f t="shared" si="26"/>
        <v>25.018953752843064</v>
      </c>
      <c r="N450" s="9">
        <f t="shared" si="27"/>
        <v>98.559514783927227</v>
      </c>
    </row>
    <row r="451" spans="1:14" ht="15" customHeight="1" x14ac:dyDescent="0.25">
      <c r="A451" s="337">
        <v>40360</v>
      </c>
      <c r="B451" s="340">
        <v>208</v>
      </c>
      <c r="C451" s="327">
        <v>2</v>
      </c>
      <c r="D451" s="327">
        <v>3</v>
      </c>
      <c r="E451" s="327" t="s">
        <v>143</v>
      </c>
      <c r="F451" s="327" t="s">
        <v>192</v>
      </c>
      <c r="G451" s="327" t="s">
        <v>154</v>
      </c>
      <c r="H451" s="327" t="s">
        <v>154</v>
      </c>
      <c r="I451" s="330">
        <v>1.2E-2</v>
      </c>
      <c r="J451" s="330">
        <v>4.7E-2</v>
      </c>
      <c r="K451" s="330">
        <f t="shared" si="24"/>
        <v>5.8999999999999997E-2</v>
      </c>
      <c r="L451" s="9">
        <f t="shared" si="25"/>
        <v>9.0978013646702056</v>
      </c>
      <c r="M451" s="9">
        <f t="shared" si="26"/>
        <v>35.633055344958301</v>
      </c>
      <c r="N451" s="9">
        <f t="shared" si="27"/>
        <v>44.730856709628512</v>
      </c>
    </row>
    <row r="452" spans="1:14" ht="15" customHeight="1" x14ac:dyDescent="0.25">
      <c r="A452" s="337">
        <v>40360</v>
      </c>
      <c r="B452" s="340">
        <v>209</v>
      </c>
      <c r="C452" s="327">
        <v>2</v>
      </c>
      <c r="D452" s="327">
        <v>3</v>
      </c>
      <c r="E452" s="327" t="s">
        <v>143</v>
      </c>
      <c r="F452" s="327" t="s">
        <v>238</v>
      </c>
      <c r="G452" s="327" t="s">
        <v>154</v>
      </c>
      <c r="H452" s="327" t="s">
        <v>154</v>
      </c>
      <c r="I452" s="330">
        <v>8.2000000000000003E-2</v>
      </c>
      <c r="J452" s="330">
        <v>5.3999999999999999E-2</v>
      </c>
      <c r="K452" s="330">
        <f t="shared" si="24"/>
        <v>0.13600000000000001</v>
      </c>
      <c r="L452" s="9">
        <f t="shared" si="25"/>
        <v>62.168309325246398</v>
      </c>
      <c r="M452" s="9">
        <f t="shared" si="26"/>
        <v>40.940106141015924</v>
      </c>
      <c r="N452" s="9">
        <f t="shared" si="27"/>
        <v>103.10841546626233</v>
      </c>
    </row>
    <row r="453" spans="1:14" ht="15" customHeight="1" x14ac:dyDescent="0.25">
      <c r="A453" s="337">
        <v>40360</v>
      </c>
      <c r="B453" s="340">
        <v>210</v>
      </c>
      <c r="C453" s="327">
        <v>2</v>
      </c>
      <c r="D453" s="327">
        <v>3</v>
      </c>
      <c r="E453" s="327" t="s">
        <v>143</v>
      </c>
      <c r="F453" s="327" t="s">
        <v>188</v>
      </c>
      <c r="G453" s="327" t="s">
        <v>154</v>
      </c>
      <c r="H453" s="327" t="s">
        <v>154</v>
      </c>
      <c r="I453" s="330">
        <v>3.2000000000000001E-2</v>
      </c>
      <c r="J453" s="330">
        <v>2E-3</v>
      </c>
      <c r="K453" s="330">
        <f t="shared" si="24"/>
        <v>3.4000000000000002E-2</v>
      </c>
      <c r="L453" s="9">
        <f t="shared" si="25"/>
        <v>24.260803639120546</v>
      </c>
      <c r="M453" s="9">
        <f t="shared" si="26"/>
        <v>1.5163002274450341</v>
      </c>
      <c r="N453" s="9">
        <f t="shared" si="27"/>
        <v>25.777103866565582</v>
      </c>
    </row>
    <row r="454" spans="1:14" ht="15" customHeight="1" x14ac:dyDescent="0.25">
      <c r="A454" s="337">
        <v>40360</v>
      </c>
      <c r="B454" s="340">
        <v>213</v>
      </c>
      <c r="C454" s="327">
        <v>3</v>
      </c>
      <c r="D454" s="327">
        <v>1</v>
      </c>
      <c r="E454" s="327" t="s">
        <v>145</v>
      </c>
      <c r="F454" s="327" t="s">
        <v>190</v>
      </c>
      <c r="G454" s="327" t="s">
        <v>154</v>
      </c>
      <c r="H454" s="327" t="s">
        <v>154</v>
      </c>
      <c r="I454" s="330" t="s">
        <v>14</v>
      </c>
      <c r="J454" s="330" t="s">
        <v>14</v>
      </c>
      <c r="K454" s="330" t="s">
        <v>14</v>
      </c>
      <c r="L454" s="9" t="s">
        <v>14</v>
      </c>
      <c r="M454" s="9" t="s">
        <v>14</v>
      </c>
      <c r="N454" s="9" t="s">
        <v>14</v>
      </c>
    </row>
    <row r="455" spans="1:14" ht="15" customHeight="1" x14ac:dyDescent="0.25">
      <c r="A455" s="337">
        <v>40360</v>
      </c>
      <c r="B455" s="340">
        <v>246</v>
      </c>
      <c r="C455" s="327">
        <v>3</v>
      </c>
      <c r="D455" s="327">
        <v>2</v>
      </c>
      <c r="E455" s="327" t="s">
        <v>143</v>
      </c>
      <c r="F455" s="327" t="s">
        <v>197</v>
      </c>
      <c r="G455" s="327" t="s">
        <v>154</v>
      </c>
      <c r="H455" s="327" t="s">
        <v>154</v>
      </c>
      <c r="I455" s="330">
        <v>8.6999999999999994E-2</v>
      </c>
      <c r="J455" s="330">
        <v>4.3999999999999997E-2</v>
      </c>
      <c r="K455" s="330">
        <f t="shared" si="24"/>
        <v>0.13100000000000001</v>
      </c>
      <c r="L455" s="9">
        <f t="shared" si="25"/>
        <v>65.959059893858978</v>
      </c>
      <c r="M455" s="9">
        <f t="shared" si="26"/>
        <v>33.35860500379075</v>
      </c>
      <c r="N455" s="9">
        <f t="shared" si="27"/>
        <v>99.317664897649735</v>
      </c>
    </row>
    <row r="456" spans="1:14" ht="15" customHeight="1" x14ac:dyDescent="0.25">
      <c r="A456" s="337">
        <v>40360</v>
      </c>
      <c r="B456" s="340">
        <v>247</v>
      </c>
      <c r="C456" s="327">
        <v>3</v>
      </c>
      <c r="D456" s="327">
        <v>2</v>
      </c>
      <c r="E456" s="327" t="s">
        <v>143</v>
      </c>
      <c r="F456" s="327" t="s">
        <v>150</v>
      </c>
      <c r="G456" s="327" t="s">
        <v>154</v>
      </c>
      <c r="H456" s="327" t="s">
        <v>154</v>
      </c>
      <c r="I456" s="330">
        <v>4.4999999999999998E-2</v>
      </c>
      <c r="J456" s="330">
        <v>2.8000000000000001E-2</v>
      </c>
      <c r="K456" s="330">
        <f t="shared" si="24"/>
        <v>7.2999999999999995E-2</v>
      </c>
      <c r="L456" s="9">
        <f t="shared" si="25"/>
        <v>34.116755117513272</v>
      </c>
      <c r="M456" s="9">
        <f t="shared" si="26"/>
        <v>21.228203184230477</v>
      </c>
      <c r="N456" s="9">
        <f t="shared" si="27"/>
        <v>55.344958301743745</v>
      </c>
    </row>
    <row r="457" spans="1:14" ht="15" customHeight="1" x14ac:dyDescent="0.25">
      <c r="A457" s="337">
        <v>40360</v>
      </c>
      <c r="B457" s="340">
        <v>248</v>
      </c>
      <c r="C457" s="327">
        <v>3</v>
      </c>
      <c r="D457" s="327">
        <v>2</v>
      </c>
      <c r="E457" s="327" t="s">
        <v>143</v>
      </c>
      <c r="F457" s="327" t="s">
        <v>148</v>
      </c>
      <c r="G457" s="327" t="s">
        <v>154</v>
      </c>
      <c r="H457" s="327" t="s">
        <v>156</v>
      </c>
      <c r="I457" s="330">
        <v>7.3999999999999996E-2</v>
      </c>
      <c r="J457" s="330">
        <v>1.6E-2</v>
      </c>
      <c r="K457" s="330">
        <f t="shared" si="24"/>
        <v>0.09</v>
      </c>
      <c r="L457" s="9">
        <f t="shared" si="25"/>
        <v>56.103108415466266</v>
      </c>
      <c r="M457" s="9">
        <f t="shared" si="26"/>
        <v>12.130401819560273</v>
      </c>
      <c r="N457" s="9">
        <f t="shared" si="27"/>
        <v>68.233510235026543</v>
      </c>
    </row>
    <row r="458" spans="1:14" ht="15" customHeight="1" x14ac:dyDescent="0.25">
      <c r="A458" s="337">
        <v>40360</v>
      </c>
      <c r="B458" s="340">
        <v>249</v>
      </c>
      <c r="C458" s="327">
        <v>3</v>
      </c>
      <c r="D458" s="327">
        <v>2</v>
      </c>
      <c r="E458" s="327" t="s">
        <v>143</v>
      </c>
      <c r="F458" s="327" t="s">
        <v>191</v>
      </c>
      <c r="G458" s="327" t="s">
        <v>154</v>
      </c>
      <c r="H458" s="327" t="s">
        <v>154</v>
      </c>
      <c r="I458" s="330">
        <v>0.13400000000000001</v>
      </c>
      <c r="J458" s="330">
        <v>7.0999999999999994E-2</v>
      </c>
      <c r="K458" s="330">
        <f t="shared" ref="K458:K521" si="28">SUM(I458,J458)</f>
        <v>0.20500000000000002</v>
      </c>
      <c r="L458" s="9">
        <f t="shared" ref="L458:L521" si="29">(10000*I458)/13.19</f>
        <v>101.59211523881729</v>
      </c>
      <c r="M458" s="9">
        <f t="shared" ref="M458:M521" si="30">(10000*J458)/13.19</f>
        <v>53.828658074298701</v>
      </c>
      <c r="N458" s="9">
        <f t="shared" ref="N458:N521" si="31">(10000*K458)/13.19</f>
        <v>155.420773313116</v>
      </c>
    </row>
    <row r="459" spans="1:14" ht="15" customHeight="1" x14ac:dyDescent="0.25">
      <c r="A459" s="337">
        <v>40360</v>
      </c>
      <c r="B459" s="340">
        <v>250</v>
      </c>
      <c r="C459" s="327">
        <v>3</v>
      </c>
      <c r="D459" s="327">
        <v>2</v>
      </c>
      <c r="E459" s="327" t="s">
        <v>143</v>
      </c>
      <c r="F459" s="327" t="s">
        <v>148</v>
      </c>
      <c r="G459" s="327" t="s">
        <v>154</v>
      </c>
      <c r="H459" s="327" t="s">
        <v>155</v>
      </c>
      <c r="I459" s="330">
        <v>0.04</v>
      </c>
      <c r="J459" s="330">
        <v>1.6E-2</v>
      </c>
      <c r="K459" s="330">
        <f t="shared" si="28"/>
        <v>5.6000000000000001E-2</v>
      </c>
      <c r="L459" s="9">
        <f t="shared" si="29"/>
        <v>30.326004548900684</v>
      </c>
      <c r="M459" s="9">
        <f t="shared" si="30"/>
        <v>12.130401819560273</v>
      </c>
      <c r="N459" s="9">
        <f t="shared" si="31"/>
        <v>42.456406368460954</v>
      </c>
    </row>
    <row r="460" spans="1:14" ht="15" customHeight="1" x14ac:dyDescent="0.25">
      <c r="A460" s="337">
        <v>40360</v>
      </c>
      <c r="B460" s="340">
        <v>251</v>
      </c>
      <c r="C460" s="327">
        <v>3</v>
      </c>
      <c r="D460" s="327">
        <v>2</v>
      </c>
      <c r="E460" s="327" t="s">
        <v>143</v>
      </c>
      <c r="F460" s="327" t="s">
        <v>190</v>
      </c>
      <c r="G460" s="327" t="s">
        <v>154</v>
      </c>
      <c r="H460" s="327" t="s">
        <v>154</v>
      </c>
      <c r="I460" s="330">
        <v>4.9000000000000002E-2</v>
      </c>
      <c r="J460" s="330" t="s">
        <v>14</v>
      </c>
      <c r="K460" s="330" t="s">
        <v>14</v>
      </c>
      <c r="L460" s="9">
        <f t="shared" si="29"/>
        <v>37.149355572403337</v>
      </c>
      <c r="M460" s="9" t="s">
        <v>14</v>
      </c>
      <c r="N460" s="9" t="s">
        <v>14</v>
      </c>
    </row>
    <row r="461" spans="1:14" ht="15" customHeight="1" x14ac:dyDescent="0.25">
      <c r="A461" s="337">
        <v>40360</v>
      </c>
      <c r="B461" s="340">
        <v>252</v>
      </c>
      <c r="C461" s="327">
        <v>3</v>
      </c>
      <c r="D461" s="327">
        <v>2</v>
      </c>
      <c r="E461" s="327" t="s">
        <v>143</v>
      </c>
      <c r="F461" s="327" t="s">
        <v>148</v>
      </c>
      <c r="G461" s="327" t="s">
        <v>157</v>
      </c>
      <c r="H461" s="327" t="s">
        <v>154</v>
      </c>
      <c r="I461" s="330">
        <v>5.7000000000000002E-2</v>
      </c>
      <c r="J461" s="330">
        <v>0.02</v>
      </c>
      <c r="K461" s="330">
        <f t="shared" si="28"/>
        <v>7.6999999999999999E-2</v>
      </c>
      <c r="L461" s="9">
        <f t="shared" si="29"/>
        <v>43.214556482183475</v>
      </c>
      <c r="M461" s="9">
        <f t="shared" si="30"/>
        <v>15.163002274450342</v>
      </c>
      <c r="N461" s="9">
        <f t="shared" si="31"/>
        <v>58.377558756633817</v>
      </c>
    </row>
    <row r="462" spans="1:14" ht="15" customHeight="1" x14ac:dyDescent="0.25">
      <c r="A462" s="337">
        <v>40360</v>
      </c>
      <c r="B462" s="340">
        <v>253</v>
      </c>
      <c r="C462" s="327">
        <v>3</v>
      </c>
      <c r="D462" s="327">
        <v>2</v>
      </c>
      <c r="E462" s="327" t="s">
        <v>143</v>
      </c>
      <c r="F462" s="327" t="s">
        <v>192</v>
      </c>
      <c r="G462" s="327" t="s">
        <v>154</v>
      </c>
      <c r="H462" s="327" t="s">
        <v>154</v>
      </c>
      <c r="I462" s="330">
        <v>5.2999999999999999E-2</v>
      </c>
      <c r="J462" s="330">
        <v>3.3000000000000002E-2</v>
      </c>
      <c r="K462" s="330">
        <f t="shared" si="28"/>
        <v>8.5999999999999993E-2</v>
      </c>
      <c r="L462" s="9">
        <f t="shared" si="29"/>
        <v>40.181956027293403</v>
      </c>
      <c r="M462" s="9">
        <f t="shared" si="30"/>
        <v>25.018953752843064</v>
      </c>
      <c r="N462" s="9">
        <f t="shared" si="31"/>
        <v>65.200909780136456</v>
      </c>
    </row>
    <row r="463" spans="1:14" ht="15" customHeight="1" x14ac:dyDescent="0.25">
      <c r="A463" s="337">
        <v>40360</v>
      </c>
      <c r="B463" s="340">
        <v>254</v>
      </c>
      <c r="C463" s="327">
        <v>3</v>
      </c>
      <c r="D463" s="327">
        <v>2</v>
      </c>
      <c r="E463" s="327" t="s">
        <v>143</v>
      </c>
      <c r="F463" s="327" t="s">
        <v>189</v>
      </c>
      <c r="G463" s="327" t="s">
        <v>154</v>
      </c>
      <c r="H463" s="327" t="s">
        <v>154</v>
      </c>
      <c r="I463" s="330">
        <v>3.7999999999999999E-2</v>
      </c>
      <c r="J463" s="330">
        <v>1.2E-2</v>
      </c>
      <c r="K463" s="330">
        <f t="shared" si="28"/>
        <v>0.05</v>
      </c>
      <c r="L463" s="9">
        <f t="shared" si="29"/>
        <v>28.809704321455648</v>
      </c>
      <c r="M463" s="9">
        <f t="shared" si="30"/>
        <v>9.0978013646702056</v>
      </c>
      <c r="N463" s="9">
        <f t="shared" si="31"/>
        <v>37.907505686125852</v>
      </c>
    </row>
    <row r="464" spans="1:14" ht="15" customHeight="1" x14ac:dyDescent="0.25">
      <c r="A464" s="337">
        <v>40360</v>
      </c>
      <c r="B464" s="340">
        <v>255</v>
      </c>
      <c r="C464" s="327">
        <v>3</v>
      </c>
      <c r="D464" s="327">
        <v>2</v>
      </c>
      <c r="E464" s="327" t="s">
        <v>143</v>
      </c>
      <c r="F464" s="327" t="s">
        <v>148</v>
      </c>
      <c r="G464" s="327" t="s">
        <v>157</v>
      </c>
      <c r="H464" s="327" t="s">
        <v>156</v>
      </c>
      <c r="I464" s="330">
        <v>0.105</v>
      </c>
      <c r="J464" s="330">
        <v>0.02</v>
      </c>
      <c r="K464" s="330">
        <f t="shared" si="28"/>
        <v>0.125</v>
      </c>
      <c r="L464" s="9">
        <f t="shared" si="29"/>
        <v>79.605761940864298</v>
      </c>
      <c r="M464" s="9">
        <f t="shared" si="30"/>
        <v>15.163002274450342</v>
      </c>
      <c r="N464" s="9">
        <f t="shared" si="31"/>
        <v>94.768764215314633</v>
      </c>
    </row>
    <row r="465" spans="1:14" ht="15" customHeight="1" x14ac:dyDescent="0.25">
      <c r="A465" s="337">
        <v>40360</v>
      </c>
      <c r="B465" s="340">
        <v>256</v>
      </c>
      <c r="C465" s="327">
        <v>3</v>
      </c>
      <c r="D465" s="327">
        <v>2</v>
      </c>
      <c r="E465" s="327" t="s">
        <v>143</v>
      </c>
      <c r="F465" s="327" t="s">
        <v>194</v>
      </c>
      <c r="G465" s="327" t="s">
        <v>154</v>
      </c>
      <c r="H465" s="327" t="s">
        <v>154</v>
      </c>
      <c r="I465" s="330">
        <v>5.7000000000000002E-2</v>
      </c>
      <c r="J465" s="330">
        <v>0.105</v>
      </c>
      <c r="K465" s="330">
        <f t="shared" si="28"/>
        <v>0.16200000000000001</v>
      </c>
      <c r="L465" s="9">
        <f t="shared" si="29"/>
        <v>43.214556482183475</v>
      </c>
      <c r="M465" s="9">
        <f t="shared" si="30"/>
        <v>79.605761940864298</v>
      </c>
      <c r="N465" s="9">
        <f t="shared" si="31"/>
        <v>122.82031842304777</v>
      </c>
    </row>
    <row r="466" spans="1:14" ht="15" customHeight="1" x14ac:dyDescent="0.25">
      <c r="A466" s="337">
        <v>40360</v>
      </c>
      <c r="B466" s="340">
        <v>257</v>
      </c>
      <c r="C466" s="327">
        <v>3</v>
      </c>
      <c r="D466" s="327">
        <v>2</v>
      </c>
      <c r="E466" s="327" t="s">
        <v>143</v>
      </c>
      <c r="F466" s="327" t="s">
        <v>151</v>
      </c>
      <c r="G466" s="327" t="s">
        <v>154</v>
      </c>
      <c r="H466" s="327" t="s">
        <v>154</v>
      </c>
      <c r="I466" s="330">
        <v>3.3000000000000002E-2</v>
      </c>
      <c r="J466" s="330">
        <v>7.4099999999999999E-3</v>
      </c>
      <c r="K466" s="330">
        <f t="shared" si="28"/>
        <v>4.0410000000000001E-2</v>
      </c>
      <c r="L466" s="9">
        <f t="shared" si="29"/>
        <v>25.018953752843064</v>
      </c>
      <c r="M466" s="9">
        <f t="shared" si="30"/>
        <v>5.6178923426838514</v>
      </c>
      <c r="N466" s="9">
        <f t="shared" si="31"/>
        <v>30.636846095526916</v>
      </c>
    </row>
    <row r="467" spans="1:14" ht="15" customHeight="1" x14ac:dyDescent="0.25">
      <c r="A467" s="337">
        <v>40360</v>
      </c>
      <c r="B467" s="340">
        <v>258</v>
      </c>
      <c r="C467" s="327">
        <v>3</v>
      </c>
      <c r="D467" s="327">
        <v>2</v>
      </c>
      <c r="E467" s="327" t="s">
        <v>143</v>
      </c>
      <c r="F467" s="327" t="s">
        <v>196</v>
      </c>
      <c r="G467" s="327" t="s">
        <v>154</v>
      </c>
      <c r="H467" s="327" t="s">
        <v>154</v>
      </c>
      <c r="I467" s="330">
        <v>9.4E-2</v>
      </c>
      <c r="J467" s="330">
        <v>1.0999999999999999E-2</v>
      </c>
      <c r="K467" s="330">
        <f t="shared" si="28"/>
        <v>0.105</v>
      </c>
      <c r="L467" s="9">
        <f t="shared" si="29"/>
        <v>71.266110689916601</v>
      </c>
      <c r="M467" s="9">
        <f t="shared" si="30"/>
        <v>8.3396512509476874</v>
      </c>
      <c r="N467" s="9">
        <f t="shared" si="31"/>
        <v>79.605761940864298</v>
      </c>
    </row>
    <row r="468" spans="1:14" ht="15" customHeight="1" x14ac:dyDescent="0.25">
      <c r="A468" s="337">
        <v>40360</v>
      </c>
      <c r="B468" s="340">
        <v>259</v>
      </c>
      <c r="C468" s="327">
        <v>3</v>
      </c>
      <c r="D468" s="327">
        <v>2</v>
      </c>
      <c r="E468" s="327" t="s">
        <v>143</v>
      </c>
      <c r="F468" s="327" t="s">
        <v>149</v>
      </c>
      <c r="G468" s="327" t="s">
        <v>154</v>
      </c>
      <c r="H468" s="327" t="s">
        <v>155</v>
      </c>
      <c r="I468" s="330">
        <v>3.1E-2</v>
      </c>
      <c r="J468" s="330">
        <v>1.7999999999999999E-2</v>
      </c>
      <c r="K468" s="330">
        <f t="shared" si="28"/>
        <v>4.9000000000000002E-2</v>
      </c>
      <c r="L468" s="9">
        <f t="shared" si="29"/>
        <v>23.502653525398031</v>
      </c>
      <c r="M468" s="9">
        <f t="shared" si="30"/>
        <v>13.646702047005308</v>
      </c>
      <c r="N468" s="9">
        <f t="shared" si="31"/>
        <v>37.149355572403337</v>
      </c>
    </row>
    <row r="469" spans="1:14" ht="15" customHeight="1" x14ac:dyDescent="0.25">
      <c r="A469" s="337">
        <v>40360</v>
      </c>
      <c r="B469" s="340">
        <v>260</v>
      </c>
      <c r="C469" s="327">
        <v>3</v>
      </c>
      <c r="D469" s="327">
        <v>2</v>
      </c>
      <c r="E469" s="327" t="s">
        <v>143</v>
      </c>
      <c r="F469" s="327" t="s">
        <v>237</v>
      </c>
      <c r="G469" s="327" t="s">
        <v>154</v>
      </c>
      <c r="H469" s="327" t="s">
        <v>155</v>
      </c>
      <c r="I469" s="330">
        <v>7.1999999999999995E-2</v>
      </c>
      <c r="J469" s="330">
        <v>1.7000000000000001E-2</v>
      </c>
      <c r="K469" s="330">
        <f t="shared" si="28"/>
        <v>8.8999999999999996E-2</v>
      </c>
      <c r="L469" s="9">
        <f t="shared" si="29"/>
        <v>54.58680818802123</v>
      </c>
      <c r="M469" s="9">
        <f t="shared" si="30"/>
        <v>12.888551933282791</v>
      </c>
      <c r="N469" s="9">
        <f t="shared" si="31"/>
        <v>67.475360121304021</v>
      </c>
    </row>
    <row r="470" spans="1:14" ht="15" customHeight="1" x14ac:dyDescent="0.25">
      <c r="A470" s="337">
        <v>40360</v>
      </c>
      <c r="B470" s="340">
        <v>261</v>
      </c>
      <c r="C470" s="327">
        <v>3</v>
      </c>
      <c r="D470" s="327">
        <v>2</v>
      </c>
      <c r="E470" s="327" t="s">
        <v>143</v>
      </c>
      <c r="F470" s="327" t="s">
        <v>149</v>
      </c>
      <c r="G470" s="327" t="s">
        <v>154</v>
      </c>
      <c r="H470" s="327" t="s">
        <v>156</v>
      </c>
      <c r="I470" s="330">
        <v>0.06</v>
      </c>
      <c r="J470" s="330">
        <v>7.1399999999999996E-3</v>
      </c>
      <c r="K470" s="330">
        <f t="shared" si="28"/>
        <v>6.7139999999999991E-2</v>
      </c>
      <c r="L470" s="9">
        <f t="shared" si="29"/>
        <v>45.489006823351026</v>
      </c>
      <c r="M470" s="9">
        <f t="shared" si="30"/>
        <v>5.4131918119787716</v>
      </c>
      <c r="N470" s="9">
        <f t="shared" si="31"/>
        <v>50.902198635329789</v>
      </c>
    </row>
    <row r="471" spans="1:14" ht="15" customHeight="1" x14ac:dyDescent="0.25">
      <c r="A471" s="337">
        <v>40360</v>
      </c>
      <c r="B471" s="340">
        <v>262</v>
      </c>
      <c r="C471" s="327">
        <v>3</v>
      </c>
      <c r="D471" s="327">
        <v>2</v>
      </c>
      <c r="E471" s="327" t="s">
        <v>143</v>
      </c>
      <c r="F471" s="327" t="s">
        <v>237</v>
      </c>
      <c r="G471" s="327" t="s">
        <v>157</v>
      </c>
      <c r="H471" s="327" t="s">
        <v>154</v>
      </c>
      <c r="I471" s="330">
        <v>1.9E-2</v>
      </c>
      <c r="J471" s="330">
        <v>2.3700000000000001E-3</v>
      </c>
      <c r="K471" s="330">
        <f t="shared" si="28"/>
        <v>2.137E-2</v>
      </c>
      <c r="L471" s="9">
        <f t="shared" si="29"/>
        <v>14.404852160727824</v>
      </c>
      <c r="M471" s="9">
        <f t="shared" si="30"/>
        <v>1.7968157695223657</v>
      </c>
      <c r="N471" s="9">
        <f t="shared" si="31"/>
        <v>16.201667930250188</v>
      </c>
    </row>
    <row r="472" spans="1:14" ht="15" customHeight="1" x14ac:dyDescent="0.25">
      <c r="A472" s="337">
        <v>40360</v>
      </c>
      <c r="B472" s="340">
        <v>263</v>
      </c>
      <c r="C472" s="327">
        <v>3</v>
      </c>
      <c r="D472" s="327">
        <v>2</v>
      </c>
      <c r="E472" s="327" t="s">
        <v>143</v>
      </c>
      <c r="F472" s="327" t="s">
        <v>151</v>
      </c>
      <c r="G472" s="327" t="s">
        <v>154</v>
      </c>
      <c r="H472" s="327" t="s">
        <v>156</v>
      </c>
      <c r="I472" s="330">
        <v>6.2E-2</v>
      </c>
      <c r="J472" s="330">
        <v>1.2E-2</v>
      </c>
      <c r="K472" s="330">
        <f t="shared" si="28"/>
        <v>7.3999999999999996E-2</v>
      </c>
      <c r="L472" s="9">
        <f t="shared" si="29"/>
        <v>47.005307050796063</v>
      </c>
      <c r="M472" s="9">
        <f t="shared" si="30"/>
        <v>9.0978013646702056</v>
      </c>
      <c r="N472" s="9">
        <f t="shared" si="31"/>
        <v>56.103108415466266</v>
      </c>
    </row>
    <row r="473" spans="1:14" ht="15" customHeight="1" x14ac:dyDescent="0.25">
      <c r="A473" s="337">
        <v>40360</v>
      </c>
      <c r="B473" s="340">
        <v>264</v>
      </c>
      <c r="C473" s="327">
        <v>3</v>
      </c>
      <c r="D473" s="327">
        <v>2</v>
      </c>
      <c r="E473" s="327" t="s">
        <v>143</v>
      </c>
      <c r="F473" s="327" t="s">
        <v>237</v>
      </c>
      <c r="G473" s="327" t="s">
        <v>154</v>
      </c>
      <c r="H473" s="327" t="s">
        <v>154</v>
      </c>
      <c r="I473" s="330">
        <v>2.5000000000000001E-2</v>
      </c>
      <c r="J473" s="330">
        <v>7.0000000000000001E-3</v>
      </c>
      <c r="K473" s="330">
        <f t="shared" si="28"/>
        <v>3.2000000000000001E-2</v>
      </c>
      <c r="L473" s="9">
        <f t="shared" si="29"/>
        <v>18.953752843062926</v>
      </c>
      <c r="M473" s="9">
        <f t="shared" si="30"/>
        <v>5.3070507960576192</v>
      </c>
      <c r="N473" s="9">
        <f t="shared" si="31"/>
        <v>24.260803639120546</v>
      </c>
    </row>
    <row r="474" spans="1:14" ht="15" customHeight="1" x14ac:dyDescent="0.25">
      <c r="A474" s="337">
        <v>40360</v>
      </c>
      <c r="B474" s="340">
        <v>265</v>
      </c>
      <c r="C474" s="327">
        <v>3</v>
      </c>
      <c r="D474" s="327">
        <v>2</v>
      </c>
      <c r="E474" s="327" t="s">
        <v>143</v>
      </c>
      <c r="F474" s="327" t="s">
        <v>188</v>
      </c>
      <c r="G474" s="327" t="s">
        <v>154</v>
      </c>
      <c r="H474" s="327" t="s">
        <v>154</v>
      </c>
      <c r="I474" s="330">
        <v>4.2999999999999997E-2</v>
      </c>
      <c r="J474" s="330">
        <v>5.0000000000000001E-3</v>
      </c>
      <c r="K474" s="330">
        <f t="shared" si="28"/>
        <v>4.7999999999999994E-2</v>
      </c>
      <c r="L474" s="9">
        <f t="shared" si="29"/>
        <v>32.600454890068228</v>
      </c>
      <c r="M474" s="9">
        <f t="shared" si="30"/>
        <v>3.7907505686125855</v>
      </c>
      <c r="N474" s="9">
        <f t="shared" si="31"/>
        <v>36.391205458680815</v>
      </c>
    </row>
    <row r="475" spans="1:14" ht="15" customHeight="1" x14ac:dyDescent="0.25">
      <c r="A475" s="337">
        <v>40360</v>
      </c>
      <c r="B475" s="340">
        <v>267</v>
      </c>
      <c r="C475" s="327">
        <v>3</v>
      </c>
      <c r="D475" s="327">
        <v>2</v>
      </c>
      <c r="E475" s="327" t="s">
        <v>143</v>
      </c>
      <c r="F475" s="327" t="s">
        <v>241</v>
      </c>
      <c r="G475" s="327" t="s">
        <v>154</v>
      </c>
      <c r="H475" s="327" t="s">
        <v>154</v>
      </c>
      <c r="I475" s="330">
        <v>7.9000000000000001E-2</v>
      </c>
      <c r="J475" s="330">
        <v>8.0000000000000002E-3</v>
      </c>
      <c r="K475" s="330">
        <f t="shared" si="28"/>
        <v>8.6999999999999994E-2</v>
      </c>
      <c r="L475" s="9">
        <f t="shared" si="29"/>
        <v>59.893858984078847</v>
      </c>
      <c r="M475" s="9">
        <f t="shared" si="30"/>
        <v>6.0652009097801365</v>
      </c>
      <c r="N475" s="9">
        <f t="shared" si="31"/>
        <v>65.959059893858978</v>
      </c>
    </row>
    <row r="476" spans="1:14" ht="15" customHeight="1" x14ac:dyDescent="0.25">
      <c r="A476" s="337">
        <v>40360</v>
      </c>
      <c r="B476" s="340">
        <v>268</v>
      </c>
      <c r="C476" s="327">
        <v>3</v>
      </c>
      <c r="D476" s="327">
        <v>2</v>
      </c>
      <c r="E476" s="327" t="s">
        <v>143</v>
      </c>
      <c r="F476" s="327" t="s">
        <v>240</v>
      </c>
      <c r="G476" s="327" t="s">
        <v>154</v>
      </c>
      <c r="H476" s="327" t="s">
        <v>154</v>
      </c>
      <c r="I476" s="330">
        <v>5.7000000000000002E-2</v>
      </c>
      <c r="J476" s="330">
        <v>1.7999999999999999E-2</v>
      </c>
      <c r="K476" s="330">
        <f t="shared" si="28"/>
        <v>7.4999999999999997E-2</v>
      </c>
      <c r="L476" s="9">
        <f t="shared" si="29"/>
        <v>43.214556482183475</v>
      </c>
      <c r="M476" s="9">
        <f t="shared" si="30"/>
        <v>13.646702047005308</v>
      </c>
      <c r="N476" s="9">
        <f t="shared" si="31"/>
        <v>56.861258529188781</v>
      </c>
    </row>
    <row r="477" spans="1:14" ht="15" customHeight="1" x14ac:dyDescent="0.25">
      <c r="A477" s="337">
        <v>40360</v>
      </c>
      <c r="B477" s="340">
        <v>269</v>
      </c>
      <c r="C477" s="327">
        <v>3</v>
      </c>
      <c r="D477" s="327">
        <v>2</v>
      </c>
      <c r="E477" s="327" t="s">
        <v>143</v>
      </c>
      <c r="F477" s="327" t="s">
        <v>186</v>
      </c>
      <c r="G477" s="327" t="s">
        <v>154</v>
      </c>
      <c r="H477" s="327" t="s">
        <v>154</v>
      </c>
      <c r="I477" s="330">
        <v>2.5000000000000001E-2</v>
      </c>
      <c r="J477" s="330">
        <v>2E-3</v>
      </c>
      <c r="K477" s="330">
        <f t="shared" si="28"/>
        <v>2.7000000000000003E-2</v>
      </c>
      <c r="L477" s="9">
        <f t="shared" si="29"/>
        <v>18.953752843062926</v>
      </c>
      <c r="M477" s="9">
        <f t="shared" si="30"/>
        <v>1.5163002274450341</v>
      </c>
      <c r="N477" s="9">
        <f t="shared" si="31"/>
        <v>20.470053070507966</v>
      </c>
    </row>
    <row r="478" spans="1:14" ht="15" customHeight="1" x14ac:dyDescent="0.25">
      <c r="A478" s="337">
        <v>40360</v>
      </c>
      <c r="B478" s="340">
        <v>270</v>
      </c>
      <c r="C478" s="327">
        <v>3</v>
      </c>
      <c r="D478" s="327">
        <v>2</v>
      </c>
      <c r="E478" s="327" t="s">
        <v>143</v>
      </c>
      <c r="F478" s="327" t="s">
        <v>193</v>
      </c>
      <c r="G478" s="327" t="s">
        <v>154</v>
      </c>
      <c r="H478" s="327" t="s">
        <v>154</v>
      </c>
      <c r="I478" s="330">
        <v>3.7999999999999999E-2</v>
      </c>
      <c r="J478" s="330">
        <v>6.0000000000000001E-3</v>
      </c>
      <c r="K478" s="330">
        <f t="shared" si="28"/>
        <v>4.3999999999999997E-2</v>
      </c>
      <c r="L478" s="9">
        <f t="shared" si="29"/>
        <v>28.809704321455648</v>
      </c>
      <c r="M478" s="9">
        <f t="shared" si="30"/>
        <v>4.5489006823351028</v>
      </c>
      <c r="N478" s="9">
        <f t="shared" si="31"/>
        <v>33.35860500379075</v>
      </c>
    </row>
    <row r="479" spans="1:14" ht="15" customHeight="1" x14ac:dyDescent="0.25">
      <c r="A479" s="337">
        <v>40360</v>
      </c>
      <c r="B479" s="340">
        <v>271</v>
      </c>
      <c r="C479" s="327">
        <v>3</v>
      </c>
      <c r="D479" s="327">
        <v>2</v>
      </c>
      <c r="E479" s="327" t="s">
        <v>143</v>
      </c>
      <c r="F479" s="327" t="s">
        <v>148</v>
      </c>
      <c r="G479" s="327" t="s">
        <v>157</v>
      </c>
      <c r="H479" s="327" t="s">
        <v>155</v>
      </c>
      <c r="I479" s="330">
        <v>3.2000000000000001E-2</v>
      </c>
      <c r="J479" s="330">
        <v>8.9999999999999993E-3</v>
      </c>
      <c r="K479" s="330">
        <f t="shared" si="28"/>
        <v>4.1000000000000002E-2</v>
      </c>
      <c r="L479" s="9">
        <f t="shared" si="29"/>
        <v>24.260803639120546</v>
      </c>
      <c r="M479" s="9">
        <f t="shared" si="30"/>
        <v>6.8233510235026538</v>
      </c>
      <c r="N479" s="9">
        <f t="shared" si="31"/>
        <v>31.084154662623199</v>
      </c>
    </row>
    <row r="480" spans="1:14" ht="15" customHeight="1" x14ac:dyDescent="0.25">
      <c r="A480" s="337">
        <v>40360</v>
      </c>
      <c r="B480" s="340">
        <v>272</v>
      </c>
      <c r="C480" s="327">
        <v>3</v>
      </c>
      <c r="D480" s="327">
        <v>2</v>
      </c>
      <c r="E480" s="327" t="s">
        <v>143</v>
      </c>
      <c r="F480" s="327" t="s">
        <v>148</v>
      </c>
      <c r="G480" s="327" t="s">
        <v>154</v>
      </c>
      <c r="H480" s="327" t="s">
        <v>154</v>
      </c>
      <c r="I480" s="330">
        <v>2.9000000000000001E-2</v>
      </c>
      <c r="J480" s="330">
        <v>4.0000000000000001E-3</v>
      </c>
      <c r="K480" s="330">
        <f t="shared" si="28"/>
        <v>3.3000000000000002E-2</v>
      </c>
      <c r="L480" s="9">
        <f t="shared" si="29"/>
        <v>21.986353297952995</v>
      </c>
      <c r="M480" s="9">
        <f t="shared" si="30"/>
        <v>3.0326004548900682</v>
      </c>
      <c r="N480" s="9">
        <f t="shared" si="31"/>
        <v>25.018953752843064</v>
      </c>
    </row>
    <row r="481" spans="1:14" ht="15" customHeight="1" x14ac:dyDescent="0.25">
      <c r="A481" s="337">
        <v>40360</v>
      </c>
      <c r="B481" s="340">
        <v>273</v>
      </c>
      <c r="C481" s="327">
        <v>3</v>
      </c>
      <c r="D481" s="327">
        <v>2</v>
      </c>
      <c r="E481" s="327" t="s">
        <v>143</v>
      </c>
      <c r="F481" s="327" t="s">
        <v>149</v>
      </c>
      <c r="G481" s="327" t="s">
        <v>154</v>
      </c>
      <c r="H481" s="327" t="s">
        <v>154</v>
      </c>
      <c r="I481" s="330">
        <v>3.9E-2</v>
      </c>
      <c r="J481" s="330">
        <v>1.4E-2</v>
      </c>
      <c r="K481" s="330">
        <f t="shared" si="28"/>
        <v>5.2999999999999999E-2</v>
      </c>
      <c r="L481" s="9">
        <f t="shared" si="29"/>
        <v>29.567854435178166</v>
      </c>
      <c r="M481" s="9">
        <f t="shared" si="30"/>
        <v>10.614101592115238</v>
      </c>
      <c r="N481" s="9">
        <f t="shared" si="31"/>
        <v>40.181956027293403</v>
      </c>
    </row>
    <row r="482" spans="1:14" ht="15" customHeight="1" x14ac:dyDescent="0.25">
      <c r="A482" s="337">
        <v>40360</v>
      </c>
      <c r="B482" s="340">
        <v>274</v>
      </c>
      <c r="C482" s="327">
        <v>3</v>
      </c>
      <c r="D482" s="327">
        <v>2</v>
      </c>
      <c r="E482" s="327" t="s">
        <v>143</v>
      </c>
      <c r="F482" s="327" t="s">
        <v>242</v>
      </c>
      <c r="G482" s="327" t="s">
        <v>154</v>
      </c>
      <c r="H482" s="327" t="s">
        <v>154</v>
      </c>
      <c r="I482" s="330">
        <v>0.113</v>
      </c>
      <c r="J482" s="330">
        <v>7.0000000000000001E-3</v>
      </c>
      <c r="K482" s="330">
        <f t="shared" si="28"/>
        <v>0.12000000000000001</v>
      </c>
      <c r="L482" s="9">
        <f t="shared" si="29"/>
        <v>85.670962850644429</v>
      </c>
      <c r="M482" s="9">
        <f t="shared" si="30"/>
        <v>5.3070507960576192</v>
      </c>
      <c r="N482" s="9">
        <f t="shared" si="31"/>
        <v>90.978013646702053</v>
      </c>
    </row>
    <row r="483" spans="1:14" ht="15" customHeight="1" x14ac:dyDescent="0.25">
      <c r="A483" s="337">
        <v>40360</v>
      </c>
      <c r="B483" s="340">
        <v>275</v>
      </c>
      <c r="C483" s="327">
        <v>3</v>
      </c>
      <c r="D483" s="327">
        <v>2</v>
      </c>
      <c r="E483" s="327" t="s">
        <v>143</v>
      </c>
      <c r="F483" s="327" t="s">
        <v>238</v>
      </c>
      <c r="G483" s="327" t="s">
        <v>154</v>
      </c>
      <c r="H483" s="327" t="s">
        <v>154</v>
      </c>
      <c r="I483" s="330">
        <v>9.6000000000000002E-2</v>
      </c>
      <c r="J483" s="330">
        <v>5.8000000000000003E-2</v>
      </c>
      <c r="K483" s="330">
        <f t="shared" si="28"/>
        <v>0.154</v>
      </c>
      <c r="L483" s="9">
        <f t="shared" si="29"/>
        <v>72.782410917361645</v>
      </c>
      <c r="M483" s="9">
        <f t="shared" si="30"/>
        <v>43.97270659590599</v>
      </c>
      <c r="N483" s="9">
        <f t="shared" si="31"/>
        <v>116.75511751326763</v>
      </c>
    </row>
    <row r="484" spans="1:14" ht="15" customHeight="1" x14ac:dyDescent="0.25">
      <c r="A484" s="337">
        <v>40360</v>
      </c>
      <c r="B484" s="340">
        <v>276</v>
      </c>
      <c r="C484" s="327">
        <v>3</v>
      </c>
      <c r="D484" s="327">
        <v>2</v>
      </c>
      <c r="E484" s="327" t="s">
        <v>143</v>
      </c>
      <c r="F484" s="327" t="s">
        <v>237</v>
      </c>
      <c r="G484" s="327" t="s">
        <v>154</v>
      </c>
      <c r="H484" s="327" t="s">
        <v>156</v>
      </c>
      <c r="I484" s="330">
        <v>7.2999999999999995E-2</v>
      </c>
      <c r="J484" s="330">
        <v>8.0000000000000002E-3</v>
      </c>
      <c r="K484" s="330">
        <f t="shared" si="28"/>
        <v>8.0999999999999989E-2</v>
      </c>
      <c r="L484" s="9">
        <f t="shared" si="29"/>
        <v>55.344958301743745</v>
      </c>
      <c r="M484" s="9">
        <f t="shared" si="30"/>
        <v>6.0652009097801365</v>
      </c>
      <c r="N484" s="9">
        <f t="shared" si="31"/>
        <v>61.410159211523876</v>
      </c>
    </row>
    <row r="485" spans="1:14" ht="15" customHeight="1" x14ac:dyDescent="0.25">
      <c r="A485" s="337">
        <v>40360</v>
      </c>
      <c r="B485" s="340">
        <v>277</v>
      </c>
      <c r="C485" s="327">
        <v>3</v>
      </c>
      <c r="D485" s="327">
        <v>2</v>
      </c>
      <c r="E485" s="327" t="s">
        <v>143</v>
      </c>
      <c r="F485" s="327" t="s">
        <v>181</v>
      </c>
      <c r="G485" s="327" t="s">
        <v>154</v>
      </c>
      <c r="H485" s="327" t="s">
        <v>154</v>
      </c>
      <c r="I485" s="330">
        <v>6.5000000000000002E-2</v>
      </c>
      <c r="J485" s="330">
        <v>0.01</v>
      </c>
      <c r="K485" s="330">
        <f t="shared" si="28"/>
        <v>7.4999999999999997E-2</v>
      </c>
      <c r="L485" s="9">
        <f t="shared" si="29"/>
        <v>49.279757391963614</v>
      </c>
      <c r="M485" s="9">
        <f t="shared" si="30"/>
        <v>7.581501137225171</v>
      </c>
      <c r="N485" s="9">
        <f t="shared" si="31"/>
        <v>56.861258529188781</v>
      </c>
    </row>
    <row r="486" spans="1:14" ht="15" customHeight="1" x14ac:dyDescent="0.25">
      <c r="A486" s="337">
        <v>40360</v>
      </c>
      <c r="B486" s="340">
        <v>278</v>
      </c>
      <c r="C486" s="327">
        <v>3</v>
      </c>
      <c r="D486" s="327">
        <v>2</v>
      </c>
      <c r="E486" s="327" t="s">
        <v>143</v>
      </c>
      <c r="F486" s="327" t="s">
        <v>151</v>
      </c>
      <c r="G486" s="327" t="s">
        <v>154</v>
      </c>
      <c r="H486" s="327" t="s">
        <v>155</v>
      </c>
      <c r="I486" s="330">
        <v>5.2999999999999999E-2</v>
      </c>
      <c r="J486" s="330">
        <v>0.01</v>
      </c>
      <c r="K486" s="330">
        <f t="shared" si="28"/>
        <v>6.3E-2</v>
      </c>
      <c r="L486" s="9">
        <f t="shared" si="29"/>
        <v>40.181956027293403</v>
      </c>
      <c r="M486" s="9">
        <f t="shared" si="30"/>
        <v>7.581501137225171</v>
      </c>
      <c r="N486" s="9">
        <f t="shared" si="31"/>
        <v>47.763457164518577</v>
      </c>
    </row>
    <row r="487" spans="1:14" ht="15" customHeight="1" x14ac:dyDescent="0.25">
      <c r="A487" s="337">
        <v>40360</v>
      </c>
      <c r="B487" s="340">
        <v>279</v>
      </c>
      <c r="C487" s="327">
        <v>3</v>
      </c>
      <c r="D487" s="327">
        <v>2</v>
      </c>
      <c r="E487" s="327" t="s">
        <v>143</v>
      </c>
      <c r="F487" s="327" t="s">
        <v>237</v>
      </c>
      <c r="G487" s="327" t="s">
        <v>157</v>
      </c>
      <c r="H487" s="327" t="s">
        <v>156</v>
      </c>
      <c r="I487" s="330">
        <v>0.154</v>
      </c>
      <c r="J487" s="330">
        <v>0.01</v>
      </c>
      <c r="K487" s="330">
        <f t="shared" si="28"/>
        <v>0.16400000000000001</v>
      </c>
      <c r="L487" s="9">
        <f t="shared" si="29"/>
        <v>116.75511751326763</v>
      </c>
      <c r="M487" s="9">
        <f t="shared" si="30"/>
        <v>7.581501137225171</v>
      </c>
      <c r="N487" s="9">
        <f t="shared" si="31"/>
        <v>124.3366186504928</v>
      </c>
    </row>
    <row r="488" spans="1:14" ht="15" customHeight="1" x14ac:dyDescent="0.25">
      <c r="A488" s="337">
        <v>40360</v>
      </c>
      <c r="B488" s="340">
        <v>280</v>
      </c>
      <c r="C488" s="327">
        <v>3</v>
      </c>
      <c r="D488" s="327">
        <v>2</v>
      </c>
      <c r="E488" s="327" t="s">
        <v>143</v>
      </c>
      <c r="F488" s="327" t="s">
        <v>237</v>
      </c>
      <c r="G488" s="327" t="s">
        <v>157</v>
      </c>
      <c r="H488" s="327" t="s">
        <v>155</v>
      </c>
      <c r="I488" s="330">
        <v>6.5000000000000002E-2</v>
      </c>
      <c r="J488" s="330">
        <v>1.2E-2</v>
      </c>
      <c r="K488" s="330">
        <f t="shared" si="28"/>
        <v>7.6999999999999999E-2</v>
      </c>
      <c r="L488" s="9">
        <f t="shared" si="29"/>
        <v>49.279757391963614</v>
      </c>
      <c r="M488" s="9">
        <f t="shared" si="30"/>
        <v>9.0978013646702056</v>
      </c>
      <c r="N488" s="9">
        <f t="shared" si="31"/>
        <v>58.377558756633817</v>
      </c>
    </row>
    <row r="489" spans="1:14" ht="15" customHeight="1" x14ac:dyDescent="0.25">
      <c r="A489" s="337">
        <v>40360</v>
      </c>
      <c r="B489" s="340">
        <v>316</v>
      </c>
      <c r="C489" s="327">
        <v>4</v>
      </c>
      <c r="D489" s="327">
        <v>1</v>
      </c>
      <c r="E489" s="327" t="s">
        <v>143</v>
      </c>
      <c r="F489" s="327" t="s">
        <v>181</v>
      </c>
      <c r="G489" s="327" t="s">
        <v>154</v>
      </c>
      <c r="H489" s="327" t="s">
        <v>154</v>
      </c>
      <c r="I489" s="330">
        <v>4.5999999999999999E-2</v>
      </c>
      <c r="J489" s="330">
        <v>1.2E-2</v>
      </c>
      <c r="K489" s="330">
        <f t="shared" si="28"/>
        <v>5.7999999999999996E-2</v>
      </c>
      <c r="L489" s="9">
        <f t="shared" si="29"/>
        <v>34.874905231235786</v>
      </c>
      <c r="M489" s="9">
        <f t="shared" si="30"/>
        <v>9.0978013646702056</v>
      </c>
      <c r="N489" s="9">
        <f t="shared" si="31"/>
        <v>43.97270659590599</v>
      </c>
    </row>
    <row r="490" spans="1:14" ht="15" customHeight="1" x14ac:dyDescent="0.25">
      <c r="A490" s="337">
        <v>40360</v>
      </c>
      <c r="B490" s="340">
        <v>317</v>
      </c>
      <c r="C490" s="327">
        <v>4</v>
      </c>
      <c r="D490" s="327">
        <v>1</v>
      </c>
      <c r="E490" s="327" t="s">
        <v>143</v>
      </c>
      <c r="F490" s="327" t="s">
        <v>148</v>
      </c>
      <c r="G490" s="327" t="s">
        <v>154</v>
      </c>
      <c r="H490" s="327" t="s">
        <v>154</v>
      </c>
      <c r="I490" s="330">
        <v>4.3999999999999997E-2</v>
      </c>
      <c r="J490" s="330">
        <v>8.8800000000000007E-3</v>
      </c>
      <c r="K490" s="330">
        <f t="shared" si="28"/>
        <v>5.2879999999999996E-2</v>
      </c>
      <c r="L490" s="9">
        <f t="shared" si="29"/>
        <v>33.35860500379075</v>
      </c>
      <c r="M490" s="9">
        <f t="shared" si="30"/>
        <v>6.7323730098559524</v>
      </c>
      <c r="N490" s="9">
        <f t="shared" si="31"/>
        <v>40.090978013646698</v>
      </c>
    </row>
    <row r="491" spans="1:14" ht="15" customHeight="1" x14ac:dyDescent="0.25">
      <c r="A491" s="337">
        <v>40360</v>
      </c>
      <c r="B491" s="340">
        <v>318</v>
      </c>
      <c r="C491" s="327">
        <v>4</v>
      </c>
      <c r="D491" s="327">
        <v>1</v>
      </c>
      <c r="E491" s="327" t="s">
        <v>143</v>
      </c>
      <c r="F491" s="327" t="s">
        <v>193</v>
      </c>
      <c r="G491" s="327" t="s">
        <v>154</v>
      </c>
      <c r="H491" s="327" t="s">
        <v>154</v>
      </c>
      <c r="I491" s="330">
        <v>8.5000000000000006E-2</v>
      </c>
      <c r="J491" s="330">
        <v>1.2999999999999999E-2</v>
      </c>
      <c r="K491" s="330">
        <f t="shared" si="28"/>
        <v>9.8000000000000004E-2</v>
      </c>
      <c r="L491" s="9">
        <f t="shared" si="29"/>
        <v>64.442759666413963</v>
      </c>
      <c r="M491" s="9">
        <f t="shared" si="30"/>
        <v>9.855951478392722</v>
      </c>
      <c r="N491" s="9">
        <f t="shared" si="31"/>
        <v>74.298711144806674</v>
      </c>
    </row>
    <row r="492" spans="1:14" ht="15" customHeight="1" x14ac:dyDescent="0.25">
      <c r="A492" s="337">
        <v>40360</v>
      </c>
      <c r="B492" s="340">
        <v>319</v>
      </c>
      <c r="C492" s="327">
        <v>4</v>
      </c>
      <c r="D492" s="327">
        <v>1</v>
      </c>
      <c r="E492" s="327" t="s">
        <v>143</v>
      </c>
      <c r="F492" s="327" t="s">
        <v>151</v>
      </c>
      <c r="G492" s="327" t="s">
        <v>154</v>
      </c>
      <c r="H492" s="327" t="s">
        <v>154</v>
      </c>
      <c r="I492" s="330">
        <v>1.7999999999999999E-2</v>
      </c>
      <c r="J492" s="330">
        <v>1.091E-2</v>
      </c>
      <c r="K492" s="330">
        <f t="shared" si="28"/>
        <v>2.8909999999999998E-2</v>
      </c>
      <c r="L492" s="9">
        <f t="shared" si="29"/>
        <v>13.646702047005308</v>
      </c>
      <c r="M492" s="9">
        <f t="shared" si="30"/>
        <v>8.2714177407126606</v>
      </c>
      <c r="N492" s="9">
        <f t="shared" si="31"/>
        <v>21.918119787717966</v>
      </c>
    </row>
    <row r="493" spans="1:14" ht="15" customHeight="1" x14ac:dyDescent="0.25">
      <c r="A493" s="337">
        <v>40360</v>
      </c>
      <c r="B493" s="340">
        <v>320</v>
      </c>
      <c r="C493" s="327">
        <v>4</v>
      </c>
      <c r="D493" s="327">
        <v>1</v>
      </c>
      <c r="E493" s="327" t="s">
        <v>143</v>
      </c>
      <c r="F493" s="327" t="s">
        <v>192</v>
      </c>
      <c r="G493" s="327" t="s">
        <v>154</v>
      </c>
      <c r="H493" s="327" t="s">
        <v>154</v>
      </c>
      <c r="I493" s="330">
        <v>1.7000000000000001E-2</v>
      </c>
      <c r="J493" s="330">
        <v>1.0999999999999999E-2</v>
      </c>
      <c r="K493" s="330">
        <f t="shared" si="28"/>
        <v>2.8000000000000001E-2</v>
      </c>
      <c r="L493" s="9">
        <f t="shared" si="29"/>
        <v>12.888551933282791</v>
      </c>
      <c r="M493" s="9">
        <f t="shared" si="30"/>
        <v>8.3396512509476874</v>
      </c>
      <c r="N493" s="9">
        <f t="shared" si="31"/>
        <v>21.228203184230477</v>
      </c>
    </row>
    <row r="494" spans="1:14" ht="15" customHeight="1" x14ac:dyDescent="0.25">
      <c r="A494" s="337">
        <v>40360</v>
      </c>
      <c r="B494" s="340"/>
      <c r="C494" s="327"/>
      <c r="D494" s="327"/>
      <c r="E494" s="327"/>
      <c r="F494" s="327"/>
      <c r="G494" s="327"/>
      <c r="H494" s="327"/>
      <c r="I494" s="330">
        <v>5.7000000000000002E-2</v>
      </c>
      <c r="J494" s="330">
        <v>1.6E-2</v>
      </c>
      <c r="K494" s="330">
        <f t="shared" si="28"/>
        <v>7.3000000000000009E-2</v>
      </c>
      <c r="L494" s="9">
        <f t="shared" si="29"/>
        <v>43.214556482183475</v>
      </c>
      <c r="M494" s="9">
        <f t="shared" si="30"/>
        <v>12.130401819560273</v>
      </c>
      <c r="N494" s="9">
        <f t="shared" si="31"/>
        <v>55.344958301743759</v>
      </c>
    </row>
    <row r="495" spans="1:14" ht="15" customHeight="1" x14ac:dyDescent="0.25">
      <c r="A495" s="337">
        <v>40360</v>
      </c>
      <c r="B495" s="340">
        <v>322</v>
      </c>
      <c r="C495" s="327">
        <v>4</v>
      </c>
      <c r="D495" s="327">
        <v>1</v>
      </c>
      <c r="E495" s="327" t="s">
        <v>143</v>
      </c>
      <c r="F495" s="327" t="s">
        <v>148</v>
      </c>
      <c r="G495" s="327" t="s">
        <v>157</v>
      </c>
      <c r="H495" s="327" t="s">
        <v>156</v>
      </c>
      <c r="I495" s="330">
        <v>4.3999999999999997E-2</v>
      </c>
      <c r="J495" s="330">
        <v>8.8999999999999999E-3</v>
      </c>
      <c r="K495" s="330">
        <f t="shared" si="28"/>
        <v>5.2899999999999996E-2</v>
      </c>
      <c r="L495" s="9">
        <f t="shared" si="29"/>
        <v>33.35860500379075</v>
      </c>
      <c r="M495" s="9">
        <f t="shared" si="30"/>
        <v>6.7475360121304018</v>
      </c>
      <c r="N495" s="9">
        <f t="shared" si="31"/>
        <v>40.106141015921153</v>
      </c>
    </row>
    <row r="496" spans="1:14" ht="15" customHeight="1" x14ac:dyDescent="0.25">
      <c r="A496" s="337">
        <v>40360</v>
      </c>
      <c r="B496" s="340">
        <v>323</v>
      </c>
      <c r="C496" s="327">
        <v>4</v>
      </c>
      <c r="D496" s="327">
        <v>1</v>
      </c>
      <c r="E496" s="327" t="s">
        <v>143</v>
      </c>
      <c r="F496" s="327" t="s">
        <v>149</v>
      </c>
      <c r="G496" s="327" t="s">
        <v>154</v>
      </c>
      <c r="H496" s="327" t="s">
        <v>154</v>
      </c>
      <c r="I496" s="330">
        <v>4.2999999999999997E-2</v>
      </c>
      <c r="J496" s="330">
        <v>6.7300000000000007E-3</v>
      </c>
      <c r="K496" s="330">
        <f t="shared" si="28"/>
        <v>4.9729999999999996E-2</v>
      </c>
      <c r="L496" s="9">
        <f t="shared" si="29"/>
        <v>32.600454890068228</v>
      </c>
      <c r="M496" s="9">
        <f t="shared" si="30"/>
        <v>5.1023502653525412</v>
      </c>
      <c r="N496" s="9">
        <f t="shared" si="31"/>
        <v>37.702805155420769</v>
      </c>
    </row>
    <row r="497" spans="1:14" ht="15" customHeight="1" x14ac:dyDescent="0.25">
      <c r="A497" s="337">
        <v>40360</v>
      </c>
      <c r="B497" s="340">
        <v>324</v>
      </c>
      <c r="C497" s="327">
        <v>4</v>
      </c>
      <c r="D497" s="327">
        <v>1</v>
      </c>
      <c r="E497" s="327" t="s">
        <v>143</v>
      </c>
      <c r="F497" s="327" t="s">
        <v>238</v>
      </c>
      <c r="G497" s="327" t="s">
        <v>154</v>
      </c>
      <c r="H497" s="327" t="s">
        <v>154</v>
      </c>
      <c r="I497" s="330">
        <v>0.111</v>
      </c>
      <c r="J497" s="330">
        <v>6.5000000000000002E-2</v>
      </c>
      <c r="K497" s="330">
        <f t="shared" si="28"/>
        <v>0.17599999999999999</v>
      </c>
      <c r="L497" s="9">
        <f t="shared" si="29"/>
        <v>84.1546626231994</v>
      </c>
      <c r="M497" s="9">
        <f t="shared" si="30"/>
        <v>49.279757391963614</v>
      </c>
      <c r="N497" s="9">
        <f t="shared" si="31"/>
        <v>133.434420015163</v>
      </c>
    </row>
    <row r="498" spans="1:14" ht="15" customHeight="1" x14ac:dyDescent="0.25">
      <c r="A498" s="337">
        <v>40360</v>
      </c>
      <c r="B498" s="340">
        <v>325</v>
      </c>
      <c r="C498" s="327">
        <v>4</v>
      </c>
      <c r="D498" s="327">
        <v>1</v>
      </c>
      <c r="E498" s="327" t="s">
        <v>143</v>
      </c>
      <c r="F498" s="327" t="s">
        <v>148</v>
      </c>
      <c r="G498" s="327" t="s">
        <v>154</v>
      </c>
      <c r="H498" s="327" t="s">
        <v>156</v>
      </c>
      <c r="I498" s="330">
        <v>3.9E-2</v>
      </c>
      <c r="J498" s="330">
        <v>0.01</v>
      </c>
      <c r="K498" s="330">
        <f t="shared" si="28"/>
        <v>4.9000000000000002E-2</v>
      </c>
      <c r="L498" s="9">
        <f t="shared" si="29"/>
        <v>29.567854435178166</v>
      </c>
      <c r="M498" s="9">
        <f t="shared" si="30"/>
        <v>7.581501137225171</v>
      </c>
      <c r="N498" s="9">
        <f t="shared" si="31"/>
        <v>37.149355572403337</v>
      </c>
    </row>
    <row r="499" spans="1:14" ht="15" customHeight="1" x14ac:dyDescent="0.25">
      <c r="A499" s="337">
        <v>40360</v>
      </c>
      <c r="B499" s="340">
        <v>326</v>
      </c>
      <c r="C499" s="327">
        <v>4</v>
      </c>
      <c r="D499" s="327">
        <v>1</v>
      </c>
      <c r="E499" s="327" t="s">
        <v>143</v>
      </c>
      <c r="F499" s="327" t="s">
        <v>149</v>
      </c>
      <c r="G499" s="327" t="s">
        <v>154</v>
      </c>
      <c r="H499" s="327" t="s">
        <v>156</v>
      </c>
      <c r="I499" s="330">
        <v>4.7E-2</v>
      </c>
      <c r="J499" s="330">
        <v>9.1000000000000004E-3</v>
      </c>
      <c r="K499" s="330">
        <f t="shared" si="28"/>
        <v>5.6099999999999997E-2</v>
      </c>
      <c r="L499" s="9">
        <f t="shared" si="29"/>
        <v>35.633055344958301</v>
      </c>
      <c r="M499" s="9">
        <f t="shared" si="30"/>
        <v>6.8991660348749058</v>
      </c>
      <c r="N499" s="9">
        <f t="shared" si="31"/>
        <v>42.53222137983321</v>
      </c>
    </row>
    <row r="500" spans="1:14" ht="15" customHeight="1" x14ac:dyDescent="0.25">
      <c r="A500" s="337">
        <v>40360</v>
      </c>
      <c r="B500" s="340">
        <v>327</v>
      </c>
      <c r="C500" s="327">
        <v>4</v>
      </c>
      <c r="D500" s="327">
        <v>1</v>
      </c>
      <c r="E500" s="327" t="s">
        <v>143</v>
      </c>
      <c r="F500" s="327" t="s">
        <v>190</v>
      </c>
      <c r="G500" s="327" t="s">
        <v>154</v>
      </c>
      <c r="H500" s="327" t="s">
        <v>154</v>
      </c>
      <c r="I500" s="330" t="s">
        <v>14</v>
      </c>
      <c r="J500" s="330" t="s">
        <v>14</v>
      </c>
      <c r="K500" s="330" t="s">
        <v>14</v>
      </c>
      <c r="L500" s="9" t="s">
        <v>14</v>
      </c>
      <c r="M500" s="9" t="s">
        <v>14</v>
      </c>
      <c r="N500" s="9" t="s">
        <v>14</v>
      </c>
    </row>
    <row r="501" spans="1:14" ht="15" customHeight="1" x14ac:dyDescent="0.25">
      <c r="A501" s="337">
        <v>40360</v>
      </c>
      <c r="B501" s="340">
        <v>328</v>
      </c>
      <c r="C501" s="327">
        <v>4</v>
      </c>
      <c r="D501" s="327">
        <v>1</v>
      </c>
      <c r="E501" s="327" t="s">
        <v>143</v>
      </c>
      <c r="F501" s="327" t="s">
        <v>188</v>
      </c>
      <c r="G501" s="327" t="s">
        <v>154</v>
      </c>
      <c r="H501" s="327" t="s">
        <v>154</v>
      </c>
      <c r="I501" s="330" t="s">
        <v>14</v>
      </c>
      <c r="J501" s="330" t="s">
        <v>14</v>
      </c>
      <c r="K501" s="330" t="s">
        <v>14</v>
      </c>
      <c r="L501" s="9" t="s">
        <v>14</v>
      </c>
      <c r="M501" s="9" t="s">
        <v>14</v>
      </c>
      <c r="N501" s="9" t="s">
        <v>14</v>
      </c>
    </row>
    <row r="502" spans="1:14" ht="15" customHeight="1" x14ac:dyDescent="0.25">
      <c r="A502" s="337">
        <v>40360</v>
      </c>
      <c r="B502" s="340">
        <v>329</v>
      </c>
      <c r="C502" s="327">
        <v>4</v>
      </c>
      <c r="D502" s="327">
        <v>1</v>
      </c>
      <c r="E502" s="327" t="s">
        <v>143</v>
      </c>
      <c r="F502" s="327" t="s">
        <v>148</v>
      </c>
      <c r="G502" s="327" t="s">
        <v>157</v>
      </c>
      <c r="H502" s="327" t="s">
        <v>155</v>
      </c>
      <c r="I502" s="330" t="s">
        <v>14</v>
      </c>
      <c r="J502" s="330" t="s">
        <v>14</v>
      </c>
      <c r="K502" s="330" t="s">
        <v>14</v>
      </c>
      <c r="L502" s="9" t="s">
        <v>14</v>
      </c>
      <c r="M502" s="9" t="s">
        <v>14</v>
      </c>
      <c r="N502" s="9" t="s">
        <v>14</v>
      </c>
    </row>
    <row r="503" spans="1:14" ht="15" customHeight="1" x14ac:dyDescent="0.25">
      <c r="A503" s="337">
        <v>40360</v>
      </c>
      <c r="B503" s="340">
        <v>330</v>
      </c>
      <c r="C503" s="327">
        <v>4</v>
      </c>
      <c r="D503" s="327">
        <v>1</v>
      </c>
      <c r="E503" s="327" t="s">
        <v>143</v>
      </c>
      <c r="F503" s="327" t="s">
        <v>197</v>
      </c>
      <c r="G503" s="327" t="s">
        <v>154</v>
      </c>
      <c r="H503" s="327" t="s">
        <v>154</v>
      </c>
      <c r="I503" s="330" t="s">
        <v>14</v>
      </c>
      <c r="J503" s="330" t="s">
        <v>14</v>
      </c>
      <c r="K503" s="330" t="s">
        <v>14</v>
      </c>
      <c r="L503" s="9" t="s">
        <v>14</v>
      </c>
      <c r="M503" s="9" t="s">
        <v>14</v>
      </c>
      <c r="N503" s="9" t="s">
        <v>14</v>
      </c>
    </row>
    <row r="504" spans="1:14" ht="15" customHeight="1" x14ac:dyDescent="0.25">
      <c r="A504" s="337">
        <v>40360</v>
      </c>
      <c r="B504" s="340">
        <v>331</v>
      </c>
      <c r="C504" s="327">
        <v>4</v>
      </c>
      <c r="D504" s="327">
        <v>1</v>
      </c>
      <c r="E504" s="327" t="s">
        <v>143</v>
      </c>
      <c r="F504" s="327" t="s">
        <v>237</v>
      </c>
      <c r="G504" s="327" t="s">
        <v>154</v>
      </c>
      <c r="H504" s="327" t="s">
        <v>156</v>
      </c>
      <c r="I504" s="330" t="s">
        <v>14</v>
      </c>
      <c r="J504" s="330" t="s">
        <v>14</v>
      </c>
      <c r="K504" s="330" t="s">
        <v>14</v>
      </c>
      <c r="L504" s="9" t="s">
        <v>14</v>
      </c>
      <c r="M504" s="9" t="s">
        <v>14</v>
      </c>
      <c r="N504" s="9" t="s">
        <v>14</v>
      </c>
    </row>
    <row r="505" spans="1:14" ht="15" customHeight="1" x14ac:dyDescent="0.25">
      <c r="A505" s="337">
        <v>40360</v>
      </c>
      <c r="B505" s="340">
        <v>332</v>
      </c>
      <c r="C505" s="327">
        <v>4</v>
      </c>
      <c r="D505" s="327">
        <v>1</v>
      </c>
      <c r="E505" s="327" t="s">
        <v>143</v>
      </c>
      <c r="F505" s="327" t="s">
        <v>241</v>
      </c>
      <c r="G505" s="327" t="s">
        <v>154</v>
      </c>
      <c r="H505" s="327" t="s">
        <v>154</v>
      </c>
      <c r="I505" s="330" t="s">
        <v>14</v>
      </c>
      <c r="J505" s="330" t="s">
        <v>14</v>
      </c>
      <c r="K505" s="330" t="s">
        <v>14</v>
      </c>
      <c r="L505" s="9" t="s">
        <v>14</v>
      </c>
      <c r="M505" s="9" t="s">
        <v>14</v>
      </c>
      <c r="N505" s="9" t="s">
        <v>14</v>
      </c>
    </row>
    <row r="506" spans="1:14" ht="15" customHeight="1" x14ac:dyDescent="0.25">
      <c r="A506" s="337">
        <v>40360</v>
      </c>
      <c r="B506" s="340">
        <v>333</v>
      </c>
      <c r="C506" s="327">
        <v>4</v>
      </c>
      <c r="D506" s="327">
        <v>1</v>
      </c>
      <c r="E506" s="327" t="s">
        <v>143</v>
      </c>
      <c r="F506" s="327" t="s">
        <v>240</v>
      </c>
      <c r="G506" s="327" t="s">
        <v>154</v>
      </c>
      <c r="H506" s="327" t="s">
        <v>154</v>
      </c>
      <c r="I506" s="330" t="s">
        <v>14</v>
      </c>
      <c r="J506" s="330" t="s">
        <v>14</v>
      </c>
      <c r="K506" s="330" t="s">
        <v>14</v>
      </c>
      <c r="L506" s="9" t="s">
        <v>14</v>
      </c>
      <c r="M506" s="9" t="s">
        <v>14</v>
      </c>
      <c r="N506" s="9" t="s">
        <v>14</v>
      </c>
    </row>
    <row r="507" spans="1:14" ht="15" customHeight="1" x14ac:dyDescent="0.25">
      <c r="A507" s="337">
        <v>40360</v>
      </c>
      <c r="B507" s="340">
        <v>334</v>
      </c>
      <c r="C507" s="327">
        <v>4</v>
      </c>
      <c r="D507" s="327">
        <v>1</v>
      </c>
      <c r="E507" s="327" t="s">
        <v>143</v>
      </c>
      <c r="F507" s="327" t="s">
        <v>149</v>
      </c>
      <c r="G507" s="327" t="s">
        <v>154</v>
      </c>
      <c r="H507" s="327" t="s">
        <v>155</v>
      </c>
      <c r="I507" s="330" t="s">
        <v>14</v>
      </c>
      <c r="J507" s="330" t="s">
        <v>14</v>
      </c>
      <c r="K507" s="330" t="s">
        <v>14</v>
      </c>
      <c r="L507" s="9" t="s">
        <v>14</v>
      </c>
      <c r="M507" s="9" t="s">
        <v>14</v>
      </c>
      <c r="N507" s="9" t="s">
        <v>14</v>
      </c>
    </row>
    <row r="508" spans="1:14" ht="15" customHeight="1" x14ac:dyDescent="0.25">
      <c r="A508" s="337">
        <v>40360</v>
      </c>
      <c r="B508" s="340">
        <v>335</v>
      </c>
      <c r="C508" s="327">
        <v>4</v>
      </c>
      <c r="D508" s="327">
        <v>1</v>
      </c>
      <c r="E508" s="327" t="s">
        <v>143</v>
      </c>
      <c r="F508" s="327" t="s">
        <v>150</v>
      </c>
      <c r="G508" s="327" t="s">
        <v>154</v>
      </c>
      <c r="H508" s="327" t="s">
        <v>154</v>
      </c>
      <c r="I508" s="330" t="s">
        <v>14</v>
      </c>
      <c r="J508" s="330" t="s">
        <v>14</v>
      </c>
      <c r="K508" s="330" t="s">
        <v>14</v>
      </c>
      <c r="L508" s="9" t="s">
        <v>14</v>
      </c>
      <c r="M508" s="9" t="s">
        <v>14</v>
      </c>
      <c r="N508" s="9" t="s">
        <v>14</v>
      </c>
    </row>
    <row r="509" spans="1:14" ht="15" customHeight="1" x14ac:dyDescent="0.25">
      <c r="A509" s="337">
        <v>40360</v>
      </c>
      <c r="B509" s="340">
        <v>336</v>
      </c>
      <c r="C509" s="327">
        <v>4</v>
      </c>
      <c r="D509" s="327">
        <v>1</v>
      </c>
      <c r="E509" s="327" t="s">
        <v>143</v>
      </c>
      <c r="F509" s="327" t="s">
        <v>237</v>
      </c>
      <c r="G509" s="327" t="s">
        <v>157</v>
      </c>
      <c r="H509" s="327" t="s">
        <v>155</v>
      </c>
      <c r="I509" s="330" t="s">
        <v>14</v>
      </c>
      <c r="J509" s="330" t="s">
        <v>14</v>
      </c>
      <c r="K509" s="330" t="s">
        <v>14</v>
      </c>
      <c r="L509" s="9" t="s">
        <v>14</v>
      </c>
      <c r="M509" s="9" t="s">
        <v>14</v>
      </c>
      <c r="N509" s="9" t="s">
        <v>14</v>
      </c>
    </row>
    <row r="510" spans="1:14" ht="15" customHeight="1" x14ac:dyDescent="0.25">
      <c r="A510" s="337">
        <v>40360</v>
      </c>
      <c r="B510" s="340">
        <v>337</v>
      </c>
      <c r="C510" s="327">
        <v>4</v>
      </c>
      <c r="D510" s="327">
        <v>1</v>
      </c>
      <c r="E510" s="327" t="s">
        <v>143</v>
      </c>
      <c r="F510" s="327" t="s">
        <v>151</v>
      </c>
      <c r="G510" s="327" t="s">
        <v>154</v>
      </c>
      <c r="H510" s="327" t="s">
        <v>156</v>
      </c>
      <c r="I510" s="330">
        <v>3.6999999999999998E-2</v>
      </c>
      <c r="J510" s="330">
        <v>6.1999999999999998E-3</v>
      </c>
      <c r="K510" s="330">
        <f t="shared" si="28"/>
        <v>4.3199999999999995E-2</v>
      </c>
      <c r="L510" s="9">
        <f t="shared" si="29"/>
        <v>28.051554207733133</v>
      </c>
      <c r="M510" s="9">
        <f t="shared" si="30"/>
        <v>4.7005307050796059</v>
      </c>
      <c r="N510" s="9">
        <f t="shared" si="31"/>
        <v>32.752084912812734</v>
      </c>
    </row>
    <row r="511" spans="1:14" ht="15" customHeight="1" x14ac:dyDescent="0.25">
      <c r="A511" s="337">
        <v>40360</v>
      </c>
      <c r="B511" s="340">
        <v>338</v>
      </c>
      <c r="C511" s="327">
        <v>4</v>
      </c>
      <c r="D511" s="327">
        <v>1</v>
      </c>
      <c r="E511" s="327" t="s">
        <v>143</v>
      </c>
      <c r="F511" s="327" t="s">
        <v>237</v>
      </c>
      <c r="G511" s="327" t="s">
        <v>154</v>
      </c>
      <c r="H511" s="327" t="s">
        <v>155</v>
      </c>
      <c r="I511" s="330">
        <v>3.5000000000000003E-2</v>
      </c>
      <c r="J511" s="330">
        <v>5.0999999999999997E-2</v>
      </c>
      <c r="K511" s="330">
        <f t="shared" si="28"/>
        <v>8.5999999999999993E-2</v>
      </c>
      <c r="L511" s="9">
        <f t="shared" si="29"/>
        <v>26.535253980288104</v>
      </c>
      <c r="M511" s="9">
        <f t="shared" si="30"/>
        <v>38.665655799848366</v>
      </c>
      <c r="N511" s="9">
        <f t="shared" si="31"/>
        <v>65.200909780136456</v>
      </c>
    </row>
    <row r="512" spans="1:14" ht="15" customHeight="1" x14ac:dyDescent="0.25">
      <c r="A512" s="337">
        <v>40360</v>
      </c>
      <c r="B512" s="340">
        <v>339</v>
      </c>
      <c r="C512" s="327">
        <v>4</v>
      </c>
      <c r="D512" s="327">
        <v>1</v>
      </c>
      <c r="E512" s="327" t="s">
        <v>143</v>
      </c>
      <c r="F512" s="327" t="s">
        <v>196</v>
      </c>
      <c r="G512" s="327" t="s">
        <v>154</v>
      </c>
      <c r="H512" s="327" t="s">
        <v>154</v>
      </c>
      <c r="I512" s="330">
        <v>2.1000000000000001E-2</v>
      </c>
      <c r="J512" s="330">
        <v>1.0999999999999999E-2</v>
      </c>
      <c r="K512" s="330">
        <f t="shared" si="28"/>
        <v>3.2000000000000001E-2</v>
      </c>
      <c r="L512" s="9">
        <f t="shared" si="29"/>
        <v>15.921152388172858</v>
      </c>
      <c r="M512" s="9">
        <f t="shared" si="30"/>
        <v>8.3396512509476874</v>
      </c>
      <c r="N512" s="9">
        <f t="shared" si="31"/>
        <v>24.260803639120546</v>
      </c>
    </row>
    <row r="513" spans="1:14" ht="15" customHeight="1" x14ac:dyDescent="0.25">
      <c r="A513" s="337">
        <v>40360</v>
      </c>
      <c r="B513" s="340">
        <v>340</v>
      </c>
      <c r="C513" s="327">
        <v>4</v>
      </c>
      <c r="D513" s="327">
        <v>1</v>
      </c>
      <c r="E513" s="327" t="s">
        <v>143</v>
      </c>
      <c r="F513" s="327" t="s">
        <v>189</v>
      </c>
      <c r="G513" s="327" t="s">
        <v>154</v>
      </c>
      <c r="H513" s="327" t="s">
        <v>154</v>
      </c>
      <c r="I513" s="330">
        <v>1.2999999999999999E-2</v>
      </c>
      <c r="J513" s="330">
        <v>1.15E-2</v>
      </c>
      <c r="K513" s="330">
        <f t="shared" si="28"/>
        <v>2.4500000000000001E-2</v>
      </c>
      <c r="L513" s="9">
        <f t="shared" si="29"/>
        <v>9.855951478392722</v>
      </c>
      <c r="M513" s="9">
        <f t="shared" si="30"/>
        <v>8.7187263078089465</v>
      </c>
      <c r="N513" s="9">
        <f t="shared" si="31"/>
        <v>18.574677786201669</v>
      </c>
    </row>
    <row r="514" spans="1:14" ht="15" customHeight="1" x14ac:dyDescent="0.25">
      <c r="A514" s="337">
        <v>40360</v>
      </c>
      <c r="B514" s="340">
        <v>341</v>
      </c>
      <c r="C514" s="327">
        <v>4</v>
      </c>
      <c r="D514" s="327">
        <v>1</v>
      </c>
      <c r="E514" s="327" t="s">
        <v>143</v>
      </c>
      <c r="F514" s="327" t="s">
        <v>151</v>
      </c>
      <c r="G514" s="327" t="s">
        <v>154</v>
      </c>
      <c r="H514" s="327" t="s">
        <v>155</v>
      </c>
      <c r="I514" s="330">
        <v>6.4000000000000001E-2</v>
      </c>
      <c r="J514" s="330">
        <v>2.1999999999999999E-2</v>
      </c>
      <c r="K514" s="330">
        <f t="shared" si="28"/>
        <v>8.5999999999999993E-2</v>
      </c>
      <c r="L514" s="9">
        <f t="shared" si="29"/>
        <v>48.521607278241092</v>
      </c>
      <c r="M514" s="9">
        <f t="shared" si="30"/>
        <v>16.679302501895375</v>
      </c>
      <c r="N514" s="9">
        <f t="shared" si="31"/>
        <v>65.200909780136456</v>
      </c>
    </row>
    <row r="515" spans="1:14" ht="15" customHeight="1" x14ac:dyDescent="0.25">
      <c r="A515" s="337">
        <v>40360</v>
      </c>
      <c r="B515" s="340">
        <v>342</v>
      </c>
      <c r="C515" s="327">
        <v>4</v>
      </c>
      <c r="D515" s="327">
        <v>1</v>
      </c>
      <c r="E515" s="327" t="s">
        <v>143</v>
      </c>
      <c r="F515" s="327" t="s">
        <v>186</v>
      </c>
      <c r="G515" s="327" t="s">
        <v>154</v>
      </c>
      <c r="H515" s="327" t="s">
        <v>154</v>
      </c>
      <c r="I515" s="330">
        <v>1.2999999999999999E-2</v>
      </c>
      <c r="J515" s="330">
        <v>6.0000000000000001E-3</v>
      </c>
      <c r="K515" s="330">
        <f t="shared" si="28"/>
        <v>1.9E-2</v>
      </c>
      <c r="L515" s="9">
        <f t="shared" si="29"/>
        <v>9.855951478392722</v>
      </c>
      <c r="M515" s="9">
        <f t="shared" si="30"/>
        <v>4.5489006823351028</v>
      </c>
      <c r="N515" s="9">
        <f t="shared" si="31"/>
        <v>14.404852160727824</v>
      </c>
    </row>
    <row r="516" spans="1:14" ht="15" customHeight="1" x14ac:dyDescent="0.25">
      <c r="A516" s="337">
        <v>40360</v>
      </c>
      <c r="B516" s="340">
        <v>343</v>
      </c>
      <c r="C516" s="327">
        <v>4</v>
      </c>
      <c r="D516" s="327">
        <v>1</v>
      </c>
      <c r="E516" s="327" t="s">
        <v>143</v>
      </c>
      <c r="F516" s="327" t="s">
        <v>242</v>
      </c>
      <c r="G516" s="327" t="s">
        <v>154</v>
      </c>
      <c r="H516" s="327" t="s">
        <v>154</v>
      </c>
      <c r="I516" s="330">
        <v>1.7999999999999999E-2</v>
      </c>
      <c r="J516" s="330">
        <v>5.79E-3</v>
      </c>
      <c r="K516" s="330">
        <f t="shared" si="28"/>
        <v>2.3789999999999999E-2</v>
      </c>
      <c r="L516" s="9">
        <f t="shared" si="29"/>
        <v>13.646702047005308</v>
      </c>
      <c r="M516" s="9">
        <f t="shared" si="30"/>
        <v>4.3896891584533737</v>
      </c>
      <c r="N516" s="9">
        <f t="shared" si="31"/>
        <v>18.036391205458681</v>
      </c>
    </row>
    <row r="517" spans="1:14" ht="15" customHeight="1" x14ac:dyDescent="0.25">
      <c r="A517" s="337">
        <v>40360</v>
      </c>
      <c r="B517" s="340">
        <v>344</v>
      </c>
      <c r="C517" s="327">
        <v>4</v>
      </c>
      <c r="D517" s="327">
        <v>1</v>
      </c>
      <c r="E517" s="327" t="s">
        <v>143</v>
      </c>
      <c r="F517" s="327" t="s">
        <v>191</v>
      </c>
      <c r="G517" s="327" t="s">
        <v>154</v>
      </c>
      <c r="H517" s="327" t="s">
        <v>154</v>
      </c>
      <c r="I517" s="330">
        <v>8.8999999999999996E-2</v>
      </c>
      <c r="J517" s="330">
        <v>6.5000000000000002E-2</v>
      </c>
      <c r="K517" s="330">
        <f t="shared" si="28"/>
        <v>0.154</v>
      </c>
      <c r="L517" s="9">
        <f t="shared" si="29"/>
        <v>67.475360121304021</v>
      </c>
      <c r="M517" s="9">
        <f t="shared" si="30"/>
        <v>49.279757391963614</v>
      </c>
      <c r="N517" s="9">
        <f t="shared" si="31"/>
        <v>116.75511751326763</v>
      </c>
    </row>
    <row r="518" spans="1:14" ht="15" customHeight="1" x14ac:dyDescent="0.25">
      <c r="A518" s="337">
        <v>40360</v>
      </c>
      <c r="B518" s="340">
        <v>345</v>
      </c>
      <c r="C518" s="327">
        <v>4</v>
      </c>
      <c r="D518" s="327">
        <v>1</v>
      </c>
      <c r="E518" s="327" t="s">
        <v>143</v>
      </c>
      <c r="F518" s="327" t="s">
        <v>237</v>
      </c>
      <c r="G518" s="327" t="s">
        <v>157</v>
      </c>
      <c r="H518" s="327" t="s">
        <v>156</v>
      </c>
      <c r="I518" s="330">
        <v>3.1E-2</v>
      </c>
      <c r="J518" s="330">
        <v>0.03</v>
      </c>
      <c r="K518" s="330">
        <f t="shared" si="28"/>
        <v>6.0999999999999999E-2</v>
      </c>
      <c r="L518" s="9">
        <f t="shared" si="29"/>
        <v>23.502653525398031</v>
      </c>
      <c r="M518" s="9">
        <f t="shared" si="30"/>
        <v>22.744503411675513</v>
      </c>
      <c r="N518" s="9">
        <f t="shared" si="31"/>
        <v>46.247156937073541</v>
      </c>
    </row>
    <row r="519" spans="1:14" ht="15" customHeight="1" x14ac:dyDescent="0.25">
      <c r="A519" s="337">
        <v>40360</v>
      </c>
      <c r="B519" s="340">
        <v>346</v>
      </c>
      <c r="C519" s="327">
        <v>4</v>
      </c>
      <c r="D519" s="327">
        <v>1</v>
      </c>
      <c r="E519" s="327" t="s">
        <v>143</v>
      </c>
      <c r="F519" s="327" t="s">
        <v>237</v>
      </c>
      <c r="G519" s="327" t="s">
        <v>154</v>
      </c>
      <c r="H519" s="327" t="s">
        <v>154</v>
      </c>
      <c r="I519" s="330">
        <v>5.1999999999999998E-2</v>
      </c>
      <c r="J519" s="330">
        <v>2.1999999999999999E-2</v>
      </c>
      <c r="K519" s="330">
        <f t="shared" si="28"/>
        <v>7.3999999999999996E-2</v>
      </c>
      <c r="L519" s="9">
        <f t="shared" si="29"/>
        <v>39.423805913570888</v>
      </c>
      <c r="M519" s="9">
        <f t="shared" si="30"/>
        <v>16.679302501895375</v>
      </c>
      <c r="N519" s="9">
        <f t="shared" si="31"/>
        <v>56.103108415466266</v>
      </c>
    </row>
    <row r="520" spans="1:14" ht="15" customHeight="1" x14ac:dyDescent="0.25">
      <c r="A520" s="337">
        <v>40360</v>
      </c>
      <c r="B520" s="340">
        <v>347</v>
      </c>
      <c r="C520" s="327">
        <v>4</v>
      </c>
      <c r="D520" s="327">
        <v>1</v>
      </c>
      <c r="E520" s="327" t="s">
        <v>143</v>
      </c>
      <c r="F520" s="327" t="s">
        <v>148</v>
      </c>
      <c r="G520" s="327" t="s">
        <v>154</v>
      </c>
      <c r="H520" s="327" t="s">
        <v>155</v>
      </c>
      <c r="I520" s="330">
        <v>0.123</v>
      </c>
      <c r="J520" s="330">
        <v>2.1000000000000001E-2</v>
      </c>
      <c r="K520" s="330">
        <f t="shared" si="28"/>
        <v>0.14399999999999999</v>
      </c>
      <c r="L520" s="9">
        <f t="shared" si="29"/>
        <v>93.252463987869604</v>
      </c>
      <c r="M520" s="9">
        <f t="shared" si="30"/>
        <v>15.921152388172858</v>
      </c>
      <c r="N520" s="9">
        <f t="shared" si="31"/>
        <v>109.17361637604246</v>
      </c>
    </row>
    <row r="521" spans="1:14" ht="15" customHeight="1" x14ac:dyDescent="0.25">
      <c r="A521" s="337">
        <v>40360</v>
      </c>
      <c r="B521" s="340">
        <v>348</v>
      </c>
      <c r="C521" s="327">
        <v>4</v>
      </c>
      <c r="D521" s="327">
        <v>1</v>
      </c>
      <c r="E521" s="327" t="s">
        <v>143</v>
      </c>
      <c r="F521" s="327" t="s">
        <v>194</v>
      </c>
      <c r="G521" s="327" t="s">
        <v>154</v>
      </c>
      <c r="H521" s="327" t="s">
        <v>154</v>
      </c>
      <c r="I521" s="330">
        <v>4.8000000000000001E-2</v>
      </c>
      <c r="J521" s="330">
        <v>1.2999999999999999E-2</v>
      </c>
      <c r="K521" s="330">
        <f t="shared" si="28"/>
        <v>6.0999999999999999E-2</v>
      </c>
      <c r="L521" s="9">
        <f t="shared" si="29"/>
        <v>36.391205458680822</v>
      </c>
      <c r="M521" s="9">
        <f t="shared" si="30"/>
        <v>9.855951478392722</v>
      </c>
      <c r="N521" s="9">
        <f t="shared" si="31"/>
        <v>46.247156937073541</v>
      </c>
    </row>
    <row r="522" spans="1:14" ht="15" customHeight="1" x14ac:dyDescent="0.25">
      <c r="A522" s="337">
        <v>40360</v>
      </c>
      <c r="B522" s="340">
        <v>350</v>
      </c>
      <c r="C522" s="327">
        <v>4</v>
      </c>
      <c r="D522" s="327">
        <v>1</v>
      </c>
      <c r="E522" s="327" t="s">
        <v>143</v>
      </c>
      <c r="F522" s="327" t="s">
        <v>237</v>
      </c>
      <c r="G522" s="327" t="s">
        <v>157</v>
      </c>
      <c r="H522" s="327" t="s">
        <v>154</v>
      </c>
      <c r="I522" s="330">
        <v>1.9E-2</v>
      </c>
      <c r="J522" s="330">
        <v>8.3499999999999998E-3</v>
      </c>
      <c r="K522" s="330">
        <f t="shared" ref="K522:K585" si="32">SUM(I522,J522)</f>
        <v>2.7349999999999999E-2</v>
      </c>
      <c r="L522" s="9">
        <f t="shared" ref="L522:L585" si="33">(10000*I522)/13.19</f>
        <v>14.404852160727824</v>
      </c>
      <c r="M522" s="9">
        <f t="shared" ref="M522:M585" si="34">(10000*J522)/13.19</f>
        <v>6.330553449583018</v>
      </c>
      <c r="N522" s="9">
        <f t="shared" ref="N522:N585" si="35">(10000*K522)/13.19</f>
        <v>20.735405610310842</v>
      </c>
    </row>
    <row r="523" spans="1:14" ht="15" customHeight="1" x14ac:dyDescent="0.25">
      <c r="A523" s="337">
        <v>40360</v>
      </c>
      <c r="B523" s="340">
        <v>491</v>
      </c>
      <c r="C523" s="327">
        <v>5</v>
      </c>
      <c r="D523" s="327">
        <v>3</v>
      </c>
      <c r="E523" s="327" t="s">
        <v>143</v>
      </c>
      <c r="F523" s="327" t="s">
        <v>196</v>
      </c>
      <c r="G523" s="327" t="s">
        <v>154</v>
      </c>
      <c r="H523" s="327" t="s">
        <v>154</v>
      </c>
      <c r="I523" s="330">
        <v>1.7999999999999999E-2</v>
      </c>
      <c r="J523" s="330">
        <v>1.0999999999999999E-2</v>
      </c>
      <c r="K523" s="330">
        <f t="shared" si="32"/>
        <v>2.8999999999999998E-2</v>
      </c>
      <c r="L523" s="9">
        <f t="shared" si="33"/>
        <v>13.646702047005308</v>
      </c>
      <c r="M523" s="9">
        <f t="shared" si="34"/>
        <v>8.3396512509476874</v>
      </c>
      <c r="N523" s="9">
        <f t="shared" si="35"/>
        <v>21.986353297952995</v>
      </c>
    </row>
    <row r="524" spans="1:14" ht="15" customHeight="1" x14ac:dyDescent="0.25">
      <c r="A524" s="337">
        <v>40360</v>
      </c>
      <c r="B524" s="340">
        <v>492</v>
      </c>
      <c r="C524" s="327">
        <v>5</v>
      </c>
      <c r="D524" s="327">
        <v>3</v>
      </c>
      <c r="E524" s="327" t="s">
        <v>143</v>
      </c>
      <c r="F524" s="327" t="s">
        <v>148</v>
      </c>
      <c r="G524" s="327" t="s">
        <v>154</v>
      </c>
      <c r="H524" s="327" t="s">
        <v>154</v>
      </c>
      <c r="I524" s="330">
        <v>8.1000000000000003E-2</v>
      </c>
      <c r="J524" s="330">
        <v>5.6000000000000001E-2</v>
      </c>
      <c r="K524" s="330">
        <f t="shared" si="32"/>
        <v>0.13700000000000001</v>
      </c>
      <c r="L524" s="9">
        <f t="shared" si="33"/>
        <v>61.410159211523883</v>
      </c>
      <c r="M524" s="9">
        <f t="shared" si="34"/>
        <v>42.456406368460954</v>
      </c>
      <c r="N524" s="9">
        <f t="shared" si="35"/>
        <v>103.86656557998484</v>
      </c>
    </row>
    <row r="525" spans="1:14" ht="15" customHeight="1" x14ac:dyDescent="0.25">
      <c r="A525" s="337">
        <v>40360</v>
      </c>
      <c r="B525" s="340">
        <v>493</v>
      </c>
      <c r="C525" s="327">
        <v>5</v>
      </c>
      <c r="D525" s="327">
        <v>3</v>
      </c>
      <c r="E525" s="327" t="s">
        <v>143</v>
      </c>
      <c r="F525" s="327" t="s">
        <v>149</v>
      </c>
      <c r="G525" s="327" t="s">
        <v>154</v>
      </c>
      <c r="H525" s="327" t="s">
        <v>155</v>
      </c>
      <c r="I525" s="330">
        <v>0.05</v>
      </c>
      <c r="J525" s="330">
        <v>1.4999999999999999E-2</v>
      </c>
      <c r="K525" s="330">
        <f t="shared" si="32"/>
        <v>6.5000000000000002E-2</v>
      </c>
      <c r="L525" s="9">
        <f t="shared" si="33"/>
        <v>37.907505686125852</v>
      </c>
      <c r="M525" s="9">
        <f t="shared" si="34"/>
        <v>11.372251705837757</v>
      </c>
      <c r="N525" s="9">
        <f t="shared" si="35"/>
        <v>49.279757391963614</v>
      </c>
    </row>
    <row r="526" spans="1:14" ht="15" customHeight="1" x14ac:dyDescent="0.25">
      <c r="A526" s="337">
        <v>40360</v>
      </c>
      <c r="B526" s="340">
        <v>494</v>
      </c>
      <c r="C526" s="327">
        <v>5</v>
      </c>
      <c r="D526" s="327">
        <v>3</v>
      </c>
      <c r="E526" s="327" t="s">
        <v>143</v>
      </c>
      <c r="F526" s="327" t="s">
        <v>189</v>
      </c>
      <c r="G526" s="327" t="s">
        <v>154</v>
      </c>
      <c r="H526" s="327" t="s">
        <v>154</v>
      </c>
      <c r="I526" s="330">
        <v>4.9000000000000002E-2</v>
      </c>
      <c r="J526" s="330">
        <v>1.2999999999999999E-2</v>
      </c>
      <c r="K526" s="330">
        <f t="shared" si="32"/>
        <v>6.2E-2</v>
      </c>
      <c r="L526" s="9">
        <f t="shared" si="33"/>
        <v>37.149355572403337</v>
      </c>
      <c r="M526" s="9">
        <f t="shared" si="34"/>
        <v>9.855951478392722</v>
      </c>
      <c r="N526" s="9">
        <f t="shared" si="35"/>
        <v>47.005307050796063</v>
      </c>
    </row>
    <row r="527" spans="1:14" ht="15" customHeight="1" x14ac:dyDescent="0.25">
      <c r="A527" s="337">
        <v>40360</v>
      </c>
      <c r="B527" s="340">
        <v>495</v>
      </c>
      <c r="C527" s="327">
        <v>5</v>
      </c>
      <c r="D527" s="327">
        <v>3</v>
      </c>
      <c r="E527" s="327" t="s">
        <v>143</v>
      </c>
      <c r="F527" s="327" t="s">
        <v>186</v>
      </c>
      <c r="G527" s="327" t="s">
        <v>154</v>
      </c>
      <c r="H527" s="327" t="s">
        <v>154</v>
      </c>
      <c r="I527" s="330">
        <v>3.7999999999999999E-2</v>
      </c>
      <c r="J527" s="330">
        <v>5.0000000000000001E-3</v>
      </c>
      <c r="K527" s="330">
        <f t="shared" si="32"/>
        <v>4.2999999999999997E-2</v>
      </c>
      <c r="L527" s="9">
        <f t="shared" si="33"/>
        <v>28.809704321455648</v>
      </c>
      <c r="M527" s="9">
        <f t="shared" si="34"/>
        <v>3.7907505686125855</v>
      </c>
      <c r="N527" s="9">
        <f t="shared" si="35"/>
        <v>32.600454890068228</v>
      </c>
    </row>
    <row r="528" spans="1:14" ht="15" customHeight="1" x14ac:dyDescent="0.25">
      <c r="A528" s="337">
        <v>40360</v>
      </c>
      <c r="B528" s="340">
        <v>496</v>
      </c>
      <c r="C528" s="327">
        <v>5</v>
      </c>
      <c r="D528" s="327">
        <v>3</v>
      </c>
      <c r="E528" s="327" t="s">
        <v>143</v>
      </c>
      <c r="F528" s="327" t="s">
        <v>237</v>
      </c>
      <c r="G528" s="327" t="s">
        <v>157</v>
      </c>
      <c r="H528" s="327" t="s">
        <v>156</v>
      </c>
      <c r="I528" s="330">
        <v>0.188</v>
      </c>
      <c r="J528" s="330">
        <v>6.11E-3</v>
      </c>
      <c r="K528" s="330">
        <f t="shared" si="32"/>
        <v>0.19411</v>
      </c>
      <c r="L528" s="9">
        <f t="shared" si="33"/>
        <v>142.5322213798332</v>
      </c>
      <c r="M528" s="9">
        <f t="shared" si="34"/>
        <v>4.6322971948445799</v>
      </c>
      <c r="N528" s="9">
        <f t="shared" si="35"/>
        <v>147.1645185746778</v>
      </c>
    </row>
    <row r="529" spans="1:14" ht="15" customHeight="1" x14ac:dyDescent="0.25">
      <c r="A529" s="337">
        <v>40360</v>
      </c>
      <c r="B529" s="340">
        <v>497</v>
      </c>
      <c r="C529" s="327">
        <v>5</v>
      </c>
      <c r="D529" s="327">
        <v>3</v>
      </c>
      <c r="E529" s="327" t="s">
        <v>143</v>
      </c>
      <c r="F529" s="327" t="s">
        <v>151</v>
      </c>
      <c r="G529" s="327" t="s">
        <v>154</v>
      </c>
      <c r="H529" s="327" t="s">
        <v>156</v>
      </c>
      <c r="I529" s="330">
        <v>4.9000000000000002E-2</v>
      </c>
      <c r="J529" s="330">
        <v>5.8700000000000002E-3</v>
      </c>
      <c r="K529" s="330">
        <f t="shared" si="32"/>
        <v>5.4870000000000002E-2</v>
      </c>
      <c r="L529" s="9">
        <f t="shared" si="33"/>
        <v>37.149355572403337</v>
      </c>
      <c r="M529" s="9">
        <f t="shared" si="34"/>
        <v>4.4503411675511755</v>
      </c>
      <c r="N529" s="9">
        <f t="shared" si="35"/>
        <v>41.599696739954517</v>
      </c>
    </row>
    <row r="530" spans="1:14" ht="15" customHeight="1" x14ac:dyDescent="0.25">
      <c r="A530" s="337">
        <v>40360</v>
      </c>
      <c r="B530" s="340">
        <v>498</v>
      </c>
      <c r="C530" s="327">
        <v>5</v>
      </c>
      <c r="D530" s="327">
        <v>3</v>
      </c>
      <c r="E530" s="327" t="s">
        <v>143</v>
      </c>
      <c r="F530" s="327" t="s">
        <v>149</v>
      </c>
      <c r="G530" s="327" t="s">
        <v>154</v>
      </c>
      <c r="H530" s="327" t="s">
        <v>156</v>
      </c>
      <c r="I530" s="330">
        <v>2.5999999999999999E-2</v>
      </c>
      <c r="J530" s="330">
        <v>1.2E-2</v>
      </c>
      <c r="K530" s="330">
        <f t="shared" si="32"/>
        <v>3.7999999999999999E-2</v>
      </c>
      <c r="L530" s="9">
        <f t="shared" si="33"/>
        <v>19.711902956785444</v>
      </c>
      <c r="M530" s="9">
        <f t="shared" si="34"/>
        <v>9.0978013646702056</v>
      </c>
      <c r="N530" s="9">
        <f t="shared" si="35"/>
        <v>28.809704321455648</v>
      </c>
    </row>
    <row r="531" spans="1:14" ht="15" customHeight="1" x14ac:dyDescent="0.25">
      <c r="A531" s="337">
        <v>40360</v>
      </c>
      <c r="B531" s="340">
        <v>499</v>
      </c>
      <c r="C531" s="327">
        <v>5</v>
      </c>
      <c r="D531" s="327">
        <v>3</v>
      </c>
      <c r="E531" s="327" t="s">
        <v>143</v>
      </c>
      <c r="F531" s="327" t="s">
        <v>150</v>
      </c>
      <c r="G531" s="327" t="s">
        <v>154</v>
      </c>
      <c r="H531" s="327" t="s">
        <v>154</v>
      </c>
      <c r="I531" s="330">
        <v>8.2000000000000003E-2</v>
      </c>
      <c r="J531" s="330">
        <v>0.04</v>
      </c>
      <c r="K531" s="330">
        <f t="shared" si="32"/>
        <v>0.122</v>
      </c>
      <c r="L531" s="9">
        <f t="shared" si="33"/>
        <v>62.168309325246398</v>
      </c>
      <c r="M531" s="9">
        <f t="shared" si="34"/>
        <v>30.326004548900684</v>
      </c>
      <c r="N531" s="9">
        <f t="shared" si="35"/>
        <v>92.494313874147082</v>
      </c>
    </row>
    <row r="532" spans="1:14" ht="15" customHeight="1" x14ac:dyDescent="0.25">
      <c r="A532" s="337">
        <v>40360</v>
      </c>
      <c r="B532" s="340">
        <v>500</v>
      </c>
      <c r="C532" s="327">
        <v>5</v>
      </c>
      <c r="D532" s="327">
        <v>3</v>
      </c>
      <c r="E532" s="327" t="s">
        <v>143</v>
      </c>
      <c r="F532" s="327" t="s">
        <v>240</v>
      </c>
      <c r="G532" s="327" t="s">
        <v>154</v>
      </c>
      <c r="H532" s="327" t="s">
        <v>154</v>
      </c>
      <c r="I532" s="330">
        <v>7.5999999999999998E-2</v>
      </c>
      <c r="J532" s="330">
        <v>1.7999999999999999E-2</v>
      </c>
      <c r="K532" s="330">
        <f t="shared" si="32"/>
        <v>9.4E-2</v>
      </c>
      <c r="L532" s="9">
        <f t="shared" si="33"/>
        <v>57.619408642911296</v>
      </c>
      <c r="M532" s="9">
        <f t="shared" si="34"/>
        <v>13.646702047005308</v>
      </c>
      <c r="N532" s="9">
        <f t="shared" si="35"/>
        <v>71.266110689916601</v>
      </c>
    </row>
    <row r="533" spans="1:14" ht="15" customHeight="1" x14ac:dyDescent="0.25">
      <c r="A533" s="337">
        <v>40360</v>
      </c>
      <c r="B533" s="340">
        <v>501</v>
      </c>
      <c r="C533" s="327">
        <v>5</v>
      </c>
      <c r="D533" s="327">
        <v>3</v>
      </c>
      <c r="E533" s="327" t="s">
        <v>143</v>
      </c>
      <c r="F533" s="327" t="s">
        <v>188</v>
      </c>
      <c r="G533" s="327" t="s">
        <v>154</v>
      </c>
      <c r="H533" s="327" t="s">
        <v>154</v>
      </c>
      <c r="I533" s="330">
        <v>3.6999999999999998E-2</v>
      </c>
      <c r="J533" s="330">
        <v>0.01</v>
      </c>
      <c r="K533" s="330">
        <f t="shared" si="32"/>
        <v>4.7E-2</v>
      </c>
      <c r="L533" s="9">
        <f t="shared" si="33"/>
        <v>28.051554207733133</v>
      </c>
      <c r="M533" s="9">
        <f t="shared" si="34"/>
        <v>7.581501137225171</v>
      </c>
      <c r="N533" s="9">
        <f t="shared" si="35"/>
        <v>35.633055344958301</v>
      </c>
    </row>
    <row r="534" spans="1:14" ht="15" customHeight="1" x14ac:dyDescent="0.25">
      <c r="A534" s="337">
        <v>40360</v>
      </c>
      <c r="B534" s="340">
        <v>502</v>
      </c>
      <c r="C534" s="327">
        <v>5</v>
      </c>
      <c r="D534" s="327">
        <v>3</v>
      </c>
      <c r="E534" s="327" t="s">
        <v>143</v>
      </c>
      <c r="F534" s="327" t="s">
        <v>238</v>
      </c>
      <c r="G534" s="327" t="s">
        <v>154</v>
      </c>
      <c r="H534" s="327" t="s">
        <v>154</v>
      </c>
      <c r="I534" s="330">
        <v>1.7000000000000001E-2</v>
      </c>
      <c r="J534" s="330">
        <v>0.115</v>
      </c>
      <c r="K534" s="330">
        <f t="shared" si="32"/>
        <v>0.13200000000000001</v>
      </c>
      <c r="L534" s="9">
        <f t="shared" si="33"/>
        <v>12.888551933282791</v>
      </c>
      <c r="M534" s="9">
        <f t="shared" si="34"/>
        <v>87.187263078089458</v>
      </c>
      <c r="N534" s="9">
        <f t="shared" si="35"/>
        <v>100.07581501137226</v>
      </c>
    </row>
    <row r="535" spans="1:14" ht="15" customHeight="1" x14ac:dyDescent="0.25">
      <c r="A535" s="337">
        <v>40360</v>
      </c>
      <c r="B535" s="340">
        <v>503</v>
      </c>
      <c r="C535" s="327">
        <v>5</v>
      </c>
      <c r="D535" s="327">
        <v>3</v>
      </c>
      <c r="E535" s="327" t="s">
        <v>143</v>
      </c>
      <c r="F535" s="327" t="s">
        <v>151</v>
      </c>
      <c r="G535" s="327" t="s">
        <v>154</v>
      </c>
      <c r="H535" s="327" t="s">
        <v>154</v>
      </c>
      <c r="I535" s="330">
        <v>1.6E-2</v>
      </c>
      <c r="J535" s="330">
        <v>6.0000000000000001E-3</v>
      </c>
      <c r="K535" s="330">
        <f t="shared" si="32"/>
        <v>2.1999999999999999E-2</v>
      </c>
      <c r="L535" s="9">
        <f t="shared" si="33"/>
        <v>12.130401819560273</v>
      </c>
      <c r="M535" s="9">
        <f t="shared" si="34"/>
        <v>4.5489006823351028</v>
      </c>
      <c r="N535" s="9">
        <f t="shared" si="35"/>
        <v>16.679302501895375</v>
      </c>
    </row>
    <row r="536" spans="1:14" ht="15" customHeight="1" x14ac:dyDescent="0.25">
      <c r="A536" s="337">
        <v>40360</v>
      </c>
      <c r="B536" s="340">
        <v>504</v>
      </c>
      <c r="C536" s="327">
        <v>5</v>
      </c>
      <c r="D536" s="327">
        <v>3</v>
      </c>
      <c r="E536" s="327" t="s">
        <v>143</v>
      </c>
      <c r="F536" s="327" t="s">
        <v>148</v>
      </c>
      <c r="G536" s="327" t="s">
        <v>154</v>
      </c>
      <c r="H536" s="327" t="s">
        <v>155</v>
      </c>
      <c r="I536" s="330">
        <v>0.11</v>
      </c>
      <c r="J536" s="330">
        <v>1.6E-2</v>
      </c>
      <c r="K536" s="330">
        <f t="shared" si="32"/>
        <v>0.126</v>
      </c>
      <c r="L536" s="9">
        <f t="shared" si="33"/>
        <v>83.396512509476878</v>
      </c>
      <c r="M536" s="9">
        <f t="shared" si="34"/>
        <v>12.130401819560273</v>
      </c>
      <c r="N536" s="9">
        <f t="shared" si="35"/>
        <v>95.526914329037155</v>
      </c>
    </row>
    <row r="537" spans="1:14" ht="15" customHeight="1" x14ac:dyDescent="0.25">
      <c r="A537" s="337">
        <v>40360</v>
      </c>
      <c r="B537" s="340">
        <v>505</v>
      </c>
      <c r="C537" s="327">
        <v>5</v>
      </c>
      <c r="D537" s="327">
        <v>3</v>
      </c>
      <c r="E537" s="327" t="s">
        <v>143</v>
      </c>
      <c r="F537" s="327" t="s">
        <v>237</v>
      </c>
      <c r="G537" s="327" t="s">
        <v>154</v>
      </c>
      <c r="H537" s="327" t="s">
        <v>155</v>
      </c>
      <c r="I537" s="330">
        <v>0.13</v>
      </c>
      <c r="J537" s="330">
        <v>1.2E-2</v>
      </c>
      <c r="K537" s="330">
        <f t="shared" si="32"/>
        <v>0.14200000000000002</v>
      </c>
      <c r="L537" s="9">
        <f t="shared" si="33"/>
        <v>98.559514783927227</v>
      </c>
      <c r="M537" s="9">
        <f t="shared" si="34"/>
        <v>9.0978013646702056</v>
      </c>
      <c r="N537" s="9">
        <f t="shared" si="35"/>
        <v>107.65731614859745</v>
      </c>
    </row>
    <row r="538" spans="1:14" ht="15" customHeight="1" x14ac:dyDescent="0.25">
      <c r="A538" s="337">
        <v>40360</v>
      </c>
      <c r="B538" s="340">
        <v>506</v>
      </c>
      <c r="C538" s="327">
        <v>5</v>
      </c>
      <c r="D538" s="327">
        <v>3</v>
      </c>
      <c r="E538" s="327" t="s">
        <v>143</v>
      </c>
      <c r="F538" s="327" t="s">
        <v>192</v>
      </c>
      <c r="G538" s="327" t="s">
        <v>154</v>
      </c>
      <c r="H538" s="327" t="s">
        <v>154</v>
      </c>
      <c r="I538" s="330">
        <v>3.7999999999999999E-2</v>
      </c>
      <c r="J538" s="330">
        <v>4.7E-2</v>
      </c>
      <c r="K538" s="330">
        <f t="shared" si="32"/>
        <v>8.4999999999999992E-2</v>
      </c>
      <c r="L538" s="9">
        <f t="shared" si="33"/>
        <v>28.809704321455648</v>
      </c>
      <c r="M538" s="9">
        <f t="shared" si="34"/>
        <v>35.633055344958301</v>
      </c>
      <c r="N538" s="9">
        <f t="shared" si="35"/>
        <v>64.442759666413949</v>
      </c>
    </row>
    <row r="539" spans="1:14" ht="15" customHeight="1" x14ac:dyDescent="0.25">
      <c r="A539" s="337">
        <v>40360</v>
      </c>
      <c r="B539" s="340">
        <v>507</v>
      </c>
      <c r="C539" s="327">
        <v>5</v>
      </c>
      <c r="D539" s="327">
        <v>3</v>
      </c>
      <c r="E539" s="327" t="s">
        <v>143</v>
      </c>
      <c r="F539" s="327" t="s">
        <v>237</v>
      </c>
      <c r="G539" s="327" t="s">
        <v>154</v>
      </c>
      <c r="H539" s="327" t="s">
        <v>154</v>
      </c>
      <c r="I539" s="330">
        <v>3.7999999999999999E-2</v>
      </c>
      <c r="J539" s="330">
        <v>8.6999999999999994E-3</v>
      </c>
      <c r="K539" s="330">
        <f t="shared" si="32"/>
        <v>4.6699999999999998E-2</v>
      </c>
      <c r="L539" s="9">
        <f t="shared" si="33"/>
        <v>28.809704321455648</v>
      </c>
      <c r="M539" s="9">
        <f t="shared" si="34"/>
        <v>6.5959059893858987</v>
      </c>
      <c r="N539" s="9">
        <f t="shared" si="35"/>
        <v>35.405610310841546</v>
      </c>
    </row>
    <row r="540" spans="1:14" ht="15" customHeight="1" x14ac:dyDescent="0.25">
      <c r="A540" s="337">
        <v>40360</v>
      </c>
      <c r="B540" s="340">
        <v>508</v>
      </c>
      <c r="C540" s="327">
        <v>5</v>
      </c>
      <c r="D540" s="327">
        <v>3</v>
      </c>
      <c r="E540" s="327" t="s">
        <v>143</v>
      </c>
      <c r="F540" s="327" t="s">
        <v>148</v>
      </c>
      <c r="G540" s="327" t="s">
        <v>157</v>
      </c>
      <c r="H540" s="327" t="s">
        <v>154</v>
      </c>
      <c r="I540" s="330">
        <v>7.2999999999999995E-2</v>
      </c>
      <c r="J540" s="330">
        <v>2.4E-2</v>
      </c>
      <c r="K540" s="330">
        <f t="shared" si="32"/>
        <v>9.7000000000000003E-2</v>
      </c>
      <c r="L540" s="9">
        <f t="shared" si="33"/>
        <v>55.344958301743745</v>
      </c>
      <c r="M540" s="9">
        <f t="shared" si="34"/>
        <v>18.195602729340411</v>
      </c>
      <c r="N540" s="9">
        <f t="shared" si="35"/>
        <v>73.540561031084152</v>
      </c>
    </row>
    <row r="541" spans="1:14" ht="15" customHeight="1" x14ac:dyDescent="0.25">
      <c r="A541" s="337">
        <v>40360</v>
      </c>
      <c r="B541" s="340">
        <v>509</v>
      </c>
      <c r="C541" s="327">
        <v>5</v>
      </c>
      <c r="D541" s="327">
        <v>3</v>
      </c>
      <c r="E541" s="327" t="s">
        <v>143</v>
      </c>
      <c r="F541" s="327" t="s">
        <v>181</v>
      </c>
      <c r="G541" s="327" t="s">
        <v>154</v>
      </c>
      <c r="H541" s="327" t="s">
        <v>154</v>
      </c>
      <c r="I541" s="330">
        <v>7.5999999999999998E-2</v>
      </c>
      <c r="J541" s="330">
        <v>5.0000000000000001E-3</v>
      </c>
      <c r="K541" s="330">
        <f t="shared" si="32"/>
        <v>8.1000000000000003E-2</v>
      </c>
      <c r="L541" s="9">
        <f t="shared" si="33"/>
        <v>57.619408642911296</v>
      </c>
      <c r="M541" s="9">
        <f t="shared" si="34"/>
        <v>3.7907505686125855</v>
      </c>
      <c r="N541" s="9">
        <f t="shared" si="35"/>
        <v>61.410159211523883</v>
      </c>
    </row>
    <row r="542" spans="1:14" ht="15" customHeight="1" x14ac:dyDescent="0.25">
      <c r="A542" s="337">
        <v>40360</v>
      </c>
      <c r="B542" s="340">
        <v>510</v>
      </c>
      <c r="C542" s="327">
        <v>5</v>
      </c>
      <c r="D542" s="327">
        <v>3</v>
      </c>
      <c r="E542" s="327" t="s">
        <v>143</v>
      </c>
      <c r="F542" s="327" t="s">
        <v>193</v>
      </c>
      <c r="G542" s="327" t="s">
        <v>154</v>
      </c>
      <c r="H542" s="327" t="s">
        <v>154</v>
      </c>
      <c r="I542" s="330">
        <v>0.11899999999999999</v>
      </c>
      <c r="J542" s="330">
        <v>2.1000000000000001E-2</v>
      </c>
      <c r="K542" s="330">
        <f t="shared" si="32"/>
        <v>0.13999999999999999</v>
      </c>
      <c r="L542" s="9">
        <f t="shared" si="33"/>
        <v>90.219863532979531</v>
      </c>
      <c r="M542" s="9">
        <f t="shared" si="34"/>
        <v>15.921152388172858</v>
      </c>
      <c r="N542" s="9">
        <f t="shared" si="35"/>
        <v>106.14101592115237</v>
      </c>
    </row>
    <row r="543" spans="1:14" ht="15" customHeight="1" x14ac:dyDescent="0.25">
      <c r="A543" s="337">
        <v>40360</v>
      </c>
      <c r="B543" s="340">
        <v>511</v>
      </c>
      <c r="C543" s="327">
        <v>5</v>
      </c>
      <c r="D543" s="327">
        <v>3</v>
      </c>
      <c r="E543" s="327" t="s">
        <v>143</v>
      </c>
      <c r="F543" s="327" t="s">
        <v>148</v>
      </c>
      <c r="G543" s="327" t="s">
        <v>157</v>
      </c>
      <c r="H543" s="327" t="s">
        <v>156</v>
      </c>
      <c r="I543" s="330">
        <v>0.188</v>
      </c>
      <c r="J543" s="330">
        <v>0.05</v>
      </c>
      <c r="K543" s="330">
        <f t="shared" si="32"/>
        <v>0.23799999999999999</v>
      </c>
      <c r="L543" s="9">
        <f t="shared" si="33"/>
        <v>142.5322213798332</v>
      </c>
      <c r="M543" s="9">
        <f t="shared" si="34"/>
        <v>37.907505686125852</v>
      </c>
      <c r="N543" s="9">
        <f t="shared" si="35"/>
        <v>180.43972706595906</v>
      </c>
    </row>
    <row r="544" spans="1:14" ht="15" customHeight="1" x14ac:dyDescent="0.25">
      <c r="A544" s="337">
        <v>40360</v>
      </c>
      <c r="B544" s="340">
        <v>512</v>
      </c>
      <c r="C544" s="327">
        <v>5</v>
      </c>
      <c r="D544" s="327">
        <v>3</v>
      </c>
      <c r="E544" s="327" t="s">
        <v>143</v>
      </c>
      <c r="F544" s="327" t="s">
        <v>237</v>
      </c>
      <c r="G544" s="327" t="s">
        <v>157</v>
      </c>
      <c r="H544" s="327" t="s">
        <v>154</v>
      </c>
      <c r="I544" s="330">
        <v>5.1999999999999998E-2</v>
      </c>
      <c r="J544" s="330">
        <v>1.7000000000000001E-2</v>
      </c>
      <c r="K544" s="330">
        <f t="shared" si="32"/>
        <v>6.9000000000000006E-2</v>
      </c>
      <c r="L544" s="9">
        <f t="shared" si="33"/>
        <v>39.423805913570888</v>
      </c>
      <c r="M544" s="9">
        <f t="shared" si="34"/>
        <v>12.888551933282791</v>
      </c>
      <c r="N544" s="9">
        <f t="shared" si="35"/>
        <v>52.312357846853686</v>
      </c>
    </row>
    <row r="545" spans="1:14" ht="15" customHeight="1" x14ac:dyDescent="0.25">
      <c r="A545" s="337">
        <v>40360</v>
      </c>
      <c r="B545" s="340">
        <v>513</v>
      </c>
      <c r="C545" s="327">
        <v>5</v>
      </c>
      <c r="D545" s="327">
        <v>3</v>
      </c>
      <c r="E545" s="327" t="s">
        <v>143</v>
      </c>
      <c r="F545" s="327" t="s">
        <v>242</v>
      </c>
      <c r="G545" s="327" t="s">
        <v>154</v>
      </c>
      <c r="H545" s="327" t="s">
        <v>154</v>
      </c>
      <c r="I545" s="330">
        <v>7.2999999999999995E-2</v>
      </c>
      <c r="J545" s="330">
        <v>2.5000000000000001E-2</v>
      </c>
      <c r="K545" s="330">
        <f t="shared" si="32"/>
        <v>9.8000000000000004E-2</v>
      </c>
      <c r="L545" s="9">
        <f t="shared" si="33"/>
        <v>55.344958301743745</v>
      </c>
      <c r="M545" s="9">
        <f t="shared" si="34"/>
        <v>18.953752843062926</v>
      </c>
      <c r="N545" s="9">
        <f t="shared" si="35"/>
        <v>74.298711144806674</v>
      </c>
    </row>
    <row r="546" spans="1:14" ht="15" customHeight="1" x14ac:dyDescent="0.25">
      <c r="A546" s="337">
        <v>40360</v>
      </c>
      <c r="B546" s="340">
        <v>514</v>
      </c>
      <c r="C546" s="327">
        <v>5</v>
      </c>
      <c r="D546" s="327">
        <v>3</v>
      </c>
      <c r="E546" s="327" t="s">
        <v>143</v>
      </c>
      <c r="F546" s="327" t="s">
        <v>237</v>
      </c>
      <c r="G546" s="327" t="s">
        <v>157</v>
      </c>
      <c r="H546" s="327" t="s">
        <v>155</v>
      </c>
      <c r="I546" s="330">
        <v>3.3000000000000002E-2</v>
      </c>
      <c r="J546" s="330">
        <v>7.0000000000000001E-3</v>
      </c>
      <c r="K546" s="330">
        <f t="shared" si="32"/>
        <v>0.04</v>
      </c>
      <c r="L546" s="9">
        <f t="shared" si="33"/>
        <v>25.018953752843064</v>
      </c>
      <c r="M546" s="9">
        <f t="shared" si="34"/>
        <v>5.3070507960576192</v>
      </c>
      <c r="N546" s="9">
        <f t="shared" si="35"/>
        <v>30.326004548900684</v>
      </c>
    </row>
    <row r="547" spans="1:14" ht="15" customHeight="1" x14ac:dyDescent="0.25">
      <c r="A547" s="337">
        <v>40360</v>
      </c>
      <c r="B547" s="340">
        <v>515</v>
      </c>
      <c r="C547" s="327">
        <v>5</v>
      </c>
      <c r="D547" s="327">
        <v>3</v>
      </c>
      <c r="E547" s="327" t="s">
        <v>143</v>
      </c>
      <c r="F547" s="327" t="s">
        <v>194</v>
      </c>
      <c r="G547" s="327" t="s">
        <v>154</v>
      </c>
      <c r="H547" s="327" t="s">
        <v>154</v>
      </c>
      <c r="I547" s="330">
        <v>3.1E-2</v>
      </c>
      <c r="J547" s="330">
        <v>2.1199999999999999E-3</v>
      </c>
      <c r="K547" s="330">
        <f t="shared" si="32"/>
        <v>3.3119999999999997E-2</v>
      </c>
      <c r="L547" s="9">
        <f t="shared" si="33"/>
        <v>23.502653525398031</v>
      </c>
      <c r="M547" s="9">
        <f t="shared" si="34"/>
        <v>1.6072782410917361</v>
      </c>
      <c r="N547" s="9">
        <f t="shared" si="35"/>
        <v>25.109931766489765</v>
      </c>
    </row>
    <row r="548" spans="1:14" ht="15" customHeight="1" x14ac:dyDescent="0.25">
      <c r="A548" s="337">
        <v>40360</v>
      </c>
      <c r="B548" s="340">
        <v>516</v>
      </c>
      <c r="C548" s="327">
        <v>5</v>
      </c>
      <c r="D548" s="327">
        <v>3</v>
      </c>
      <c r="E548" s="327" t="s">
        <v>143</v>
      </c>
      <c r="F548" s="327" t="s">
        <v>151</v>
      </c>
      <c r="G548" s="327" t="s">
        <v>154</v>
      </c>
      <c r="H548" s="327" t="s">
        <v>155</v>
      </c>
      <c r="I548" s="330">
        <v>2.5999999999999999E-2</v>
      </c>
      <c r="J548" s="330">
        <v>9.9600000000000001E-3</v>
      </c>
      <c r="K548" s="330">
        <f t="shared" si="32"/>
        <v>3.5959999999999999E-2</v>
      </c>
      <c r="L548" s="9">
        <f t="shared" si="33"/>
        <v>19.711902956785444</v>
      </c>
      <c r="M548" s="9">
        <f t="shared" si="34"/>
        <v>7.5511751326762697</v>
      </c>
      <c r="N548" s="9">
        <f t="shared" si="35"/>
        <v>27.263078089461711</v>
      </c>
    </row>
    <row r="549" spans="1:14" ht="15" customHeight="1" x14ac:dyDescent="0.25">
      <c r="A549" s="337">
        <v>40360</v>
      </c>
      <c r="B549" s="340">
        <v>517</v>
      </c>
      <c r="C549" s="327">
        <v>5</v>
      </c>
      <c r="D549" s="327">
        <v>3</v>
      </c>
      <c r="E549" s="327" t="s">
        <v>143</v>
      </c>
      <c r="F549" s="327" t="s">
        <v>148</v>
      </c>
      <c r="G549" s="327" t="s">
        <v>154</v>
      </c>
      <c r="H549" s="327" t="s">
        <v>156</v>
      </c>
      <c r="I549" s="330">
        <v>6.0999999999999999E-2</v>
      </c>
      <c r="J549" s="330">
        <v>3.1E-2</v>
      </c>
      <c r="K549" s="330">
        <f t="shared" si="32"/>
        <v>9.1999999999999998E-2</v>
      </c>
      <c r="L549" s="9">
        <f t="shared" si="33"/>
        <v>46.247156937073541</v>
      </c>
      <c r="M549" s="9">
        <f t="shared" si="34"/>
        <v>23.502653525398031</v>
      </c>
      <c r="N549" s="9">
        <f t="shared" si="35"/>
        <v>69.749810462471572</v>
      </c>
    </row>
    <row r="550" spans="1:14" ht="15" customHeight="1" x14ac:dyDescent="0.25">
      <c r="A550" s="337">
        <v>40360</v>
      </c>
      <c r="B550" s="340">
        <v>518</v>
      </c>
      <c r="C550" s="327">
        <v>5</v>
      </c>
      <c r="D550" s="327">
        <v>3</v>
      </c>
      <c r="E550" s="327" t="s">
        <v>143</v>
      </c>
      <c r="F550" s="327" t="s">
        <v>241</v>
      </c>
      <c r="G550" s="327" t="s">
        <v>154</v>
      </c>
      <c r="H550" s="327" t="s">
        <v>154</v>
      </c>
      <c r="I550" s="330">
        <v>3.9E-2</v>
      </c>
      <c r="J550" s="330">
        <v>3.6999999999999998E-2</v>
      </c>
      <c r="K550" s="330">
        <f t="shared" si="32"/>
        <v>7.5999999999999998E-2</v>
      </c>
      <c r="L550" s="9">
        <f t="shared" si="33"/>
        <v>29.567854435178166</v>
      </c>
      <c r="M550" s="9">
        <f t="shared" si="34"/>
        <v>28.051554207733133</v>
      </c>
      <c r="N550" s="9">
        <f t="shared" si="35"/>
        <v>57.619408642911296</v>
      </c>
    </row>
    <row r="551" spans="1:14" ht="15" customHeight="1" x14ac:dyDescent="0.25">
      <c r="A551" s="337">
        <v>40360</v>
      </c>
      <c r="B551" s="340">
        <v>519</v>
      </c>
      <c r="C551" s="327">
        <v>5</v>
      </c>
      <c r="D551" s="327">
        <v>3</v>
      </c>
      <c r="E551" s="327" t="s">
        <v>143</v>
      </c>
      <c r="F551" s="327" t="s">
        <v>190</v>
      </c>
      <c r="G551" s="327" t="s">
        <v>154</v>
      </c>
      <c r="H551" s="327" t="s">
        <v>154</v>
      </c>
      <c r="I551" s="330">
        <v>8.3000000000000004E-2</v>
      </c>
      <c r="J551" s="330">
        <v>3.2400000000000003E-3</v>
      </c>
      <c r="K551" s="330">
        <f t="shared" si="32"/>
        <v>8.6240000000000011E-2</v>
      </c>
      <c r="L551" s="9">
        <f t="shared" si="33"/>
        <v>62.926459438968919</v>
      </c>
      <c r="M551" s="9">
        <f t="shared" si="34"/>
        <v>2.4564063684609558</v>
      </c>
      <c r="N551" s="9">
        <f t="shared" si="35"/>
        <v>65.38286580742988</v>
      </c>
    </row>
    <row r="552" spans="1:14" ht="15" customHeight="1" x14ac:dyDescent="0.25">
      <c r="A552" s="337">
        <v>40360</v>
      </c>
      <c r="B552" s="340">
        <v>520</v>
      </c>
      <c r="C552" s="327">
        <v>5</v>
      </c>
      <c r="D552" s="327">
        <v>3</v>
      </c>
      <c r="E552" s="327" t="s">
        <v>143</v>
      </c>
      <c r="F552" s="327" t="s">
        <v>197</v>
      </c>
      <c r="G552" s="327" t="s">
        <v>154</v>
      </c>
      <c r="H552" s="327" t="s">
        <v>154</v>
      </c>
      <c r="I552" s="330">
        <v>4.5999999999999999E-2</v>
      </c>
      <c r="J552" s="330">
        <v>3.0000000000000001E-3</v>
      </c>
      <c r="K552" s="330">
        <f t="shared" si="32"/>
        <v>4.9000000000000002E-2</v>
      </c>
      <c r="L552" s="9">
        <f t="shared" si="33"/>
        <v>34.874905231235786</v>
      </c>
      <c r="M552" s="9">
        <f t="shared" si="34"/>
        <v>2.2744503411675514</v>
      </c>
      <c r="N552" s="9">
        <f t="shared" si="35"/>
        <v>37.149355572403337</v>
      </c>
    </row>
    <row r="553" spans="1:14" ht="15" customHeight="1" x14ac:dyDescent="0.25">
      <c r="A553" s="337">
        <v>40360</v>
      </c>
      <c r="B553" s="340">
        <v>522</v>
      </c>
      <c r="C553" s="327">
        <v>5</v>
      </c>
      <c r="D553" s="327">
        <v>3</v>
      </c>
      <c r="E553" s="327" t="s">
        <v>143</v>
      </c>
      <c r="F553" s="327" t="s">
        <v>148</v>
      </c>
      <c r="G553" s="327" t="s">
        <v>157</v>
      </c>
      <c r="H553" s="327" t="s">
        <v>155</v>
      </c>
      <c r="I553" s="330">
        <v>4.1000000000000002E-2</v>
      </c>
      <c r="J553" s="330">
        <v>1.4999999999999999E-2</v>
      </c>
      <c r="K553" s="330">
        <f t="shared" si="32"/>
        <v>5.6000000000000001E-2</v>
      </c>
      <c r="L553" s="9">
        <f t="shared" si="33"/>
        <v>31.084154662623199</v>
      </c>
      <c r="M553" s="9">
        <f t="shared" si="34"/>
        <v>11.372251705837757</v>
      </c>
      <c r="N553" s="9">
        <f t="shared" si="35"/>
        <v>42.456406368460954</v>
      </c>
    </row>
    <row r="554" spans="1:14" ht="15" customHeight="1" x14ac:dyDescent="0.25">
      <c r="A554" s="337">
        <v>40360</v>
      </c>
      <c r="B554" s="340">
        <v>523</v>
      </c>
      <c r="C554" s="327">
        <v>5</v>
      </c>
      <c r="D554" s="327">
        <v>3</v>
      </c>
      <c r="E554" s="327" t="s">
        <v>143</v>
      </c>
      <c r="F554" s="327" t="s">
        <v>237</v>
      </c>
      <c r="G554" s="327" t="s">
        <v>154</v>
      </c>
      <c r="H554" s="327" t="s">
        <v>156</v>
      </c>
      <c r="I554" s="330">
        <v>2.5999999999999999E-2</v>
      </c>
      <c r="J554" s="330">
        <v>1.4999999999999999E-2</v>
      </c>
      <c r="K554" s="330">
        <f t="shared" si="32"/>
        <v>4.0999999999999995E-2</v>
      </c>
      <c r="L554" s="9">
        <f t="shared" si="33"/>
        <v>19.711902956785444</v>
      </c>
      <c r="M554" s="9">
        <f t="shared" si="34"/>
        <v>11.372251705837757</v>
      </c>
      <c r="N554" s="9">
        <f t="shared" si="35"/>
        <v>31.084154662623195</v>
      </c>
    </row>
    <row r="555" spans="1:14" ht="15" customHeight="1" x14ac:dyDescent="0.25">
      <c r="A555" s="337">
        <v>40360</v>
      </c>
      <c r="B555" s="340">
        <v>524</v>
      </c>
      <c r="C555" s="327">
        <v>5</v>
      </c>
      <c r="D555" s="327">
        <v>3</v>
      </c>
      <c r="E555" s="327" t="s">
        <v>143</v>
      </c>
      <c r="F555" s="327" t="s">
        <v>191</v>
      </c>
      <c r="G555" s="327" t="s">
        <v>154</v>
      </c>
      <c r="H555" s="327" t="s">
        <v>154</v>
      </c>
      <c r="I555" s="330">
        <v>0.121</v>
      </c>
      <c r="J555" s="330">
        <v>7.0999999999999994E-2</v>
      </c>
      <c r="K555" s="330">
        <f t="shared" si="32"/>
        <v>0.192</v>
      </c>
      <c r="L555" s="9">
        <f t="shared" si="33"/>
        <v>91.736163760424574</v>
      </c>
      <c r="M555" s="9">
        <f t="shared" si="34"/>
        <v>53.828658074298701</v>
      </c>
      <c r="N555" s="9">
        <f t="shared" si="35"/>
        <v>145.56482183472329</v>
      </c>
    </row>
    <row r="556" spans="1:14" ht="15" customHeight="1" x14ac:dyDescent="0.25">
      <c r="A556" s="337">
        <v>40360</v>
      </c>
      <c r="B556" s="340">
        <v>525</v>
      </c>
      <c r="C556" s="327">
        <v>5</v>
      </c>
      <c r="D556" s="327">
        <v>3</v>
      </c>
      <c r="E556" s="327" t="s">
        <v>143</v>
      </c>
      <c r="F556" s="327" t="s">
        <v>149</v>
      </c>
      <c r="G556" s="327" t="s">
        <v>154</v>
      </c>
      <c r="H556" s="327" t="s">
        <v>154</v>
      </c>
      <c r="I556" s="330">
        <v>2.9000000000000001E-2</v>
      </c>
      <c r="J556" s="330">
        <v>4.0000000000000001E-3</v>
      </c>
      <c r="K556" s="330">
        <f t="shared" si="32"/>
        <v>3.3000000000000002E-2</v>
      </c>
      <c r="L556" s="9">
        <f t="shared" si="33"/>
        <v>21.986353297952995</v>
      </c>
      <c r="M556" s="9">
        <f t="shared" si="34"/>
        <v>3.0326004548900682</v>
      </c>
      <c r="N556" s="9">
        <f t="shared" si="35"/>
        <v>25.018953752843064</v>
      </c>
    </row>
    <row r="557" spans="1:14" ht="15" customHeight="1" x14ac:dyDescent="0.25">
      <c r="A557" s="337">
        <v>40360</v>
      </c>
      <c r="B557" s="340">
        <v>561</v>
      </c>
      <c r="C557" s="327">
        <v>6</v>
      </c>
      <c r="D557" s="327">
        <v>2</v>
      </c>
      <c r="E557" s="327" t="s">
        <v>143</v>
      </c>
      <c r="F557" s="327" t="s">
        <v>149</v>
      </c>
      <c r="G557" s="327" t="s">
        <v>154</v>
      </c>
      <c r="H557" s="327" t="s">
        <v>155</v>
      </c>
      <c r="I557" s="330">
        <v>6.7000000000000004E-2</v>
      </c>
      <c r="J557" s="330">
        <v>8.1799999999999998E-3</v>
      </c>
      <c r="K557" s="330">
        <f t="shared" si="32"/>
        <v>7.5179999999999997E-2</v>
      </c>
      <c r="L557" s="9">
        <f t="shared" si="33"/>
        <v>50.796057619408643</v>
      </c>
      <c r="M557" s="9">
        <f t="shared" si="34"/>
        <v>6.2016679302501894</v>
      </c>
      <c r="N557" s="9">
        <f t="shared" si="35"/>
        <v>56.997725549658831</v>
      </c>
    </row>
    <row r="558" spans="1:14" ht="15" customHeight="1" x14ac:dyDescent="0.25">
      <c r="A558" s="337">
        <v>40360</v>
      </c>
      <c r="B558" s="340">
        <v>562</v>
      </c>
      <c r="C558" s="327">
        <v>6</v>
      </c>
      <c r="D558" s="327">
        <v>2</v>
      </c>
      <c r="E558" s="327" t="s">
        <v>143</v>
      </c>
      <c r="F558" s="327" t="s">
        <v>148</v>
      </c>
      <c r="G558" s="327" t="s">
        <v>154</v>
      </c>
      <c r="H558" s="327" t="s">
        <v>154</v>
      </c>
      <c r="I558" s="330">
        <v>2.5000000000000001E-2</v>
      </c>
      <c r="J558" s="330">
        <v>3.8999999999999998E-3</v>
      </c>
      <c r="K558" s="330">
        <f t="shared" si="32"/>
        <v>2.8900000000000002E-2</v>
      </c>
      <c r="L558" s="9">
        <f t="shared" si="33"/>
        <v>18.953752843062926</v>
      </c>
      <c r="M558" s="9">
        <f t="shared" si="34"/>
        <v>2.9567854435178167</v>
      </c>
      <c r="N558" s="9">
        <f t="shared" si="35"/>
        <v>21.910538286580742</v>
      </c>
    </row>
    <row r="559" spans="1:14" ht="15" customHeight="1" x14ac:dyDescent="0.25">
      <c r="A559" s="337">
        <v>40360</v>
      </c>
      <c r="B559" s="340">
        <v>563</v>
      </c>
      <c r="C559" s="327">
        <v>6</v>
      </c>
      <c r="D559" s="327">
        <v>2</v>
      </c>
      <c r="E559" s="327" t="s">
        <v>143</v>
      </c>
      <c r="F559" s="327" t="s">
        <v>193</v>
      </c>
      <c r="G559" s="327" t="s">
        <v>154</v>
      </c>
      <c r="H559" s="327" t="s">
        <v>154</v>
      </c>
      <c r="I559" s="330">
        <v>1.7999999999999999E-2</v>
      </c>
      <c r="J559" s="330">
        <v>6.4200000000000004E-3</v>
      </c>
      <c r="K559" s="330">
        <f t="shared" si="32"/>
        <v>2.4419999999999997E-2</v>
      </c>
      <c r="L559" s="9">
        <f t="shared" si="33"/>
        <v>13.646702047005308</v>
      </c>
      <c r="M559" s="9">
        <f t="shared" si="34"/>
        <v>4.8673237300985601</v>
      </c>
      <c r="N559" s="9">
        <f t="shared" si="35"/>
        <v>18.514025777103864</v>
      </c>
    </row>
    <row r="560" spans="1:14" ht="15" customHeight="1" x14ac:dyDescent="0.25">
      <c r="A560" s="337">
        <v>40360</v>
      </c>
      <c r="B560" s="340">
        <v>564</v>
      </c>
      <c r="C560" s="327">
        <v>6</v>
      </c>
      <c r="D560" s="327">
        <v>2</v>
      </c>
      <c r="E560" s="327" t="s">
        <v>143</v>
      </c>
      <c r="F560" s="327" t="s">
        <v>241</v>
      </c>
      <c r="G560" s="327" t="s">
        <v>154</v>
      </c>
      <c r="H560" s="327" t="s">
        <v>154</v>
      </c>
      <c r="I560" s="330">
        <v>1.0999999999999999E-2</v>
      </c>
      <c r="J560" s="330">
        <v>0.01</v>
      </c>
      <c r="K560" s="330">
        <f t="shared" si="32"/>
        <v>2.0999999999999998E-2</v>
      </c>
      <c r="L560" s="9">
        <f t="shared" si="33"/>
        <v>8.3396512509476874</v>
      </c>
      <c r="M560" s="9">
        <f t="shared" si="34"/>
        <v>7.581501137225171</v>
      </c>
      <c r="N560" s="9">
        <f t="shared" si="35"/>
        <v>15.921152388172857</v>
      </c>
    </row>
    <row r="561" spans="1:14" ht="15" customHeight="1" x14ac:dyDescent="0.25">
      <c r="A561" s="337">
        <v>40360</v>
      </c>
      <c r="B561" s="340">
        <v>565</v>
      </c>
      <c r="C561" s="327">
        <v>6</v>
      </c>
      <c r="D561" s="327">
        <v>2</v>
      </c>
      <c r="E561" s="327" t="s">
        <v>143</v>
      </c>
      <c r="F561" s="327" t="s">
        <v>149</v>
      </c>
      <c r="G561" s="327" t="s">
        <v>154</v>
      </c>
      <c r="H561" s="327" t="s">
        <v>156</v>
      </c>
      <c r="I561" s="330">
        <v>7.5999999999999998E-2</v>
      </c>
      <c r="J561" s="330">
        <v>7.3200000000000001E-3</v>
      </c>
      <c r="K561" s="330">
        <f t="shared" si="32"/>
        <v>8.3320000000000005E-2</v>
      </c>
      <c r="L561" s="9">
        <f t="shared" si="33"/>
        <v>57.619408642911296</v>
      </c>
      <c r="M561" s="9">
        <f t="shared" si="34"/>
        <v>5.5496588324488254</v>
      </c>
      <c r="N561" s="9">
        <f t="shared" si="35"/>
        <v>63.16906747536013</v>
      </c>
    </row>
    <row r="562" spans="1:14" ht="15" customHeight="1" x14ac:dyDescent="0.25">
      <c r="A562" s="337">
        <v>40360</v>
      </c>
      <c r="B562" s="340">
        <v>566</v>
      </c>
      <c r="C562" s="327">
        <v>6</v>
      </c>
      <c r="D562" s="327">
        <v>2</v>
      </c>
      <c r="E562" s="327" t="s">
        <v>143</v>
      </c>
      <c r="F562" s="327" t="s">
        <v>237</v>
      </c>
      <c r="G562" s="327" t="s">
        <v>157</v>
      </c>
      <c r="H562" s="327" t="s">
        <v>156</v>
      </c>
      <c r="I562" s="330">
        <v>5.8000000000000003E-2</v>
      </c>
      <c r="J562" s="330">
        <v>5.0099999999999997E-3</v>
      </c>
      <c r="K562" s="330">
        <f t="shared" si="32"/>
        <v>6.3009999999999997E-2</v>
      </c>
      <c r="L562" s="9">
        <f t="shared" si="33"/>
        <v>43.97270659590599</v>
      </c>
      <c r="M562" s="9">
        <f t="shared" si="34"/>
        <v>3.7983320697498102</v>
      </c>
      <c r="N562" s="9">
        <f t="shared" si="35"/>
        <v>47.771038665655794</v>
      </c>
    </row>
    <row r="563" spans="1:14" ht="15" customHeight="1" x14ac:dyDescent="0.25">
      <c r="A563" s="337">
        <v>40360</v>
      </c>
      <c r="B563" s="340">
        <v>567</v>
      </c>
      <c r="C563" s="327">
        <v>6</v>
      </c>
      <c r="D563" s="327">
        <v>2</v>
      </c>
      <c r="E563" s="327" t="s">
        <v>143</v>
      </c>
      <c r="F563" s="327" t="s">
        <v>190</v>
      </c>
      <c r="G563" s="327" t="s">
        <v>154</v>
      </c>
      <c r="H563" s="327" t="s">
        <v>154</v>
      </c>
      <c r="I563" s="330">
        <v>9.4E-2</v>
      </c>
      <c r="J563" s="330">
        <v>4.2399999999999998E-3</v>
      </c>
      <c r="K563" s="330">
        <f t="shared" si="32"/>
        <v>9.8239999999999994E-2</v>
      </c>
      <c r="L563" s="9">
        <f t="shared" si="33"/>
        <v>71.266110689916601</v>
      </c>
      <c r="M563" s="9">
        <f t="shared" si="34"/>
        <v>3.2145564821834722</v>
      </c>
      <c r="N563" s="9">
        <f t="shared" si="35"/>
        <v>74.480667172100084</v>
      </c>
    </row>
    <row r="564" spans="1:14" ht="15" customHeight="1" x14ac:dyDescent="0.25">
      <c r="A564" s="337">
        <v>40360</v>
      </c>
      <c r="B564" s="340">
        <v>568</v>
      </c>
      <c r="C564" s="327">
        <v>6</v>
      </c>
      <c r="D564" s="327">
        <v>2</v>
      </c>
      <c r="E564" s="327" t="s">
        <v>143</v>
      </c>
      <c r="F564" s="327" t="s">
        <v>242</v>
      </c>
      <c r="G564" s="327" t="s">
        <v>154</v>
      </c>
      <c r="H564" s="327" t="s">
        <v>154</v>
      </c>
      <c r="I564" s="330">
        <v>3.5999999999999997E-2</v>
      </c>
      <c r="J564" s="330">
        <v>5.3E-3</v>
      </c>
      <c r="K564" s="330">
        <f t="shared" si="32"/>
        <v>4.1299999999999996E-2</v>
      </c>
      <c r="L564" s="9">
        <f t="shared" si="33"/>
        <v>27.293404094010615</v>
      </c>
      <c r="M564" s="9">
        <f t="shared" si="34"/>
        <v>4.0181956027293406</v>
      </c>
      <c r="N564" s="9">
        <f t="shared" si="35"/>
        <v>31.31159969673995</v>
      </c>
    </row>
    <row r="565" spans="1:14" ht="15" customHeight="1" x14ac:dyDescent="0.25">
      <c r="A565" s="337">
        <v>40360</v>
      </c>
      <c r="B565" s="340">
        <v>569</v>
      </c>
      <c r="C565" s="327">
        <v>6</v>
      </c>
      <c r="D565" s="327">
        <v>2</v>
      </c>
      <c r="E565" s="327" t="s">
        <v>143</v>
      </c>
      <c r="F565" s="327" t="s">
        <v>186</v>
      </c>
      <c r="G565" s="327" t="s">
        <v>154</v>
      </c>
      <c r="H565" s="327" t="s">
        <v>154</v>
      </c>
      <c r="I565" s="330">
        <v>1.9E-2</v>
      </c>
      <c r="J565" s="330">
        <v>3.3399999999999997E-3</v>
      </c>
      <c r="K565" s="330">
        <f t="shared" si="32"/>
        <v>2.2339999999999999E-2</v>
      </c>
      <c r="L565" s="9">
        <f t="shared" si="33"/>
        <v>14.404852160727824</v>
      </c>
      <c r="M565" s="9">
        <f t="shared" si="34"/>
        <v>2.5322213798332069</v>
      </c>
      <c r="N565" s="9">
        <f t="shared" si="35"/>
        <v>16.93707354056103</v>
      </c>
    </row>
    <row r="566" spans="1:14" ht="15" customHeight="1" x14ac:dyDescent="0.25">
      <c r="A566" s="337">
        <v>40360</v>
      </c>
      <c r="B566" s="340">
        <v>570</v>
      </c>
      <c r="C566" s="327">
        <v>6</v>
      </c>
      <c r="D566" s="327">
        <v>2</v>
      </c>
      <c r="E566" s="327" t="s">
        <v>143</v>
      </c>
      <c r="F566" s="327" t="s">
        <v>151</v>
      </c>
      <c r="G566" s="327" t="s">
        <v>154</v>
      </c>
      <c r="H566" s="327" t="s">
        <v>154</v>
      </c>
      <c r="I566" s="330">
        <v>0.03</v>
      </c>
      <c r="J566" s="330">
        <v>5.1200000000000004E-3</v>
      </c>
      <c r="K566" s="330">
        <f t="shared" si="32"/>
        <v>3.5119999999999998E-2</v>
      </c>
      <c r="L566" s="9">
        <f t="shared" si="33"/>
        <v>22.744503411675513</v>
      </c>
      <c r="M566" s="9">
        <f t="shared" si="34"/>
        <v>3.8817285822592877</v>
      </c>
      <c r="N566" s="9">
        <f t="shared" si="35"/>
        <v>26.626231993934798</v>
      </c>
    </row>
    <row r="567" spans="1:14" ht="15" customHeight="1" x14ac:dyDescent="0.25">
      <c r="A567" s="337">
        <v>40360</v>
      </c>
      <c r="B567" s="340">
        <v>571</v>
      </c>
      <c r="C567" s="327">
        <v>6</v>
      </c>
      <c r="D567" s="327">
        <v>2</v>
      </c>
      <c r="E567" s="327" t="s">
        <v>143</v>
      </c>
      <c r="F567" s="327" t="s">
        <v>148</v>
      </c>
      <c r="G567" s="327" t="s">
        <v>154</v>
      </c>
      <c r="H567" s="327" t="s">
        <v>155</v>
      </c>
      <c r="I567" s="330">
        <v>0.03</v>
      </c>
      <c r="J567" s="330">
        <v>7.7299999999999999E-3</v>
      </c>
      <c r="K567" s="330">
        <f t="shared" si="32"/>
        <v>3.773E-2</v>
      </c>
      <c r="L567" s="9">
        <f t="shared" si="33"/>
        <v>22.744503411675513</v>
      </c>
      <c r="M567" s="9">
        <f t="shared" si="34"/>
        <v>5.8605003790750567</v>
      </c>
      <c r="N567" s="9">
        <f t="shared" si="35"/>
        <v>28.605003790750569</v>
      </c>
    </row>
    <row r="568" spans="1:14" ht="15" customHeight="1" x14ac:dyDescent="0.25">
      <c r="A568" s="337">
        <v>40360</v>
      </c>
      <c r="B568" s="340">
        <v>572</v>
      </c>
      <c r="C568" s="327">
        <v>6</v>
      </c>
      <c r="D568" s="327">
        <v>2</v>
      </c>
      <c r="E568" s="327" t="s">
        <v>143</v>
      </c>
      <c r="F568" s="327" t="s">
        <v>148</v>
      </c>
      <c r="G568" s="327" t="s">
        <v>154</v>
      </c>
      <c r="H568" s="327" t="s">
        <v>156</v>
      </c>
      <c r="I568" s="330">
        <v>1.7999999999999999E-2</v>
      </c>
      <c r="J568" s="330">
        <v>0.01</v>
      </c>
      <c r="K568" s="330">
        <f t="shared" si="32"/>
        <v>2.7999999999999997E-2</v>
      </c>
      <c r="L568" s="9">
        <f t="shared" si="33"/>
        <v>13.646702047005308</v>
      </c>
      <c r="M568" s="9">
        <f t="shared" si="34"/>
        <v>7.581501137225171</v>
      </c>
      <c r="N568" s="9">
        <f t="shared" si="35"/>
        <v>21.228203184230473</v>
      </c>
    </row>
    <row r="569" spans="1:14" ht="15" customHeight="1" x14ac:dyDescent="0.25">
      <c r="A569" s="337">
        <v>40360</v>
      </c>
      <c r="B569" s="340">
        <v>573</v>
      </c>
      <c r="C569" s="327">
        <v>6</v>
      </c>
      <c r="D569" s="327">
        <v>2</v>
      </c>
      <c r="E569" s="327" t="s">
        <v>143</v>
      </c>
      <c r="F569" s="327" t="s">
        <v>238</v>
      </c>
      <c r="G569" s="327" t="s">
        <v>154</v>
      </c>
      <c r="H569" s="327" t="s">
        <v>154</v>
      </c>
      <c r="I569" s="330">
        <v>8.2000000000000003E-2</v>
      </c>
      <c r="J569" s="330">
        <v>3.7999999999999999E-2</v>
      </c>
      <c r="K569" s="330">
        <f t="shared" si="32"/>
        <v>0.12</v>
      </c>
      <c r="L569" s="9">
        <f t="shared" si="33"/>
        <v>62.168309325246398</v>
      </c>
      <c r="M569" s="9">
        <f t="shared" si="34"/>
        <v>28.809704321455648</v>
      </c>
      <c r="N569" s="9">
        <f t="shared" si="35"/>
        <v>90.978013646702053</v>
      </c>
    </row>
    <row r="570" spans="1:14" ht="15" customHeight="1" x14ac:dyDescent="0.25">
      <c r="A570" s="337">
        <v>40360</v>
      </c>
      <c r="B570" s="340">
        <v>574</v>
      </c>
      <c r="C570" s="327">
        <v>6</v>
      </c>
      <c r="D570" s="327">
        <v>2</v>
      </c>
      <c r="E570" s="327" t="s">
        <v>143</v>
      </c>
      <c r="F570" s="327" t="s">
        <v>148</v>
      </c>
      <c r="G570" s="327" t="s">
        <v>157</v>
      </c>
      <c r="H570" s="327" t="s">
        <v>154</v>
      </c>
      <c r="I570" s="330">
        <v>0.01</v>
      </c>
      <c r="J570" s="330">
        <v>1.5E-3</v>
      </c>
      <c r="K570" s="330">
        <f t="shared" si="32"/>
        <v>1.15E-2</v>
      </c>
      <c r="L570" s="9">
        <f t="shared" si="33"/>
        <v>7.581501137225171</v>
      </c>
      <c r="M570" s="9">
        <f t="shared" si="34"/>
        <v>1.1372251705837757</v>
      </c>
      <c r="N570" s="9">
        <f t="shared" si="35"/>
        <v>8.7187263078089465</v>
      </c>
    </row>
    <row r="571" spans="1:14" ht="15" customHeight="1" x14ac:dyDescent="0.25">
      <c r="A571" s="337">
        <v>40360</v>
      </c>
      <c r="B571" s="340">
        <v>575</v>
      </c>
      <c r="C571" s="327">
        <v>6</v>
      </c>
      <c r="D571" s="327">
        <v>2</v>
      </c>
      <c r="E571" s="327" t="s">
        <v>143</v>
      </c>
      <c r="F571" s="327" t="s">
        <v>189</v>
      </c>
      <c r="G571" s="327" t="s">
        <v>154</v>
      </c>
      <c r="H571" s="327" t="s">
        <v>154</v>
      </c>
      <c r="I571" s="330">
        <v>3.5999999999999997E-2</v>
      </c>
      <c r="J571" s="330">
        <v>5.5000000000000003E-4</v>
      </c>
      <c r="K571" s="330">
        <f t="shared" si="32"/>
        <v>3.6549999999999999E-2</v>
      </c>
      <c r="L571" s="9">
        <f t="shared" si="33"/>
        <v>27.293404094010615</v>
      </c>
      <c r="M571" s="9">
        <f t="shared" si="34"/>
        <v>0.41698256254738442</v>
      </c>
      <c r="N571" s="9">
        <f t="shared" si="35"/>
        <v>27.710386656558001</v>
      </c>
    </row>
    <row r="572" spans="1:14" ht="15" customHeight="1" x14ac:dyDescent="0.25">
      <c r="A572" s="337">
        <v>40360</v>
      </c>
      <c r="B572" s="340">
        <v>576</v>
      </c>
      <c r="C572" s="327">
        <v>6</v>
      </c>
      <c r="D572" s="327">
        <v>2</v>
      </c>
      <c r="E572" s="327" t="s">
        <v>143</v>
      </c>
      <c r="F572" s="327" t="s">
        <v>151</v>
      </c>
      <c r="G572" s="327" t="s">
        <v>154</v>
      </c>
      <c r="H572" s="327" t="s">
        <v>155</v>
      </c>
      <c r="I572" s="330">
        <v>3.7999999999999999E-2</v>
      </c>
      <c r="J572" s="330">
        <v>3.5699999999999998E-3</v>
      </c>
      <c r="K572" s="330">
        <f t="shared" si="32"/>
        <v>4.1569999999999996E-2</v>
      </c>
      <c r="L572" s="9">
        <f t="shared" si="33"/>
        <v>28.809704321455648</v>
      </c>
      <c r="M572" s="9">
        <f t="shared" si="34"/>
        <v>2.7065959059893858</v>
      </c>
      <c r="N572" s="9">
        <f t="shared" si="35"/>
        <v>31.516300227445029</v>
      </c>
    </row>
    <row r="573" spans="1:14" ht="15" customHeight="1" x14ac:dyDescent="0.25">
      <c r="A573" s="337">
        <v>40360</v>
      </c>
      <c r="B573" s="340">
        <v>577</v>
      </c>
      <c r="C573" s="327">
        <v>6</v>
      </c>
      <c r="D573" s="327">
        <v>2</v>
      </c>
      <c r="E573" s="327" t="s">
        <v>143</v>
      </c>
      <c r="F573" s="327" t="s">
        <v>150</v>
      </c>
      <c r="G573" s="327" t="s">
        <v>154</v>
      </c>
      <c r="H573" s="327" t="s">
        <v>154</v>
      </c>
      <c r="I573" s="330">
        <v>8.6999999999999994E-2</v>
      </c>
      <c r="J573" s="330">
        <v>3.2000000000000001E-2</v>
      </c>
      <c r="K573" s="330">
        <f t="shared" si="32"/>
        <v>0.11899999999999999</v>
      </c>
      <c r="L573" s="9">
        <f t="shared" si="33"/>
        <v>65.959059893858978</v>
      </c>
      <c r="M573" s="9">
        <f t="shared" si="34"/>
        <v>24.260803639120546</v>
      </c>
      <c r="N573" s="9">
        <f t="shared" si="35"/>
        <v>90.219863532979531</v>
      </c>
    </row>
    <row r="574" spans="1:14" ht="15" customHeight="1" x14ac:dyDescent="0.25">
      <c r="A574" s="337">
        <v>40360</v>
      </c>
      <c r="B574" s="340">
        <v>578</v>
      </c>
      <c r="C574" s="327">
        <v>6</v>
      </c>
      <c r="D574" s="327">
        <v>2</v>
      </c>
      <c r="E574" s="327" t="s">
        <v>143</v>
      </c>
      <c r="F574" s="327" t="s">
        <v>151</v>
      </c>
      <c r="G574" s="327" t="s">
        <v>154</v>
      </c>
      <c r="H574" s="327" t="s">
        <v>156</v>
      </c>
      <c r="I574" s="330">
        <v>9.4E-2</v>
      </c>
      <c r="J574" s="330">
        <v>1.2E-2</v>
      </c>
      <c r="K574" s="330">
        <f t="shared" si="32"/>
        <v>0.106</v>
      </c>
      <c r="L574" s="9">
        <f t="shared" si="33"/>
        <v>71.266110689916601</v>
      </c>
      <c r="M574" s="9">
        <f t="shared" si="34"/>
        <v>9.0978013646702056</v>
      </c>
      <c r="N574" s="9">
        <f t="shared" si="35"/>
        <v>80.363912054586805</v>
      </c>
    </row>
    <row r="575" spans="1:14" ht="15" customHeight="1" x14ac:dyDescent="0.25">
      <c r="A575" s="337">
        <v>40360</v>
      </c>
      <c r="B575" s="340">
        <v>579</v>
      </c>
      <c r="C575" s="327">
        <v>6</v>
      </c>
      <c r="D575" s="327">
        <v>2</v>
      </c>
      <c r="E575" s="327" t="s">
        <v>143</v>
      </c>
      <c r="F575" s="327" t="s">
        <v>237</v>
      </c>
      <c r="G575" s="327" t="s">
        <v>157</v>
      </c>
      <c r="H575" s="327" t="s">
        <v>154</v>
      </c>
      <c r="I575" s="330">
        <v>0.03</v>
      </c>
      <c r="J575" s="330">
        <v>2E-3</v>
      </c>
      <c r="K575" s="330">
        <f t="shared" si="32"/>
        <v>3.2000000000000001E-2</v>
      </c>
      <c r="L575" s="9">
        <f t="shared" si="33"/>
        <v>22.744503411675513</v>
      </c>
      <c r="M575" s="9">
        <f t="shared" si="34"/>
        <v>1.5163002274450341</v>
      </c>
      <c r="N575" s="9">
        <f t="shared" si="35"/>
        <v>24.260803639120546</v>
      </c>
    </row>
    <row r="576" spans="1:14" ht="15" customHeight="1" x14ac:dyDescent="0.25">
      <c r="A576" s="337">
        <v>40360</v>
      </c>
      <c r="B576" s="340">
        <v>580</v>
      </c>
      <c r="C576" s="327">
        <v>6</v>
      </c>
      <c r="D576" s="327">
        <v>2</v>
      </c>
      <c r="E576" s="327" t="s">
        <v>143</v>
      </c>
      <c r="F576" s="327" t="s">
        <v>181</v>
      </c>
      <c r="G576" s="327" t="s">
        <v>154</v>
      </c>
      <c r="H576" s="327" t="s">
        <v>154</v>
      </c>
      <c r="I576" s="330">
        <v>2.9000000000000001E-2</v>
      </c>
      <c r="J576" s="330">
        <v>5.0000000000000001E-3</v>
      </c>
      <c r="K576" s="330">
        <f t="shared" si="32"/>
        <v>3.4000000000000002E-2</v>
      </c>
      <c r="L576" s="9">
        <f t="shared" si="33"/>
        <v>21.986353297952995</v>
      </c>
      <c r="M576" s="9">
        <f t="shared" si="34"/>
        <v>3.7907505686125855</v>
      </c>
      <c r="N576" s="9">
        <f t="shared" si="35"/>
        <v>25.777103866565582</v>
      </c>
    </row>
    <row r="577" spans="1:14" ht="15" customHeight="1" x14ac:dyDescent="0.25">
      <c r="A577" s="337">
        <v>40360</v>
      </c>
      <c r="B577" s="340">
        <v>581</v>
      </c>
      <c r="C577" s="327">
        <v>6</v>
      </c>
      <c r="D577" s="327">
        <v>2</v>
      </c>
      <c r="E577" s="327" t="s">
        <v>143</v>
      </c>
      <c r="F577" s="327" t="s">
        <v>197</v>
      </c>
      <c r="G577" s="327" t="s">
        <v>154</v>
      </c>
      <c r="H577" s="327" t="s">
        <v>154</v>
      </c>
      <c r="I577" s="330">
        <v>2.5999999999999999E-2</v>
      </c>
      <c r="J577" s="330">
        <v>1.72E-3</v>
      </c>
      <c r="K577" s="330">
        <f t="shared" si="32"/>
        <v>2.7719999999999998E-2</v>
      </c>
      <c r="L577" s="9">
        <f t="shared" si="33"/>
        <v>19.711902956785444</v>
      </c>
      <c r="M577" s="9">
        <f t="shared" si="34"/>
        <v>1.3040181956027292</v>
      </c>
      <c r="N577" s="9">
        <f t="shared" si="35"/>
        <v>21.015921152388174</v>
      </c>
    </row>
    <row r="578" spans="1:14" ht="15" customHeight="1" x14ac:dyDescent="0.25">
      <c r="A578" s="337">
        <v>40360</v>
      </c>
      <c r="B578" s="340">
        <v>582</v>
      </c>
      <c r="C578" s="327">
        <v>6</v>
      </c>
      <c r="D578" s="327">
        <v>2</v>
      </c>
      <c r="E578" s="327" t="s">
        <v>143</v>
      </c>
      <c r="F578" s="327" t="s">
        <v>191</v>
      </c>
      <c r="G578" s="327" t="s">
        <v>154</v>
      </c>
      <c r="H578" s="327" t="s">
        <v>154</v>
      </c>
      <c r="I578" s="330">
        <v>0.221</v>
      </c>
      <c r="J578" s="330">
        <v>7.0000000000000007E-2</v>
      </c>
      <c r="K578" s="330">
        <f t="shared" si="32"/>
        <v>0.29100000000000004</v>
      </c>
      <c r="L578" s="9">
        <f t="shared" si="33"/>
        <v>167.55117513267626</v>
      </c>
      <c r="M578" s="9">
        <f t="shared" si="34"/>
        <v>53.070507960576208</v>
      </c>
      <c r="N578" s="9">
        <f t="shared" si="35"/>
        <v>220.6216830932525</v>
      </c>
    </row>
    <row r="579" spans="1:14" ht="15" customHeight="1" x14ac:dyDescent="0.25">
      <c r="A579" s="337">
        <v>40360</v>
      </c>
      <c r="B579" s="340">
        <v>583</v>
      </c>
      <c r="C579" s="327">
        <v>6</v>
      </c>
      <c r="D579" s="327">
        <v>2</v>
      </c>
      <c r="E579" s="327" t="s">
        <v>143</v>
      </c>
      <c r="F579" s="327" t="s">
        <v>237</v>
      </c>
      <c r="G579" s="327" t="s">
        <v>154</v>
      </c>
      <c r="H579" s="327" t="s">
        <v>154</v>
      </c>
      <c r="I579" s="330">
        <v>2.5000000000000001E-2</v>
      </c>
      <c r="J579" s="330">
        <v>4.2900000000000004E-3</v>
      </c>
      <c r="K579" s="330">
        <f t="shared" si="32"/>
        <v>2.9290000000000004E-2</v>
      </c>
      <c r="L579" s="9">
        <f t="shared" si="33"/>
        <v>18.953752843062926</v>
      </c>
      <c r="M579" s="9">
        <f t="shared" si="34"/>
        <v>3.2524639878695987</v>
      </c>
      <c r="N579" s="9">
        <f t="shared" si="35"/>
        <v>22.206216830932529</v>
      </c>
    </row>
    <row r="580" spans="1:14" ht="15" customHeight="1" x14ac:dyDescent="0.25">
      <c r="A580" s="337">
        <v>40360</v>
      </c>
      <c r="B580" s="447">
        <v>584</v>
      </c>
      <c r="C580" s="329">
        <v>6</v>
      </c>
      <c r="D580" s="329">
        <v>2</v>
      </c>
      <c r="E580" s="329" t="s">
        <v>143</v>
      </c>
      <c r="F580" s="329" t="s">
        <v>192</v>
      </c>
      <c r="G580" s="329" t="s">
        <v>154</v>
      </c>
      <c r="H580" s="329" t="s">
        <v>154</v>
      </c>
      <c r="I580" s="330">
        <v>1.7000000000000001E-2</v>
      </c>
      <c r="J580" s="330">
        <v>6.2399999999999999E-3</v>
      </c>
      <c r="K580" s="330">
        <f t="shared" si="32"/>
        <v>2.324E-2</v>
      </c>
      <c r="L580" s="9">
        <f t="shared" si="33"/>
        <v>12.888551933282791</v>
      </c>
      <c r="M580" s="9">
        <f t="shared" si="34"/>
        <v>4.7308567096285064</v>
      </c>
      <c r="N580" s="9">
        <f t="shared" si="35"/>
        <v>17.619408642911299</v>
      </c>
    </row>
    <row r="581" spans="1:14" ht="15" customHeight="1" x14ac:dyDescent="0.25">
      <c r="A581" s="337">
        <v>40360</v>
      </c>
      <c r="B581" s="340">
        <v>585</v>
      </c>
      <c r="C581" s="327">
        <v>6</v>
      </c>
      <c r="D581" s="327">
        <v>2</v>
      </c>
      <c r="E581" s="327" t="s">
        <v>143</v>
      </c>
      <c r="F581" s="327" t="s">
        <v>237</v>
      </c>
      <c r="G581" s="327" t="s">
        <v>154</v>
      </c>
      <c r="H581" s="327" t="s">
        <v>156</v>
      </c>
      <c r="I581" s="330">
        <v>2.1000000000000001E-2</v>
      </c>
      <c r="J581" s="330">
        <v>6.2899999999999996E-3</v>
      </c>
      <c r="K581" s="330">
        <f t="shared" si="32"/>
        <v>2.7290000000000002E-2</v>
      </c>
      <c r="L581" s="9">
        <f t="shared" si="33"/>
        <v>15.921152388172858</v>
      </c>
      <c r="M581" s="9">
        <f t="shared" si="34"/>
        <v>4.7687642153146328</v>
      </c>
      <c r="N581" s="9">
        <f t="shared" si="35"/>
        <v>20.689916603487493</v>
      </c>
    </row>
    <row r="582" spans="1:14" ht="15" customHeight="1" x14ac:dyDescent="0.25">
      <c r="A582" s="337">
        <v>40360</v>
      </c>
      <c r="B582" s="340">
        <v>586</v>
      </c>
      <c r="C582" s="327">
        <v>6</v>
      </c>
      <c r="D582" s="327">
        <v>2</v>
      </c>
      <c r="E582" s="327" t="s">
        <v>143</v>
      </c>
      <c r="F582" s="327" t="s">
        <v>148</v>
      </c>
      <c r="G582" s="327" t="s">
        <v>157</v>
      </c>
      <c r="H582" s="327" t="s">
        <v>156</v>
      </c>
      <c r="I582" s="330">
        <v>2.1000000000000001E-2</v>
      </c>
      <c r="J582" s="330">
        <v>4.4200000000000003E-3</v>
      </c>
      <c r="K582" s="330">
        <f t="shared" si="32"/>
        <v>2.5420000000000002E-2</v>
      </c>
      <c r="L582" s="9">
        <f t="shared" si="33"/>
        <v>15.921152388172858</v>
      </c>
      <c r="M582" s="9">
        <f t="shared" si="34"/>
        <v>3.3510235026535256</v>
      </c>
      <c r="N582" s="9">
        <f t="shared" si="35"/>
        <v>19.272175890826386</v>
      </c>
    </row>
    <row r="583" spans="1:14" ht="15" customHeight="1" x14ac:dyDescent="0.25">
      <c r="A583" s="337">
        <v>40360</v>
      </c>
      <c r="B583" s="340">
        <v>587</v>
      </c>
      <c r="C583" s="327">
        <v>6</v>
      </c>
      <c r="D583" s="327">
        <v>2</v>
      </c>
      <c r="E583" s="327" t="s">
        <v>143</v>
      </c>
      <c r="F583" s="327" t="s">
        <v>149</v>
      </c>
      <c r="G583" s="327" t="s">
        <v>154</v>
      </c>
      <c r="H583" s="327" t="s">
        <v>154</v>
      </c>
      <c r="I583" s="330">
        <v>5.0999999999999997E-2</v>
      </c>
      <c r="J583" s="330">
        <v>7.8799999999999999E-3</v>
      </c>
      <c r="K583" s="330">
        <f t="shared" si="32"/>
        <v>5.8879999999999995E-2</v>
      </c>
      <c r="L583" s="9">
        <f t="shared" si="33"/>
        <v>38.665655799848366</v>
      </c>
      <c r="M583" s="9">
        <f t="shared" si="34"/>
        <v>5.9742228961334343</v>
      </c>
      <c r="N583" s="9">
        <f t="shared" si="35"/>
        <v>44.6398786959818</v>
      </c>
    </row>
    <row r="584" spans="1:14" ht="15" customHeight="1" x14ac:dyDescent="0.25">
      <c r="A584" s="337">
        <v>40360</v>
      </c>
      <c r="B584" s="340">
        <v>589</v>
      </c>
      <c r="C584" s="327">
        <v>6</v>
      </c>
      <c r="D584" s="327">
        <v>2</v>
      </c>
      <c r="E584" s="327" t="s">
        <v>143</v>
      </c>
      <c r="F584" s="327" t="s">
        <v>194</v>
      </c>
      <c r="G584" s="327" t="s">
        <v>154</v>
      </c>
      <c r="H584" s="327" t="s">
        <v>154</v>
      </c>
      <c r="I584" s="330">
        <v>7.5999999999999998E-2</v>
      </c>
      <c r="J584" s="330">
        <v>5.5E-2</v>
      </c>
      <c r="K584" s="330">
        <f t="shared" si="32"/>
        <v>0.13100000000000001</v>
      </c>
      <c r="L584" s="9">
        <f t="shared" si="33"/>
        <v>57.619408642911296</v>
      </c>
      <c r="M584" s="9">
        <f t="shared" si="34"/>
        <v>41.698256254738439</v>
      </c>
      <c r="N584" s="9">
        <f t="shared" si="35"/>
        <v>99.317664897649735</v>
      </c>
    </row>
    <row r="585" spans="1:14" ht="15" customHeight="1" x14ac:dyDescent="0.25">
      <c r="A585" s="337">
        <v>40360</v>
      </c>
      <c r="B585" s="340">
        <v>590</v>
      </c>
      <c r="C585" s="327">
        <v>6</v>
      </c>
      <c r="D585" s="327">
        <v>2</v>
      </c>
      <c r="E585" s="327" t="s">
        <v>143</v>
      </c>
      <c r="F585" s="327" t="s">
        <v>240</v>
      </c>
      <c r="G585" s="327" t="s">
        <v>154</v>
      </c>
      <c r="H585" s="327" t="s">
        <v>154</v>
      </c>
      <c r="I585" s="330">
        <v>6.0999999999999999E-2</v>
      </c>
      <c r="J585" s="330">
        <v>2.4E-2</v>
      </c>
      <c r="K585" s="330">
        <f t="shared" si="32"/>
        <v>8.4999999999999992E-2</v>
      </c>
      <c r="L585" s="9">
        <f t="shared" si="33"/>
        <v>46.247156937073541</v>
      </c>
      <c r="M585" s="9">
        <f t="shared" si="34"/>
        <v>18.195602729340411</v>
      </c>
      <c r="N585" s="9">
        <f t="shared" si="35"/>
        <v>64.442759666413949</v>
      </c>
    </row>
    <row r="586" spans="1:14" ht="15" customHeight="1" x14ac:dyDescent="0.25">
      <c r="A586" s="337">
        <v>40360</v>
      </c>
      <c r="B586" s="340">
        <v>591</v>
      </c>
      <c r="C586" s="327">
        <v>6</v>
      </c>
      <c r="D586" s="327">
        <v>2</v>
      </c>
      <c r="E586" s="327" t="s">
        <v>143</v>
      </c>
      <c r="F586" s="327" t="s">
        <v>188</v>
      </c>
      <c r="G586" s="327" t="s">
        <v>154</v>
      </c>
      <c r="H586" s="327" t="s">
        <v>154</v>
      </c>
      <c r="I586" s="330">
        <v>1.4E-2</v>
      </c>
      <c r="J586" s="330">
        <v>1.97E-3</v>
      </c>
      <c r="K586" s="330">
        <f t="shared" ref="K586:K649" si="36">SUM(I586,J586)</f>
        <v>1.5970000000000002E-2</v>
      </c>
      <c r="L586" s="9">
        <f t="shared" ref="L586:L649" si="37">(10000*I586)/13.19</f>
        <v>10.614101592115238</v>
      </c>
      <c r="M586" s="9">
        <f t="shared" ref="M586:M649" si="38">(10000*J586)/13.19</f>
        <v>1.4935557240333586</v>
      </c>
      <c r="N586" s="9">
        <f t="shared" ref="N586:N649" si="39">(10000*K586)/13.19</f>
        <v>12.107657316148599</v>
      </c>
    </row>
    <row r="587" spans="1:14" ht="15" customHeight="1" x14ac:dyDescent="0.25">
      <c r="A587" s="337">
        <v>40360</v>
      </c>
      <c r="B587" s="340">
        <v>592</v>
      </c>
      <c r="C587" s="327">
        <v>6</v>
      </c>
      <c r="D587" s="327">
        <v>2</v>
      </c>
      <c r="E587" s="327" t="s">
        <v>143</v>
      </c>
      <c r="F587" s="327" t="s">
        <v>237</v>
      </c>
      <c r="G587" s="327" t="s">
        <v>154</v>
      </c>
      <c r="H587" s="327" t="s">
        <v>155</v>
      </c>
      <c r="I587" s="330">
        <v>5.1999999999999998E-2</v>
      </c>
      <c r="J587" s="330">
        <v>0.01</v>
      </c>
      <c r="K587" s="330">
        <f t="shared" si="36"/>
        <v>6.2E-2</v>
      </c>
      <c r="L587" s="9">
        <f t="shared" si="37"/>
        <v>39.423805913570888</v>
      </c>
      <c r="M587" s="9">
        <f t="shared" si="38"/>
        <v>7.581501137225171</v>
      </c>
      <c r="N587" s="9">
        <f t="shared" si="39"/>
        <v>47.005307050796063</v>
      </c>
    </row>
    <row r="588" spans="1:14" ht="15" customHeight="1" x14ac:dyDescent="0.25">
      <c r="A588" s="337">
        <v>40360</v>
      </c>
      <c r="B588" s="340">
        <v>593</v>
      </c>
      <c r="C588" s="327">
        <v>6</v>
      </c>
      <c r="D588" s="327">
        <v>2</v>
      </c>
      <c r="E588" s="327" t="s">
        <v>143</v>
      </c>
      <c r="F588" s="327" t="s">
        <v>237</v>
      </c>
      <c r="G588" s="327" t="s">
        <v>157</v>
      </c>
      <c r="H588" s="327" t="s">
        <v>155</v>
      </c>
      <c r="I588" s="330">
        <v>0.11</v>
      </c>
      <c r="J588" s="330">
        <v>1.7999999999999999E-2</v>
      </c>
      <c r="K588" s="330">
        <f t="shared" si="36"/>
        <v>0.128</v>
      </c>
      <c r="L588" s="9">
        <f t="shared" si="37"/>
        <v>83.396512509476878</v>
      </c>
      <c r="M588" s="9">
        <f t="shared" si="38"/>
        <v>13.646702047005308</v>
      </c>
      <c r="N588" s="9">
        <f t="shared" si="39"/>
        <v>97.043214556482184</v>
      </c>
    </row>
    <row r="589" spans="1:14" ht="15" customHeight="1" x14ac:dyDescent="0.25">
      <c r="A589" s="337">
        <v>40360</v>
      </c>
      <c r="B589" s="340">
        <v>594</v>
      </c>
      <c r="C589" s="327">
        <v>6</v>
      </c>
      <c r="D589" s="327">
        <v>2</v>
      </c>
      <c r="E589" s="327" t="s">
        <v>143</v>
      </c>
      <c r="F589" s="327" t="s">
        <v>148</v>
      </c>
      <c r="G589" s="327" t="s">
        <v>157</v>
      </c>
      <c r="H589" s="327" t="s">
        <v>155</v>
      </c>
      <c r="I589" s="330">
        <v>3.2000000000000001E-2</v>
      </c>
      <c r="J589" s="330">
        <v>1.0019999999999999E-2</v>
      </c>
      <c r="K589" s="330">
        <f t="shared" si="36"/>
        <v>4.2020000000000002E-2</v>
      </c>
      <c r="L589" s="9">
        <f t="shared" si="37"/>
        <v>24.260803639120546</v>
      </c>
      <c r="M589" s="9">
        <f t="shared" si="38"/>
        <v>7.5966641394996204</v>
      </c>
      <c r="N589" s="9">
        <f t="shared" si="39"/>
        <v>31.857467778620173</v>
      </c>
    </row>
    <row r="590" spans="1:14" ht="15" customHeight="1" x14ac:dyDescent="0.25">
      <c r="A590" s="337">
        <v>40360</v>
      </c>
      <c r="B590" s="340">
        <v>595</v>
      </c>
      <c r="C590" s="327">
        <v>6</v>
      </c>
      <c r="D590" s="327">
        <v>2</v>
      </c>
      <c r="E590" s="327" t="s">
        <v>143</v>
      </c>
      <c r="F590" s="327" t="s">
        <v>196</v>
      </c>
      <c r="G590" s="327" t="s">
        <v>154</v>
      </c>
      <c r="H590" s="327" t="s">
        <v>154</v>
      </c>
      <c r="I590" s="330">
        <v>3.2000000000000001E-2</v>
      </c>
      <c r="J590" s="330">
        <v>2.4199999999999998E-3</v>
      </c>
      <c r="K590" s="330">
        <f t="shared" si="36"/>
        <v>3.4419999999999999E-2</v>
      </c>
      <c r="L590" s="9">
        <f t="shared" si="37"/>
        <v>24.260803639120546</v>
      </c>
      <c r="M590" s="9">
        <f t="shared" si="38"/>
        <v>1.8347232752084912</v>
      </c>
      <c r="N590" s="9">
        <f t="shared" si="39"/>
        <v>26.095526914329039</v>
      </c>
    </row>
    <row r="591" spans="1:14" ht="15" customHeight="1" x14ac:dyDescent="0.25">
      <c r="A591" s="337">
        <v>40360</v>
      </c>
      <c r="B591" s="340">
        <v>631</v>
      </c>
      <c r="C591" s="327">
        <v>7</v>
      </c>
      <c r="D591" s="327">
        <v>1</v>
      </c>
      <c r="E591" s="327" t="s">
        <v>143</v>
      </c>
      <c r="F591" s="327" t="s">
        <v>149</v>
      </c>
      <c r="G591" s="327" t="s">
        <v>154</v>
      </c>
      <c r="H591" s="327" t="s">
        <v>154</v>
      </c>
      <c r="I591" s="330">
        <v>2.5000000000000001E-2</v>
      </c>
      <c r="J591" s="330">
        <v>1.4999999999999999E-2</v>
      </c>
      <c r="K591" s="330">
        <f t="shared" si="36"/>
        <v>0.04</v>
      </c>
      <c r="L591" s="9">
        <f t="shared" si="37"/>
        <v>18.953752843062926</v>
      </c>
      <c r="M591" s="9">
        <f t="shared" si="38"/>
        <v>11.372251705837757</v>
      </c>
      <c r="N591" s="9">
        <f t="shared" si="39"/>
        <v>30.326004548900684</v>
      </c>
    </row>
    <row r="592" spans="1:14" ht="15" customHeight="1" x14ac:dyDescent="0.25">
      <c r="A592" s="337">
        <v>40360</v>
      </c>
      <c r="B592" s="340">
        <v>632</v>
      </c>
      <c r="C592" s="327">
        <v>7</v>
      </c>
      <c r="D592" s="327">
        <v>1</v>
      </c>
      <c r="E592" s="327" t="s">
        <v>143</v>
      </c>
      <c r="F592" s="327" t="s">
        <v>237</v>
      </c>
      <c r="G592" s="327" t="s">
        <v>157</v>
      </c>
      <c r="H592" s="327" t="s">
        <v>154</v>
      </c>
      <c r="I592" s="330">
        <v>3.4000000000000002E-2</v>
      </c>
      <c r="J592" s="330">
        <v>2.8000000000000001E-2</v>
      </c>
      <c r="K592" s="330">
        <f t="shared" si="36"/>
        <v>6.2E-2</v>
      </c>
      <c r="L592" s="9">
        <f t="shared" si="37"/>
        <v>25.777103866565582</v>
      </c>
      <c r="M592" s="9">
        <f t="shared" si="38"/>
        <v>21.228203184230477</v>
      </c>
      <c r="N592" s="9">
        <f t="shared" si="39"/>
        <v>47.005307050796063</v>
      </c>
    </row>
    <row r="593" spans="1:14" ht="15" customHeight="1" x14ac:dyDescent="0.25">
      <c r="A593" s="337">
        <v>40360</v>
      </c>
      <c r="B593" s="340">
        <v>633</v>
      </c>
      <c r="C593" s="327">
        <v>7</v>
      </c>
      <c r="D593" s="327">
        <v>1</v>
      </c>
      <c r="E593" s="327" t="s">
        <v>143</v>
      </c>
      <c r="F593" s="327" t="s">
        <v>196</v>
      </c>
      <c r="G593" s="327" t="s">
        <v>154</v>
      </c>
      <c r="H593" s="327" t="s">
        <v>154</v>
      </c>
      <c r="I593" s="330">
        <v>5.8200000000000005E-3</v>
      </c>
      <c r="J593" s="330">
        <v>1.2999999999999999E-2</v>
      </c>
      <c r="K593" s="330">
        <f t="shared" si="36"/>
        <v>1.882E-2</v>
      </c>
      <c r="L593" s="9">
        <f t="shared" si="37"/>
        <v>4.4124336618650499</v>
      </c>
      <c r="M593" s="9">
        <f t="shared" si="38"/>
        <v>9.855951478392722</v>
      </c>
      <c r="N593" s="9">
        <f t="shared" si="39"/>
        <v>14.26838514025777</v>
      </c>
    </row>
    <row r="594" spans="1:14" ht="15" customHeight="1" x14ac:dyDescent="0.25">
      <c r="A594" s="337">
        <v>40360</v>
      </c>
      <c r="B594" s="340">
        <v>634</v>
      </c>
      <c r="C594" s="327">
        <v>7</v>
      </c>
      <c r="D594" s="327">
        <v>1</v>
      </c>
      <c r="E594" s="327" t="s">
        <v>143</v>
      </c>
      <c r="F594" s="327" t="s">
        <v>150</v>
      </c>
      <c r="G594" s="327" t="s">
        <v>154</v>
      </c>
      <c r="H594" s="327" t="s">
        <v>154</v>
      </c>
      <c r="I594" s="330">
        <v>5.6000000000000001E-2</v>
      </c>
      <c r="J594" s="330">
        <v>3.7999999999999999E-2</v>
      </c>
      <c r="K594" s="330">
        <f t="shared" si="36"/>
        <v>9.4E-2</v>
      </c>
      <c r="L594" s="9">
        <f t="shared" si="37"/>
        <v>42.456406368460954</v>
      </c>
      <c r="M594" s="9">
        <f t="shared" si="38"/>
        <v>28.809704321455648</v>
      </c>
      <c r="N594" s="9">
        <f t="shared" si="39"/>
        <v>71.266110689916601</v>
      </c>
    </row>
    <row r="595" spans="1:14" ht="15" customHeight="1" x14ac:dyDescent="0.25">
      <c r="A595" s="337">
        <v>40360</v>
      </c>
      <c r="B595" s="340">
        <v>635</v>
      </c>
      <c r="C595" s="327">
        <v>7</v>
      </c>
      <c r="D595" s="327">
        <v>1</v>
      </c>
      <c r="E595" s="327" t="s">
        <v>143</v>
      </c>
      <c r="F595" s="327" t="s">
        <v>193</v>
      </c>
      <c r="G595" s="327" t="s">
        <v>154</v>
      </c>
      <c r="H595" s="327" t="s">
        <v>154</v>
      </c>
      <c r="I595" s="330">
        <v>2.5000000000000001E-2</v>
      </c>
      <c r="J595" s="330">
        <v>0.01</v>
      </c>
      <c r="K595" s="330">
        <f t="shared" si="36"/>
        <v>3.5000000000000003E-2</v>
      </c>
      <c r="L595" s="9">
        <f t="shared" si="37"/>
        <v>18.953752843062926</v>
      </c>
      <c r="M595" s="9">
        <f t="shared" si="38"/>
        <v>7.581501137225171</v>
      </c>
      <c r="N595" s="9">
        <f t="shared" si="39"/>
        <v>26.535253980288104</v>
      </c>
    </row>
    <row r="596" spans="1:14" ht="15" customHeight="1" x14ac:dyDescent="0.25">
      <c r="A596" s="337">
        <v>40360</v>
      </c>
      <c r="B596" s="340">
        <v>636</v>
      </c>
      <c r="C596" s="327">
        <v>7</v>
      </c>
      <c r="D596" s="327">
        <v>1</v>
      </c>
      <c r="E596" s="327" t="s">
        <v>143</v>
      </c>
      <c r="F596" s="327" t="s">
        <v>186</v>
      </c>
      <c r="G596" s="327" t="s">
        <v>154</v>
      </c>
      <c r="H596" s="327" t="s">
        <v>154</v>
      </c>
      <c r="I596" s="330">
        <v>1.4999999999999999E-2</v>
      </c>
      <c r="J596" s="330">
        <v>5.4599999999999996E-3</v>
      </c>
      <c r="K596" s="330">
        <f t="shared" si="36"/>
        <v>2.0459999999999999E-2</v>
      </c>
      <c r="L596" s="9">
        <f t="shared" si="37"/>
        <v>11.372251705837757</v>
      </c>
      <c r="M596" s="9">
        <f t="shared" si="38"/>
        <v>4.1394996209249433</v>
      </c>
      <c r="N596" s="9">
        <f t="shared" si="39"/>
        <v>15.511751326762699</v>
      </c>
    </row>
    <row r="597" spans="1:14" ht="15" customHeight="1" x14ac:dyDescent="0.25">
      <c r="A597" s="337">
        <v>40360</v>
      </c>
      <c r="B597" s="340">
        <v>637</v>
      </c>
      <c r="C597" s="327">
        <v>7</v>
      </c>
      <c r="D597" s="327">
        <v>1</v>
      </c>
      <c r="E597" s="327" t="s">
        <v>143</v>
      </c>
      <c r="F597" s="327" t="s">
        <v>189</v>
      </c>
      <c r="G597" s="327" t="s">
        <v>154</v>
      </c>
      <c r="H597" s="327" t="s">
        <v>154</v>
      </c>
      <c r="I597" s="330">
        <v>2.8000000000000001E-2</v>
      </c>
      <c r="J597" s="330">
        <v>2.2000000000000001E-3</v>
      </c>
      <c r="K597" s="330">
        <f t="shared" si="36"/>
        <v>3.0200000000000001E-2</v>
      </c>
      <c r="L597" s="9">
        <f t="shared" si="37"/>
        <v>21.228203184230477</v>
      </c>
      <c r="M597" s="9">
        <f t="shared" si="38"/>
        <v>1.6679302501895377</v>
      </c>
      <c r="N597" s="9">
        <f t="shared" si="39"/>
        <v>22.896133434420015</v>
      </c>
    </row>
    <row r="598" spans="1:14" ht="15" customHeight="1" x14ac:dyDescent="0.25">
      <c r="A598" s="337">
        <v>40360</v>
      </c>
      <c r="B598" s="340">
        <v>638</v>
      </c>
      <c r="C598" s="327">
        <v>7</v>
      </c>
      <c r="D598" s="327">
        <v>1</v>
      </c>
      <c r="E598" s="327" t="s">
        <v>143</v>
      </c>
      <c r="F598" s="327" t="s">
        <v>148</v>
      </c>
      <c r="G598" s="327" t="s">
        <v>154</v>
      </c>
      <c r="H598" s="327" t="s">
        <v>155</v>
      </c>
      <c r="I598" s="330">
        <v>1.7999999999999999E-2</v>
      </c>
      <c r="J598" s="330">
        <v>1.4E-2</v>
      </c>
      <c r="K598" s="330">
        <f t="shared" si="36"/>
        <v>3.2000000000000001E-2</v>
      </c>
      <c r="L598" s="9">
        <f t="shared" si="37"/>
        <v>13.646702047005308</v>
      </c>
      <c r="M598" s="9">
        <f t="shared" si="38"/>
        <v>10.614101592115238</v>
      </c>
      <c r="N598" s="9">
        <f t="shared" si="39"/>
        <v>24.260803639120546</v>
      </c>
    </row>
    <row r="599" spans="1:14" ht="15" customHeight="1" x14ac:dyDescent="0.25">
      <c r="A599" s="337">
        <v>40360</v>
      </c>
      <c r="B599" s="340">
        <v>639</v>
      </c>
      <c r="C599" s="327">
        <v>7</v>
      </c>
      <c r="D599" s="327">
        <v>1</v>
      </c>
      <c r="E599" s="327" t="s">
        <v>143</v>
      </c>
      <c r="F599" s="327" t="s">
        <v>190</v>
      </c>
      <c r="G599" s="327" t="s">
        <v>154</v>
      </c>
      <c r="H599" s="327" t="s">
        <v>154</v>
      </c>
      <c r="I599" s="330">
        <v>5.6000000000000001E-2</v>
      </c>
      <c r="J599" s="330">
        <v>8.0999999999999996E-3</v>
      </c>
      <c r="K599" s="330">
        <f t="shared" si="36"/>
        <v>6.4100000000000004E-2</v>
      </c>
      <c r="L599" s="9">
        <f t="shared" si="37"/>
        <v>42.456406368460954</v>
      </c>
      <c r="M599" s="9">
        <f t="shared" si="38"/>
        <v>6.1410159211523885</v>
      </c>
      <c r="N599" s="9">
        <f t="shared" si="39"/>
        <v>48.597422289613348</v>
      </c>
    </row>
    <row r="600" spans="1:14" ht="15" customHeight="1" x14ac:dyDescent="0.25">
      <c r="A600" s="337">
        <v>40360</v>
      </c>
      <c r="B600" s="340">
        <v>640</v>
      </c>
      <c r="C600" s="327">
        <v>7</v>
      </c>
      <c r="D600" s="327">
        <v>1</v>
      </c>
      <c r="E600" s="327" t="s">
        <v>143</v>
      </c>
      <c r="F600" s="327" t="s">
        <v>148</v>
      </c>
      <c r="G600" s="327" t="s">
        <v>157</v>
      </c>
      <c r="H600" s="327" t="s">
        <v>155</v>
      </c>
      <c r="I600" s="330">
        <v>7.9000000000000001E-2</v>
      </c>
      <c r="J600" s="330">
        <v>2.5000000000000001E-2</v>
      </c>
      <c r="K600" s="330">
        <f t="shared" si="36"/>
        <v>0.10400000000000001</v>
      </c>
      <c r="L600" s="9">
        <f t="shared" si="37"/>
        <v>59.893858984078847</v>
      </c>
      <c r="M600" s="9">
        <f t="shared" si="38"/>
        <v>18.953752843062926</v>
      </c>
      <c r="N600" s="9">
        <f t="shared" si="39"/>
        <v>78.847611827141776</v>
      </c>
    </row>
    <row r="601" spans="1:14" ht="15" customHeight="1" x14ac:dyDescent="0.25">
      <c r="A601" s="337">
        <v>40360</v>
      </c>
      <c r="B601" s="340">
        <v>641</v>
      </c>
      <c r="C601" s="327">
        <v>7</v>
      </c>
      <c r="D601" s="327">
        <v>1</v>
      </c>
      <c r="E601" s="327" t="s">
        <v>143</v>
      </c>
      <c r="F601" s="327" t="s">
        <v>151</v>
      </c>
      <c r="G601" s="327" t="s">
        <v>154</v>
      </c>
      <c r="H601" s="327" t="s">
        <v>154</v>
      </c>
      <c r="I601" s="330">
        <v>0.04</v>
      </c>
      <c r="J601" s="330">
        <v>3.0000000000000001E-3</v>
      </c>
      <c r="K601" s="330">
        <f t="shared" si="36"/>
        <v>4.3000000000000003E-2</v>
      </c>
      <c r="L601" s="9">
        <f t="shared" si="37"/>
        <v>30.326004548900684</v>
      </c>
      <c r="M601" s="9">
        <f t="shared" si="38"/>
        <v>2.2744503411675514</v>
      </c>
      <c r="N601" s="9">
        <f t="shared" si="39"/>
        <v>32.600454890068242</v>
      </c>
    </row>
    <row r="602" spans="1:14" ht="15" customHeight="1" x14ac:dyDescent="0.25">
      <c r="A602" s="337">
        <v>40360</v>
      </c>
      <c r="B602" s="340">
        <v>642</v>
      </c>
      <c r="C602" s="327">
        <v>7</v>
      </c>
      <c r="D602" s="327">
        <v>1</v>
      </c>
      <c r="E602" s="327" t="s">
        <v>143</v>
      </c>
      <c r="F602" s="327" t="s">
        <v>238</v>
      </c>
      <c r="G602" s="327" t="s">
        <v>154</v>
      </c>
      <c r="H602" s="327" t="s">
        <v>154</v>
      </c>
      <c r="I602" s="330">
        <v>6.7000000000000004E-2</v>
      </c>
      <c r="J602" s="330">
        <v>8.3000000000000004E-2</v>
      </c>
      <c r="K602" s="330">
        <f t="shared" si="36"/>
        <v>0.15000000000000002</v>
      </c>
      <c r="L602" s="9">
        <f t="shared" si="37"/>
        <v>50.796057619408643</v>
      </c>
      <c r="M602" s="9">
        <f t="shared" si="38"/>
        <v>62.926459438968919</v>
      </c>
      <c r="N602" s="9">
        <f t="shared" si="39"/>
        <v>113.72251705837758</v>
      </c>
    </row>
    <row r="603" spans="1:14" ht="15" customHeight="1" x14ac:dyDescent="0.25">
      <c r="A603" s="337">
        <v>40360</v>
      </c>
      <c r="B603" s="340">
        <v>643</v>
      </c>
      <c r="C603" s="327">
        <v>7</v>
      </c>
      <c r="D603" s="327">
        <v>1</v>
      </c>
      <c r="E603" s="327" t="s">
        <v>143</v>
      </c>
      <c r="F603" s="327" t="s">
        <v>197</v>
      </c>
      <c r="G603" s="327" t="s">
        <v>154</v>
      </c>
      <c r="H603" s="327" t="s">
        <v>154</v>
      </c>
      <c r="I603" s="330">
        <v>2.8000000000000001E-2</v>
      </c>
      <c r="J603" s="330">
        <v>7.0400000000000003E-3</v>
      </c>
      <c r="K603" s="330">
        <f t="shared" si="36"/>
        <v>3.5040000000000002E-2</v>
      </c>
      <c r="L603" s="9">
        <f t="shared" si="37"/>
        <v>21.228203184230477</v>
      </c>
      <c r="M603" s="9">
        <f t="shared" si="38"/>
        <v>5.3373768006065205</v>
      </c>
      <c r="N603" s="9">
        <f t="shared" si="39"/>
        <v>26.565579984837001</v>
      </c>
    </row>
    <row r="604" spans="1:14" ht="15" customHeight="1" x14ac:dyDescent="0.25">
      <c r="A604" s="337">
        <v>40360</v>
      </c>
      <c r="B604" s="340">
        <v>644</v>
      </c>
      <c r="C604" s="327">
        <v>7</v>
      </c>
      <c r="D604" s="327">
        <v>1</v>
      </c>
      <c r="E604" s="327" t="s">
        <v>143</v>
      </c>
      <c r="F604" s="327" t="s">
        <v>237</v>
      </c>
      <c r="G604" s="327" t="s">
        <v>154</v>
      </c>
      <c r="H604" s="327" t="s">
        <v>156</v>
      </c>
      <c r="I604" s="330">
        <v>4.1000000000000002E-2</v>
      </c>
      <c r="J604" s="330">
        <v>0.01</v>
      </c>
      <c r="K604" s="330">
        <f t="shared" si="36"/>
        <v>5.1000000000000004E-2</v>
      </c>
      <c r="L604" s="9">
        <f t="shared" si="37"/>
        <v>31.084154662623199</v>
      </c>
      <c r="M604" s="9">
        <f t="shared" si="38"/>
        <v>7.581501137225171</v>
      </c>
      <c r="N604" s="9">
        <f t="shared" si="39"/>
        <v>38.665655799848373</v>
      </c>
    </row>
    <row r="605" spans="1:14" ht="15" customHeight="1" x14ac:dyDescent="0.25">
      <c r="A605" s="337">
        <v>40360</v>
      </c>
      <c r="B605" s="340">
        <v>645</v>
      </c>
      <c r="C605" s="327">
        <v>7</v>
      </c>
      <c r="D605" s="327">
        <v>1</v>
      </c>
      <c r="E605" s="327" t="s">
        <v>143</v>
      </c>
      <c r="F605" s="327" t="s">
        <v>241</v>
      </c>
      <c r="G605" s="327" t="s">
        <v>154</v>
      </c>
      <c r="H605" s="327" t="s">
        <v>154</v>
      </c>
      <c r="I605" s="330">
        <v>1.4E-2</v>
      </c>
      <c r="J605" s="330">
        <v>5.7400000000000003E-3</v>
      </c>
      <c r="K605" s="330">
        <f t="shared" si="36"/>
        <v>1.9740000000000001E-2</v>
      </c>
      <c r="L605" s="9">
        <f t="shared" si="37"/>
        <v>10.614101592115238</v>
      </c>
      <c r="M605" s="9">
        <f t="shared" si="38"/>
        <v>4.3517816527672482</v>
      </c>
      <c r="N605" s="9">
        <f t="shared" si="39"/>
        <v>14.965883244882487</v>
      </c>
    </row>
    <row r="606" spans="1:14" ht="15" customHeight="1" x14ac:dyDescent="0.25">
      <c r="A606" s="337">
        <v>40360</v>
      </c>
      <c r="B606" s="340">
        <v>646</v>
      </c>
      <c r="C606" s="327">
        <v>7</v>
      </c>
      <c r="D606" s="327">
        <v>1</v>
      </c>
      <c r="E606" s="327" t="s">
        <v>143</v>
      </c>
      <c r="F606" s="327" t="s">
        <v>192</v>
      </c>
      <c r="G606" s="327" t="s">
        <v>154</v>
      </c>
      <c r="H606" s="327" t="s">
        <v>154</v>
      </c>
      <c r="I606" s="330">
        <v>0.109</v>
      </c>
      <c r="J606" s="330">
        <v>0.03</v>
      </c>
      <c r="K606" s="330">
        <f t="shared" si="36"/>
        <v>0.13900000000000001</v>
      </c>
      <c r="L606" s="9">
        <f t="shared" si="37"/>
        <v>82.638362395754356</v>
      </c>
      <c r="M606" s="9">
        <f t="shared" si="38"/>
        <v>22.744503411675513</v>
      </c>
      <c r="N606" s="9">
        <f t="shared" si="39"/>
        <v>105.38286580742989</v>
      </c>
    </row>
    <row r="607" spans="1:14" ht="15" customHeight="1" x14ac:dyDescent="0.25">
      <c r="A607" s="337">
        <v>40360</v>
      </c>
      <c r="B607" s="340">
        <v>647</v>
      </c>
      <c r="C607" s="327">
        <v>7</v>
      </c>
      <c r="D607" s="327">
        <v>1</v>
      </c>
      <c r="E607" s="327" t="s">
        <v>143</v>
      </c>
      <c r="F607" s="327" t="s">
        <v>237</v>
      </c>
      <c r="G607" s="327" t="s">
        <v>154</v>
      </c>
      <c r="H607" s="327" t="s">
        <v>154</v>
      </c>
      <c r="I607" s="330">
        <v>0.03</v>
      </c>
      <c r="J607" s="330">
        <v>0.01</v>
      </c>
      <c r="K607" s="330">
        <f t="shared" si="36"/>
        <v>0.04</v>
      </c>
      <c r="L607" s="9">
        <f t="shared" si="37"/>
        <v>22.744503411675513</v>
      </c>
      <c r="M607" s="9">
        <f t="shared" si="38"/>
        <v>7.581501137225171</v>
      </c>
      <c r="N607" s="9">
        <f t="shared" si="39"/>
        <v>30.326004548900684</v>
      </c>
    </row>
    <row r="608" spans="1:14" ht="15" customHeight="1" x14ac:dyDescent="0.25">
      <c r="A608" s="337">
        <v>40360</v>
      </c>
      <c r="B608" s="340">
        <v>648</v>
      </c>
      <c r="C608" s="327">
        <v>7</v>
      </c>
      <c r="D608" s="327">
        <v>1</v>
      </c>
      <c r="E608" s="327" t="s">
        <v>143</v>
      </c>
      <c r="F608" s="327" t="s">
        <v>149</v>
      </c>
      <c r="G608" s="327" t="s">
        <v>154</v>
      </c>
      <c r="H608" s="327" t="s">
        <v>156</v>
      </c>
      <c r="I608" s="330">
        <v>0.23300000000000001</v>
      </c>
      <c r="J608" s="330">
        <v>2.9000000000000001E-2</v>
      </c>
      <c r="K608" s="330">
        <f t="shared" si="36"/>
        <v>0.26200000000000001</v>
      </c>
      <c r="L608" s="9">
        <f t="shared" si="37"/>
        <v>176.64897649734647</v>
      </c>
      <c r="M608" s="9">
        <f t="shared" si="38"/>
        <v>21.986353297952995</v>
      </c>
      <c r="N608" s="9">
        <f t="shared" si="39"/>
        <v>198.63532979529947</v>
      </c>
    </row>
    <row r="609" spans="1:14" ht="15" customHeight="1" x14ac:dyDescent="0.25">
      <c r="A609" s="337">
        <v>40360</v>
      </c>
      <c r="B609" s="340">
        <v>649</v>
      </c>
      <c r="C609" s="327">
        <v>7</v>
      </c>
      <c r="D609" s="327">
        <v>1</v>
      </c>
      <c r="E609" s="327" t="s">
        <v>143</v>
      </c>
      <c r="F609" s="327" t="s">
        <v>244</v>
      </c>
      <c r="G609" s="327" t="s">
        <v>154</v>
      </c>
      <c r="H609" s="327" t="s">
        <v>154</v>
      </c>
      <c r="I609" s="330" t="s">
        <v>14</v>
      </c>
      <c r="J609" s="330" t="s">
        <v>14</v>
      </c>
      <c r="K609" s="330" t="s">
        <v>14</v>
      </c>
      <c r="L609" s="9" t="s">
        <v>14</v>
      </c>
      <c r="M609" s="9" t="s">
        <v>14</v>
      </c>
      <c r="N609" s="9" t="s">
        <v>14</v>
      </c>
    </row>
    <row r="610" spans="1:14" ht="15" customHeight="1" x14ac:dyDescent="0.25">
      <c r="A610" s="337">
        <v>40360</v>
      </c>
      <c r="B610" s="340">
        <v>650</v>
      </c>
      <c r="C610" s="327">
        <v>7</v>
      </c>
      <c r="D610" s="327">
        <v>1</v>
      </c>
      <c r="E610" s="327" t="s">
        <v>143</v>
      </c>
      <c r="F610" s="327" t="s">
        <v>237</v>
      </c>
      <c r="G610" s="327" t="s">
        <v>157</v>
      </c>
      <c r="H610" s="327" t="s">
        <v>155</v>
      </c>
      <c r="I610" s="330">
        <v>6.6000000000000003E-2</v>
      </c>
      <c r="J610" s="330">
        <v>5.5E-2</v>
      </c>
      <c r="K610" s="330">
        <f t="shared" si="36"/>
        <v>0.121</v>
      </c>
      <c r="L610" s="9">
        <f t="shared" si="37"/>
        <v>50.037907505686128</v>
      </c>
      <c r="M610" s="9">
        <f t="shared" si="38"/>
        <v>41.698256254738439</v>
      </c>
      <c r="N610" s="9">
        <f t="shared" si="39"/>
        <v>91.736163760424574</v>
      </c>
    </row>
    <row r="611" spans="1:14" ht="15" customHeight="1" x14ac:dyDescent="0.25">
      <c r="A611" s="337">
        <v>40360</v>
      </c>
      <c r="B611" s="340">
        <v>651</v>
      </c>
      <c r="C611" s="327">
        <v>7</v>
      </c>
      <c r="D611" s="327">
        <v>1</v>
      </c>
      <c r="E611" s="327" t="s">
        <v>143</v>
      </c>
      <c r="F611" s="327" t="s">
        <v>148</v>
      </c>
      <c r="G611" s="327" t="s">
        <v>157</v>
      </c>
      <c r="H611" s="327" t="s">
        <v>154</v>
      </c>
      <c r="I611" s="330">
        <v>3.5999999999999997E-2</v>
      </c>
      <c r="J611" s="330">
        <v>1.7000000000000001E-2</v>
      </c>
      <c r="K611" s="330">
        <f t="shared" si="36"/>
        <v>5.2999999999999999E-2</v>
      </c>
      <c r="L611" s="9">
        <f t="shared" si="37"/>
        <v>27.293404094010615</v>
      </c>
      <c r="M611" s="9">
        <f t="shared" si="38"/>
        <v>12.888551933282791</v>
      </c>
      <c r="N611" s="9">
        <f t="shared" si="39"/>
        <v>40.181956027293403</v>
      </c>
    </row>
    <row r="612" spans="1:14" ht="15" customHeight="1" x14ac:dyDescent="0.25">
      <c r="A612" s="337">
        <v>40360</v>
      </c>
      <c r="B612" s="340">
        <v>652</v>
      </c>
      <c r="C612" s="327">
        <v>7</v>
      </c>
      <c r="D612" s="327">
        <v>1</v>
      </c>
      <c r="E612" s="327" t="s">
        <v>143</v>
      </c>
      <c r="F612" s="327" t="s">
        <v>240</v>
      </c>
      <c r="G612" s="327" t="s">
        <v>154</v>
      </c>
      <c r="H612" s="327" t="s">
        <v>154</v>
      </c>
      <c r="I612" s="330">
        <v>2.8000000000000001E-2</v>
      </c>
      <c r="J612" s="330">
        <v>2.9000000000000001E-2</v>
      </c>
      <c r="K612" s="330">
        <f t="shared" si="36"/>
        <v>5.7000000000000002E-2</v>
      </c>
      <c r="L612" s="9">
        <f t="shared" si="37"/>
        <v>21.228203184230477</v>
      </c>
      <c r="M612" s="9">
        <f t="shared" si="38"/>
        <v>21.986353297952995</v>
      </c>
      <c r="N612" s="9">
        <f t="shared" si="39"/>
        <v>43.214556482183475</v>
      </c>
    </row>
    <row r="613" spans="1:14" ht="15" customHeight="1" x14ac:dyDescent="0.25">
      <c r="A613" s="337">
        <v>40360</v>
      </c>
      <c r="B613" s="340">
        <v>653</v>
      </c>
      <c r="C613" s="327">
        <v>7</v>
      </c>
      <c r="D613" s="327">
        <v>1</v>
      </c>
      <c r="E613" s="327" t="s">
        <v>143</v>
      </c>
      <c r="F613" s="327" t="s">
        <v>149</v>
      </c>
      <c r="G613" s="327" t="s">
        <v>154</v>
      </c>
      <c r="H613" s="327" t="s">
        <v>155</v>
      </c>
      <c r="I613" s="330">
        <v>1.4E-2</v>
      </c>
      <c r="J613" s="330">
        <v>1.6E-2</v>
      </c>
      <c r="K613" s="330">
        <f t="shared" si="36"/>
        <v>0.03</v>
      </c>
      <c r="L613" s="9">
        <f t="shared" si="37"/>
        <v>10.614101592115238</v>
      </c>
      <c r="M613" s="9">
        <f t="shared" si="38"/>
        <v>12.130401819560273</v>
      </c>
      <c r="N613" s="9">
        <f t="shared" si="39"/>
        <v>22.744503411675513</v>
      </c>
    </row>
    <row r="614" spans="1:14" ht="15" customHeight="1" x14ac:dyDescent="0.25">
      <c r="A614" s="337">
        <v>40360</v>
      </c>
      <c r="B614" s="340">
        <v>654</v>
      </c>
      <c r="C614" s="327">
        <v>7</v>
      </c>
      <c r="D614" s="327">
        <v>1</v>
      </c>
      <c r="E614" s="327" t="s">
        <v>143</v>
      </c>
      <c r="F614" s="327" t="s">
        <v>148</v>
      </c>
      <c r="G614" s="327" t="s">
        <v>154</v>
      </c>
      <c r="H614" s="327" t="s">
        <v>156</v>
      </c>
      <c r="I614" s="330">
        <v>5.3999999999999999E-2</v>
      </c>
      <c r="J614" s="330">
        <v>1.0999999999999999E-2</v>
      </c>
      <c r="K614" s="330">
        <f t="shared" si="36"/>
        <v>6.5000000000000002E-2</v>
      </c>
      <c r="L614" s="9">
        <f t="shared" si="37"/>
        <v>40.940106141015924</v>
      </c>
      <c r="M614" s="9">
        <f t="shared" si="38"/>
        <v>8.3396512509476874</v>
      </c>
      <c r="N614" s="9">
        <f t="shared" si="39"/>
        <v>49.279757391963614</v>
      </c>
    </row>
    <row r="615" spans="1:14" ht="15" customHeight="1" x14ac:dyDescent="0.25">
      <c r="A615" s="337">
        <v>40360</v>
      </c>
      <c r="B615" s="340">
        <v>655</v>
      </c>
      <c r="C615" s="327">
        <v>7</v>
      </c>
      <c r="D615" s="327">
        <v>1</v>
      </c>
      <c r="E615" s="327" t="s">
        <v>143</v>
      </c>
      <c r="F615" s="327" t="s">
        <v>151</v>
      </c>
      <c r="G615" s="327" t="s">
        <v>154</v>
      </c>
      <c r="H615" s="327" t="s">
        <v>156</v>
      </c>
      <c r="I615" s="330">
        <v>6.2E-2</v>
      </c>
      <c r="J615" s="330">
        <v>1.2999999999999999E-2</v>
      </c>
      <c r="K615" s="330">
        <f t="shared" si="36"/>
        <v>7.4999999999999997E-2</v>
      </c>
      <c r="L615" s="9">
        <f t="shared" si="37"/>
        <v>47.005307050796063</v>
      </c>
      <c r="M615" s="9">
        <f t="shared" si="38"/>
        <v>9.855951478392722</v>
      </c>
      <c r="N615" s="9">
        <f t="shared" si="39"/>
        <v>56.861258529188781</v>
      </c>
    </row>
    <row r="616" spans="1:14" ht="15" customHeight="1" x14ac:dyDescent="0.25">
      <c r="A616" s="337">
        <v>40360</v>
      </c>
      <c r="B616" s="340">
        <v>656</v>
      </c>
      <c r="C616" s="327">
        <v>7</v>
      </c>
      <c r="D616" s="327">
        <v>1</v>
      </c>
      <c r="E616" s="327" t="s">
        <v>143</v>
      </c>
      <c r="F616" s="327" t="s">
        <v>191</v>
      </c>
      <c r="G616" s="327" t="s">
        <v>154</v>
      </c>
      <c r="H616" s="327" t="s">
        <v>154</v>
      </c>
      <c r="I616" s="330">
        <v>4.7E-2</v>
      </c>
      <c r="J616" s="330">
        <v>5.7000000000000002E-2</v>
      </c>
      <c r="K616" s="330">
        <f t="shared" si="36"/>
        <v>0.10400000000000001</v>
      </c>
      <c r="L616" s="9">
        <f t="shared" si="37"/>
        <v>35.633055344958301</v>
      </c>
      <c r="M616" s="9">
        <f t="shared" si="38"/>
        <v>43.214556482183475</v>
      </c>
      <c r="N616" s="9">
        <f t="shared" si="39"/>
        <v>78.847611827141776</v>
      </c>
    </row>
    <row r="617" spans="1:14" ht="15" customHeight="1" x14ac:dyDescent="0.25">
      <c r="A617" s="337">
        <v>40360</v>
      </c>
      <c r="B617" s="340">
        <v>657</v>
      </c>
      <c r="C617" s="327">
        <v>7</v>
      </c>
      <c r="D617" s="327">
        <v>1</v>
      </c>
      <c r="E617" s="327" t="s">
        <v>143</v>
      </c>
      <c r="F617" s="327" t="s">
        <v>242</v>
      </c>
      <c r="G617" s="327" t="s">
        <v>154</v>
      </c>
      <c r="H617" s="327" t="s">
        <v>154</v>
      </c>
      <c r="I617" s="330">
        <v>1.2E-2</v>
      </c>
      <c r="J617" s="330">
        <v>1.0999999999999999E-2</v>
      </c>
      <c r="K617" s="330">
        <f t="shared" si="36"/>
        <v>2.3E-2</v>
      </c>
      <c r="L617" s="9">
        <f t="shared" si="37"/>
        <v>9.0978013646702056</v>
      </c>
      <c r="M617" s="9">
        <f t="shared" si="38"/>
        <v>8.3396512509476874</v>
      </c>
      <c r="N617" s="9">
        <f t="shared" si="39"/>
        <v>17.437452615617893</v>
      </c>
    </row>
    <row r="618" spans="1:14" ht="15" customHeight="1" x14ac:dyDescent="0.25">
      <c r="A618" s="337">
        <v>40360</v>
      </c>
      <c r="B618" s="340">
        <v>658</v>
      </c>
      <c r="C618" s="327">
        <v>7</v>
      </c>
      <c r="D618" s="327">
        <v>1</v>
      </c>
      <c r="E618" s="327" t="s">
        <v>143</v>
      </c>
      <c r="F618" s="327" t="s">
        <v>194</v>
      </c>
      <c r="G618" s="327" t="s">
        <v>154</v>
      </c>
      <c r="H618" s="327" t="s">
        <v>154</v>
      </c>
      <c r="I618" s="330">
        <v>3.1E-2</v>
      </c>
      <c r="J618" s="330">
        <v>2.9000000000000001E-2</v>
      </c>
      <c r="K618" s="330">
        <f t="shared" si="36"/>
        <v>0.06</v>
      </c>
      <c r="L618" s="9">
        <f t="shared" si="37"/>
        <v>23.502653525398031</v>
      </c>
      <c r="M618" s="9">
        <f t="shared" si="38"/>
        <v>21.986353297952995</v>
      </c>
      <c r="N618" s="9">
        <f t="shared" si="39"/>
        <v>45.489006823351026</v>
      </c>
    </row>
    <row r="619" spans="1:14" ht="15" customHeight="1" x14ac:dyDescent="0.25">
      <c r="A619" s="337">
        <v>40360</v>
      </c>
      <c r="B619" s="340">
        <v>659</v>
      </c>
      <c r="C619" s="327">
        <v>7</v>
      </c>
      <c r="D619" s="327">
        <v>1</v>
      </c>
      <c r="E619" s="327" t="s">
        <v>143</v>
      </c>
      <c r="F619" s="327" t="s">
        <v>181</v>
      </c>
      <c r="G619" s="327" t="s">
        <v>154</v>
      </c>
      <c r="H619" s="327" t="s">
        <v>154</v>
      </c>
      <c r="I619" s="330">
        <v>1.7000000000000001E-2</v>
      </c>
      <c r="J619" s="330">
        <v>5.0000000000000001E-3</v>
      </c>
      <c r="K619" s="330">
        <f t="shared" si="36"/>
        <v>2.2000000000000002E-2</v>
      </c>
      <c r="L619" s="9">
        <f t="shared" si="37"/>
        <v>12.888551933282791</v>
      </c>
      <c r="M619" s="9">
        <f t="shared" si="38"/>
        <v>3.7907505686125855</v>
      </c>
      <c r="N619" s="9">
        <f t="shared" si="39"/>
        <v>16.679302501895378</v>
      </c>
    </row>
    <row r="620" spans="1:14" ht="15" customHeight="1" x14ac:dyDescent="0.25">
      <c r="A620" s="337">
        <v>40360</v>
      </c>
      <c r="B620" s="340">
        <v>660</v>
      </c>
      <c r="C620" s="327">
        <v>7</v>
      </c>
      <c r="D620" s="327">
        <v>1</v>
      </c>
      <c r="E620" s="327" t="s">
        <v>143</v>
      </c>
      <c r="F620" s="327" t="s">
        <v>188</v>
      </c>
      <c r="G620" s="327" t="s">
        <v>154</v>
      </c>
      <c r="H620" s="327" t="s">
        <v>154</v>
      </c>
      <c r="I620" s="330">
        <v>8.5999999999999993E-2</v>
      </c>
      <c r="J620" s="330">
        <v>6.7000000000000002E-4</v>
      </c>
      <c r="K620" s="330">
        <f t="shared" si="36"/>
        <v>8.6669999999999997E-2</v>
      </c>
      <c r="L620" s="9">
        <f t="shared" si="37"/>
        <v>65.200909780136456</v>
      </c>
      <c r="M620" s="9">
        <f t="shared" si="38"/>
        <v>0.50796057619408641</v>
      </c>
      <c r="N620" s="9">
        <f t="shared" si="39"/>
        <v>65.70887035633055</v>
      </c>
    </row>
    <row r="621" spans="1:14" ht="15" customHeight="1" x14ac:dyDescent="0.25">
      <c r="A621" s="337">
        <v>40360</v>
      </c>
      <c r="B621" s="340">
        <v>661</v>
      </c>
      <c r="C621" s="327">
        <v>7</v>
      </c>
      <c r="D621" s="327">
        <v>1</v>
      </c>
      <c r="E621" s="327" t="s">
        <v>143</v>
      </c>
      <c r="F621" s="327" t="s">
        <v>148</v>
      </c>
      <c r="G621" s="327" t="s">
        <v>154</v>
      </c>
      <c r="H621" s="327" t="s">
        <v>154</v>
      </c>
      <c r="I621" s="330">
        <v>1.6E-2</v>
      </c>
      <c r="J621" s="330">
        <v>5.7600000000000004E-3</v>
      </c>
      <c r="K621" s="330">
        <f t="shared" si="36"/>
        <v>2.1760000000000002E-2</v>
      </c>
      <c r="L621" s="9">
        <f t="shared" si="37"/>
        <v>12.130401819560273</v>
      </c>
      <c r="M621" s="9">
        <f t="shared" si="38"/>
        <v>4.3669446550416984</v>
      </c>
      <c r="N621" s="9">
        <f t="shared" si="39"/>
        <v>16.497346474601972</v>
      </c>
    </row>
    <row r="622" spans="1:14" ht="15" customHeight="1" x14ac:dyDescent="0.25">
      <c r="A622" s="337">
        <v>40360</v>
      </c>
      <c r="B622" s="340">
        <v>662</v>
      </c>
      <c r="C622" s="327">
        <v>7</v>
      </c>
      <c r="D622" s="327">
        <v>1</v>
      </c>
      <c r="E622" s="327" t="s">
        <v>143</v>
      </c>
      <c r="F622" s="327" t="s">
        <v>237</v>
      </c>
      <c r="G622" s="327" t="s">
        <v>157</v>
      </c>
      <c r="H622" s="327" t="s">
        <v>156</v>
      </c>
      <c r="I622" s="330">
        <v>5.0999999999999997E-2</v>
      </c>
      <c r="J622" s="330">
        <v>3.2000000000000001E-2</v>
      </c>
      <c r="K622" s="330">
        <f t="shared" si="36"/>
        <v>8.299999999999999E-2</v>
      </c>
      <c r="L622" s="9">
        <f t="shared" si="37"/>
        <v>38.665655799848366</v>
      </c>
      <c r="M622" s="9">
        <f t="shared" si="38"/>
        <v>24.260803639120546</v>
      </c>
      <c r="N622" s="9">
        <f t="shared" si="39"/>
        <v>62.926459438968912</v>
      </c>
    </row>
    <row r="623" spans="1:14" ht="15" customHeight="1" x14ac:dyDescent="0.25">
      <c r="A623" s="337">
        <v>40360</v>
      </c>
      <c r="B623" s="340">
        <v>663</v>
      </c>
      <c r="C623" s="327">
        <v>7</v>
      </c>
      <c r="D623" s="327">
        <v>1</v>
      </c>
      <c r="E623" s="327" t="s">
        <v>143</v>
      </c>
      <c r="F623" s="327" t="s">
        <v>237</v>
      </c>
      <c r="G623" s="327" t="s">
        <v>154</v>
      </c>
      <c r="H623" s="327" t="s">
        <v>155</v>
      </c>
      <c r="I623" s="330">
        <v>0.10199999999999999</v>
      </c>
      <c r="J623" s="330">
        <v>1.0999999999999999E-2</v>
      </c>
      <c r="K623" s="330">
        <f t="shared" si="36"/>
        <v>0.11299999999999999</v>
      </c>
      <c r="L623" s="9">
        <f t="shared" si="37"/>
        <v>77.331311599696733</v>
      </c>
      <c r="M623" s="9">
        <f t="shared" si="38"/>
        <v>8.3396512509476874</v>
      </c>
      <c r="N623" s="9">
        <f t="shared" si="39"/>
        <v>85.670962850644429</v>
      </c>
    </row>
    <row r="624" spans="1:14" ht="15" customHeight="1" x14ac:dyDescent="0.25">
      <c r="A624" s="337">
        <v>40360</v>
      </c>
      <c r="B624" s="340">
        <v>664</v>
      </c>
      <c r="C624" s="327">
        <v>7</v>
      </c>
      <c r="D624" s="327">
        <v>1</v>
      </c>
      <c r="E624" s="327" t="s">
        <v>143</v>
      </c>
      <c r="F624" s="327" t="s">
        <v>148</v>
      </c>
      <c r="G624" s="327" t="s">
        <v>157</v>
      </c>
      <c r="H624" s="327" t="s">
        <v>156</v>
      </c>
      <c r="I624" s="330">
        <v>4.2999999999999997E-2</v>
      </c>
      <c r="J624" s="330">
        <v>8.0000000000000002E-3</v>
      </c>
      <c r="K624" s="330">
        <f t="shared" si="36"/>
        <v>5.0999999999999997E-2</v>
      </c>
      <c r="L624" s="9">
        <f t="shared" si="37"/>
        <v>32.600454890068228</v>
      </c>
      <c r="M624" s="9">
        <f t="shared" si="38"/>
        <v>6.0652009097801365</v>
      </c>
      <c r="N624" s="9">
        <f t="shared" si="39"/>
        <v>38.665655799848366</v>
      </c>
    </row>
    <row r="625" spans="1:14" ht="15" customHeight="1" x14ac:dyDescent="0.25">
      <c r="A625" s="337">
        <v>40360</v>
      </c>
      <c r="B625" s="340">
        <v>665</v>
      </c>
      <c r="C625" s="327">
        <v>7</v>
      </c>
      <c r="D625" s="327">
        <v>1</v>
      </c>
      <c r="E625" s="327" t="s">
        <v>143</v>
      </c>
      <c r="F625" s="327" t="s">
        <v>151</v>
      </c>
      <c r="G625" s="327" t="s">
        <v>154</v>
      </c>
      <c r="H625" s="327" t="s">
        <v>155</v>
      </c>
      <c r="I625" s="330">
        <v>6.2E-2</v>
      </c>
      <c r="J625" s="330">
        <v>4.0000000000000001E-3</v>
      </c>
      <c r="K625" s="330">
        <f t="shared" si="36"/>
        <v>6.6000000000000003E-2</v>
      </c>
      <c r="L625" s="9">
        <f t="shared" si="37"/>
        <v>47.005307050796063</v>
      </c>
      <c r="M625" s="9">
        <f t="shared" si="38"/>
        <v>3.0326004548900682</v>
      </c>
      <c r="N625" s="9">
        <f t="shared" si="39"/>
        <v>50.037907505686128</v>
      </c>
    </row>
    <row r="626" spans="1:14" ht="15" customHeight="1" x14ac:dyDescent="0.25">
      <c r="A626" s="337">
        <v>40360</v>
      </c>
      <c r="B626" s="340">
        <v>736</v>
      </c>
      <c r="C626" s="327">
        <v>8</v>
      </c>
      <c r="D626" s="327">
        <v>1</v>
      </c>
      <c r="E626" s="327" t="s">
        <v>143</v>
      </c>
      <c r="F626" s="327" t="s">
        <v>237</v>
      </c>
      <c r="G626" s="327" t="s">
        <v>157</v>
      </c>
      <c r="H626" s="327" t="s">
        <v>155</v>
      </c>
      <c r="I626" s="330">
        <v>2.1000000000000001E-2</v>
      </c>
      <c r="J626" s="330">
        <v>1.7999999999999999E-2</v>
      </c>
      <c r="K626" s="330">
        <f t="shared" si="36"/>
        <v>3.9E-2</v>
      </c>
      <c r="L626" s="9">
        <f t="shared" si="37"/>
        <v>15.921152388172858</v>
      </c>
      <c r="M626" s="9">
        <f t="shared" si="38"/>
        <v>13.646702047005308</v>
      </c>
      <c r="N626" s="9">
        <f t="shared" si="39"/>
        <v>29.567854435178166</v>
      </c>
    </row>
    <row r="627" spans="1:14" ht="15" customHeight="1" x14ac:dyDescent="0.25">
      <c r="A627" s="337">
        <v>40360</v>
      </c>
      <c r="B627" s="340">
        <v>737</v>
      </c>
      <c r="C627" s="327">
        <v>8</v>
      </c>
      <c r="D627" s="327">
        <v>1</v>
      </c>
      <c r="E627" s="327" t="s">
        <v>143</v>
      </c>
      <c r="F627" s="327" t="s">
        <v>237</v>
      </c>
      <c r="G627" s="327" t="s">
        <v>154</v>
      </c>
      <c r="H627" s="327" t="s">
        <v>155</v>
      </c>
      <c r="I627" s="330">
        <v>7.2999999999999995E-2</v>
      </c>
      <c r="J627" s="330">
        <v>4.2999999999999997E-2</v>
      </c>
      <c r="K627" s="330">
        <f t="shared" si="36"/>
        <v>0.11599999999999999</v>
      </c>
      <c r="L627" s="9">
        <f t="shared" si="37"/>
        <v>55.344958301743745</v>
      </c>
      <c r="M627" s="9">
        <f t="shared" si="38"/>
        <v>32.600454890068228</v>
      </c>
      <c r="N627" s="9">
        <f t="shared" si="39"/>
        <v>87.94541319181198</v>
      </c>
    </row>
    <row r="628" spans="1:14" ht="15" customHeight="1" x14ac:dyDescent="0.25">
      <c r="A628" s="337">
        <v>40360</v>
      </c>
      <c r="B628" s="340">
        <v>738</v>
      </c>
      <c r="C628" s="327">
        <v>8</v>
      </c>
      <c r="D628" s="327">
        <v>1</v>
      </c>
      <c r="E628" s="327" t="s">
        <v>143</v>
      </c>
      <c r="F628" s="327" t="s">
        <v>191</v>
      </c>
      <c r="G628" s="327" t="s">
        <v>154</v>
      </c>
      <c r="H628" s="327" t="s">
        <v>154</v>
      </c>
      <c r="I628" s="330">
        <v>0.187</v>
      </c>
      <c r="J628" s="330">
        <v>3.5000000000000003E-2</v>
      </c>
      <c r="K628" s="330">
        <f t="shared" si="36"/>
        <v>0.222</v>
      </c>
      <c r="L628" s="9">
        <f t="shared" si="37"/>
        <v>141.7740712661107</v>
      </c>
      <c r="M628" s="9">
        <f t="shared" si="38"/>
        <v>26.535253980288104</v>
      </c>
      <c r="N628" s="9">
        <f t="shared" si="39"/>
        <v>168.3093252463988</v>
      </c>
    </row>
    <row r="629" spans="1:14" ht="15" customHeight="1" x14ac:dyDescent="0.25">
      <c r="A629" s="337">
        <v>40360</v>
      </c>
      <c r="B629" s="340">
        <v>739</v>
      </c>
      <c r="C629" s="327">
        <v>8</v>
      </c>
      <c r="D629" s="327">
        <v>1</v>
      </c>
      <c r="E629" s="327" t="s">
        <v>143</v>
      </c>
      <c r="F629" s="327" t="s">
        <v>190</v>
      </c>
      <c r="G629" s="327" t="s">
        <v>154</v>
      </c>
      <c r="H629" s="327" t="s">
        <v>154</v>
      </c>
      <c r="I629" s="330">
        <v>4.9000000000000002E-2</v>
      </c>
      <c r="J629" s="330">
        <v>0.01</v>
      </c>
      <c r="K629" s="330">
        <f t="shared" si="36"/>
        <v>5.9000000000000004E-2</v>
      </c>
      <c r="L629" s="9">
        <f t="shared" si="37"/>
        <v>37.149355572403337</v>
      </c>
      <c r="M629" s="9">
        <f t="shared" si="38"/>
        <v>7.581501137225171</v>
      </c>
      <c r="N629" s="9">
        <f t="shared" si="39"/>
        <v>44.730856709628512</v>
      </c>
    </row>
    <row r="630" spans="1:14" ht="15" customHeight="1" x14ac:dyDescent="0.25">
      <c r="A630" s="337">
        <v>40360</v>
      </c>
      <c r="B630" s="340">
        <v>740</v>
      </c>
      <c r="C630" s="327">
        <v>8</v>
      </c>
      <c r="D630" s="327">
        <v>1</v>
      </c>
      <c r="E630" s="327" t="s">
        <v>143</v>
      </c>
      <c r="F630" s="327" t="s">
        <v>148</v>
      </c>
      <c r="G630" s="327" t="s">
        <v>157</v>
      </c>
      <c r="H630" s="327" t="s">
        <v>155</v>
      </c>
      <c r="I630" s="330">
        <v>5.8999999999999997E-2</v>
      </c>
      <c r="J630" s="330">
        <v>2.5999999999999999E-2</v>
      </c>
      <c r="K630" s="330">
        <f t="shared" si="36"/>
        <v>8.4999999999999992E-2</v>
      </c>
      <c r="L630" s="9">
        <f t="shared" si="37"/>
        <v>44.730856709628512</v>
      </c>
      <c r="M630" s="9">
        <f t="shared" si="38"/>
        <v>19.711902956785444</v>
      </c>
      <c r="N630" s="9">
        <f t="shared" si="39"/>
        <v>64.442759666413949</v>
      </c>
    </row>
    <row r="631" spans="1:14" ht="15" customHeight="1" x14ac:dyDescent="0.25">
      <c r="A631" s="337">
        <v>40360</v>
      </c>
      <c r="B631" s="340">
        <v>741</v>
      </c>
      <c r="C631" s="327">
        <v>8</v>
      </c>
      <c r="D631" s="327">
        <v>1</v>
      </c>
      <c r="E631" s="327" t="s">
        <v>143</v>
      </c>
      <c r="F631" s="327" t="s">
        <v>196</v>
      </c>
      <c r="G631" s="327" t="s">
        <v>154</v>
      </c>
      <c r="H631" s="327" t="s">
        <v>154</v>
      </c>
      <c r="I631" s="330">
        <v>3.5000000000000003E-2</v>
      </c>
      <c r="J631" s="330">
        <v>0.02</v>
      </c>
      <c r="K631" s="330">
        <f t="shared" si="36"/>
        <v>5.5000000000000007E-2</v>
      </c>
      <c r="L631" s="9">
        <f t="shared" si="37"/>
        <v>26.535253980288104</v>
      </c>
      <c r="M631" s="9">
        <f t="shared" si="38"/>
        <v>15.163002274450342</v>
      </c>
      <c r="N631" s="9">
        <f t="shared" si="39"/>
        <v>41.698256254738446</v>
      </c>
    </row>
    <row r="632" spans="1:14" ht="15" customHeight="1" x14ac:dyDescent="0.25">
      <c r="A632" s="337">
        <v>40360</v>
      </c>
      <c r="B632" s="340">
        <v>742</v>
      </c>
      <c r="C632" s="327">
        <v>8</v>
      </c>
      <c r="D632" s="327">
        <v>1</v>
      </c>
      <c r="E632" s="327" t="s">
        <v>143</v>
      </c>
      <c r="F632" s="327" t="s">
        <v>238</v>
      </c>
      <c r="G632" s="327" t="s">
        <v>154</v>
      </c>
      <c r="H632" s="327" t="s">
        <v>154</v>
      </c>
      <c r="I632" s="330">
        <v>0.05</v>
      </c>
      <c r="J632" s="330">
        <v>4.2000000000000003E-2</v>
      </c>
      <c r="K632" s="330">
        <f t="shared" si="36"/>
        <v>9.1999999999999998E-2</v>
      </c>
      <c r="L632" s="9">
        <f t="shared" si="37"/>
        <v>37.907505686125852</v>
      </c>
      <c r="M632" s="9">
        <f t="shared" si="38"/>
        <v>31.842304776345717</v>
      </c>
      <c r="N632" s="9">
        <f t="shared" si="39"/>
        <v>69.749810462471572</v>
      </c>
    </row>
    <row r="633" spans="1:14" ht="15" customHeight="1" x14ac:dyDescent="0.25">
      <c r="A633" s="337">
        <v>40360</v>
      </c>
      <c r="B633" s="340">
        <v>743</v>
      </c>
      <c r="C633" s="327">
        <v>8</v>
      </c>
      <c r="D633" s="327">
        <v>1</v>
      </c>
      <c r="E633" s="327" t="s">
        <v>143</v>
      </c>
      <c r="F633" s="327" t="s">
        <v>149</v>
      </c>
      <c r="G633" s="327" t="s">
        <v>154</v>
      </c>
      <c r="H633" s="327" t="s">
        <v>154</v>
      </c>
      <c r="I633" s="330">
        <v>4.3999999999999997E-2</v>
      </c>
      <c r="J633" s="330">
        <v>6.9699999999999996E-3</v>
      </c>
      <c r="K633" s="330">
        <f t="shared" si="36"/>
        <v>5.0969999999999994E-2</v>
      </c>
      <c r="L633" s="9">
        <f t="shared" si="37"/>
        <v>33.35860500379075</v>
      </c>
      <c r="M633" s="9">
        <f t="shared" si="38"/>
        <v>5.2843062926459439</v>
      </c>
      <c r="N633" s="9">
        <f t="shared" si="39"/>
        <v>38.642911296436694</v>
      </c>
    </row>
    <row r="634" spans="1:14" ht="15" customHeight="1" x14ac:dyDescent="0.25">
      <c r="A634" s="337">
        <v>40360</v>
      </c>
      <c r="B634" s="340">
        <v>744</v>
      </c>
      <c r="C634" s="327">
        <v>8</v>
      </c>
      <c r="D634" s="327">
        <v>1</v>
      </c>
      <c r="E634" s="327" t="s">
        <v>143</v>
      </c>
      <c r="F634" s="327" t="s">
        <v>148</v>
      </c>
      <c r="G634" s="327" t="s">
        <v>154</v>
      </c>
      <c r="H634" s="327" t="s">
        <v>154</v>
      </c>
      <c r="I634" s="330">
        <v>5.5E-2</v>
      </c>
      <c r="J634" s="330">
        <v>5.0000000000000001E-3</v>
      </c>
      <c r="K634" s="330">
        <f t="shared" si="36"/>
        <v>0.06</v>
      </c>
      <c r="L634" s="9">
        <f t="shared" si="37"/>
        <v>41.698256254738439</v>
      </c>
      <c r="M634" s="9">
        <f t="shared" si="38"/>
        <v>3.7907505686125855</v>
      </c>
      <c r="N634" s="9">
        <f t="shared" si="39"/>
        <v>45.489006823351026</v>
      </c>
    </row>
    <row r="635" spans="1:14" ht="15" customHeight="1" x14ac:dyDescent="0.25">
      <c r="A635" s="337">
        <v>40360</v>
      </c>
      <c r="B635" s="340">
        <v>745</v>
      </c>
      <c r="C635" s="327">
        <v>8</v>
      </c>
      <c r="D635" s="327">
        <v>1</v>
      </c>
      <c r="E635" s="327" t="s">
        <v>143</v>
      </c>
      <c r="F635" s="327" t="s">
        <v>148</v>
      </c>
      <c r="G635" s="327" t="s">
        <v>154</v>
      </c>
      <c r="H635" s="327" t="s">
        <v>155</v>
      </c>
      <c r="I635" s="330">
        <v>5.5E-2</v>
      </c>
      <c r="J635" s="330">
        <v>2.5600000000000002E-3</v>
      </c>
      <c r="K635" s="330">
        <f t="shared" si="36"/>
        <v>5.756E-2</v>
      </c>
      <c r="L635" s="9">
        <f t="shared" si="37"/>
        <v>41.698256254738439</v>
      </c>
      <c r="M635" s="9">
        <f t="shared" si="38"/>
        <v>1.9408642911296439</v>
      </c>
      <c r="N635" s="9">
        <f t="shared" si="39"/>
        <v>43.639120545868089</v>
      </c>
    </row>
    <row r="636" spans="1:14" ht="15" customHeight="1" x14ac:dyDescent="0.25">
      <c r="A636" s="337">
        <v>40360</v>
      </c>
      <c r="B636" s="340">
        <v>746</v>
      </c>
      <c r="C636" s="327">
        <v>8</v>
      </c>
      <c r="D636" s="327">
        <v>1</v>
      </c>
      <c r="E636" s="327" t="s">
        <v>143</v>
      </c>
      <c r="F636" s="327" t="s">
        <v>151</v>
      </c>
      <c r="G636" s="327" t="s">
        <v>154</v>
      </c>
      <c r="H636" s="327" t="s">
        <v>154</v>
      </c>
      <c r="I636" s="330">
        <v>3.2000000000000001E-2</v>
      </c>
      <c r="J636" s="330">
        <v>4.3E-3</v>
      </c>
      <c r="K636" s="330">
        <f t="shared" si="36"/>
        <v>3.6299999999999999E-2</v>
      </c>
      <c r="L636" s="9">
        <f t="shared" si="37"/>
        <v>24.260803639120546</v>
      </c>
      <c r="M636" s="9">
        <f t="shared" si="38"/>
        <v>3.2600454890068233</v>
      </c>
      <c r="N636" s="9">
        <f t="shared" si="39"/>
        <v>27.52084912812737</v>
      </c>
    </row>
    <row r="637" spans="1:14" ht="15" customHeight="1" x14ac:dyDescent="0.25">
      <c r="A637" s="337">
        <v>40360</v>
      </c>
      <c r="B637" s="340">
        <v>747</v>
      </c>
      <c r="C637" s="327">
        <v>8</v>
      </c>
      <c r="D637" s="327">
        <v>1</v>
      </c>
      <c r="E637" s="327" t="s">
        <v>143</v>
      </c>
      <c r="F637" s="327" t="s">
        <v>194</v>
      </c>
      <c r="G637" s="327" t="s">
        <v>154</v>
      </c>
      <c r="H637" s="327" t="s">
        <v>154</v>
      </c>
      <c r="I637" s="330">
        <v>2.5000000000000001E-2</v>
      </c>
      <c r="J637" s="330">
        <v>6.0000000000000001E-3</v>
      </c>
      <c r="K637" s="330">
        <f t="shared" si="36"/>
        <v>3.1E-2</v>
      </c>
      <c r="L637" s="9">
        <f t="shared" si="37"/>
        <v>18.953752843062926</v>
      </c>
      <c r="M637" s="9">
        <f t="shared" si="38"/>
        <v>4.5489006823351028</v>
      </c>
      <c r="N637" s="9">
        <f t="shared" si="39"/>
        <v>23.502653525398031</v>
      </c>
    </row>
    <row r="638" spans="1:14" ht="15" customHeight="1" x14ac:dyDescent="0.25">
      <c r="A638" s="337">
        <v>40360</v>
      </c>
      <c r="B638" s="340">
        <v>749</v>
      </c>
      <c r="C638" s="327">
        <v>8</v>
      </c>
      <c r="D638" s="327">
        <v>1</v>
      </c>
      <c r="E638" s="327" t="s">
        <v>143</v>
      </c>
      <c r="F638" s="327" t="s">
        <v>151</v>
      </c>
      <c r="G638" s="327" t="s">
        <v>154</v>
      </c>
      <c r="H638" s="327" t="s">
        <v>155</v>
      </c>
      <c r="I638" s="330">
        <v>4.1000000000000002E-2</v>
      </c>
      <c r="J638" s="330">
        <v>1.2999999999999999E-2</v>
      </c>
      <c r="K638" s="330">
        <f t="shared" si="36"/>
        <v>5.3999999999999999E-2</v>
      </c>
      <c r="L638" s="9">
        <f t="shared" si="37"/>
        <v>31.084154662623199</v>
      </c>
      <c r="M638" s="9">
        <f t="shared" si="38"/>
        <v>9.855951478392722</v>
      </c>
      <c r="N638" s="9">
        <f t="shared" si="39"/>
        <v>40.940106141015924</v>
      </c>
    </row>
    <row r="639" spans="1:14" ht="15" customHeight="1" x14ac:dyDescent="0.25">
      <c r="A639" s="337">
        <v>40360</v>
      </c>
      <c r="B639" s="340">
        <v>750</v>
      </c>
      <c r="C639" s="327">
        <v>8</v>
      </c>
      <c r="D639" s="327">
        <v>1</v>
      </c>
      <c r="E639" s="327" t="s">
        <v>143</v>
      </c>
      <c r="F639" s="327" t="s">
        <v>149</v>
      </c>
      <c r="G639" s="327" t="s">
        <v>154</v>
      </c>
      <c r="H639" s="327" t="s">
        <v>156</v>
      </c>
      <c r="I639" s="330">
        <v>7.8E-2</v>
      </c>
      <c r="J639" s="330">
        <v>1.4E-2</v>
      </c>
      <c r="K639" s="330">
        <f t="shared" si="36"/>
        <v>9.1999999999999998E-2</v>
      </c>
      <c r="L639" s="9">
        <f t="shared" si="37"/>
        <v>59.135708870356332</v>
      </c>
      <c r="M639" s="9">
        <f t="shared" si="38"/>
        <v>10.614101592115238</v>
      </c>
      <c r="N639" s="9">
        <f t="shared" si="39"/>
        <v>69.749810462471572</v>
      </c>
    </row>
    <row r="640" spans="1:14" ht="15" customHeight="1" x14ac:dyDescent="0.25">
      <c r="A640" s="337">
        <v>40360</v>
      </c>
      <c r="B640" s="340">
        <v>751</v>
      </c>
      <c r="C640" s="327">
        <v>8</v>
      </c>
      <c r="D640" s="327">
        <v>1</v>
      </c>
      <c r="E640" s="327" t="s">
        <v>143</v>
      </c>
      <c r="F640" s="327" t="s">
        <v>237</v>
      </c>
      <c r="G640" s="327" t="s">
        <v>154</v>
      </c>
      <c r="H640" s="327" t="s">
        <v>156</v>
      </c>
      <c r="I640" s="330">
        <v>5.8999999999999997E-2</v>
      </c>
      <c r="J640" s="330">
        <v>7.7800000000000005E-3</v>
      </c>
      <c r="K640" s="330">
        <f t="shared" si="36"/>
        <v>6.6779999999999992E-2</v>
      </c>
      <c r="L640" s="9">
        <f t="shared" si="37"/>
        <v>44.730856709628512</v>
      </c>
      <c r="M640" s="9">
        <f t="shared" si="38"/>
        <v>5.8984078847611841</v>
      </c>
      <c r="N640" s="9">
        <f t="shared" si="39"/>
        <v>50.629264594389689</v>
      </c>
    </row>
    <row r="641" spans="1:14" ht="15" customHeight="1" x14ac:dyDescent="0.25">
      <c r="A641" s="337">
        <v>40360</v>
      </c>
      <c r="B641" s="340">
        <v>752</v>
      </c>
      <c r="C641" s="327">
        <v>8</v>
      </c>
      <c r="D641" s="327">
        <v>1</v>
      </c>
      <c r="E641" s="327" t="s">
        <v>143</v>
      </c>
      <c r="F641" s="327" t="s">
        <v>237</v>
      </c>
      <c r="G641" s="327" t="s">
        <v>157</v>
      </c>
      <c r="H641" s="327" t="s">
        <v>154</v>
      </c>
      <c r="I641" s="330">
        <v>2.5000000000000001E-2</v>
      </c>
      <c r="J641" s="330">
        <v>6.0000000000000001E-3</v>
      </c>
      <c r="K641" s="330">
        <f t="shared" si="36"/>
        <v>3.1E-2</v>
      </c>
      <c r="L641" s="9">
        <f t="shared" si="37"/>
        <v>18.953752843062926</v>
      </c>
      <c r="M641" s="9">
        <f t="shared" si="38"/>
        <v>4.5489006823351028</v>
      </c>
      <c r="N641" s="9">
        <f t="shared" si="39"/>
        <v>23.502653525398031</v>
      </c>
    </row>
    <row r="642" spans="1:14" ht="15" customHeight="1" x14ac:dyDescent="0.25">
      <c r="A642" s="337">
        <v>40360</v>
      </c>
      <c r="B642" s="340">
        <v>753</v>
      </c>
      <c r="C642" s="327">
        <v>8</v>
      </c>
      <c r="D642" s="327">
        <v>1</v>
      </c>
      <c r="E642" s="327" t="s">
        <v>143</v>
      </c>
      <c r="F642" s="327" t="s">
        <v>148</v>
      </c>
      <c r="G642" s="327" t="s">
        <v>157</v>
      </c>
      <c r="H642" s="327" t="s">
        <v>156</v>
      </c>
      <c r="I642" s="330">
        <v>7.4999999999999997E-2</v>
      </c>
      <c r="J642" s="330">
        <v>2.4E-2</v>
      </c>
      <c r="K642" s="330">
        <f t="shared" si="36"/>
        <v>9.9000000000000005E-2</v>
      </c>
      <c r="L642" s="9">
        <f t="shared" si="37"/>
        <v>56.861258529188781</v>
      </c>
      <c r="M642" s="9">
        <f t="shared" si="38"/>
        <v>18.195602729340411</v>
      </c>
      <c r="N642" s="9">
        <f t="shared" si="39"/>
        <v>75.056861258529196</v>
      </c>
    </row>
    <row r="643" spans="1:14" ht="15" customHeight="1" x14ac:dyDescent="0.25">
      <c r="A643" s="337">
        <v>40360</v>
      </c>
      <c r="B643" s="340">
        <v>754</v>
      </c>
      <c r="C643" s="327">
        <v>8</v>
      </c>
      <c r="D643" s="327">
        <v>1</v>
      </c>
      <c r="E643" s="327" t="s">
        <v>143</v>
      </c>
      <c r="F643" s="327" t="s">
        <v>237</v>
      </c>
      <c r="G643" s="327" t="s">
        <v>154</v>
      </c>
      <c r="H643" s="327" t="s">
        <v>154</v>
      </c>
      <c r="I643" s="330">
        <v>0.05</v>
      </c>
      <c r="J643" s="330">
        <v>8.0000000000000002E-3</v>
      </c>
      <c r="K643" s="330">
        <f t="shared" si="36"/>
        <v>5.8000000000000003E-2</v>
      </c>
      <c r="L643" s="9">
        <f t="shared" si="37"/>
        <v>37.907505686125852</v>
      </c>
      <c r="M643" s="9">
        <f t="shared" si="38"/>
        <v>6.0652009097801365</v>
      </c>
      <c r="N643" s="9">
        <f t="shared" si="39"/>
        <v>43.97270659590599</v>
      </c>
    </row>
    <row r="644" spans="1:14" ht="15" customHeight="1" x14ac:dyDescent="0.25">
      <c r="A644" s="337">
        <v>40360</v>
      </c>
      <c r="B644" s="340">
        <v>755</v>
      </c>
      <c r="C644" s="327">
        <v>8</v>
      </c>
      <c r="D644" s="327">
        <v>1</v>
      </c>
      <c r="E644" s="327" t="s">
        <v>143</v>
      </c>
      <c r="F644" s="327" t="s">
        <v>149</v>
      </c>
      <c r="G644" s="327" t="s">
        <v>154</v>
      </c>
      <c r="H644" s="327" t="s">
        <v>155</v>
      </c>
      <c r="I644" s="330">
        <v>2.5999999999999999E-2</v>
      </c>
      <c r="J644" s="330">
        <v>5.2500000000000003E-3</v>
      </c>
      <c r="K644" s="330">
        <f t="shared" si="36"/>
        <v>3.125E-2</v>
      </c>
      <c r="L644" s="9">
        <f t="shared" si="37"/>
        <v>19.711902956785444</v>
      </c>
      <c r="M644" s="9">
        <f t="shared" si="38"/>
        <v>3.9802880970432146</v>
      </c>
      <c r="N644" s="9">
        <f t="shared" si="39"/>
        <v>23.692191053828658</v>
      </c>
    </row>
    <row r="645" spans="1:14" ht="15" customHeight="1" x14ac:dyDescent="0.25">
      <c r="A645" s="337">
        <v>40360</v>
      </c>
      <c r="B645" s="340">
        <v>756</v>
      </c>
      <c r="C645" s="327">
        <v>8</v>
      </c>
      <c r="D645" s="327">
        <v>1</v>
      </c>
      <c r="E645" s="327" t="s">
        <v>143</v>
      </c>
      <c r="F645" s="327" t="s">
        <v>241</v>
      </c>
      <c r="G645" s="327" t="s">
        <v>154</v>
      </c>
      <c r="H645" s="327" t="s">
        <v>154</v>
      </c>
      <c r="I645" s="330">
        <v>0.108</v>
      </c>
      <c r="J645" s="330">
        <v>4.3E-3</v>
      </c>
      <c r="K645" s="330">
        <f t="shared" si="36"/>
        <v>0.1123</v>
      </c>
      <c r="L645" s="9">
        <f t="shared" si="37"/>
        <v>81.880212282031849</v>
      </c>
      <c r="M645" s="9">
        <f t="shared" si="38"/>
        <v>3.2600454890068233</v>
      </c>
      <c r="N645" s="9">
        <f t="shared" si="39"/>
        <v>85.140257771038662</v>
      </c>
    </row>
    <row r="646" spans="1:14" ht="15" customHeight="1" x14ac:dyDescent="0.25">
      <c r="A646" s="337">
        <v>40360</v>
      </c>
      <c r="B646" s="340">
        <v>757</v>
      </c>
      <c r="C646" s="327">
        <v>8</v>
      </c>
      <c r="D646" s="327">
        <v>1</v>
      </c>
      <c r="E646" s="327" t="s">
        <v>143</v>
      </c>
      <c r="F646" s="327" t="s">
        <v>197</v>
      </c>
      <c r="G646" s="327" t="s">
        <v>154</v>
      </c>
      <c r="H646" s="327" t="s">
        <v>154</v>
      </c>
      <c r="I646" s="330">
        <v>2.3E-2</v>
      </c>
      <c r="J646" s="330">
        <v>2.7E-2</v>
      </c>
      <c r="K646" s="330">
        <f t="shared" si="36"/>
        <v>0.05</v>
      </c>
      <c r="L646" s="9">
        <f t="shared" si="37"/>
        <v>17.437452615617893</v>
      </c>
      <c r="M646" s="9">
        <f t="shared" si="38"/>
        <v>20.470053070507962</v>
      </c>
      <c r="N646" s="9">
        <f t="shared" si="39"/>
        <v>37.907505686125852</v>
      </c>
    </row>
    <row r="647" spans="1:14" ht="15" customHeight="1" x14ac:dyDescent="0.25">
      <c r="A647" s="337">
        <v>40360</v>
      </c>
      <c r="B647" s="340">
        <v>758</v>
      </c>
      <c r="C647" s="327">
        <v>8</v>
      </c>
      <c r="D647" s="327">
        <v>1</v>
      </c>
      <c r="E647" s="327" t="s">
        <v>143</v>
      </c>
      <c r="F647" s="327" t="s">
        <v>148</v>
      </c>
      <c r="G647" s="327" t="s">
        <v>157</v>
      </c>
      <c r="H647" s="327" t="s">
        <v>154</v>
      </c>
      <c r="I647" s="330">
        <v>2.5999999999999999E-2</v>
      </c>
      <c r="J647" s="330">
        <v>9.0900000000000009E-3</v>
      </c>
      <c r="K647" s="330">
        <f t="shared" si="36"/>
        <v>3.5089999999999996E-2</v>
      </c>
      <c r="L647" s="9">
        <f t="shared" si="37"/>
        <v>19.711902956785444</v>
      </c>
      <c r="M647" s="9">
        <f t="shared" si="38"/>
        <v>6.8915845337376807</v>
      </c>
      <c r="N647" s="9">
        <f t="shared" si="39"/>
        <v>26.603487490523122</v>
      </c>
    </row>
    <row r="648" spans="1:14" ht="15" customHeight="1" x14ac:dyDescent="0.25">
      <c r="A648" s="337">
        <v>40360</v>
      </c>
      <c r="B648" s="340">
        <v>759</v>
      </c>
      <c r="C648" s="327">
        <v>8</v>
      </c>
      <c r="D648" s="327">
        <v>1</v>
      </c>
      <c r="E648" s="327" t="s">
        <v>143</v>
      </c>
      <c r="F648" s="327" t="s">
        <v>193</v>
      </c>
      <c r="G648" s="327" t="s">
        <v>154</v>
      </c>
      <c r="H648" s="327" t="s">
        <v>154</v>
      </c>
      <c r="I648" s="330">
        <v>7.5999999999999998E-2</v>
      </c>
      <c r="J648" s="330">
        <v>3.1700000000000001E-3</v>
      </c>
      <c r="K648" s="330">
        <f t="shared" si="36"/>
        <v>7.9170000000000004E-2</v>
      </c>
      <c r="L648" s="9">
        <f t="shared" si="37"/>
        <v>57.619408642911296</v>
      </c>
      <c r="M648" s="9">
        <f t="shared" si="38"/>
        <v>2.4033358605003792</v>
      </c>
      <c r="N648" s="9">
        <f t="shared" si="39"/>
        <v>60.02274450341168</v>
      </c>
    </row>
    <row r="649" spans="1:14" ht="15" customHeight="1" x14ac:dyDescent="0.25">
      <c r="A649" s="337">
        <v>40360</v>
      </c>
      <c r="B649" s="340">
        <v>760</v>
      </c>
      <c r="C649" s="327">
        <v>8</v>
      </c>
      <c r="D649" s="327">
        <v>1</v>
      </c>
      <c r="E649" s="327" t="s">
        <v>143</v>
      </c>
      <c r="F649" s="327" t="s">
        <v>237</v>
      </c>
      <c r="G649" s="327" t="s">
        <v>157</v>
      </c>
      <c r="H649" s="327" t="s">
        <v>156</v>
      </c>
      <c r="I649" s="330">
        <v>0.188</v>
      </c>
      <c r="J649" s="330">
        <v>2.1000000000000001E-2</v>
      </c>
      <c r="K649" s="330">
        <f t="shared" si="36"/>
        <v>0.20899999999999999</v>
      </c>
      <c r="L649" s="9">
        <f t="shared" si="37"/>
        <v>142.5322213798332</v>
      </c>
      <c r="M649" s="9">
        <f t="shared" si="38"/>
        <v>15.921152388172858</v>
      </c>
      <c r="N649" s="9">
        <f t="shared" si="39"/>
        <v>158.45337376800606</v>
      </c>
    </row>
    <row r="650" spans="1:14" ht="15" customHeight="1" x14ac:dyDescent="0.25">
      <c r="A650" s="337">
        <v>40360</v>
      </c>
      <c r="B650" s="340">
        <v>761</v>
      </c>
      <c r="C650" s="327">
        <v>8</v>
      </c>
      <c r="D650" s="327">
        <v>1</v>
      </c>
      <c r="E650" s="327" t="s">
        <v>143</v>
      </c>
      <c r="F650" s="327" t="s">
        <v>181</v>
      </c>
      <c r="G650" s="327" t="s">
        <v>154</v>
      </c>
      <c r="H650" s="327" t="s">
        <v>154</v>
      </c>
      <c r="I650" s="330">
        <v>5.3999999999999999E-2</v>
      </c>
      <c r="J650" s="330">
        <v>2.4099999999999998E-3</v>
      </c>
      <c r="K650" s="330">
        <f t="shared" ref="K650:K713" si="40">SUM(I650,J650)</f>
        <v>5.6410000000000002E-2</v>
      </c>
      <c r="L650" s="9">
        <f t="shared" ref="L650:L713" si="41">(10000*I650)/13.19</f>
        <v>40.940106141015924</v>
      </c>
      <c r="M650" s="9">
        <f t="shared" ref="M650:M713" si="42">(10000*J650)/13.19</f>
        <v>1.8271417740712661</v>
      </c>
      <c r="N650" s="9">
        <f t="shared" ref="N650:N713" si="43">(10000*K650)/13.19</f>
        <v>42.767247915087189</v>
      </c>
    </row>
    <row r="651" spans="1:14" ht="15" customHeight="1" x14ac:dyDescent="0.25">
      <c r="A651" s="337">
        <v>40360</v>
      </c>
      <c r="B651" s="340">
        <v>762</v>
      </c>
      <c r="C651" s="327">
        <v>8</v>
      </c>
      <c r="D651" s="327">
        <v>1</v>
      </c>
      <c r="E651" s="327" t="s">
        <v>143</v>
      </c>
      <c r="F651" s="327" t="s">
        <v>151</v>
      </c>
      <c r="G651" s="327" t="s">
        <v>154</v>
      </c>
      <c r="H651" s="327" t="s">
        <v>156</v>
      </c>
      <c r="I651" s="330">
        <v>0.124</v>
      </c>
      <c r="J651" s="330">
        <v>7.1999999999999995E-2</v>
      </c>
      <c r="K651" s="330">
        <f t="shared" si="40"/>
        <v>0.19600000000000001</v>
      </c>
      <c r="L651" s="9">
        <f t="shared" si="41"/>
        <v>94.010614101592125</v>
      </c>
      <c r="M651" s="9">
        <f t="shared" si="42"/>
        <v>54.58680818802123</v>
      </c>
      <c r="N651" s="9">
        <f t="shared" si="43"/>
        <v>148.59742228961335</v>
      </c>
    </row>
    <row r="652" spans="1:14" ht="15" customHeight="1" x14ac:dyDescent="0.25">
      <c r="A652" s="337">
        <v>40360</v>
      </c>
      <c r="B652" s="340">
        <v>763</v>
      </c>
      <c r="C652" s="327">
        <v>8</v>
      </c>
      <c r="D652" s="327">
        <v>1</v>
      </c>
      <c r="E652" s="327" t="s">
        <v>143</v>
      </c>
      <c r="F652" s="327" t="s">
        <v>189</v>
      </c>
      <c r="G652" s="327" t="s">
        <v>154</v>
      </c>
      <c r="H652" s="327" t="s">
        <v>154</v>
      </c>
      <c r="I652" s="330">
        <v>1.2E-2</v>
      </c>
      <c r="J652" s="330">
        <v>1.16E-3</v>
      </c>
      <c r="K652" s="330">
        <f t="shared" si="40"/>
        <v>1.316E-2</v>
      </c>
      <c r="L652" s="9">
        <f t="shared" si="41"/>
        <v>9.0978013646702056</v>
      </c>
      <c r="M652" s="9">
        <f t="shared" si="42"/>
        <v>0.87945413191811983</v>
      </c>
      <c r="N652" s="9">
        <f t="shared" si="43"/>
        <v>9.9772554965883238</v>
      </c>
    </row>
    <row r="653" spans="1:14" ht="15" customHeight="1" x14ac:dyDescent="0.25">
      <c r="A653" s="337">
        <v>40360</v>
      </c>
      <c r="B653" s="340">
        <v>764</v>
      </c>
      <c r="C653" s="327">
        <v>8</v>
      </c>
      <c r="D653" s="327">
        <v>1</v>
      </c>
      <c r="E653" s="327" t="s">
        <v>143</v>
      </c>
      <c r="F653" s="327" t="s">
        <v>188</v>
      </c>
      <c r="G653" s="327" t="s">
        <v>154</v>
      </c>
      <c r="H653" s="327" t="s">
        <v>154</v>
      </c>
      <c r="I653" s="330">
        <v>2.7E-2</v>
      </c>
      <c r="J653" s="330">
        <v>0.218</v>
      </c>
      <c r="K653" s="330">
        <f t="shared" si="40"/>
        <v>0.245</v>
      </c>
      <c r="L653" s="9">
        <f t="shared" si="41"/>
        <v>20.470053070507962</v>
      </c>
      <c r="M653" s="9">
        <f t="shared" si="42"/>
        <v>165.27672479150871</v>
      </c>
      <c r="N653" s="9">
        <f t="shared" si="43"/>
        <v>185.7467778620167</v>
      </c>
    </row>
    <row r="654" spans="1:14" ht="15" customHeight="1" x14ac:dyDescent="0.25">
      <c r="A654" s="337">
        <v>40360</v>
      </c>
      <c r="B654" s="340">
        <v>765</v>
      </c>
      <c r="C654" s="327">
        <v>8</v>
      </c>
      <c r="D654" s="327">
        <v>1</v>
      </c>
      <c r="E654" s="327" t="s">
        <v>143</v>
      </c>
      <c r="F654" s="327" t="s">
        <v>150</v>
      </c>
      <c r="G654" s="327" t="s">
        <v>154</v>
      </c>
      <c r="H654" s="327" t="s">
        <v>154</v>
      </c>
      <c r="I654" s="330">
        <v>0.26100000000000001</v>
      </c>
      <c r="J654" s="330">
        <v>8.5999999999999993E-2</v>
      </c>
      <c r="K654" s="330">
        <f t="shared" si="40"/>
        <v>0.34699999999999998</v>
      </c>
      <c r="L654" s="9">
        <f t="shared" si="41"/>
        <v>197.87717968157696</v>
      </c>
      <c r="M654" s="9">
        <f t="shared" si="42"/>
        <v>65.200909780136456</v>
      </c>
      <c r="N654" s="9">
        <f t="shared" si="43"/>
        <v>263.07808946171338</v>
      </c>
    </row>
    <row r="655" spans="1:14" ht="15" customHeight="1" x14ac:dyDescent="0.25">
      <c r="A655" s="337">
        <v>40360</v>
      </c>
      <c r="B655" s="340">
        <v>766</v>
      </c>
      <c r="C655" s="327">
        <v>8</v>
      </c>
      <c r="D655" s="327">
        <v>1</v>
      </c>
      <c r="E655" s="327" t="s">
        <v>143</v>
      </c>
      <c r="F655" s="327" t="s">
        <v>186</v>
      </c>
      <c r="G655" s="327" t="s">
        <v>154</v>
      </c>
      <c r="H655" s="327" t="s">
        <v>154</v>
      </c>
      <c r="I655" s="330">
        <v>1.75E-3</v>
      </c>
      <c r="J655" s="330">
        <v>4.2000000000000003E-2</v>
      </c>
      <c r="K655" s="330">
        <f t="shared" si="40"/>
        <v>4.3750000000000004E-2</v>
      </c>
      <c r="L655" s="9">
        <f t="shared" si="41"/>
        <v>1.3267626990144048</v>
      </c>
      <c r="M655" s="9">
        <f t="shared" si="42"/>
        <v>31.842304776345717</v>
      </c>
      <c r="N655" s="9">
        <f t="shared" si="43"/>
        <v>33.16906747536013</v>
      </c>
    </row>
    <row r="656" spans="1:14" ht="15" customHeight="1" x14ac:dyDescent="0.25">
      <c r="A656" s="337">
        <v>40360</v>
      </c>
      <c r="B656" s="340">
        <v>767</v>
      </c>
      <c r="C656" s="327">
        <v>8</v>
      </c>
      <c r="D656" s="327">
        <v>1</v>
      </c>
      <c r="E656" s="327" t="s">
        <v>143</v>
      </c>
      <c r="F656" s="327" t="s">
        <v>242</v>
      </c>
      <c r="G656" s="327" t="s">
        <v>154</v>
      </c>
      <c r="H656" s="327" t="s">
        <v>154</v>
      </c>
      <c r="I656" s="330">
        <v>3.7999999999999999E-2</v>
      </c>
      <c r="J656" s="330">
        <v>0.01</v>
      </c>
      <c r="K656" s="330">
        <f t="shared" si="40"/>
        <v>4.8000000000000001E-2</v>
      </c>
      <c r="L656" s="9">
        <f t="shared" si="41"/>
        <v>28.809704321455648</v>
      </c>
      <c r="M656" s="9">
        <f t="shared" si="42"/>
        <v>7.581501137225171</v>
      </c>
      <c r="N656" s="9">
        <f t="shared" si="43"/>
        <v>36.391205458680822</v>
      </c>
    </row>
    <row r="657" spans="1:14" ht="15" customHeight="1" x14ac:dyDescent="0.25">
      <c r="A657" s="337">
        <v>40360</v>
      </c>
      <c r="B657" s="340">
        <v>768</v>
      </c>
      <c r="C657" s="327">
        <v>8</v>
      </c>
      <c r="D657" s="327">
        <v>1</v>
      </c>
      <c r="E657" s="327" t="s">
        <v>143</v>
      </c>
      <c r="F657" s="327" t="s">
        <v>192</v>
      </c>
      <c r="G657" s="327" t="s">
        <v>154</v>
      </c>
      <c r="H657" s="327" t="s">
        <v>154</v>
      </c>
      <c r="I657" s="330">
        <v>1.9E-2</v>
      </c>
      <c r="J657" s="330">
        <v>1.9E-2</v>
      </c>
      <c r="K657" s="330">
        <f t="shared" si="40"/>
        <v>3.7999999999999999E-2</v>
      </c>
      <c r="L657" s="9">
        <f t="shared" si="41"/>
        <v>14.404852160727824</v>
      </c>
      <c r="M657" s="9">
        <f t="shared" si="42"/>
        <v>14.404852160727824</v>
      </c>
      <c r="N657" s="9">
        <f t="shared" si="43"/>
        <v>28.809704321455648</v>
      </c>
    </row>
    <row r="658" spans="1:14" ht="15" customHeight="1" x14ac:dyDescent="0.25">
      <c r="A658" s="337">
        <v>40360</v>
      </c>
      <c r="B658" s="340">
        <v>769</v>
      </c>
      <c r="C658" s="327">
        <v>8</v>
      </c>
      <c r="D658" s="327">
        <v>1</v>
      </c>
      <c r="E658" s="327" t="s">
        <v>143</v>
      </c>
      <c r="F658" s="327" t="s">
        <v>240</v>
      </c>
      <c r="G658" s="327" t="s">
        <v>154</v>
      </c>
      <c r="H658" s="327" t="s">
        <v>154</v>
      </c>
      <c r="I658" s="330">
        <v>3.5000000000000003E-2</v>
      </c>
      <c r="J658" s="330">
        <v>3.9E-2</v>
      </c>
      <c r="K658" s="330">
        <f t="shared" si="40"/>
        <v>7.400000000000001E-2</v>
      </c>
      <c r="L658" s="9">
        <f t="shared" si="41"/>
        <v>26.535253980288104</v>
      </c>
      <c r="M658" s="9">
        <f t="shared" si="42"/>
        <v>29.567854435178166</v>
      </c>
      <c r="N658" s="9">
        <f t="shared" si="43"/>
        <v>56.103108415466274</v>
      </c>
    </row>
    <row r="659" spans="1:14" ht="15" customHeight="1" x14ac:dyDescent="0.25">
      <c r="A659" s="337">
        <v>40360</v>
      </c>
      <c r="B659" s="340">
        <v>770</v>
      </c>
      <c r="C659" s="327">
        <v>8</v>
      </c>
      <c r="D659" s="327">
        <v>1</v>
      </c>
      <c r="E659" s="327" t="s">
        <v>143</v>
      </c>
      <c r="F659" s="327" t="s">
        <v>148</v>
      </c>
      <c r="G659" s="327" t="s">
        <v>154</v>
      </c>
      <c r="H659" s="327" t="s">
        <v>156</v>
      </c>
      <c r="I659" s="330">
        <v>8.4000000000000005E-2</v>
      </c>
      <c r="J659" s="330">
        <v>3.4000000000000002E-2</v>
      </c>
      <c r="K659" s="330">
        <f t="shared" si="40"/>
        <v>0.11800000000000001</v>
      </c>
      <c r="L659" s="9">
        <f t="shared" si="41"/>
        <v>63.684609552691434</v>
      </c>
      <c r="M659" s="9">
        <f t="shared" si="42"/>
        <v>25.777103866565582</v>
      </c>
      <c r="N659" s="9">
        <f t="shared" si="43"/>
        <v>89.461713419257023</v>
      </c>
    </row>
    <row r="660" spans="1:14" ht="15" customHeight="1" x14ac:dyDescent="0.25">
      <c r="A660" s="11">
        <v>40547</v>
      </c>
      <c r="B660" s="340">
        <v>247</v>
      </c>
      <c r="C660" s="21">
        <v>3</v>
      </c>
      <c r="D660" s="21">
        <v>2</v>
      </c>
      <c r="E660" s="21" t="s">
        <v>143</v>
      </c>
      <c r="F660" s="21" t="s">
        <v>150</v>
      </c>
      <c r="G660" s="21" t="s">
        <v>154</v>
      </c>
      <c r="H660" s="21" t="s">
        <v>154</v>
      </c>
      <c r="I660" s="326">
        <v>0.02</v>
      </c>
      <c r="J660" s="326">
        <f>3.25/1000</f>
        <v>3.2499999999999999E-3</v>
      </c>
      <c r="K660" s="330">
        <f t="shared" si="40"/>
        <v>2.325E-2</v>
      </c>
      <c r="L660" s="9">
        <f t="shared" si="41"/>
        <v>15.163002274450342</v>
      </c>
      <c r="M660" s="9">
        <f t="shared" si="42"/>
        <v>2.4639878695981805</v>
      </c>
      <c r="N660" s="9">
        <f t="shared" si="43"/>
        <v>17.626990144048523</v>
      </c>
    </row>
    <row r="661" spans="1:14" ht="15" customHeight="1" x14ac:dyDescent="0.25">
      <c r="A661" s="11">
        <v>40547</v>
      </c>
      <c r="B661" s="340">
        <v>248</v>
      </c>
      <c r="C661" s="21">
        <v>3</v>
      </c>
      <c r="D661" s="21">
        <v>2</v>
      </c>
      <c r="E661" s="21" t="s">
        <v>143</v>
      </c>
      <c r="F661" s="21" t="s">
        <v>148</v>
      </c>
      <c r="G661" s="21" t="s">
        <v>154</v>
      </c>
      <c r="H661" s="21" t="s">
        <v>156</v>
      </c>
      <c r="I661" s="326">
        <f>5.55/1000</f>
        <v>5.5500000000000002E-3</v>
      </c>
      <c r="J661" s="21" t="s">
        <v>14</v>
      </c>
      <c r="K661" s="330">
        <f t="shared" si="40"/>
        <v>5.5500000000000002E-3</v>
      </c>
      <c r="L661" s="9">
        <f t="shared" si="41"/>
        <v>4.2077331311599702</v>
      </c>
      <c r="M661" s="9" t="s">
        <v>14</v>
      </c>
      <c r="N661" s="9">
        <f t="shared" si="43"/>
        <v>4.2077331311599702</v>
      </c>
    </row>
    <row r="662" spans="1:14" ht="15" customHeight="1" x14ac:dyDescent="0.25">
      <c r="A662" s="11">
        <v>40547</v>
      </c>
      <c r="B662" s="340">
        <v>250</v>
      </c>
      <c r="C662" s="21">
        <v>3</v>
      </c>
      <c r="D662" s="21">
        <v>2</v>
      </c>
      <c r="E662" s="21" t="s">
        <v>143</v>
      </c>
      <c r="F662" s="21" t="s">
        <v>148</v>
      </c>
      <c r="G662" s="21" t="s">
        <v>154</v>
      </c>
      <c r="H662" s="21" t="s">
        <v>155</v>
      </c>
      <c r="I662" s="326">
        <f>2.87/1000</f>
        <v>2.8700000000000002E-3</v>
      </c>
      <c r="J662" s="326">
        <f>0.62/1000</f>
        <v>6.2E-4</v>
      </c>
      <c r="K662" s="330">
        <f t="shared" si="40"/>
        <v>3.49E-3</v>
      </c>
      <c r="L662" s="9">
        <f t="shared" si="41"/>
        <v>2.1758908263836241</v>
      </c>
      <c r="M662" s="9">
        <f t="shared" si="42"/>
        <v>0.47005307050796058</v>
      </c>
      <c r="N662" s="9">
        <f t="shared" si="43"/>
        <v>2.6459438968915845</v>
      </c>
    </row>
    <row r="663" spans="1:14" ht="15" customHeight="1" x14ac:dyDescent="0.25">
      <c r="A663" s="11">
        <v>40547</v>
      </c>
      <c r="B663" s="340">
        <v>252</v>
      </c>
      <c r="C663" s="21">
        <v>3</v>
      </c>
      <c r="D663" s="21">
        <v>2</v>
      </c>
      <c r="E663" s="21" t="s">
        <v>143</v>
      </c>
      <c r="F663" s="21" t="s">
        <v>148</v>
      </c>
      <c r="G663" s="21" t="s">
        <v>157</v>
      </c>
      <c r="H663" s="21" t="s">
        <v>154</v>
      </c>
      <c r="I663" s="326">
        <f>1.26/1000</f>
        <v>1.2600000000000001E-3</v>
      </c>
      <c r="J663" s="326">
        <f>2.31/1000</f>
        <v>2.31E-3</v>
      </c>
      <c r="K663" s="330">
        <f t="shared" si="40"/>
        <v>3.5700000000000003E-3</v>
      </c>
      <c r="L663" s="9">
        <f t="shared" si="41"/>
        <v>0.95526914329037149</v>
      </c>
      <c r="M663" s="9">
        <f t="shared" si="42"/>
        <v>1.7513267626990145</v>
      </c>
      <c r="N663" s="9">
        <f t="shared" si="43"/>
        <v>2.7065959059893863</v>
      </c>
    </row>
    <row r="664" spans="1:14" ht="15" customHeight="1" x14ac:dyDescent="0.25">
      <c r="A664" s="11">
        <v>40547</v>
      </c>
      <c r="B664" s="340">
        <v>257</v>
      </c>
      <c r="C664" s="21">
        <v>3</v>
      </c>
      <c r="D664" s="21">
        <v>2</v>
      </c>
      <c r="E664" s="21" t="s">
        <v>143</v>
      </c>
      <c r="F664" s="21" t="s">
        <v>151</v>
      </c>
      <c r="G664" s="21" t="s">
        <v>154</v>
      </c>
      <c r="H664" s="21" t="s">
        <v>154</v>
      </c>
      <c r="I664" s="326">
        <v>1.0999999999999999E-2</v>
      </c>
      <c r="J664" s="326">
        <f>0.58/1000</f>
        <v>5.8E-4</v>
      </c>
      <c r="K664" s="330">
        <f t="shared" si="40"/>
        <v>1.158E-2</v>
      </c>
      <c r="L664" s="9">
        <f t="shared" si="41"/>
        <v>8.3396512509476874</v>
      </c>
      <c r="M664" s="9">
        <f t="shared" si="42"/>
        <v>0.43972706595905992</v>
      </c>
      <c r="N664" s="9">
        <f t="shared" si="43"/>
        <v>8.7793783169067474</v>
      </c>
    </row>
    <row r="665" spans="1:14" ht="15" customHeight="1" x14ac:dyDescent="0.25">
      <c r="A665" s="11">
        <v>40547</v>
      </c>
      <c r="B665" s="340">
        <v>272</v>
      </c>
      <c r="C665" s="21">
        <v>3</v>
      </c>
      <c r="D665" s="21">
        <v>2</v>
      </c>
      <c r="E665" s="21" t="s">
        <v>143</v>
      </c>
      <c r="F665" s="21" t="s">
        <v>148</v>
      </c>
      <c r="G665" s="21" t="s">
        <v>154</v>
      </c>
      <c r="H665" s="21" t="s">
        <v>154</v>
      </c>
      <c r="I665" s="326" t="s">
        <v>14</v>
      </c>
      <c r="J665" s="21" t="s">
        <v>14</v>
      </c>
      <c r="K665" s="330">
        <f t="shared" si="40"/>
        <v>0</v>
      </c>
      <c r="L665" s="9" t="s">
        <v>14</v>
      </c>
      <c r="M665" s="9" t="s">
        <v>14</v>
      </c>
      <c r="N665" s="9">
        <f t="shared" si="43"/>
        <v>0</v>
      </c>
    </row>
    <row r="666" spans="1:14" ht="15" customHeight="1" x14ac:dyDescent="0.25">
      <c r="A666" s="11">
        <v>40547</v>
      </c>
      <c r="B666" s="340">
        <v>273</v>
      </c>
      <c r="C666" s="21">
        <v>3</v>
      </c>
      <c r="D666" s="21">
        <v>2</v>
      </c>
      <c r="E666" s="21" t="s">
        <v>143</v>
      </c>
      <c r="F666" s="21" t="s">
        <v>149</v>
      </c>
      <c r="G666" s="21" t="s">
        <v>154</v>
      </c>
      <c r="H666" s="21" t="s">
        <v>154</v>
      </c>
      <c r="I666" s="339" t="s">
        <v>14</v>
      </c>
      <c r="J666" s="326">
        <f>0.21/1000</f>
        <v>2.0999999999999998E-4</v>
      </c>
      <c r="K666" s="330">
        <f t="shared" si="40"/>
        <v>2.0999999999999998E-4</v>
      </c>
      <c r="L666" s="9" t="s">
        <v>14</v>
      </c>
      <c r="M666" s="9">
        <f t="shared" si="42"/>
        <v>0.15921152388172857</v>
      </c>
      <c r="N666" s="9">
        <f t="shared" si="43"/>
        <v>0.15921152388172857</v>
      </c>
    </row>
    <row r="667" spans="1:14" ht="15" customHeight="1" x14ac:dyDescent="0.25">
      <c r="A667" s="11">
        <v>40547</v>
      </c>
      <c r="B667" s="340">
        <v>317</v>
      </c>
      <c r="C667" s="21">
        <v>4</v>
      </c>
      <c r="D667" s="21">
        <v>1</v>
      </c>
      <c r="E667" s="21" t="s">
        <v>143</v>
      </c>
      <c r="F667" s="21" t="s">
        <v>148</v>
      </c>
      <c r="G667" s="21" t="s">
        <v>154</v>
      </c>
      <c r="H667" s="21" t="s">
        <v>154</v>
      </c>
      <c r="I667" s="326">
        <f>0.65/1000</f>
        <v>6.4999999999999997E-4</v>
      </c>
      <c r="J667" s="326">
        <f>0.49/1000</f>
        <v>4.8999999999999998E-4</v>
      </c>
      <c r="K667" s="330">
        <f t="shared" si="40"/>
        <v>1.14E-3</v>
      </c>
      <c r="L667" s="9">
        <f t="shared" si="41"/>
        <v>0.49279757391963613</v>
      </c>
      <c r="M667" s="9">
        <f t="shared" si="42"/>
        <v>0.37149355572403331</v>
      </c>
      <c r="N667" s="9">
        <f t="shared" si="43"/>
        <v>0.8642911296436695</v>
      </c>
    </row>
    <row r="668" spans="1:14" ht="15" customHeight="1" x14ac:dyDescent="0.25">
      <c r="A668" s="11">
        <v>40547</v>
      </c>
      <c r="B668" s="340">
        <v>319</v>
      </c>
      <c r="C668" s="21">
        <v>4</v>
      </c>
      <c r="D668" s="21">
        <v>1</v>
      </c>
      <c r="E668" s="21" t="s">
        <v>143</v>
      </c>
      <c r="F668" s="21" t="s">
        <v>151</v>
      </c>
      <c r="G668" s="21" t="s">
        <v>154</v>
      </c>
      <c r="H668" s="21" t="s">
        <v>154</v>
      </c>
      <c r="I668" s="326">
        <f>1.15/1000</f>
        <v>1.15E-3</v>
      </c>
      <c r="J668" s="326">
        <f>2.93/1000</f>
        <v>2.9300000000000003E-3</v>
      </c>
      <c r="K668" s="330">
        <f t="shared" si="40"/>
        <v>4.0800000000000003E-3</v>
      </c>
      <c r="L668" s="9">
        <f t="shared" si="41"/>
        <v>0.87187263078089461</v>
      </c>
      <c r="M668" s="9">
        <f t="shared" si="42"/>
        <v>2.2213798332069752</v>
      </c>
      <c r="N668" s="9">
        <f t="shared" si="43"/>
        <v>3.09325246398787</v>
      </c>
    </row>
    <row r="669" spans="1:14" ht="15" customHeight="1" x14ac:dyDescent="0.25">
      <c r="A669" s="11">
        <v>40547</v>
      </c>
      <c r="B669" s="340">
        <v>321</v>
      </c>
      <c r="C669" s="21">
        <v>4</v>
      </c>
      <c r="D669" s="21">
        <v>1</v>
      </c>
      <c r="E669" s="21" t="s">
        <v>143</v>
      </c>
      <c r="F669" s="21" t="s">
        <v>148</v>
      </c>
      <c r="G669" s="21" t="s">
        <v>157</v>
      </c>
      <c r="H669" s="21" t="s">
        <v>154</v>
      </c>
      <c r="I669" s="326">
        <f>5.42/1000</f>
        <v>5.4200000000000003E-3</v>
      </c>
      <c r="J669" s="326">
        <f>0.66/1000</f>
        <v>6.6E-4</v>
      </c>
      <c r="K669" s="330">
        <f t="shared" si="40"/>
        <v>6.0800000000000003E-3</v>
      </c>
      <c r="L669" s="9">
        <f t="shared" si="41"/>
        <v>4.1091736163760428</v>
      </c>
      <c r="M669" s="9">
        <f t="shared" si="42"/>
        <v>0.5003790750568613</v>
      </c>
      <c r="N669" s="9">
        <f t="shared" si="43"/>
        <v>4.6095526914329046</v>
      </c>
    </row>
    <row r="670" spans="1:14" ht="15" customHeight="1" x14ac:dyDescent="0.25">
      <c r="A670" s="11">
        <v>40547</v>
      </c>
      <c r="B670" s="340">
        <v>323</v>
      </c>
      <c r="C670" s="21">
        <v>4</v>
      </c>
      <c r="D670" s="21">
        <v>1</v>
      </c>
      <c r="E670" s="21" t="s">
        <v>143</v>
      </c>
      <c r="F670" s="21" t="s">
        <v>149</v>
      </c>
      <c r="G670" s="21" t="s">
        <v>154</v>
      </c>
      <c r="H670" s="21" t="s">
        <v>154</v>
      </c>
      <c r="I670" s="326">
        <f>0.37/100</f>
        <v>3.7000000000000002E-3</v>
      </c>
      <c r="J670" s="326">
        <f>1.7/1000</f>
        <v>1.6999999999999999E-3</v>
      </c>
      <c r="K670" s="330">
        <f t="shared" si="40"/>
        <v>5.4000000000000003E-3</v>
      </c>
      <c r="L670" s="9">
        <f t="shared" si="41"/>
        <v>2.8051554207733131</v>
      </c>
      <c r="M670" s="9">
        <f t="shared" si="42"/>
        <v>1.288855193328279</v>
      </c>
      <c r="N670" s="9">
        <f t="shared" si="43"/>
        <v>4.0940106141015926</v>
      </c>
    </row>
    <row r="671" spans="1:14" ht="15" customHeight="1" x14ac:dyDescent="0.25">
      <c r="A671" s="11">
        <v>40547</v>
      </c>
      <c r="B671" s="340">
        <v>325</v>
      </c>
      <c r="C671" s="21">
        <v>4</v>
      </c>
      <c r="D671" s="21">
        <v>1</v>
      </c>
      <c r="E671" s="21" t="s">
        <v>143</v>
      </c>
      <c r="F671" s="21" t="s">
        <v>148</v>
      </c>
      <c r="G671" s="21" t="s">
        <v>154</v>
      </c>
      <c r="H671" s="21" t="s">
        <v>156</v>
      </c>
      <c r="I671" s="326">
        <v>0.01</v>
      </c>
      <c r="J671" s="326">
        <f>0.66/1000</f>
        <v>6.6E-4</v>
      </c>
      <c r="K671" s="330">
        <f t="shared" si="40"/>
        <v>1.0659999999999999E-2</v>
      </c>
      <c r="L671" s="9">
        <f t="shared" si="41"/>
        <v>7.581501137225171</v>
      </c>
      <c r="M671" s="9">
        <f t="shared" si="42"/>
        <v>0.5003790750568613</v>
      </c>
      <c r="N671" s="9">
        <f t="shared" si="43"/>
        <v>8.0818802122820319</v>
      </c>
    </row>
    <row r="672" spans="1:14" ht="15" customHeight="1" x14ac:dyDescent="0.25">
      <c r="A672" s="11">
        <v>40547</v>
      </c>
      <c r="B672" s="340">
        <v>335</v>
      </c>
      <c r="C672" s="21">
        <v>4</v>
      </c>
      <c r="D672" s="21">
        <v>1</v>
      </c>
      <c r="E672" s="21" t="s">
        <v>143</v>
      </c>
      <c r="F672" s="21" t="s">
        <v>150</v>
      </c>
      <c r="G672" s="21" t="s">
        <v>154</v>
      </c>
      <c r="H672" s="21" t="s">
        <v>154</v>
      </c>
      <c r="I672" s="326">
        <f>2.06/1000</f>
        <v>2.0600000000000002E-3</v>
      </c>
      <c r="J672" s="326">
        <f>5.04/1000</f>
        <v>5.0400000000000002E-3</v>
      </c>
      <c r="K672" s="330">
        <f t="shared" si="40"/>
        <v>7.1000000000000004E-3</v>
      </c>
      <c r="L672" s="9">
        <f t="shared" si="41"/>
        <v>1.5617892342683852</v>
      </c>
      <c r="M672" s="9">
        <f t="shared" si="42"/>
        <v>3.821076573161486</v>
      </c>
      <c r="N672" s="9">
        <f t="shared" si="43"/>
        <v>5.3828658074298712</v>
      </c>
    </row>
    <row r="673" spans="1:14" ht="15" customHeight="1" x14ac:dyDescent="0.25">
      <c r="A673" s="11">
        <v>40547</v>
      </c>
      <c r="B673" s="340">
        <v>347</v>
      </c>
      <c r="C673" s="21">
        <v>4</v>
      </c>
      <c r="D673" s="21">
        <v>1</v>
      </c>
      <c r="E673" s="21" t="s">
        <v>143</v>
      </c>
      <c r="F673" s="21" t="s">
        <v>148</v>
      </c>
      <c r="G673" s="21" t="s">
        <v>154</v>
      </c>
      <c r="H673" s="21" t="s">
        <v>155</v>
      </c>
      <c r="I673" s="326">
        <f>4/1000</f>
        <v>4.0000000000000001E-3</v>
      </c>
      <c r="J673" s="326">
        <f>2.83/1000</f>
        <v>2.8300000000000001E-3</v>
      </c>
      <c r="K673" s="330">
        <f t="shared" si="40"/>
        <v>6.8300000000000001E-3</v>
      </c>
      <c r="L673" s="9">
        <f t="shared" si="41"/>
        <v>3.0326004548900682</v>
      </c>
      <c r="M673" s="9">
        <f t="shared" si="42"/>
        <v>2.1455648218347232</v>
      </c>
      <c r="N673" s="9">
        <f t="shared" si="43"/>
        <v>5.1781652767247914</v>
      </c>
    </row>
    <row r="674" spans="1:14" ht="15" customHeight="1" x14ac:dyDescent="0.25">
      <c r="A674" s="11">
        <v>40547</v>
      </c>
      <c r="B674" s="340">
        <v>562</v>
      </c>
      <c r="C674" s="21">
        <v>6</v>
      </c>
      <c r="D674" s="21">
        <v>2</v>
      </c>
      <c r="E674" s="21" t="s">
        <v>143</v>
      </c>
      <c r="F674" s="21" t="s">
        <v>148</v>
      </c>
      <c r="G674" s="21" t="s">
        <v>154</v>
      </c>
      <c r="H674" s="21" t="s">
        <v>154</v>
      </c>
      <c r="I674" s="326">
        <f>1.75/1000</f>
        <v>1.75E-3</v>
      </c>
      <c r="J674" s="326">
        <f>0.61/1000</f>
        <v>6.0999999999999997E-4</v>
      </c>
      <c r="K674" s="330">
        <f t="shared" si="40"/>
        <v>2.3600000000000001E-3</v>
      </c>
      <c r="L674" s="9">
        <f t="shared" si="41"/>
        <v>1.3267626990144048</v>
      </c>
      <c r="M674" s="9">
        <f t="shared" si="42"/>
        <v>0.46247156937073541</v>
      </c>
      <c r="N674" s="9">
        <f t="shared" si="43"/>
        <v>1.7892342683851403</v>
      </c>
    </row>
    <row r="675" spans="1:14" ht="15" customHeight="1" x14ac:dyDescent="0.25">
      <c r="A675" s="11">
        <v>40547</v>
      </c>
      <c r="B675" s="340">
        <v>570</v>
      </c>
      <c r="C675" s="21">
        <v>6</v>
      </c>
      <c r="D675" s="21">
        <v>2</v>
      </c>
      <c r="E675" s="21" t="s">
        <v>143</v>
      </c>
      <c r="F675" s="21" t="s">
        <v>151</v>
      </c>
      <c r="G675" s="21" t="s">
        <v>154</v>
      </c>
      <c r="H675" s="21" t="s">
        <v>154</v>
      </c>
      <c r="I675" s="326">
        <f>3.06/1000</f>
        <v>3.0600000000000002E-3</v>
      </c>
      <c r="J675" s="326">
        <f>1.83/1000</f>
        <v>1.83E-3</v>
      </c>
      <c r="K675" s="330">
        <f t="shared" si="40"/>
        <v>4.8900000000000002E-3</v>
      </c>
      <c r="L675" s="9">
        <f t="shared" si="41"/>
        <v>2.3199393479909025</v>
      </c>
      <c r="M675" s="9">
        <f t="shared" si="42"/>
        <v>1.3874147081122064</v>
      </c>
      <c r="N675" s="9">
        <f t="shared" si="43"/>
        <v>3.7073540561031089</v>
      </c>
    </row>
    <row r="676" spans="1:14" ht="15" customHeight="1" x14ac:dyDescent="0.25">
      <c r="A676" s="11">
        <v>40547</v>
      </c>
      <c r="B676" s="340">
        <v>571</v>
      </c>
      <c r="C676" s="21">
        <v>6</v>
      </c>
      <c r="D676" s="21">
        <v>2</v>
      </c>
      <c r="E676" s="21" t="s">
        <v>143</v>
      </c>
      <c r="F676" s="21" t="s">
        <v>148</v>
      </c>
      <c r="G676" s="21" t="s">
        <v>154</v>
      </c>
      <c r="H676" s="21" t="s">
        <v>155</v>
      </c>
      <c r="I676" s="326">
        <f>0.26/1000</f>
        <v>2.6000000000000003E-4</v>
      </c>
      <c r="J676" s="21" t="s">
        <v>14</v>
      </c>
      <c r="K676" s="330">
        <f t="shared" si="40"/>
        <v>2.6000000000000003E-4</v>
      </c>
      <c r="L676" s="9">
        <f t="shared" si="41"/>
        <v>0.19711902956785449</v>
      </c>
      <c r="M676" s="9" t="s">
        <v>14</v>
      </c>
      <c r="N676" s="9">
        <f t="shared" si="43"/>
        <v>0.19711902956785449</v>
      </c>
    </row>
    <row r="677" spans="1:14" ht="15" customHeight="1" x14ac:dyDescent="0.25">
      <c r="A677" s="11">
        <v>40547</v>
      </c>
      <c r="B677" s="340">
        <v>572</v>
      </c>
      <c r="C677" s="21">
        <v>6</v>
      </c>
      <c r="D677" s="21">
        <v>2</v>
      </c>
      <c r="E677" s="21" t="s">
        <v>143</v>
      </c>
      <c r="F677" s="21" t="s">
        <v>148</v>
      </c>
      <c r="G677" s="21" t="s">
        <v>154</v>
      </c>
      <c r="H677" s="21" t="s">
        <v>156</v>
      </c>
      <c r="I677" s="339" t="s">
        <v>14</v>
      </c>
      <c r="J677" s="21" t="s">
        <v>14</v>
      </c>
      <c r="K677" s="330">
        <f t="shared" si="40"/>
        <v>0</v>
      </c>
      <c r="L677" s="9" t="s">
        <v>14</v>
      </c>
      <c r="M677" s="9" t="s">
        <v>14</v>
      </c>
      <c r="N677" s="9">
        <f t="shared" si="43"/>
        <v>0</v>
      </c>
    </row>
    <row r="678" spans="1:14" ht="15" customHeight="1" x14ac:dyDescent="0.25">
      <c r="A678" s="11">
        <v>40547</v>
      </c>
      <c r="B678" s="340">
        <v>574</v>
      </c>
      <c r="C678" s="21">
        <v>6</v>
      </c>
      <c r="D678" s="21">
        <v>2</v>
      </c>
      <c r="E678" s="21" t="s">
        <v>143</v>
      </c>
      <c r="F678" s="21" t="s">
        <v>148</v>
      </c>
      <c r="G678" s="21" t="s">
        <v>157</v>
      </c>
      <c r="H678" s="21" t="s">
        <v>154</v>
      </c>
      <c r="I678" s="326">
        <f>1.72/1000</f>
        <v>1.72E-3</v>
      </c>
      <c r="J678" s="326">
        <f>0.49/1000</f>
        <v>4.8999999999999998E-4</v>
      </c>
      <c r="K678" s="330">
        <f t="shared" si="40"/>
        <v>2.2100000000000002E-3</v>
      </c>
      <c r="L678" s="9">
        <f t="shared" si="41"/>
        <v>1.3040181956027292</v>
      </c>
      <c r="M678" s="9">
        <f t="shared" si="42"/>
        <v>0.37149355572403331</v>
      </c>
      <c r="N678" s="9">
        <f t="shared" si="43"/>
        <v>1.6755117513267628</v>
      </c>
    </row>
    <row r="679" spans="1:14" ht="15" customHeight="1" x14ac:dyDescent="0.25">
      <c r="A679" s="11">
        <v>40547</v>
      </c>
      <c r="B679" s="340">
        <v>577</v>
      </c>
      <c r="C679" s="21">
        <v>6</v>
      </c>
      <c r="D679" s="21">
        <v>2</v>
      </c>
      <c r="E679" s="21" t="s">
        <v>143</v>
      </c>
      <c r="F679" s="21" t="s">
        <v>150</v>
      </c>
      <c r="G679" s="21" t="s">
        <v>154</v>
      </c>
      <c r="H679" s="21" t="s">
        <v>154</v>
      </c>
      <c r="I679" s="326">
        <v>1.4999999999999999E-2</v>
      </c>
      <c r="J679" s="326">
        <f>2.73/1000</f>
        <v>2.7299999999999998E-3</v>
      </c>
      <c r="K679" s="330">
        <f t="shared" si="40"/>
        <v>1.7729999999999999E-2</v>
      </c>
      <c r="L679" s="9">
        <f t="shared" si="41"/>
        <v>11.372251705837757</v>
      </c>
      <c r="M679" s="9">
        <f t="shared" si="42"/>
        <v>2.0697498104624716</v>
      </c>
      <c r="N679" s="9">
        <f t="shared" si="43"/>
        <v>13.442001516300227</v>
      </c>
    </row>
    <row r="680" spans="1:14" ht="15" customHeight="1" x14ac:dyDescent="0.25">
      <c r="A680" s="11">
        <v>40547</v>
      </c>
      <c r="B680" s="340">
        <v>587</v>
      </c>
      <c r="C680" s="21">
        <v>6</v>
      </c>
      <c r="D680" s="21">
        <v>2</v>
      </c>
      <c r="E680" s="21" t="s">
        <v>143</v>
      </c>
      <c r="F680" s="21" t="s">
        <v>149</v>
      </c>
      <c r="G680" s="21" t="s">
        <v>154</v>
      </c>
      <c r="H680" s="21" t="s">
        <v>154</v>
      </c>
      <c r="I680" s="326">
        <f>1.47/1000</f>
        <v>1.47E-3</v>
      </c>
      <c r="J680" s="21" t="s">
        <v>14</v>
      </c>
      <c r="K680" s="330">
        <f t="shared" si="40"/>
        <v>1.47E-3</v>
      </c>
      <c r="L680" s="9">
        <f t="shared" si="41"/>
        <v>1.1144806671721001</v>
      </c>
      <c r="M680" s="9" t="s">
        <v>14</v>
      </c>
      <c r="N680" s="9">
        <f t="shared" si="43"/>
        <v>1.1144806671721001</v>
      </c>
    </row>
    <row r="681" spans="1:14" ht="15" customHeight="1" x14ac:dyDescent="0.25">
      <c r="A681" s="11">
        <v>40640</v>
      </c>
      <c r="B681" s="340">
        <v>2</v>
      </c>
      <c r="C681" s="339">
        <v>1</v>
      </c>
      <c r="D681" s="339">
        <v>1</v>
      </c>
      <c r="E681" s="339" t="s">
        <v>142</v>
      </c>
      <c r="F681" s="339" t="s">
        <v>148</v>
      </c>
      <c r="G681" s="339" t="s">
        <v>154</v>
      </c>
      <c r="H681" s="339" t="s">
        <v>155</v>
      </c>
      <c r="I681" s="326">
        <v>5.6000000000000001E-2</v>
      </c>
      <c r="J681" s="326">
        <v>1.2E-2</v>
      </c>
      <c r="K681" s="330">
        <f t="shared" si="40"/>
        <v>6.8000000000000005E-2</v>
      </c>
      <c r="L681" s="9">
        <f t="shared" si="41"/>
        <v>42.456406368460954</v>
      </c>
      <c r="M681" s="9">
        <f t="shared" si="42"/>
        <v>9.0978013646702056</v>
      </c>
      <c r="N681" s="9">
        <f t="shared" si="43"/>
        <v>51.554207733131165</v>
      </c>
    </row>
    <row r="682" spans="1:14" ht="15" customHeight="1" x14ac:dyDescent="0.25">
      <c r="A682" s="11">
        <v>40640</v>
      </c>
      <c r="B682" s="340">
        <v>12</v>
      </c>
      <c r="C682" s="339">
        <v>1</v>
      </c>
      <c r="D682" s="339">
        <v>1</v>
      </c>
      <c r="E682" s="339" t="s">
        <v>142</v>
      </c>
      <c r="F682" s="339" t="s">
        <v>148</v>
      </c>
      <c r="G682" s="339" t="s">
        <v>154</v>
      </c>
      <c r="H682" s="339" t="s">
        <v>156</v>
      </c>
      <c r="I682" s="326">
        <v>1.9E-2</v>
      </c>
      <c r="J682" s="326">
        <v>5.0000000000000001E-3</v>
      </c>
      <c r="K682" s="330">
        <f t="shared" si="40"/>
        <v>2.4E-2</v>
      </c>
      <c r="L682" s="9">
        <f t="shared" si="41"/>
        <v>14.404852160727824</v>
      </c>
      <c r="M682" s="9">
        <f t="shared" si="42"/>
        <v>3.7907505686125855</v>
      </c>
      <c r="N682" s="9">
        <f t="shared" si="43"/>
        <v>18.195602729340411</v>
      </c>
    </row>
    <row r="683" spans="1:14" ht="15" customHeight="1" x14ac:dyDescent="0.25">
      <c r="A683" s="11">
        <v>40640</v>
      </c>
      <c r="B683" s="340">
        <v>22</v>
      </c>
      <c r="C683" s="339">
        <v>1</v>
      </c>
      <c r="D683" s="339">
        <v>1</v>
      </c>
      <c r="E683" s="339" t="s">
        <v>142</v>
      </c>
      <c r="F683" s="339" t="s">
        <v>149</v>
      </c>
      <c r="G683" s="339" t="s">
        <v>154</v>
      </c>
      <c r="H683" s="339" t="s">
        <v>154</v>
      </c>
      <c r="I683" s="326">
        <v>1E-3</v>
      </c>
      <c r="J683" s="326">
        <v>8.4999999999999995E-4</v>
      </c>
      <c r="K683" s="330">
        <f t="shared" si="40"/>
        <v>1.8500000000000001E-3</v>
      </c>
      <c r="L683" s="9">
        <f t="shared" si="41"/>
        <v>0.75815011372251706</v>
      </c>
      <c r="M683" s="9">
        <f t="shared" si="42"/>
        <v>0.64442759666413951</v>
      </c>
      <c r="N683" s="9">
        <f t="shared" si="43"/>
        <v>1.4025777103866566</v>
      </c>
    </row>
    <row r="684" spans="1:14" ht="15" customHeight="1" x14ac:dyDescent="0.25">
      <c r="A684" s="11">
        <v>40640</v>
      </c>
      <c r="B684" s="340">
        <v>25</v>
      </c>
      <c r="C684" s="339">
        <v>1</v>
      </c>
      <c r="D684" s="339">
        <v>1</v>
      </c>
      <c r="E684" s="339" t="s">
        <v>142</v>
      </c>
      <c r="F684" s="339" t="s">
        <v>148</v>
      </c>
      <c r="G684" s="339" t="s">
        <v>154</v>
      </c>
      <c r="H684" s="339" t="s">
        <v>154</v>
      </c>
      <c r="I684" s="326">
        <v>6.3E-2</v>
      </c>
      <c r="J684" s="326">
        <v>1.25E-3</v>
      </c>
      <c r="K684" s="330">
        <f t="shared" si="40"/>
        <v>6.4250000000000002E-2</v>
      </c>
      <c r="L684" s="9">
        <f t="shared" si="41"/>
        <v>47.763457164518577</v>
      </c>
      <c r="M684" s="9">
        <f t="shared" si="42"/>
        <v>0.94768764215314638</v>
      </c>
      <c r="N684" s="9">
        <f t="shared" si="43"/>
        <v>48.711144806671726</v>
      </c>
    </row>
    <row r="685" spans="1:14" ht="15" customHeight="1" x14ac:dyDescent="0.25">
      <c r="A685" s="11">
        <v>40640</v>
      </c>
      <c r="B685" s="340">
        <v>28</v>
      </c>
      <c r="C685" s="339">
        <v>1</v>
      </c>
      <c r="D685" s="339">
        <v>1</v>
      </c>
      <c r="E685" s="339" t="s">
        <v>142</v>
      </c>
      <c r="F685" s="339" t="s">
        <v>148</v>
      </c>
      <c r="G685" s="339" t="s">
        <v>157</v>
      </c>
      <c r="H685" s="339" t="s">
        <v>154</v>
      </c>
      <c r="I685" s="326">
        <v>7.0000000000000001E-3</v>
      </c>
      <c r="J685" s="326">
        <v>1.2999999999999999E-2</v>
      </c>
      <c r="K685" s="330">
        <f t="shared" si="40"/>
        <v>0.02</v>
      </c>
      <c r="L685" s="9">
        <f t="shared" si="41"/>
        <v>5.3070507960576192</v>
      </c>
      <c r="M685" s="9">
        <f t="shared" si="42"/>
        <v>9.855951478392722</v>
      </c>
      <c r="N685" s="9">
        <f t="shared" si="43"/>
        <v>15.163002274450342</v>
      </c>
    </row>
    <row r="686" spans="1:14" ht="15" customHeight="1" x14ac:dyDescent="0.25">
      <c r="A686" s="11">
        <v>40640</v>
      </c>
      <c r="B686" s="340">
        <v>31</v>
      </c>
      <c r="C686" s="339">
        <v>1</v>
      </c>
      <c r="D686" s="339">
        <v>1</v>
      </c>
      <c r="E686" s="339" t="s">
        <v>142</v>
      </c>
      <c r="F686" s="339" t="s">
        <v>150</v>
      </c>
      <c r="G686" s="339" t="s">
        <v>154</v>
      </c>
      <c r="H686" s="339" t="s">
        <v>154</v>
      </c>
      <c r="I686" s="326">
        <v>8.3000000000000004E-2</v>
      </c>
      <c r="J686" s="326">
        <v>2.4E-2</v>
      </c>
      <c r="K686" s="330">
        <f t="shared" si="40"/>
        <v>0.10700000000000001</v>
      </c>
      <c r="L686" s="9">
        <f t="shared" si="41"/>
        <v>62.926459438968919</v>
      </c>
      <c r="M686" s="9">
        <f t="shared" si="42"/>
        <v>18.195602729340411</v>
      </c>
      <c r="N686" s="9">
        <f t="shared" si="43"/>
        <v>81.122062168309341</v>
      </c>
    </row>
    <row r="687" spans="1:14" ht="15" customHeight="1" x14ac:dyDescent="0.25">
      <c r="A687" s="11">
        <v>40640</v>
      </c>
      <c r="B687" s="340">
        <v>32</v>
      </c>
      <c r="C687" s="339">
        <v>1</v>
      </c>
      <c r="D687" s="339">
        <v>1</v>
      </c>
      <c r="E687" s="339" t="s">
        <v>142</v>
      </c>
      <c r="F687" s="339" t="s">
        <v>151</v>
      </c>
      <c r="G687" s="339" t="s">
        <v>154</v>
      </c>
      <c r="H687" s="339" t="s">
        <v>154</v>
      </c>
      <c r="I687" s="326">
        <v>2.9999999999999997E-4</v>
      </c>
      <c r="J687" s="326">
        <v>4.0000000000000001E-3</v>
      </c>
      <c r="K687" s="330">
        <f t="shared" si="40"/>
        <v>4.3E-3</v>
      </c>
      <c r="L687" s="9">
        <f t="shared" si="41"/>
        <v>0.2274450341167551</v>
      </c>
      <c r="M687" s="9">
        <f t="shared" si="42"/>
        <v>3.0326004548900682</v>
      </c>
      <c r="N687" s="9">
        <f t="shared" si="43"/>
        <v>3.2600454890068233</v>
      </c>
    </row>
    <row r="688" spans="1:14" ht="15" customHeight="1" x14ac:dyDescent="0.25">
      <c r="A688" s="11">
        <v>40640</v>
      </c>
      <c r="B688" s="340">
        <v>108</v>
      </c>
      <c r="C688" s="339">
        <v>2</v>
      </c>
      <c r="D688" s="339">
        <v>1</v>
      </c>
      <c r="E688" s="339" t="s">
        <v>144</v>
      </c>
      <c r="F688" s="339" t="s">
        <v>149</v>
      </c>
      <c r="G688" s="339" t="s">
        <v>154</v>
      </c>
      <c r="H688" s="339" t="s">
        <v>154</v>
      </c>
      <c r="I688" s="326">
        <v>1.08E-3</v>
      </c>
      <c r="J688" s="326">
        <v>5.0000000000000001E-3</v>
      </c>
      <c r="K688" s="330">
        <f t="shared" si="40"/>
        <v>6.0800000000000003E-3</v>
      </c>
      <c r="L688" s="9">
        <f t="shared" si="41"/>
        <v>0.8188021228203185</v>
      </c>
      <c r="M688" s="9">
        <f t="shared" si="42"/>
        <v>3.7907505686125855</v>
      </c>
      <c r="N688" s="9">
        <f t="shared" si="43"/>
        <v>4.6095526914329046</v>
      </c>
    </row>
    <row r="689" spans="1:14" ht="15" customHeight="1" x14ac:dyDescent="0.25">
      <c r="A689" s="11">
        <v>40640</v>
      </c>
      <c r="B689" s="340">
        <v>119</v>
      </c>
      <c r="C689" s="339">
        <v>2</v>
      </c>
      <c r="D689" s="339">
        <v>1</v>
      </c>
      <c r="E689" s="339" t="s">
        <v>144</v>
      </c>
      <c r="F689" s="339" t="s">
        <v>148</v>
      </c>
      <c r="G689" s="339" t="s">
        <v>154</v>
      </c>
      <c r="H689" s="339" t="s">
        <v>156</v>
      </c>
      <c r="I689" s="326">
        <v>3.0000000000000001E-3</v>
      </c>
      <c r="J689" s="326">
        <v>2E-3</v>
      </c>
      <c r="K689" s="330">
        <f t="shared" si="40"/>
        <v>5.0000000000000001E-3</v>
      </c>
      <c r="L689" s="9">
        <f t="shared" si="41"/>
        <v>2.2744503411675514</v>
      </c>
      <c r="M689" s="9">
        <f t="shared" si="42"/>
        <v>1.5163002274450341</v>
      </c>
      <c r="N689" s="9">
        <f t="shared" si="43"/>
        <v>3.7907505686125855</v>
      </c>
    </row>
    <row r="690" spans="1:14" ht="15" customHeight="1" x14ac:dyDescent="0.25">
      <c r="A690" s="11">
        <v>40640</v>
      </c>
      <c r="B690" s="340">
        <v>123</v>
      </c>
      <c r="C690" s="339">
        <v>2</v>
      </c>
      <c r="D690" s="339">
        <v>1</v>
      </c>
      <c r="E690" s="339" t="s">
        <v>144</v>
      </c>
      <c r="F690" s="339" t="s">
        <v>148</v>
      </c>
      <c r="G690" s="339" t="s">
        <v>157</v>
      </c>
      <c r="H690" s="339" t="s">
        <v>154</v>
      </c>
      <c r="I690" s="326">
        <v>1.2E-2</v>
      </c>
      <c r="J690" s="326">
        <v>1.2E-2</v>
      </c>
      <c r="K690" s="330">
        <f t="shared" si="40"/>
        <v>2.4E-2</v>
      </c>
      <c r="L690" s="9">
        <f t="shared" si="41"/>
        <v>9.0978013646702056</v>
      </c>
      <c r="M690" s="9">
        <f t="shared" si="42"/>
        <v>9.0978013646702056</v>
      </c>
      <c r="N690" s="9">
        <f t="shared" si="43"/>
        <v>18.195602729340411</v>
      </c>
    </row>
    <row r="691" spans="1:14" ht="15" customHeight="1" x14ac:dyDescent="0.25">
      <c r="A691" s="11">
        <v>40640</v>
      </c>
      <c r="B691" s="340">
        <v>124</v>
      </c>
      <c r="C691" s="339">
        <v>2</v>
      </c>
      <c r="D691" s="339">
        <v>1</v>
      </c>
      <c r="E691" s="339" t="s">
        <v>144</v>
      </c>
      <c r="F691" s="339" t="s">
        <v>148</v>
      </c>
      <c r="G691" s="339" t="s">
        <v>154</v>
      </c>
      <c r="H691" s="339" t="s">
        <v>154</v>
      </c>
      <c r="I691" s="326">
        <v>0.01</v>
      </c>
      <c r="J691" s="326">
        <v>6.0000000000000001E-3</v>
      </c>
      <c r="K691" s="330">
        <f t="shared" si="40"/>
        <v>1.6E-2</v>
      </c>
      <c r="L691" s="9">
        <f t="shared" si="41"/>
        <v>7.581501137225171</v>
      </c>
      <c r="M691" s="9">
        <f t="shared" si="42"/>
        <v>4.5489006823351028</v>
      </c>
      <c r="N691" s="9">
        <f t="shared" si="43"/>
        <v>12.130401819560273</v>
      </c>
    </row>
    <row r="692" spans="1:14" ht="15" customHeight="1" x14ac:dyDescent="0.25">
      <c r="A692" s="11">
        <v>40640</v>
      </c>
      <c r="B692" s="340">
        <v>132</v>
      </c>
      <c r="C692" s="339">
        <v>2</v>
      </c>
      <c r="D692" s="339">
        <v>1</v>
      </c>
      <c r="E692" s="339" t="s">
        <v>144</v>
      </c>
      <c r="F692" s="339" t="s">
        <v>150</v>
      </c>
      <c r="G692" s="339" t="s">
        <v>154</v>
      </c>
      <c r="H692" s="339" t="s">
        <v>154</v>
      </c>
      <c r="I692" s="326">
        <v>8.0000000000000002E-3</v>
      </c>
      <c r="J692" s="326">
        <v>7.0000000000000001E-3</v>
      </c>
      <c r="K692" s="330">
        <f t="shared" si="40"/>
        <v>1.4999999999999999E-2</v>
      </c>
      <c r="L692" s="9">
        <f t="shared" si="41"/>
        <v>6.0652009097801365</v>
      </c>
      <c r="M692" s="9">
        <f t="shared" si="42"/>
        <v>5.3070507960576192</v>
      </c>
      <c r="N692" s="9">
        <f t="shared" si="43"/>
        <v>11.372251705837757</v>
      </c>
    </row>
    <row r="693" spans="1:14" ht="15" customHeight="1" x14ac:dyDescent="0.25">
      <c r="A693" s="11">
        <v>40640</v>
      </c>
      <c r="B693" s="340">
        <v>133</v>
      </c>
      <c r="C693" s="339">
        <v>2</v>
      </c>
      <c r="D693" s="339">
        <v>1</v>
      </c>
      <c r="E693" s="339" t="s">
        <v>144</v>
      </c>
      <c r="F693" s="339" t="s">
        <v>148</v>
      </c>
      <c r="G693" s="339" t="s">
        <v>154</v>
      </c>
      <c r="H693" s="339" t="s">
        <v>155</v>
      </c>
      <c r="I693" s="326">
        <v>3.0000000000000001E-3</v>
      </c>
      <c r="J693" s="326">
        <v>3.0000000000000001E-3</v>
      </c>
      <c r="K693" s="330">
        <f t="shared" si="40"/>
        <v>6.0000000000000001E-3</v>
      </c>
      <c r="L693" s="9">
        <f t="shared" si="41"/>
        <v>2.2744503411675514</v>
      </c>
      <c r="M693" s="9">
        <f t="shared" si="42"/>
        <v>2.2744503411675514</v>
      </c>
      <c r="N693" s="9">
        <f t="shared" si="43"/>
        <v>4.5489006823351028</v>
      </c>
    </row>
    <row r="694" spans="1:14" ht="15" customHeight="1" x14ac:dyDescent="0.25">
      <c r="A694" s="11">
        <v>40640</v>
      </c>
      <c r="B694" s="340">
        <v>134</v>
      </c>
      <c r="C694" s="339">
        <v>2</v>
      </c>
      <c r="D694" s="339">
        <v>1</v>
      </c>
      <c r="E694" s="339" t="s">
        <v>144</v>
      </c>
      <c r="F694" s="339" t="s">
        <v>151</v>
      </c>
      <c r="G694" s="339" t="s">
        <v>154</v>
      </c>
      <c r="H694" s="339" t="s">
        <v>154</v>
      </c>
      <c r="I694" s="326">
        <v>4.6999999999999999E-4</v>
      </c>
      <c r="J694" s="326">
        <v>1E-3</v>
      </c>
      <c r="K694" s="330">
        <f t="shared" si="40"/>
        <v>1.47E-3</v>
      </c>
      <c r="L694" s="9">
        <f t="shared" si="41"/>
        <v>0.35633055344958303</v>
      </c>
      <c r="M694" s="9">
        <f t="shared" si="42"/>
        <v>0.75815011372251706</v>
      </c>
      <c r="N694" s="9">
        <f t="shared" si="43"/>
        <v>1.1144806671721001</v>
      </c>
    </row>
    <row r="695" spans="1:14" ht="15" customHeight="1" x14ac:dyDescent="0.25">
      <c r="A695" s="11">
        <v>40640</v>
      </c>
      <c r="B695" s="340">
        <v>223</v>
      </c>
      <c r="C695" s="339">
        <v>3</v>
      </c>
      <c r="D695" s="339">
        <v>1</v>
      </c>
      <c r="E695" s="339" t="s">
        <v>145</v>
      </c>
      <c r="F695" s="339" t="s">
        <v>151</v>
      </c>
      <c r="G695" s="339" t="s">
        <v>154</v>
      </c>
      <c r="H695" s="339" t="s">
        <v>154</v>
      </c>
      <c r="I695" s="326">
        <v>2.1000000000000001E-2</v>
      </c>
      <c r="J695" s="326">
        <v>1E-3</v>
      </c>
      <c r="K695" s="330">
        <f t="shared" si="40"/>
        <v>2.2000000000000002E-2</v>
      </c>
      <c r="L695" s="9">
        <f t="shared" si="41"/>
        <v>15.921152388172858</v>
      </c>
      <c r="M695" s="9">
        <f t="shared" si="42"/>
        <v>0.75815011372251706</v>
      </c>
      <c r="N695" s="9">
        <f t="shared" si="43"/>
        <v>16.679302501895378</v>
      </c>
    </row>
    <row r="696" spans="1:14" ht="15" customHeight="1" x14ac:dyDescent="0.25">
      <c r="A696" s="11">
        <v>40640</v>
      </c>
      <c r="B696" s="340">
        <v>224</v>
      </c>
      <c r="C696" s="339">
        <v>3</v>
      </c>
      <c r="D696" s="339">
        <v>1</v>
      </c>
      <c r="E696" s="339" t="s">
        <v>145</v>
      </c>
      <c r="F696" s="339" t="s">
        <v>148</v>
      </c>
      <c r="G696" s="339" t="s">
        <v>154</v>
      </c>
      <c r="H696" s="339" t="s">
        <v>156</v>
      </c>
      <c r="I696" s="326">
        <v>1.0999999999999999E-2</v>
      </c>
      <c r="J696" s="326">
        <v>0.01</v>
      </c>
      <c r="K696" s="330">
        <f t="shared" si="40"/>
        <v>2.0999999999999998E-2</v>
      </c>
      <c r="L696" s="9">
        <f t="shared" si="41"/>
        <v>8.3396512509476874</v>
      </c>
      <c r="M696" s="9">
        <f t="shared" si="42"/>
        <v>7.581501137225171</v>
      </c>
      <c r="N696" s="9">
        <f t="shared" si="43"/>
        <v>15.921152388172857</v>
      </c>
    </row>
    <row r="697" spans="1:14" ht="15" customHeight="1" x14ac:dyDescent="0.25">
      <c r="A697" s="11">
        <v>40640</v>
      </c>
      <c r="B697" s="340">
        <v>227</v>
      </c>
      <c r="C697" s="339">
        <v>3</v>
      </c>
      <c r="D697" s="339">
        <v>1</v>
      </c>
      <c r="E697" s="339" t="s">
        <v>145</v>
      </c>
      <c r="F697" s="339" t="s">
        <v>148</v>
      </c>
      <c r="G697" s="339" t="s">
        <v>154</v>
      </c>
      <c r="H697" s="339" t="s">
        <v>154</v>
      </c>
      <c r="I697" s="326">
        <v>1.9E-2</v>
      </c>
      <c r="J697" s="326">
        <v>1.4E-2</v>
      </c>
      <c r="K697" s="330">
        <f t="shared" si="40"/>
        <v>3.3000000000000002E-2</v>
      </c>
      <c r="L697" s="9">
        <f t="shared" si="41"/>
        <v>14.404852160727824</v>
      </c>
      <c r="M697" s="9">
        <f t="shared" si="42"/>
        <v>10.614101592115238</v>
      </c>
      <c r="N697" s="9">
        <f t="shared" si="43"/>
        <v>25.018953752843064</v>
      </c>
    </row>
    <row r="698" spans="1:14" ht="15" customHeight="1" x14ac:dyDescent="0.25">
      <c r="A698" s="11">
        <v>40640</v>
      </c>
      <c r="B698" s="340">
        <v>229</v>
      </c>
      <c r="C698" s="339">
        <v>3</v>
      </c>
      <c r="D698" s="339">
        <v>1</v>
      </c>
      <c r="E698" s="339" t="s">
        <v>145</v>
      </c>
      <c r="F698" s="339" t="s">
        <v>149</v>
      </c>
      <c r="G698" s="339" t="s">
        <v>154</v>
      </c>
      <c r="H698" s="339" t="s">
        <v>154</v>
      </c>
      <c r="I698" s="326">
        <v>8.9999999999999993E-3</v>
      </c>
      <c r="J698" s="326">
        <v>7.7999999999999999E-4</v>
      </c>
      <c r="K698" s="330">
        <f t="shared" si="40"/>
        <v>9.7799999999999988E-3</v>
      </c>
      <c r="L698" s="9">
        <f t="shared" si="41"/>
        <v>6.8233510235026538</v>
      </c>
      <c r="M698" s="9">
        <f t="shared" si="42"/>
        <v>0.59135708870356329</v>
      </c>
      <c r="N698" s="9">
        <f t="shared" si="43"/>
        <v>7.414708112206216</v>
      </c>
    </row>
    <row r="699" spans="1:14" ht="15" customHeight="1" x14ac:dyDescent="0.25">
      <c r="A699" s="11">
        <v>40640</v>
      </c>
      <c r="B699" s="340">
        <v>232</v>
      </c>
      <c r="C699" s="339">
        <v>3</v>
      </c>
      <c r="D699" s="339">
        <v>1</v>
      </c>
      <c r="E699" s="339" t="s">
        <v>145</v>
      </c>
      <c r="F699" s="339" t="s">
        <v>148</v>
      </c>
      <c r="G699" s="339" t="s">
        <v>154</v>
      </c>
      <c r="H699" s="339" t="s">
        <v>155</v>
      </c>
      <c r="I699" s="326">
        <v>2.7E-2</v>
      </c>
      <c r="J699" s="326">
        <v>8.9999999999999993E-3</v>
      </c>
      <c r="K699" s="330">
        <f t="shared" si="40"/>
        <v>3.5999999999999997E-2</v>
      </c>
      <c r="L699" s="9">
        <f t="shared" si="41"/>
        <v>20.470053070507962</v>
      </c>
      <c r="M699" s="9">
        <f t="shared" si="42"/>
        <v>6.8233510235026538</v>
      </c>
      <c r="N699" s="9">
        <f t="shared" si="43"/>
        <v>27.293404094010615</v>
      </c>
    </row>
    <row r="700" spans="1:14" ht="15" customHeight="1" x14ac:dyDescent="0.25">
      <c r="A700" s="11">
        <v>40640</v>
      </c>
      <c r="B700" s="340">
        <v>244</v>
      </c>
      <c r="C700" s="339">
        <v>3</v>
      </c>
      <c r="D700" s="339">
        <v>1</v>
      </c>
      <c r="E700" s="339" t="s">
        <v>145</v>
      </c>
      <c r="F700" s="339" t="s">
        <v>148</v>
      </c>
      <c r="G700" s="339" t="s">
        <v>157</v>
      </c>
      <c r="H700" s="339" t="s">
        <v>154</v>
      </c>
      <c r="I700" s="326">
        <v>2.8000000000000001E-2</v>
      </c>
      <c r="J700" s="326">
        <v>6.0000000000000001E-3</v>
      </c>
      <c r="K700" s="330">
        <f t="shared" si="40"/>
        <v>3.4000000000000002E-2</v>
      </c>
      <c r="L700" s="9">
        <f t="shared" si="41"/>
        <v>21.228203184230477</v>
      </c>
      <c r="M700" s="9">
        <f t="shared" si="42"/>
        <v>4.5489006823351028</v>
      </c>
      <c r="N700" s="9">
        <f t="shared" si="43"/>
        <v>25.777103866565582</v>
      </c>
    </row>
    <row r="701" spans="1:14" ht="15" customHeight="1" x14ac:dyDescent="0.25">
      <c r="A701" s="11">
        <v>40640</v>
      </c>
      <c r="B701" s="340">
        <v>245</v>
      </c>
      <c r="C701" s="339">
        <v>3</v>
      </c>
      <c r="D701" s="339">
        <v>1</v>
      </c>
      <c r="E701" s="339" t="s">
        <v>145</v>
      </c>
      <c r="F701" s="339" t="s">
        <v>150</v>
      </c>
      <c r="G701" s="339" t="s">
        <v>154</v>
      </c>
      <c r="H701" s="339" t="s">
        <v>154</v>
      </c>
      <c r="I701" s="326">
        <v>4.1000000000000002E-2</v>
      </c>
      <c r="J701" s="326">
        <v>8.0000000000000002E-3</v>
      </c>
      <c r="K701" s="330">
        <f t="shared" si="40"/>
        <v>4.9000000000000002E-2</v>
      </c>
      <c r="L701" s="9">
        <f t="shared" si="41"/>
        <v>31.084154662623199</v>
      </c>
      <c r="M701" s="9">
        <f t="shared" si="42"/>
        <v>6.0652009097801365</v>
      </c>
      <c r="N701" s="9">
        <f t="shared" si="43"/>
        <v>37.149355572403337</v>
      </c>
    </row>
    <row r="702" spans="1:14" ht="15" customHeight="1" x14ac:dyDescent="0.25">
      <c r="A702" s="11">
        <v>40640</v>
      </c>
      <c r="B702" s="340">
        <v>247</v>
      </c>
      <c r="C702" s="339">
        <v>3</v>
      </c>
      <c r="D702" s="339">
        <v>2</v>
      </c>
      <c r="E702" s="339" t="s">
        <v>143</v>
      </c>
      <c r="F702" s="339" t="s">
        <v>150</v>
      </c>
      <c r="G702" s="339" t="s">
        <v>154</v>
      </c>
      <c r="H702" s="339" t="s">
        <v>154</v>
      </c>
      <c r="I702" s="326">
        <v>5.2999999999999999E-2</v>
      </c>
      <c r="J702" s="326">
        <v>7.0000000000000001E-3</v>
      </c>
      <c r="K702" s="330">
        <f t="shared" si="40"/>
        <v>0.06</v>
      </c>
      <c r="L702" s="9">
        <f t="shared" si="41"/>
        <v>40.181956027293403</v>
      </c>
      <c r="M702" s="9">
        <f t="shared" si="42"/>
        <v>5.3070507960576192</v>
      </c>
      <c r="N702" s="9">
        <f t="shared" si="43"/>
        <v>45.489006823351026</v>
      </c>
    </row>
    <row r="703" spans="1:14" ht="15" customHeight="1" x14ac:dyDescent="0.25">
      <c r="A703" s="11">
        <v>40640</v>
      </c>
      <c r="B703" s="340">
        <v>248</v>
      </c>
      <c r="C703" s="339">
        <v>3</v>
      </c>
      <c r="D703" s="339">
        <v>2</v>
      </c>
      <c r="E703" s="339" t="s">
        <v>143</v>
      </c>
      <c r="F703" s="339" t="s">
        <v>148</v>
      </c>
      <c r="G703" s="339" t="s">
        <v>154</v>
      </c>
      <c r="H703" s="339" t="s">
        <v>156</v>
      </c>
      <c r="I703" s="326">
        <v>6.0000000000000001E-3</v>
      </c>
      <c r="J703" s="326">
        <v>1E-3</v>
      </c>
      <c r="K703" s="330">
        <f t="shared" si="40"/>
        <v>7.0000000000000001E-3</v>
      </c>
      <c r="L703" s="9">
        <f t="shared" si="41"/>
        <v>4.5489006823351028</v>
      </c>
      <c r="M703" s="9">
        <f t="shared" si="42"/>
        <v>0.75815011372251706</v>
      </c>
      <c r="N703" s="9">
        <f t="shared" si="43"/>
        <v>5.3070507960576192</v>
      </c>
    </row>
    <row r="704" spans="1:14" ht="15" customHeight="1" x14ac:dyDescent="0.25">
      <c r="A704" s="11">
        <v>40640</v>
      </c>
      <c r="B704" s="340">
        <v>250</v>
      </c>
      <c r="C704" s="339">
        <v>3</v>
      </c>
      <c r="D704" s="339">
        <v>2</v>
      </c>
      <c r="E704" s="339" t="s">
        <v>143</v>
      </c>
      <c r="F704" s="339" t="s">
        <v>148</v>
      </c>
      <c r="G704" s="339" t="s">
        <v>154</v>
      </c>
      <c r="H704" s="339" t="s">
        <v>155</v>
      </c>
      <c r="I704" s="326">
        <v>1.0999999999999999E-2</v>
      </c>
      <c r="J704" s="326">
        <v>8.9999999999999993E-3</v>
      </c>
      <c r="K704" s="330">
        <f t="shared" si="40"/>
        <v>1.9999999999999997E-2</v>
      </c>
      <c r="L704" s="9">
        <f t="shared" si="41"/>
        <v>8.3396512509476874</v>
      </c>
      <c r="M704" s="9">
        <f t="shared" si="42"/>
        <v>6.8233510235026538</v>
      </c>
      <c r="N704" s="9">
        <f t="shared" si="43"/>
        <v>15.16300227445034</v>
      </c>
    </row>
    <row r="705" spans="1:14" ht="15" customHeight="1" x14ac:dyDescent="0.25">
      <c r="A705" s="11">
        <v>40640</v>
      </c>
      <c r="B705" s="340">
        <v>252</v>
      </c>
      <c r="C705" s="339">
        <v>3</v>
      </c>
      <c r="D705" s="339">
        <v>2</v>
      </c>
      <c r="E705" s="339" t="s">
        <v>143</v>
      </c>
      <c r="F705" s="339" t="s">
        <v>148</v>
      </c>
      <c r="G705" s="339" t="s">
        <v>157</v>
      </c>
      <c r="H705" s="339" t="s">
        <v>154</v>
      </c>
      <c r="I705" s="326">
        <v>8.0000000000000002E-3</v>
      </c>
      <c r="J705" s="326">
        <v>1.0999999999999999E-2</v>
      </c>
      <c r="K705" s="330">
        <f t="shared" si="40"/>
        <v>1.9E-2</v>
      </c>
      <c r="L705" s="9">
        <f t="shared" si="41"/>
        <v>6.0652009097801365</v>
      </c>
      <c r="M705" s="9">
        <f t="shared" si="42"/>
        <v>8.3396512509476874</v>
      </c>
      <c r="N705" s="9">
        <f t="shared" si="43"/>
        <v>14.404852160727824</v>
      </c>
    </row>
    <row r="706" spans="1:14" ht="15" customHeight="1" x14ac:dyDescent="0.25">
      <c r="A706" s="11">
        <v>40640</v>
      </c>
      <c r="B706" s="340">
        <v>257</v>
      </c>
      <c r="C706" s="339">
        <v>3</v>
      </c>
      <c r="D706" s="339">
        <v>2</v>
      </c>
      <c r="E706" s="339" t="s">
        <v>143</v>
      </c>
      <c r="F706" s="339" t="s">
        <v>151</v>
      </c>
      <c r="G706" s="339" t="s">
        <v>154</v>
      </c>
      <c r="H706" s="339" t="s">
        <v>154</v>
      </c>
      <c r="I706" s="326">
        <v>1.4E-2</v>
      </c>
      <c r="J706" s="326">
        <v>1E-3</v>
      </c>
      <c r="K706" s="330">
        <f t="shared" si="40"/>
        <v>1.4999999999999999E-2</v>
      </c>
      <c r="L706" s="9">
        <f t="shared" si="41"/>
        <v>10.614101592115238</v>
      </c>
      <c r="M706" s="9">
        <f t="shared" si="42"/>
        <v>0.75815011372251706</v>
      </c>
      <c r="N706" s="9">
        <f t="shared" si="43"/>
        <v>11.372251705837757</v>
      </c>
    </row>
    <row r="707" spans="1:14" ht="15" customHeight="1" x14ac:dyDescent="0.25">
      <c r="A707" s="11">
        <v>40640</v>
      </c>
      <c r="B707" s="340">
        <v>272</v>
      </c>
      <c r="C707" s="339">
        <v>3</v>
      </c>
      <c r="D707" s="339">
        <v>2</v>
      </c>
      <c r="E707" s="339" t="s">
        <v>143</v>
      </c>
      <c r="F707" s="339" t="s">
        <v>148</v>
      </c>
      <c r="G707" s="339" t="s">
        <v>154</v>
      </c>
      <c r="H707" s="339" t="s">
        <v>154</v>
      </c>
      <c r="I707" s="326">
        <v>4.3999999999999997E-2</v>
      </c>
      <c r="J707" s="326">
        <v>3.0000000000000001E-3</v>
      </c>
      <c r="K707" s="330">
        <f t="shared" si="40"/>
        <v>4.7E-2</v>
      </c>
      <c r="L707" s="9">
        <f t="shared" si="41"/>
        <v>33.35860500379075</v>
      </c>
      <c r="M707" s="9">
        <f t="shared" si="42"/>
        <v>2.2744503411675514</v>
      </c>
      <c r="N707" s="9">
        <f t="shared" si="43"/>
        <v>35.633055344958301</v>
      </c>
    </row>
    <row r="708" spans="1:14" ht="15" customHeight="1" x14ac:dyDescent="0.25">
      <c r="A708" s="11">
        <v>40640</v>
      </c>
      <c r="B708" s="340">
        <v>273</v>
      </c>
      <c r="C708" s="339">
        <v>3</v>
      </c>
      <c r="D708" s="339">
        <v>2</v>
      </c>
      <c r="E708" s="339" t="s">
        <v>143</v>
      </c>
      <c r="F708" s="339" t="s">
        <v>149</v>
      </c>
      <c r="G708" s="339" t="s">
        <v>154</v>
      </c>
      <c r="H708" s="339" t="s">
        <v>154</v>
      </c>
      <c r="I708" s="326">
        <v>1.2E-2</v>
      </c>
      <c r="J708" s="326">
        <v>8.8000000000000003E-4</v>
      </c>
      <c r="K708" s="330">
        <f t="shared" si="40"/>
        <v>1.2880000000000001E-2</v>
      </c>
      <c r="L708" s="9">
        <f t="shared" si="41"/>
        <v>9.0978013646702056</v>
      </c>
      <c r="M708" s="9">
        <f t="shared" si="42"/>
        <v>0.66717210007581507</v>
      </c>
      <c r="N708" s="9">
        <f t="shared" si="43"/>
        <v>9.7649734647460207</v>
      </c>
    </row>
    <row r="709" spans="1:14" ht="15" customHeight="1" x14ac:dyDescent="0.25">
      <c r="A709" s="11">
        <v>40640</v>
      </c>
      <c r="B709" s="340">
        <v>281</v>
      </c>
      <c r="C709" s="339">
        <v>3</v>
      </c>
      <c r="D709" s="339">
        <v>3</v>
      </c>
      <c r="E709" s="339" t="s">
        <v>142</v>
      </c>
      <c r="F709" s="339" t="s">
        <v>151</v>
      </c>
      <c r="G709" s="339" t="s">
        <v>154</v>
      </c>
      <c r="H709" s="339" t="s">
        <v>154</v>
      </c>
      <c r="I709" s="326">
        <v>6.0000000000000001E-3</v>
      </c>
      <c r="J709" s="326">
        <v>2E-3</v>
      </c>
      <c r="K709" s="330">
        <f t="shared" si="40"/>
        <v>8.0000000000000002E-3</v>
      </c>
      <c r="L709" s="9">
        <f t="shared" si="41"/>
        <v>4.5489006823351028</v>
      </c>
      <c r="M709" s="9">
        <f t="shared" si="42"/>
        <v>1.5163002274450341</v>
      </c>
      <c r="N709" s="9">
        <f t="shared" si="43"/>
        <v>6.0652009097801365</v>
      </c>
    </row>
    <row r="710" spans="1:14" ht="15" customHeight="1" x14ac:dyDescent="0.25">
      <c r="A710" s="11">
        <v>40640</v>
      </c>
      <c r="B710" s="340">
        <v>283</v>
      </c>
      <c r="C710" s="339">
        <v>3</v>
      </c>
      <c r="D710" s="339">
        <v>3</v>
      </c>
      <c r="E710" s="339" t="s">
        <v>142</v>
      </c>
      <c r="F710" s="339" t="s">
        <v>148</v>
      </c>
      <c r="G710" s="339" t="s">
        <v>157</v>
      </c>
      <c r="H710" s="339" t="s">
        <v>154</v>
      </c>
      <c r="I710" s="326">
        <v>8.0000000000000002E-3</v>
      </c>
      <c r="J710" s="326">
        <v>8.5999999999999998E-4</v>
      </c>
      <c r="K710" s="330">
        <f t="shared" si="40"/>
        <v>8.8599999999999998E-3</v>
      </c>
      <c r="L710" s="9">
        <f t="shared" si="41"/>
        <v>6.0652009097801365</v>
      </c>
      <c r="M710" s="9">
        <f t="shared" si="42"/>
        <v>0.65200909780136462</v>
      </c>
      <c r="N710" s="9">
        <f t="shared" si="43"/>
        <v>6.7172100075815013</v>
      </c>
    </row>
    <row r="711" spans="1:14" ht="15" customHeight="1" x14ac:dyDescent="0.25">
      <c r="A711" s="11">
        <v>40640</v>
      </c>
      <c r="B711" s="340">
        <v>286</v>
      </c>
      <c r="C711" s="339">
        <v>3</v>
      </c>
      <c r="D711" s="339">
        <v>3</v>
      </c>
      <c r="E711" s="339" t="s">
        <v>142</v>
      </c>
      <c r="F711" s="339" t="s">
        <v>150</v>
      </c>
      <c r="G711" s="339" t="s">
        <v>154</v>
      </c>
      <c r="H711" s="339" t="s">
        <v>154</v>
      </c>
      <c r="I711" s="326">
        <v>0.10100000000000001</v>
      </c>
      <c r="J711" s="326">
        <v>8.9999999999999993E-3</v>
      </c>
      <c r="K711" s="330">
        <f t="shared" si="40"/>
        <v>0.11</v>
      </c>
      <c r="L711" s="9">
        <f t="shared" si="41"/>
        <v>76.573161485974239</v>
      </c>
      <c r="M711" s="9">
        <f t="shared" si="42"/>
        <v>6.8233510235026538</v>
      </c>
      <c r="N711" s="9">
        <f t="shared" si="43"/>
        <v>83.396512509476878</v>
      </c>
    </row>
    <row r="712" spans="1:14" ht="15" customHeight="1" x14ac:dyDescent="0.25">
      <c r="A712" s="11">
        <v>40640</v>
      </c>
      <c r="B712" s="340">
        <v>291</v>
      </c>
      <c r="C712" s="339">
        <v>3</v>
      </c>
      <c r="D712" s="339">
        <v>3</v>
      </c>
      <c r="E712" s="339" t="s">
        <v>142</v>
      </c>
      <c r="F712" s="339" t="s">
        <v>148</v>
      </c>
      <c r="G712" s="339" t="s">
        <v>154</v>
      </c>
      <c r="H712" s="339" t="s">
        <v>155</v>
      </c>
      <c r="I712" s="326">
        <v>3.2000000000000001E-2</v>
      </c>
      <c r="J712" s="326">
        <v>1.2999999999999999E-2</v>
      </c>
      <c r="K712" s="330">
        <f t="shared" si="40"/>
        <v>4.4999999999999998E-2</v>
      </c>
      <c r="L712" s="9">
        <f t="shared" si="41"/>
        <v>24.260803639120546</v>
      </c>
      <c r="M712" s="9">
        <f t="shared" si="42"/>
        <v>9.855951478392722</v>
      </c>
      <c r="N712" s="9">
        <f t="shared" si="43"/>
        <v>34.116755117513272</v>
      </c>
    </row>
    <row r="713" spans="1:14" ht="15" customHeight="1" x14ac:dyDescent="0.25">
      <c r="A713" s="11">
        <v>40640</v>
      </c>
      <c r="B713" s="340">
        <v>300</v>
      </c>
      <c r="C713" s="339">
        <v>3</v>
      </c>
      <c r="D713" s="339">
        <v>3</v>
      </c>
      <c r="E713" s="339" t="s">
        <v>142</v>
      </c>
      <c r="F713" s="339" t="s">
        <v>148</v>
      </c>
      <c r="G713" s="339" t="s">
        <v>154</v>
      </c>
      <c r="H713" s="339" t="s">
        <v>154</v>
      </c>
      <c r="I713" s="326">
        <v>8.0000000000000002E-3</v>
      </c>
      <c r="J713" s="326">
        <v>4.4599999999999996E-3</v>
      </c>
      <c r="K713" s="330">
        <f t="shared" si="40"/>
        <v>1.2459999999999999E-2</v>
      </c>
      <c r="L713" s="9">
        <f t="shared" si="41"/>
        <v>6.0652009097801365</v>
      </c>
      <c r="M713" s="9">
        <f t="shared" si="42"/>
        <v>3.381349507202426</v>
      </c>
      <c r="N713" s="9">
        <f t="shared" si="43"/>
        <v>9.4465504169825625</v>
      </c>
    </row>
    <row r="714" spans="1:14" ht="15" customHeight="1" x14ac:dyDescent="0.25">
      <c r="A714" s="11">
        <v>40640</v>
      </c>
      <c r="B714" s="340">
        <v>313</v>
      </c>
      <c r="C714" s="339">
        <v>3</v>
      </c>
      <c r="D714" s="339">
        <v>3</v>
      </c>
      <c r="E714" s="339" t="s">
        <v>142</v>
      </c>
      <c r="F714" s="339" t="s">
        <v>148</v>
      </c>
      <c r="G714" s="339" t="s">
        <v>154</v>
      </c>
      <c r="H714" s="339" t="s">
        <v>156</v>
      </c>
      <c r="I714" s="326">
        <v>2E-3</v>
      </c>
      <c r="J714" s="326">
        <v>1E-3</v>
      </c>
      <c r="K714" s="330">
        <f t="shared" ref="K714:K772" si="44">SUM(I714,J714)</f>
        <v>3.0000000000000001E-3</v>
      </c>
      <c r="L714" s="9">
        <f t="shared" ref="L714:L887" si="45">(10000*I714)/13.19</f>
        <v>1.5163002274450341</v>
      </c>
      <c r="M714" s="9">
        <f t="shared" ref="M714:M887" si="46">(10000*J714)/13.19</f>
        <v>0.75815011372251706</v>
      </c>
      <c r="N714" s="9">
        <f t="shared" ref="N714:N887" si="47">(10000*K714)/13.19</f>
        <v>2.2744503411675514</v>
      </c>
    </row>
    <row r="715" spans="1:14" ht="15" customHeight="1" x14ac:dyDescent="0.25">
      <c r="A715" s="11">
        <v>40640</v>
      </c>
      <c r="B715" s="340">
        <v>314</v>
      </c>
      <c r="C715" s="339">
        <v>3</v>
      </c>
      <c r="D715" s="339">
        <v>3</v>
      </c>
      <c r="E715" s="339" t="s">
        <v>142</v>
      </c>
      <c r="F715" s="339" t="s">
        <v>149</v>
      </c>
      <c r="G715" s="339" t="s">
        <v>154</v>
      </c>
      <c r="H715" s="339" t="s">
        <v>154</v>
      </c>
      <c r="I715" s="326">
        <v>8.0000000000000002E-3</v>
      </c>
      <c r="J715" s="326">
        <v>3.1E-4</v>
      </c>
      <c r="K715" s="330">
        <f t="shared" si="44"/>
        <v>8.3099999999999997E-3</v>
      </c>
      <c r="L715" s="9">
        <f t="shared" si="45"/>
        <v>6.0652009097801365</v>
      </c>
      <c r="M715" s="9">
        <f t="shared" si="46"/>
        <v>0.23502653525398029</v>
      </c>
      <c r="N715" s="9">
        <f t="shared" si="47"/>
        <v>6.3002274450341167</v>
      </c>
    </row>
    <row r="716" spans="1:14" ht="15" customHeight="1" x14ac:dyDescent="0.25">
      <c r="A716" s="11">
        <v>40640</v>
      </c>
      <c r="B716" s="340">
        <v>317</v>
      </c>
      <c r="C716" s="339">
        <v>4</v>
      </c>
      <c r="D716" s="339">
        <v>1</v>
      </c>
      <c r="E716" s="339" t="s">
        <v>143</v>
      </c>
      <c r="F716" s="339" t="s">
        <v>148</v>
      </c>
      <c r="G716" s="339" t="s">
        <v>154</v>
      </c>
      <c r="H716" s="339" t="s">
        <v>154</v>
      </c>
      <c r="I716" s="326">
        <v>1.6E-2</v>
      </c>
      <c r="J716" s="326">
        <v>8.9999999999999993E-3</v>
      </c>
      <c r="K716" s="330">
        <f t="shared" si="44"/>
        <v>2.5000000000000001E-2</v>
      </c>
      <c r="L716" s="9">
        <f t="shared" si="45"/>
        <v>12.130401819560273</v>
      </c>
      <c r="M716" s="9">
        <f t="shared" si="46"/>
        <v>6.8233510235026538</v>
      </c>
      <c r="N716" s="9">
        <f t="shared" si="47"/>
        <v>18.953752843062926</v>
      </c>
    </row>
    <row r="717" spans="1:14" ht="15" customHeight="1" x14ac:dyDescent="0.25">
      <c r="A717" s="11">
        <v>40640</v>
      </c>
      <c r="B717" s="340">
        <v>319</v>
      </c>
      <c r="C717" s="339">
        <v>4</v>
      </c>
      <c r="D717" s="339">
        <v>1</v>
      </c>
      <c r="E717" s="339" t="s">
        <v>143</v>
      </c>
      <c r="F717" s="339" t="s">
        <v>151</v>
      </c>
      <c r="G717" s="339" t="s">
        <v>154</v>
      </c>
      <c r="H717" s="339" t="s">
        <v>154</v>
      </c>
      <c r="I717" s="326">
        <v>2.5000000000000001E-2</v>
      </c>
      <c r="J717" s="326">
        <v>4.0000000000000001E-3</v>
      </c>
      <c r="K717" s="330">
        <f t="shared" si="44"/>
        <v>2.9000000000000001E-2</v>
      </c>
      <c r="L717" s="9">
        <f t="shared" si="45"/>
        <v>18.953752843062926</v>
      </c>
      <c r="M717" s="9">
        <f t="shared" si="46"/>
        <v>3.0326004548900682</v>
      </c>
      <c r="N717" s="9">
        <f t="shared" si="47"/>
        <v>21.986353297952995</v>
      </c>
    </row>
    <row r="718" spans="1:14" ht="15" customHeight="1" x14ac:dyDescent="0.25">
      <c r="A718" s="11">
        <v>40640</v>
      </c>
      <c r="B718" s="340">
        <v>321</v>
      </c>
      <c r="C718" s="339">
        <v>4</v>
      </c>
      <c r="D718" s="339">
        <v>1</v>
      </c>
      <c r="E718" s="339" t="s">
        <v>143</v>
      </c>
      <c r="F718" s="339" t="s">
        <v>148</v>
      </c>
      <c r="G718" s="339" t="s">
        <v>157</v>
      </c>
      <c r="H718" s="339" t="s">
        <v>154</v>
      </c>
      <c r="I718" s="326">
        <v>0.28299999999999997</v>
      </c>
      <c r="J718" s="326">
        <v>1.2E-2</v>
      </c>
      <c r="K718" s="330">
        <f t="shared" si="44"/>
        <v>0.29499999999999998</v>
      </c>
      <c r="L718" s="9">
        <f t="shared" si="45"/>
        <v>214.5564821834723</v>
      </c>
      <c r="M718" s="9">
        <f t="shared" si="46"/>
        <v>9.0978013646702056</v>
      </c>
      <c r="N718" s="9">
        <f t="shared" si="47"/>
        <v>223.65428354814253</v>
      </c>
    </row>
    <row r="719" spans="1:14" ht="15" customHeight="1" x14ac:dyDescent="0.25">
      <c r="A719" s="11">
        <v>40640</v>
      </c>
      <c r="B719" s="340">
        <v>323</v>
      </c>
      <c r="C719" s="339">
        <v>4</v>
      </c>
      <c r="D719" s="339">
        <v>1</v>
      </c>
      <c r="E719" s="339" t="s">
        <v>143</v>
      </c>
      <c r="F719" s="339" t="s">
        <v>149</v>
      </c>
      <c r="G719" s="339" t="s">
        <v>154</v>
      </c>
      <c r="H719" s="339" t="s">
        <v>154</v>
      </c>
      <c r="I719" s="326">
        <v>1.0999999999999999E-2</v>
      </c>
      <c r="J719" s="326">
        <v>4.1999999999999996E-4</v>
      </c>
      <c r="K719" s="330">
        <f t="shared" si="44"/>
        <v>1.142E-2</v>
      </c>
      <c r="L719" s="9">
        <f t="shared" si="45"/>
        <v>8.3396512509476874</v>
      </c>
      <c r="M719" s="9">
        <f t="shared" si="46"/>
        <v>0.31842304776345715</v>
      </c>
      <c r="N719" s="9">
        <f t="shared" si="47"/>
        <v>8.6580742987111456</v>
      </c>
    </row>
    <row r="720" spans="1:14" ht="15" customHeight="1" x14ac:dyDescent="0.25">
      <c r="A720" s="11">
        <v>40640</v>
      </c>
      <c r="B720" s="340">
        <v>325</v>
      </c>
      <c r="C720" s="339">
        <v>4</v>
      </c>
      <c r="D720" s="339">
        <v>1</v>
      </c>
      <c r="E720" s="339" t="s">
        <v>143</v>
      </c>
      <c r="F720" s="339" t="s">
        <v>148</v>
      </c>
      <c r="G720" s="339" t="s">
        <v>154</v>
      </c>
      <c r="H720" s="339" t="s">
        <v>156</v>
      </c>
      <c r="I720" s="326">
        <v>1.9E-2</v>
      </c>
      <c r="J720" s="326">
        <v>7.0000000000000001E-3</v>
      </c>
      <c r="K720" s="330">
        <f t="shared" si="44"/>
        <v>2.5999999999999999E-2</v>
      </c>
      <c r="L720" s="9">
        <f t="shared" si="45"/>
        <v>14.404852160727824</v>
      </c>
      <c r="M720" s="9">
        <f t="shared" si="46"/>
        <v>5.3070507960576192</v>
      </c>
      <c r="N720" s="9">
        <f t="shared" si="47"/>
        <v>19.711902956785444</v>
      </c>
    </row>
    <row r="721" spans="1:14" ht="15" customHeight="1" x14ac:dyDescent="0.25">
      <c r="A721" s="11">
        <v>40640</v>
      </c>
      <c r="B721" s="340">
        <v>335</v>
      </c>
      <c r="C721" s="339">
        <v>4</v>
      </c>
      <c r="D721" s="339">
        <v>1</v>
      </c>
      <c r="E721" s="339" t="s">
        <v>143</v>
      </c>
      <c r="F721" s="339" t="s">
        <v>150</v>
      </c>
      <c r="G721" s="339" t="s">
        <v>154</v>
      </c>
      <c r="H721" s="339" t="s">
        <v>154</v>
      </c>
      <c r="I721" s="326">
        <v>0.121</v>
      </c>
      <c r="J721" s="326">
        <v>3.3000000000000002E-2</v>
      </c>
      <c r="K721" s="330">
        <f t="shared" si="44"/>
        <v>0.154</v>
      </c>
      <c r="L721" s="9">
        <f t="shared" si="45"/>
        <v>91.736163760424574</v>
      </c>
      <c r="M721" s="9">
        <f t="shared" si="46"/>
        <v>25.018953752843064</v>
      </c>
      <c r="N721" s="9">
        <f t="shared" si="47"/>
        <v>116.75511751326763</v>
      </c>
    </row>
    <row r="722" spans="1:14" ht="15" customHeight="1" x14ac:dyDescent="0.25">
      <c r="A722" s="11">
        <v>40640</v>
      </c>
      <c r="B722" s="340">
        <v>347</v>
      </c>
      <c r="C722" s="339">
        <v>4</v>
      </c>
      <c r="D722" s="339">
        <v>1</v>
      </c>
      <c r="E722" s="339" t="s">
        <v>143</v>
      </c>
      <c r="F722" s="339" t="s">
        <v>148</v>
      </c>
      <c r="G722" s="339" t="s">
        <v>154</v>
      </c>
      <c r="H722" s="339" t="s">
        <v>155</v>
      </c>
      <c r="I722" s="326">
        <v>1.9E-2</v>
      </c>
      <c r="J722" s="326">
        <v>1.9E-2</v>
      </c>
      <c r="K722" s="330">
        <f t="shared" si="44"/>
        <v>3.7999999999999999E-2</v>
      </c>
      <c r="L722" s="9">
        <f t="shared" si="45"/>
        <v>14.404852160727824</v>
      </c>
      <c r="M722" s="9">
        <f t="shared" si="46"/>
        <v>14.404852160727824</v>
      </c>
      <c r="N722" s="9">
        <f t="shared" si="47"/>
        <v>28.809704321455648</v>
      </c>
    </row>
    <row r="723" spans="1:14" ht="15" customHeight="1" x14ac:dyDescent="0.25">
      <c r="A723" s="11">
        <v>40640</v>
      </c>
      <c r="B723" s="340">
        <v>351</v>
      </c>
      <c r="C723" s="339">
        <v>4</v>
      </c>
      <c r="D723" s="339">
        <v>2</v>
      </c>
      <c r="E723" s="339" t="s">
        <v>145</v>
      </c>
      <c r="F723" s="339" t="s">
        <v>148</v>
      </c>
      <c r="G723" s="339" t="s">
        <v>154</v>
      </c>
      <c r="H723" s="339" t="s">
        <v>155</v>
      </c>
      <c r="I723" s="326">
        <v>1.7999999999999999E-2</v>
      </c>
      <c r="J723" s="326">
        <v>1.7000000000000001E-2</v>
      </c>
      <c r="K723" s="330">
        <f t="shared" si="44"/>
        <v>3.5000000000000003E-2</v>
      </c>
      <c r="L723" s="9">
        <f t="shared" si="45"/>
        <v>13.646702047005308</v>
      </c>
      <c r="M723" s="9">
        <f t="shared" si="46"/>
        <v>12.888551933282791</v>
      </c>
      <c r="N723" s="9">
        <f t="shared" si="47"/>
        <v>26.535253980288104</v>
      </c>
    </row>
    <row r="724" spans="1:14" ht="15" customHeight="1" x14ac:dyDescent="0.25">
      <c r="A724" s="11">
        <v>40640</v>
      </c>
      <c r="B724" s="340">
        <v>353</v>
      </c>
      <c r="C724" s="339">
        <v>4</v>
      </c>
      <c r="D724" s="339">
        <v>2</v>
      </c>
      <c r="E724" s="339" t="s">
        <v>145</v>
      </c>
      <c r="F724" s="339" t="s">
        <v>148</v>
      </c>
      <c r="G724" s="339" t="s">
        <v>157</v>
      </c>
      <c r="H724" s="339" t="s">
        <v>154</v>
      </c>
      <c r="I724" s="326">
        <v>1.7000000000000001E-2</v>
      </c>
      <c r="J724" s="326">
        <v>1.2E-2</v>
      </c>
      <c r="K724" s="330">
        <f t="shared" si="44"/>
        <v>2.9000000000000001E-2</v>
      </c>
      <c r="L724" s="9">
        <f t="shared" si="45"/>
        <v>12.888551933282791</v>
      </c>
      <c r="M724" s="9">
        <f t="shared" si="46"/>
        <v>9.0978013646702056</v>
      </c>
      <c r="N724" s="9">
        <f t="shared" si="47"/>
        <v>21.986353297952995</v>
      </c>
    </row>
    <row r="725" spans="1:14" ht="15" customHeight="1" x14ac:dyDescent="0.25">
      <c r="A725" s="11">
        <v>40640</v>
      </c>
      <c r="B725" s="340">
        <v>364</v>
      </c>
      <c r="C725" s="339">
        <v>4</v>
      </c>
      <c r="D725" s="339">
        <v>2</v>
      </c>
      <c r="E725" s="339" t="s">
        <v>145</v>
      </c>
      <c r="F725" s="339" t="s">
        <v>149</v>
      </c>
      <c r="G725" s="339" t="s">
        <v>154</v>
      </c>
      <c r="H725" s="339" t="s">
        <v>154</v>
      </c>
      <c r="I725" s="326">
        <v>1.2E-2</v>
      </c>
      <c r="J725" s="326">
        <v>2.4499999999999999E-3</v>
      </c>
      <c r="K725" s="330">
        <f t="shared" si="44"/>
        <v>1.4450000000000001E-2</v>
      </c>
      <c r="L725" s="9">
        <f t="shared" si="45"/>
        <v>9.0978013646702056</v>
      </c>
      <c r="M725" s="9">
        <f t="shared" si="46"/>
        <v>1.8574677786201668</v>
      </c>
      <c r="N725" s="9">
        <f t="shared" si="47"/>
        <v>10.955269143290371</v>
      </c>
    </row>
    <row r="726" spans="1:14" ht="15" customHeight="1" x14ac:dyDescent="0.25">
      <c r="A726" s="11">
        <v>40640</v>
      </c>
      <c r="B726" s="345">
        <v>365</v>
      </c>
      <c r="C726" s="339">
        <v>4</v>
      </c>
      <c r="D726" s="339">
        <v>2</v>
      </c>
      <c r="E726" s="339" t="s">
        <v>145</v>
      </c>
      <c r="F726" s="339" t="s">
        <v>148</v>
      </c>
      <c r="G726" s="339" t="s">
        <v>154</v>
      </c>
      <c r="H726" s="339" t="s">
        <v>156</v>
      </c>
      <c r="I726" s="339" t="s">
        <v>14</v>
      </c>
      <c r="J726" s="339">
        <v>3.32E-3</v>
      </c>
      <c r="K726" s="330" t="s">
        <v>14</v>
      </c>
      <c r="L726" s="9" t="s">
        <v>14</v>
      </c>
      <c r="M726" s="9">
        <f t="shared" si="46"/>
        <v>2.5170583775587572</v>
      </c>
      <c r="N726" s="9" t="s">
        <v>14</v>
      </c>
    </row>
    <row r="727" spans="1:14" ht="15" customHeight="1" x14ac:dyDescent="0.25">
      <c r="A727" s="11">
        <v>40640</v>
      </c>
      <c r="B727" s="345">
        <v>369</v>
      </c>
      <c r="C727" s="339">
        <v>4</v>
      </c>
      <c r="D727" s="339">
        <v>2</v>
      </c>
      <c r="E727" s="339" t="s">
        <v>145</v>
      </c>
      <c r="F727" s="339" t="s">
        <v>148</v>
      </c>
      <c r="G727" s="339" t="s">
        <v>154</v>
      </c>
      <c r="H727" s="339" t="s">
        <v>154</v>
      </c>
      <c r="I727" s="339">
        <v>3.6970000000000003E-2</v>
      </c>
      <c r="J727" s="339">
        <v>7.1999999999999995E-2</v>
      </c>
      <c r="K727" s="330">
        <f t="shared" si="44"/>
        <v>0.10897</v>
      </c>
      <c r="L727" s="9">
        <f t="shared" si="45"/>
        <v>28.028809704321461</v>
      </c>
      <c r="M727" s="9">
        <f t="shared" si="46"/>
        <v>54.58680818802123</v>
      </c>
      <c r="N727" s="9">
        <f t="shared" si="47"/>
        <v>82.615617892342684</v>
      </c>
    </row>
    <row r="728" spans="1:14" ht="15" customHeight="1" x14ac:dyDescent="0.25">
      <c r="A728" s="11">
        <v>40640</v>
      </c>
      <c r="B728" s="345">
        <v>374</v>
      </c>
      <c r="C728" s="339">
        <v>4</v>
      </c>
      <c r="D728" s="339">
        <v>2</v>
      </c>
      <c r="E728" s="339" t="s">
        <v>145</v>
      </c>
      <c r="F728" s="339" t="s">
        <v>150</v>
      </c>
      <c r="G728" s="339" t="s">
        <v>154</v>
      </c>
      <c r="H728" s="339" t="s">
        <v>154</v>
      </c>
      <c r="I728" s="339" t="s">
        <v>14</v>
      </c>
      <c r="J728" s="339">
        <v>5.3999999999999999E-2</v>
      </c>
      <c r="K728" s="330" t="s">
        <v>14</v>
      </c>
      <c r="L728" s="9" t="s">
        <v>14</v>
      </c>
      <c r="M728" s="9">
        <f t="shared" si="46"/>
        <v>40.940106141015924</v>
      </c>
      <c r="N728" s="9" t="s">
        <v>14</v>
      </c>
    </row>
    <row r="729" spans="1:14" ht="15" customHeight="1" x14ac:dyDescent="0.25">
      <c r="A729" s="11">
        <v>40640</v>
      </c>
      <c r="B729" s="345">
        <v>379</v>
      </c>
      <c r="C729" s="339">
        <v>4</v>
      </c>
      <c r="D729" s="339">
        <v>2</v>
      </c>
      <c r="E729" s="339" t="s">
        <v>145</v>
      </c>
      <c r="F729" s="339" t="s">
        <v>151</v>
      </c>
      <c r="G729" s="339" t="s">
        <v>154</v>
      </c>
      <c r="H729" s="339" t="s">
        <v>154</v>
      </c>
      <c r="I729" s="339">
        <v>1.33E-3</v>
      </c>
      <c r="J729" s="339" t="s">
        <v>14</v>
      </c>
      <c r="K729" s="330" t="s">
        <v>14</v>
      </c>
      <c r="L729" s="9">
        <f t="shared" si="45"/>
        <v>1.0083396512509477</v>
      </c>
      <c r="M729" s="9" t="s">
        <v>14</v>
      </c>
      <c r="N729" s="9" t="s">
        <v>14</v>
      </c>
    </row>
    <row r="730" spans="1:14" ht="15" customHeight="1" x14ac:dyDescent="0.25">
      <c r="A730" s="11">
        <v>40640</v>
      </c>
      <c r="B730" s="345">
        <v>392</v>
      </c>
      <c r="C730" s="339">
        <v>4</v>
      </c>
      <c r="D730" s="339">
        <v>3</v>
      </c>
      <c r="E730" s="339" t="s">
        <v>144</v>
      </c>
      <c r="F730" s="339" t="s">
        <v>149</v>
      </c>
      <c r="G730" s="339" t="s">
        <v>154</v>
      </c>
      <c r="H730" s="339" t="s">
        <v>154</v>
      </c>
      <c r="I730" s="339">
        <v>1.2999999999999999E-2</v>
      </c>
      <c r="J730" s="339" t="s">
        <v>14</v>
      </c>
      <c r="K730" s="330" t="s">
        <v>14</v>
      </c>
      <c r="L730" s="9">
        <f t="shared" si="45"/>
        <v>9.855951478392722</v>
      </c>
      <c r="M730" s="9" t="s">
        <v>14</v>
      </c>
      <c r="N730" s="9" t="s">
        <v>14</v>
      </c>
    </row>
    <row r="731" spans="1:14" ht="15" customHeight="1" x14ac:dyDescent="0.25">
      <c r="A731" s="11">
        <v>40640</v>
      </c>
      <c r="B731" s="345">
        <v>398</v>
      </c>
      <c r="C731" s="339">
        <v>4</v>
      </c>
      <c r="D731" s="339">
        <v>3</v>
      </c>
      <c r="E731" s="339" t="s">
        <v>144</v>
      </c>
      <c r="F731" s="339" t="s">
        <v>148</v>
      </c>
      <c r="G731" s="339" t="s">
        <v>154</v>
      </c>
      <c r="H731" s="339" t="s">
        <v>156</v>
      </c>
      <c r="I731" s="339">
        <v>3.5999999999999997E-2</v>
      </c>
      <c r="J731" s="339">
        <v>5.0000000000000001E-3</v>
      </c>
      <c r="K731" s="330">
        <f t="shared" si="44"/>
        <v>4.0999999999999995E-2</v>
      </c>
      <c r="L731" s="9">
        <f t="shared" si="45"/>
        <v>27.293404094010615</v>
      </c>
      <c r="M731" s="9">
        <f t="shared" si="46"/>
        <v>3.7907505686125855</v>
      </c>
      <c r="N731" s="9">
        <f t="shared" si="47"/>
        <v>31.084154662623195</v>
      </c>
    </row>
    <row r="732" spans="1:14" ht="15" customHeight="1" x14ac:dyDescent="0.25">
      <c r="A732" s="11">
        <v>40640</v>
      </c>
      <c r="B732" s="345">
        <v>405</v>
      </c>
      <c r="C732" s="339">
        <v>4</v>
      </c>
      <c r="D732" s="339">
        <v>3</v>
      </c>
      <c r="E732" s="339" t="s">
        <v>144</v>
      </c>
      <c r="F732" s="339" t="s">
        <v>148</v>
      </c>
      <c r="G732" s="339" t="s">
        <v>154</v>
      </c>
      <c r="H732" s="339" t="s">
        <v>154</v>
      </c>
      <c r="I732" s="339" t="s">
        <v>14</v>
      </c>
      <c r="J732" s="339">
        <v>3.0000000000000001E-3</v>
      </c>
      <c r="K732" s="330" t="s">
        <v>14</v>
      </c>
      <c r="L732" s="9" t="s">
        <v>14</v>
      </c>
      <c r="M732" s="9">
        <f t="shared" si="46"/>
        <v>2.2744503411675514</v>
      </c>
      <c r="N732" s="9" t="s">
        <v>14</v>
      </c>
    </row>
    <row r="733" spans="1:14" ht="15" customHeight="1" x14ac:dyDescent="0.25">
      <c r="A733" s="11">
        <v>40640</v>
      </c>
      <c r="B733" s="345">
        <v>409</v>
      </c>
      <c r="C733" s="339">
        <v>4</v>
      </c>
      <c r="D733" s="339">
        <v>3</v>
      </c>
      <c r="E733" s="339" t="s">
        <v>144</v>
      </c>
      <c r="F733" s="339" t="s">
        <v>150</v>
      </c>
      <c r="G733" s="339" t="s">
        <v>154</v>
      </c>
      <c r="H733" s="339" t="s">
        <v>154</v>
      </c>
      <c r="I733" s="339">
        <v>1.7999999999999999E-2</v>
      </c>
      <c r="J733" s="339" t="s">
        <v>14</v>
      </c>
      <c r="K733" s="330" t="s">
        <v>14</v>
      </c>
      <c r="L733" s="9">
        <f t="shared" si="45"/>
        <v>13.646702047005308</v>
      </c>
      <c r="M733" s="9" t="s">
        <v>14</v>
      </c>
      <c r="N733" s="9" t="s">
        <v>14</v>
      </c>
    </row>
    <row r="734" spans="1:14" ht="15" customHeight="1" x14ac:dyDescent="0.25">
      <c r="A734" s="11">
        <v>40640</v>
      </c>
      <c r="B734" s="345">
        <v>411</v>
      </c>
      <c r="C734" s="339">
        <v>4</v>
      </c>
      <c r="D734" s="339">
        <v>3</v>
      </c>
      <c r="E734" s="339" t="s">
        <v>144</v>
      </c>
      <c r="F734" s="339" t="s">
        <v>151</v>
      </c>
      <c r="G734" s="339" t="s">
        <v>154</v>
      </c>
      <c r="H734" s="339" t="s">
        <v>154</v>
      </c>
      <c r="I734" s="339">
        <v>9.0600000000000003E-3</v>
      </c>
      <c r="J734" s="339">
        <v>3.0000000000000001E-3</v>
      </c>
      <c r="K734" s="330">
        <f t="shared" si="44"/>
        <v>1.2060000000000001E-2</v>
      </c>
      <c r="L734" s="9">
        <f t="shared" si="45"/>
        <v>6.8688400303260053</v>
      </c>
      <c r="M734" s="9">
        <f t="shared" si="46"/>
        <v>2.2744503411675514</v>
      </c>
      <c r="N734" s="9">
        <f t="shared" si="47"/>
        <v>9.1432903714935563</v>
      </c>
    </row>
    <row r="735" spans="1:14" ht="15" customHeight="1" x14ac:dyDescent="0.25">
      <c r="A735" s="11">
        <v>40640</v>
      </c>
      <c r="B735" s="345">
        <v>415</v>
      </c>
      <c r="C735" s="339">
        <v>4</v>
      </c>
      <c r="D735" s="339">
        <v>3</v>
      </c>
      <c r="E735" s="339" t="s">
        <v>144</v>
      </c>
      <c r="F735" s="339" t="s">
        <v>148</v>
      </c>
      <c r="G735" s="339" t="s">
        <v>157</v>
      </c>
      <c r="H735" s="339" t="s">
        <v>154</v>
      </c>
      <c r="I735" s="339" t="s">
        <v>14</v>
      </c>
      <c r="J735" s="339" t="s">
        <v>14</v>
      </c>
      <c r="K735" s="330" t="s">
        <v>14</v>
      </c>
      <c r="L735" s="9" t="s">
        <v>14</v>
      </c>
      <c r="M735" s="9" t="s">
        <v>14</v>
      </c>
      <c r="N735" s="9" t="s">
        <v>14</v>
      </c>
    </row>
    <row r="736" spans="1:14" ht="15" customHeight="1" x14ac:dyDescent="0.25">
      <c r="A736" s="11">
        <v>40640</v>
      </c>
      <c r="B736" s="345">
        <v>419</v>
      </c>
      <c r="C736" s="339">
        <v>4</v>
      </c>
      <c r="D736" s="339">
        <v>3</v>
      </c>
      <c r="E736" s="339" t="s">
        <v>144</v>
      </c>
      <c r="F736" s="339" t="s">
        <v>148</v>
      </c>
      <c r="G736" s="339" t="s">
        <v>154</v>
      </c>
      <c r="H736" s="339" t="s">
        <v>155</v>
      </c>
      <c r="I736" s="339" t="s">
        <v>14</v>
      </c>
      <c r="J736" s="339" t="s">
        <v>14</v>
      </c>
      <c r="K736" s="330" t="s">
        <v>14</v>
      </c>
      <c r="L736" s="9" t="s">
        <v>14</v>
      </c>
      <c r="M736" s="9" t="s">
        <v>14</v>
      </c>
      <c r="N736" s="9" t="s">
        <v>14</v>
      </c>
    </row>
    <row r="737" spans="1:14" ht="15" customHeight="1" x14ac:dyDescent="0.25">
      <c r="A737" s="11">
        <v>40640</v>
      </c>
      <c r="B737" s="345">
        <v>427</v>
      </c>
      <c r="C737" s="339">
        <v>5</v>
      </c>
      <c r="D737" s="339">
        <v>1</v>
      </c>
      <c r="E737" s="339" t="s">
        <v>144</v>
      </c>
      <c r="F737" s="339" t="s">
        <v>151</v>
      </c>
      <c r="G737" s="339" t="s">
        <v>154</v>
      </c>
      <c r="H737" s="339" t="s">
        <v>154</v>
      </c>
      <c r="I737" s="339" t="s">
        <v>14</v>
      </c>
      <c r="J737" s="339">
        <v>1.7099999999999999E-3</v>
      </c>
      <c r="K737" s="330" t="s">
        <v>14</v>
      </c>
      <c r="L737" s="9" t="s">
        <v>14</v>
      </c>
      <c r="M737" s="9">
        <f t="shared" si="46"/>
        <v>1.2964366944655041</v>
      </c>
      <c r="N737" s="9" t="s">
        <v>14</v>
      </c>
    </row>
    <row r="738" spans="1:14" ht="15" customHeight="1" x14ac:dyDescent="0.25">
      <c r="A738" s="11">
        <v>40640</v>
      </c>
      <c r="B738" s="345">
        <v>433</v>
      </c>
      <c r="C738" s="339">
        <v>5</v>
      </c>
      <c r="D738" s="339">
        <v>1</v>
      </c>
      <c r="E738" s="339" t="s">
        <v>144</v>
      </c>
      <c r="F738" s="339" t="s">
        <v>148</v>
      </c>
      <c r="G738" s="339" t="s">
        <v>157</v>
      </c>
      <c r="H738" s="339" t="s">
        <v>154</v>
      </c>
      <c r="I738" s="339">
        <v>4.1000000000000002E-2</v>
      </c>
      <c r="J738" s="339">
        <v>1.2999999999999999E-2</v>
      </c>
      <c r="K738" s="330">
        <f t="shared" si="44"/>
        <v>5.3999999999999999E-2</v>
      </c>
      <c r="L738" s="9">
        <f t="shared" si="45"/>
        <v>31.084154662623199</v>
      </c>
      <c r="M738" s="9">
        <f t="shared" si="46"/>
        <v>9.855951478392722</v>
      </c>
      <c r="N738" s="9">
        <f t="shared" si="47"/>
        <v>40.940106141015924</v>
      </c>
    </row>
    <row r="739" spans="1:14" ht="15" customHeight="1" x14ac:dyDescent="0.25">
      <c r="A739" s="11">
        <v>40640</v>
      </c>
      <c r="B739" s="345">
        <v>437</v>
      </c>
      <c r="C739" s="339">
        <v>5</v>
      </c>
      <c r="D739" s="339">
        <v>1</v>
      </c>
      <c r="E739" s="339" t="s">
        <v>144</v>
      </c>
      <c r="F739" s="339" t="s">
        <v>148</v>
      </c>
      <c r="G739" s="339" t="s">
        <v>154</v>
      </c>
      <c r="H739" s="339" t="s">
        <v>156</v>
      </c>
      <c r="I739" s="339">
        <v>9.2499999999999995E-3</v>
      </c>
      <c r="J739" s="339">
        <v>4.4400000000000004E-3</v>
      </c>
      <c r="K739" s="330">
        <f t="shared" si="44"/>
        <v>1.3690000000000001E-2</v>
      </c>
      <c r="L739" s="9">
        <f t="shared" si="45"/>
        <v>7.0128885519332833</v>
      </c>
      <c r="M739" s="9">
        <f t="shared" si="46"/>
        <v>3.3661865049279762</v>
      </c>
      <c r="N739" s="9">
        <f t="shared" si="47"/>
        <v>10.379075056861259</v>
      </c>
    </row>
    <row r="740" spans="1:14" ht="15" customHeight="1" x14ac:dyDescent="0.25">
      <c r="A740" s="11">
        <v>40640</v>
      </c>
      <c r="B740" s="345">
        <v>441</v>
      </c>
      <c r="C740" s="339">
        <v>5</v>
      </c>
      <c r="D740" s="339">
        <v>1</v>
      </c>
      <c r="E740" s="339" t="s">
        <v>144</v>
      </c>
      <c r="F740" s="339" t="s">
        <v>148</v>
      </c>
      <c r="G740" s="339" t="s">
        <v>154</v>
      </c>
      <c r="H740" s="339" t="s">
        <v>154</v>
      </c>
      <c r="I740" s="339">
        <v>0.01</v>
      </c>
      <c r="J740" s="339">
        <v>3.32E-3</v>
      </c>
      <c r="K740" s="330">
        <f t="shared" si="44"/>
        <v>1.332E-2</v>
      </c>
      <c r="L740" s="9">
        <f t="shared" si="45"/>
        <v>7.581501137225171</v>
      </c>
      <c r="M740" s="9">
        <f t="shared" si="46"/>
        <v>2.5170583775587572</v>
      </c>
      <c r="N740" s="9">
        <f t="shared" si="47"/>
        <v>10.098559514783927</v>
      </c>
    </row>
    <row r="741" spans="1:14" ht="15" customHeight="1" x14ac:dyDescent="0.25">
      <c r="A741" s="11">
        <v>40640</v>
      </c>
      <c r="B741" s="345">
        <v>444</v>
      </c>
      <c r="C741" s="339">
        <v>5</v>
      </c>
      <c r="D741" s="339">
        <v>1</v>
      </c>
      <c r="E741" s="339" t="s">
        <v>144</v>
      </c>
      <c r="F741" s="339" t="s">
        <v>148</v>
      </c>
      <c r="G741" s="339" t="s">
        <v>154</v>
      </c>
      <c r="H741" s="339" t="s">
        <v>155</v>
      </c>
      <c r="I741" s="339">
        <v>1.958E-2</v>
      </c>
      <c r="J741" s="339" t="s">
        <v>14</v>
      </c>
      <c r="K741" s="330" t="s">
        <v>14</v>
      </c>
      <c r="L741" s="9">
        <f t="shared" si="45"/>
        <v>14.844579226686886</v>
      </c>
      <c r="M741" s="9" t="s">
        <v>14</v>
      </c>
      <c r="N741" s="9" t="s">
        <v>14</v>
      </c>
    </row>
    <row r="742" spans="1:14" ht="15" customHeight="1" x14ac:dyDescent="0.25">
      <c r="A742" s="11">
        <v>40640</v>
      </c>
      <c r="B742" s="345">
        <v>452</v>
      </c>
      <c r="C742" s="339">
        <v>5</v>
      </c>
      <c r="D742" s="339">
        <v>1</v>
      </c>
      <c r="E742" s="339" t="s">
        <v>144</v>
      </c>
      <c r="F742" s="339" t="s">
        <v>149</v>
      </c>
      <c r="G742" s="339" t="s">
        <v>154</v>
      </c>
      <c r="H742" s="339" t="s">
        <v>154</v>
      </c>
      <c r="I742" s="339" t="s">
        <v>14</v>
      </c>
      <c r="J742" s="339">
        <v>6.6E-4</v>
      </c>
      <c r="K742" s="330" t="s">
        <v>14</v>
      </c>
      <c r="L742" s="9" t="s">
        <v>14</v>
      </c>
      <c r="M742" s="9">
        <f t="shared" si="46"/>
        <v>0.5003790750568613</v>
      </c>
      <c r="N742" s="9" t="s">
        <v>14</v>
      </c>
    </row>
    <row r="743" spans="1:14" ht="15" customHeight="1" x14ac:dyDescent="0.25">
      <c r="A743" s="11">
        <v>40640</v>
      </c>
      <c r="B743" s="345">
        <v>453</v>
      </c>
      <c r="C743" s="339">
        <v>5</v>
      </c>
      <c r="D743" s="339">
        <v>1</v>
      </c>
      <c r="E743" s="339" t="s">
        <v>144</v>
      </c>
      <c r="F743" s="339" t="s">
        <v>150</v>
      </c>
      <c r="G743" s="339" t="s">
        <v>154</v>
      </c>
      <c r="H743" s="339" t="s">
        <v>154</v>
      </c>
      <c r="I743" s="339">
        <v>4.1680000000000002E-2</v>
      </c>
      <c r="J743" s="339" t="s">
        <v>14</v>
      </c>
      <c r="K743" s="330" t="s">
        <v>14</v>
      </c>
      <c r="L743" s="9">
        <f t="shared" si="45"/>
        <v>31.599696739954513</v>
      </c>
      <c r="M743" s="9" t="s">
        <v>14</v>
      </c>
      <c r="N743" s="9" t="s">
        <v>14</v>
      </c>
    </row>
    <row r="744" spans="1:14" ht="15" customHeight="1" x14ac:dyDescent="0.25">
      <c r="A744" s="11">
        <v>40640</v>
      </c>
      <c r="B744" s="345">
        <v>461</v>
      </c>
      <c r="C744" s="339">
        <v>5</v>
      </c>
      <c r="D744" s="339">
        <v>2</v>
      </c>
      <c r="E744" s="339" t="s">
        <v>142</v>
      </c>
      <c r="F744" s="339" t="s">
        <v>148</v>
      </c>
      <c r="G744" s="339" t="s">
        <v>157</v>
      </c>
      <c r="H744" s="339" t="s">
        <v>154</v>
      </c>
      <c r="I744" s="339">
        <v>5.219E-2</v>
      </c>
      <c r="J744" s="339">
        <v>1.0999999999999999E-2</v>
      </c>
      <c r="K744" s="330">
        <f t="shared" si="44"/>
        <v>6.3189999999999996E-2</v>
      </c>
      <c r="L744" s="9">
        <f t="shared" si="45"/>
        <v>39.567854435178162</v>
      </c>
      <c r="M744" s="9">
        <f t="shared" si="46"/>
        <v>8.3396512509476874</v>
      </c>
      <c r="N744" s="9">
        <f t="shared" si="47"/>
        <v>47.907505686125852</v>
      </c>
    </row>
    <row r="745" spans="1:14" ht="15" customHeight="1" x14ac:dyDescent="0.25">
      <c r="A745" s="11">
        <v>40640</v>
      </c>
      <c r="B745" s="345">
        <v>469</v>
      </c>
      <c r="C745" s="339">
        <v>5</v>
      </c>
      <c r="D745" s="339">
        <v>2</v>
      </c>
      <c r="E745" s="339" t="s">
        <v>142</v>
      </c>
      <c r="F745" s="339" t="s">
        <v>150</v>
      </c>
      <c r="G745" s="339" t="s">
        <v>154</v>
      </c>
      <c r="H745" s="339" t="s">
        <v>154</v>
      </c>
      <c r="I745" s="339">
        <v>0.10079</v>
      </c>
      <c r="J745" s="339" t="s">
        <v>14</v>
      </c>
      <c r="K745" s="330" t="s">
        <v>14</v>
      </c>
      <c r="L745" s="9">
        <f t="shared" si="45"/>
        <v>76.413949962092502</v>
      </c>
      <c r="M745" s="9" t="s">
        <v>14</v>
      </c>
      <c r="N745" s="9" t="s">
        <v>14</v>
      </c>
    </row>
    <row r="746" spans="1:14" ht="15" customHeight="1" x14ac:dyDescent="0.25">
      <c r="A746" s="11">
        <v>40640</v>
      </c>
      <c r="B746" s="345">
        <v>470</v>
      </c>
      <c r="C746" s="339">
        <v>5</v>
      </c>
      <c r="D746" s="339">
        <v>2</v>
      </c>
      <c r="E746" s="339" t="s">
        <v>142</v>
      </c>
      <c r="F746" s="339" t="s">
        <v>148</v>
      </c>
      <c r="G746" s="339" t="s">
        <v>154</v>
      </c>
      <c r="H746" s="339" t="s">
        <v>155</v>
      </c>
      <c r="I746" s="339">
        <v>1.5859999999999999E-2</v>
      </c>
      <c r="J746" s="339">
        <v>5.2999999999999998E-4</v>
      </c>
      <c r="K746" s="330">
        <f t="shared" si="44"/>
        <v>1.6389999999999998E-2</v>
      </c>
      <c r="L746" s="9">
        <f t="shared" si="45"/>
        <v>12.024260803639121</v>
      </c>
      <c r="M746" s="9">
        <f t="shared" si="46"/>
        <v>0.40181956027293403</v>
      </c>
      <c r="N746" s="9">
        <f t="shared" si="47"/>
        <v>12.426080363912053</v>
      </c>
    </row>
    <row r="747" spans="1:14" ht="15" customHeight="1" x14ac:dyDescent="0.25">
      <c r="A747" s="11">
        <v>40640</v>
      </c>
      <c r="B747" s="345">
        <v>475</v>
      </c>
      <c r="C747" s="339">
        <v>5</v>
      </c>
      <c r="D747" s="339">
        <v>2</v>
      </c>
      <c r="E747" s="339" t="s">
        <v>142</v>
      </c>
      <c r="F747" s="339" t="s">
        <v>148</v>
      </c>
      <c r="G747" s="339" t="s">
        <v>154</v>
      </c>
      <c r="H747" s="339" t="s">
        <v>156</v>
      </c>
      <c r="I747" s="339">
        <v>1.2930000000000001E-2</v>
      </c>
      <c r="J747" s="339">
        <v>6.9999999999999999E-4</v>
      </c>
      <c r="K747" s="330">
        <f t="shared" si="44"/>
        <v>1.363E-2</v>
      </c>
      <c r="L747" s="9">
        <f t="shared" si="45"/>
        <v>9.8028809704321471</v>
      </c>
      <c r="M747" s="9">
        <f t="shared" si="46"/>
        <v>0.53070507960576196</v>
      </c>
      <c r="N747" s="9">
        <f t="shared" si="47"/>
        <v>10.333586050037908</v>
      </c>
    </row>
    <row r="748" spans="1:14" ht="15" customHeight="1" x14ac:dyDescent="0.25">
      <c r="A748" s="11">
        <v>40640</v>
      </c>
      <c r="B748" s="345">
        <v>476</v>
      </c>
      <c r="C748" s="339">
        <v>5</v>
      </c>
      <c r="D748" s="339">
        <v>2</v>
      </c>
      <c r="E748" s="339" t="s">
        <v>142</v>
      </c>
      <c r="F748" s="339" t="s">
        <v>151</v>
      </c>
      <c r="G748" s="339" t="s">
        <v>154</v>
      </c>
      <c r="H748" s="339" t="s">
        <v>154</v>
      </c>
      <c r="I748" s="339">
        <v>3.3790000000000001E-2</v>
      </c>
      <c r="J748" s="339">
        <v>4.4000000000000002E-4</v>
      </c>
      <c r="K748" s="330">
        <f t="shared" si="44"/>
        <v>3.4230000000000003E-2</v>
      </c>
      <c r="L748" s="9">
        <f t="shared" si="45"/>
        <v>25.617892342683856</v>
      </c>
      <c r="M748" s="9">
        <f t="shared" si="46"/>
        <v>0.33358605003790753</v>
      </c>
      <c r="N748" s="9">
        <f t="shared" si="47"/>
        <v>25.951478392721761</v>
      </c>
    </row>
    <row r="749" spans="1:14" ht="15" customHeight="1" x14ac:dyDescent="0.25">
      <c r="A749" s="11">
        <v>40640</v>
      </c>
      <c r="B749" s="345">
        <v>478</v>
      </c>
      <c r="C749" s="339">
        <v>5</v>
      </c>
      <c r="D749" s="339">
        <v>2</v>
      </c>
      <c r="E749" s="339" t="s">
        <v>142</v>
      </c>
      <c r="F749" s="339" t="s">
        <v>148</v>
      </c>
      <c r="G749" s="339" t="s">
        <v>154</v>
      </c>
      <c r="H749" s="339" t="s">
        <v>154</v>
      </c>
      <c r="I749" s="339">
        <v>5.3109999999999997E-2</v>
      </c>
      <c r="J749" s="339">
        <v>3.8999999999999999E-4</v>
      </c>
      <c r="K749" s="330">
        <f t="shared" si="44"/>
        <v>5.3499999999999999E-2</v>
      </c>
      <c r="L749" s="9">
        <f t="shared" si="45"/>
        <v>40.265352539802883</v>
      </c>
      <c r="M749" s="9">
        <f t="shared" si="46"/>
        <v>0.29567854435178165</v>
      </c>
      <c r="N749" s="9">
        <f t="shared" si="47"/>
        <v>40.561031084154664</v>
      </c>
    </row>
    <row r="750" spans="1:14" ht="15" customHeight="1" x14ac:dyDescent="0.25">
      <c r="A750" s="11">
        <v>40640</v>
      </c>
      <c r="B750" s="345">
        <v>481</v>
      </c>
      <c r="C750" s="339">
        <v>5</v>
      </c>
      <c r="D750" s="339">
        <v>2</v>
      </c>
      <c r="E750" s="339" t="s">
        <v>142</v>
      </c>
      <c r="F750" s="339" t="s">
        <v>149</v>
      </c>
      <c r="G750" s="339" t="s">
        <v>154</v>
      </c>
      <c r="H750" s="339" t="s">
        <v>154</v>
      </c>
      <c r="I750" s="339">
        <v>1.7610000000000001E-2</v>
      </c>
      <c r="J750" s="339">
        <v>0</v>
      </c>
      <c r="K750" s="330">
        <f t="shared" si="44"/>
        <v>1.7610000000000001E-2</v>
      </c>
      <c r="L750" s="9">
        <f t="shared" si="45"/>
        <v>13.351023502653526</v>
      </c>
      <c r="M750" s="9">
        <f t="shared" si="46"/>
        <v>0</v>
      </c>
      <c r="N750" s="9">
        <f t="shared" si="47"/>
        <v>13.351023502653526</v>
      </c>
    </row>
    <row r="751" spans="1:14" ht="15" customHeight="1" x14ac:dyDescent="0.25">
      <c r="A751" s="11">
        <v>40640</v>
      </c>
      <c r="B751" s="345">
        <v>529</v>
      </c>
      <c r="C751" s="339">
        <v>6</v>
      </c>
      <c r="D751" s="339">
        <v>1</v>
      </c>
      <c r="E751" s="339" t="s">
        <v>145</v>
      </c>
      <c r="F751" s="339" t="s">
        <v>149</v>
      </c>
      <c r="G751" s="339" t="s">
        <v>154</v>
      </c>
      <c r="H751" s="339" t="s">
        <v>154</v>
      </c>
      <c r="I751" s="339" t="s">
        <v>14</v>
      </c>
      <c r="J751" s="339" t="s">
        <v>14</v>
      </c>
      <c r="K751" s="330" t="s">
        <v>14</v>
      </c>
      <c r="L751" s="9" t="s">
        <v>14</v>
      </c>
      <c r="M751" s="9" t="s">
        <v>14</v>
      </c>
      <c r="N751" s="9" t="s">
        <v>14</v>
      </c>
    </row>
    <row r="752" spans="1:14" ht="15" customHeight="1" x14ac:dyDescent="0.25">
      <c r="A752" s="11">
        <v>40640</v>
      </c>
      <c r="B752" s="345">
        <v>537</v>
      </c>
      <c r="C752" s="339">
        <v>6</v>
      </c>
      <c r="D752" s="339">
        <v>1</v>
      </c>
      <c r="E752" s="339" t="s">
        <v>145</v>
      </c>
      <c r="F752" s="339" t="s">
        <v>148</v>
      </c>
      <c r="G752" s="339" t="s">
        <v>154</v>
      </c>
      <c r="H752" s="339" t="s">
        <v>155</v>
      </c>
      <c r="I752" s="339">
        <v>4.9000000000000002E-2</v>
      </c>
      <c r="J752" s="339">
        <v>2.5999999999999999E-2</v>
      </c>
      <c r="K752" s="330">
        <f t="shared" si="44"/>
        <v>7.4999999999999997E-2</v>
      </c>
      <c r="L752" s="9">
        <f t="shared" si="45"/>
        <v>37.149355572403337</v>
      </c>
      <c r="M752" s="9">
        <f t="shared" si="46"/>
        <v>19.711902956785444</v>
      </c>
      <c r="N752" s="9">
        <f t="shared" si="47"/>
        <v>56.861258529188781</v>
      </c>
    </row>
    <row r="753" spans="1:14" ht="15" customHeight="1" x14ac:dyDescent="0.25">
      <c r="A753" s="11">
        <v>40640</v>
      </c>
      <c r="B753" s="345">
        <v>539</v>
      </c>
      <c r="C753" s="339">
        <v>6</v>
      </c>
      <c r="D753" s="339">
        <v>1</v>
      </c>
      <c r="E753" s="339" t="s">
        <v>145</v>
      </c>
      <c r="F753" s="339" t="s">
        <v>148</v>
      </c>
      <c r="G753" s="339" t="s">
        <v>157</v>
      </c>
      <c r="H753" s="339" t="s">
        <v>154</v>
      </c>
      <c r="I753" s="339">
        <v>4.7E-2</v>
      </c>
      <c r="J753" s="339">
        <v>1.0999999999999999E-2</v>
      </c>
      <c r="K753" s="330">
        <f t="shared" si="44"/>
        <v>5.7999999999999996E-2</v>
      </c>
      <c r="L753" s="9">
        <f t="shared" si="45"/>
        <v>35.633055344958301</v>
      </c>
      <c r="M753" s="9">
        <f t="shared" si="46"/>
        <v>8.3396512509476874</v>
      </c>
      <c r="N753" s="9">
        <f t="shared" si="47"/>
        <v>43.97270659590599</v>
      </c>
    </row>
    <row r="754" spans="1:14" ht="15" customHeight="1" x14ac:dyDescent="0.25">
      <c r="A754" s="11">
        <v>40640</v>
      </c>
      <c r="B754" s="345">
        <v>541</v>
      </c>
      <c r="C754" s="339">
        <v>6</v>
      </c>
      <c r="D754" s="339">
        <v>1</v>
      </c>
      <c r="E754" s="339" t="s">
        <v>145</v>
      </c>
      <c r="F754" s="339" t="s">
        <v>150</v>
      </c>
      <c r="G754" s="339" t="s">
        <v>154</v>
      </c>
      <c r="H754" s="339" t="s">
        <v>154</v>
      </c>
      <c r="I754" s="339">
        <v>8.8999999999999996E-2</v>
      </c>
      <c r="J754" s="339">
        <v>0.02</v>
      </c>
      <c r="K754" s="330">
        <f t="shared" si="44"/>
        <v>0.109</v>
      </c>
      <c r="L754" s="9">
        <f t="shared" si="45"/>
        <v>67.475360121304021</v>
      </c>
      <c r="M754" s="9">
        <f t="shared" si="46"/>
        <v>15.163002274450342</v>
      </c>
      <c r="N754" s="9">
        <f t="shared" si="47"/>
        <v>82.638362395754356</v>
      </c>
    </row>
    <row r="755" spans="1:14" ht="15" customHeight="1" x14ac:dyDescent="0.25">
      <c r="A755" s="11">
        <v>40640</v>
      </c>
      <c r="B755" s="345">
        <v>546</v>
      </c>
      <c r="C755" s="339">
        <v>6</v>
      </c>
      <c r="D755" s="339">
        <v>1</v>
      </c>
      <c r="E755" s="339" t="s">
        <v>145</v>
      </c>
      <c r="F755" s="339" t="s">
        <v>148</v>
      </c>
      <c r="G755" s="339" t="s">
        <v>154</v>
      </c>
      <c r="H755" s="339" t="s">
        <v>156</v>
      </c>
      <c r="I755" s="339">
        <v>2.8000000000000001E-2</v>
      </c>
      <c r="J755" s="339">
        <v>2.81E-3</v>
      </c>
      <c r="K755" s="330">
        <f t="shared" si="44"/>
        <v>3.0810000000000001E-2</v>
      </c>
      <c r="L755" s="9">
        <f t="shared" si="45"/>
        <v>21.228203184230477</v>
      </c>
      <c r="M755" s="9">
        <f t="shared" si="46"/>
        <v>2.130401819560273</v>
      </c>
      <c r="N755" s="9">
        <f t="shared" si="47"/>
        <v>23.358605003790753</v>
      </c>
    </row>
    <row r="756" spans="1:14" ht="15" customHeight="1" x14ac:dyDescent="0.25">
      <c r="A756" s="11">
        <v>40640</v>
      </c>
      <c r="B756" s="345">
        <v>549</v>
      </c>
      <c r="C756" s="339">
        <v>6</v>
      </c>
      <c r="D756" s="339">
        <v>1</v>
      </c>
      <c r="E756" s="339" t="s">
        <v>145</v>
      </c>
      <c r="F756" s="339" t="s">
        <v>151</v>
      </c>
      <c r="G756" s="339" t="s">
        <v>154</v>
      </c>
      <c r="H756" s="339" t="s">
        <v>154</v>
      </c>
      <c r="I756" s="339">
        <v>5.1999999999999998E-2</v>
      </c>
      <c r="J756" s="339">
        <v>8.4399999999999996E-3</v>
      </c>
      <c r="K756" s="330">
        <f t="shared" si="44"/>
        <v>6.0439999999999994E-2</v>
      </c>
      <c r="L756" s="9">
        <f t="shared" si="45"/>
        <v>39.423805913570888</v>
      </c>
      <c r="M756" s="9">
        <f t="shared" si="46"/>
        <v>6.3987869598180431</v>
      </c>
      <c r="N756" s="9">
        <f t="shared" si="47"/>
        <v>45.822592873388928</v>
      </c>
    </row>
    <row r="757" spans="1:14" ht="15" customHeight="1" x14ac:dyDescent="0.25">
      <c r="A757" s="11">
        <v>40640</v>
      </c>
      <c r="B757" s="345">
        <v>560</v>
      </c>
      <c r="C757" s="339">
        <v>6</v>
      </c>
      <c r="D757" s="339">
        <v>1</v>
      </c>
      <c r="E757" s="339" t="s">
        <v>145</v>
      </c>
      <c r="F757" s="339" t="s">
        <v>148</v>
      </c>
      <c r="G757" s="339" t="s">
        <v>154</v>
      </c>
      <c r="H757" s="339" t="s">
        <v>154</v>
      </c>
      <c r="I757" s="339">
        <v>2.7E-2</v>
      </c>
      <c r="J757" s="339">
        <v>0.03</v>
      </c>
      <c r="K757" s="330">
        <f t="shared" si="44"/>
        <v>5.6999999999999995E-2</v>
      </c>
      <c r="L757" s="9">
        <f t="shared" si="45"/>
        <v>20.470053070507962</v>
      </c>
      <c r="M757" s="9">
        <f t="shared" si="46"/>
        <v>22.744503411675513</v>
      </c>
      <c r="N757" s="9">
        <f t="shared" si="47"/>
        <v>43.214556482183475</v>
      </c>
    </row>
    <row r="758" spans="1:14" ht="15" customHeight="1" x14ac:dyDescent="0.25">
      <c r="A758" s="11">
        <v>40640</v>
      </c>
      <c r="B758" s="345">
        <v>562</v>
      </c>
      <c r="C758" s="339">
        <v>6</v>
      </c>
      <c r="D758" s="339">
        <v>2</v>
      </c>
      <c r="E758" s="339" t="s">
        <v>143</v>
      </c>
      <c r="F758" s="339" t="s">
        <v>148</v>
      </c>
      <c r="G758" s="339" t="s">
        <v>154</v>
      </c>
      <c r="H758" s="339" t="s">
        <v>154</v>
      </c>
      <c r="I758" s="339">
        <v>4.2000000000000003E-2</v>
      </c>
      <c r="J758" s="339">
        <v>2.4E-2</v>
      </c>
      <c r="K758" s="330">
        <f t="shared" si="44"/>
        <v>6.6000000000000003E-2</v>
      </c>
      <c r="L758" s="9">
        <f t="shared" si="45"/>
        <v>31.842304776345717</v>
      </c>
      <c r="M758" s="9">
        <f t="shared" si="46"/>
        <v>18.195602729340411</v>
      </c>
      <c r="N758" s="9">
        <f t="shared" si="47"/>
        <v>50.037907505686128</v>
      </c>
    </row>
    <row r="759" spans="1:14" ht="15" customHeight="1" x14ac:dyDescent="0.25">
      <c r="A759" s="11">
        <v>40640</v>
      </c>
      <c r="B759" s="345">
        <v>570</v>
      </c>
      <c r="C759" s="339">
        <v>6</v>
      </c>
      <c r="D759" s="339">
        <v>2</v>
      </c>
      <c r="E759" s="339" t="s">
        <v>143</v>
      </c>
      <c r="F759" s="339" t="s">
        <v>151</v>
      </c>
      <c r="G759" s="339" t="s">
        <v>154</v>
      </c>
      <c r="H759" s="339" t="s">
        <v>154</v>
      </c>
      <c r="I759" s="339">
        <v>4.4999999999999998E-2</v>
      </c>
      <c r="J759" s="339">
        <v>1.4999999999999999E-2</v>
      </c>
      <c r="K759" s="330">
        <f t="shared" si="44"/>
        <v>0.06</v>
      </c>
      <c r="L759" s="9">
        <f t="shared" si="45"/>
        <v>34.116755117513272</v>
      </c>
      <c r="M759" s="9">
        <f t="shared" si="46"/>
        <v>11.372251705837757</v>
      </c>
      <c r="N759" s="9">
        <f t="shared" si="47"/>
        <v>45.489006823351026</v>
      </c>
    </row>
    <row r="760" spans="1:14" ht="15" customHeight="1" x14ac:dyDescent="0.25">
      <c r="A760" s="11">
        <v>40640</v>
      </c>
      <c r="B760" s="345">
        <v>571</v>
      </c>
      <c r="C760" s="339">
        <v>6</v>
      </c>
      <c r="D760" s="339">
        <v>2</v>
      </c>
      <c r="E760" s="339" t="s">
        <v>143</v>
      </c>
      <c r="F760" s="339" t="s">
        <v>148</v>
      </c>
      <c r="G760" s="339" t="s">
        <v>154</v>
      </c>
      <c r="H760" s="339" t="s">
        <v>155</v>
      </c>
      <c r="I760" s="339">
        <v>5.7000000000000002E-2</v>
      </c>
      <c r="J760" s="339">
        <v>1.4E-2</v>
      </c>
      <c r="K760" s="330">
        <f t="shared" si="44"/>
        <v>7.1000000000000008E-2</v>
      </c>
      <c r="L760" s="9">
        <f t="shared" si="45"/>
        <v>43.214556482183475</v>
      </c>
      <c r="M760" s="9">
        <f t="shared" si="46"/>
        <v>10.614101592115238</v>
      </c>
      <c r="N760" s="9">
        <f t="shared" si="47"/>
        <v>53.828658074298723</v>
      </c>
    </row>
    <row r="761" spans="1:14" ht="15" customHeight="1" x14ac:dyDescent="0.25">
      <c r="A761" s="11">
        <v>40640</v>
      </c>
      <c r="B761" s="345">
        <v>572</v>
      </c>
      <c r="C761" s="339">
        <v>6</v>
      </c>
      <c r="D761" s="339">
        <v>2</v>
      </c>
      <c r="E761" s="339" t="s">
        <v>143</v>
      </c>
      <c r="F761" s="339" t="s">
        <v>148</v>
      </c>
      <c r="G761" s="339" t="s">
        <v>154</v>
      </c>
      <c r="H761" s="339" t="s">
        <v>156</v>
      </c>
      <c r="I761" s="339">
        <v>0.06</v>
      </c>
      <c r="J761" s="339">
        <v>3.0000000000000001E-3</v>
      </c>
      <c r="K761" s="330">
        <f t="shared" si="44"/>
        <v>6.3E-2</v>
      </c>
      <c r="L761" s="9">
        <f t="shared" si="45"/>
        <v>45.489006823351026</v>
      </c>
      <c r="M761" s="9">
        <f t="shared" si="46"/>
        <v>2.2744503411675514</v>
      </c>
      <c r="N761" s="9">
        <f t="shared" si="47"/>
        <v>47.763457164518577</v>
      </c>
    </row>
    <row r="762" spans="1:14" ht="15" customHeight="1" x14ac:dyDescent="0.25">
      <c r="A762" s="11">
        <v>40640</v>
      </c>
      <c r="B762" s="345">
        <v>574</v>
      </c>
      <c r="C762" s="339">
        <v>6</v>
      </c>
      <c r="D762" s="339">
        <v>2</v>
      </c>
      <c r="E762" s="339" t="s">
        <v>143</v>
      </c>
      <c r="F762" s="339" t="s">
        <v>148</v>
      </c>
      <c r="G762" s="339" t="s">
        <v>157</v>
      </c>
      <c r="H762" s="339" t="s">
        <v>154</v>
      </c>
      <c r="I762" s="339">
        <v>4.5999999999999999E-2</v>
      </c>
      <c r="J762" s="339">
        <v>2.9000000000000001E-2</v>
      </c>
      <c r="K762" s="330">
        <f t="shared" si="44"/>
        <v>7.4999999999999997E-2</v>
      </c>
      <c r="L762" s="9">
        <f t="shared" si="45"/>
        <v>34.874905231235786</v>
      </c>
      <c r="M762" s="9">
        <f t="shared" si="46"/>
        <v>21.986353297952995</v>
      </c>
      <c r="N762" s="9">
        <f t="shared" si="47"/>
        <v>56.861258529188781</v>
      </c>
    </row>
    <row r="763" spans="1:14" ht="15" customHeight="1" x14ac:dyDescent="0.25">
      <c r="A763" s="11">
        <v>40640</v>
      </c>
      <c r="B763" s="345">
        <v>577</v>
      </c>
      <c r="C763" s="339">
        <v>6</v>
      </c>
      <c r="D763" s="339">
        <v>2</v>
      </c>
      <c r="E763" s="339" t="s">
        <v>143</v>
      </c>
      <c r="F763" s="339" t="s">
        <v>150</v>
      </c>
      <c r="G763" s="339" t="s">
        <v>154</v>
      </c>
      <c r="H763" s="339" t="s">
        <v>154</v>
      </c>
      <c r="I763" s="339">
        <v>0.13300000000000001</v>
      </c>
      <c r="J763" s="339">
        <v>3.1E-2</v>
      </c>
      <c r="K763" s="330">
        <f t="shared" si="44"/>
        <v>0.16400000000000001</v>
      </c>
      <c r="L763" s="9">
        <f t="shared" si="45"/>
        <v>100.83396512509478</v>
      </c>
      <c r="M763" s="9">
        <f t="shared" si="46"/>
        <v>23.502653525398031</v>
      </c>
      <c r="N763" s="9">
        <f t="shared" si="47"/>
        <v>124.3366186504928</v>
      </c>
    </row>
    <row r="764" spans="1:14" ht="15" customHeight="1" x14ac:dyDescent="0.25">
      <c r="A764" s="11">
        <v>40640</v>
      </c>
      <c r="B764" s="345">
        <v>587</v>
      </c>
      <c r="C764" s="339">
        <v>6</v>
      </c>
      <c r="D764" s="339">
        <v>2</v>
      </c>
      <c r="E764" s="339" t="s">
        <v>143</v>
      </c>
      <c r="F764" s="339" t="s">
        <v>149</v>
      </c>
      <c r="G764" s="339" t="s">
        <v>154</v>
      </c>
      <c r="H764" s="339" t="s">
        <v>154</v>
      </c>
      <c r="I764" s="339">
        <v>9.0999999999999998E-2</v>
      </c>
      <c r="J764" s="339">
        <v>1.2E-2</v>
      </c>
      <c r="K764" s="330">
        <f t="shared" si="44"/>
        <v>0.10299999999999999</v>
      </c>
      <c r="L764" s="9">
        <f t="shared" si="45"/>
        <v>68.991660348749051</v>
      </c>
      <c r="M764" s="9">
        <f t="shared" si="46"/>
        <v>9.0978013646702056</v>
      </c>
      <c r="N764" s="9">
        <f t="shared" si="47"/>
        <v>78.089461713419254</v>
      </c>
    </row>
    <row r="765" spans="1:14" ht="15" customHeight="1" x14ac:dyDescent="0.25">
      <c r="A765" s="11">
        <v>40718</v>
      </c>
      <c r="B765" s="340">
        <v>2</v>
      </c>
      <c r="C765" s="339">
        <v>1</v>
      </c>
      <c r="D765" s="339">
        <v>1</v>
      </c>
      <c r="E765" s="339" t="s">
        <v>142</v>
      </c>
      <c r="F765" s="339" t="s">
        <v>148</v>
      </c>
      <c r="G765" s="339" t="s">
        <v>154</v>
      </c>
      <c r="H765" s="339" t="s">
        <v>155</v>
      </c>
      <c r="I765" s="339">
        <v>3.526E-2</v>
      </c>
      <c r="J765" s="339">
        <v>3.4509999999999999E-2</v>
      </c>
      <c r="K765" s="330">
        <f t="shared" si="44"/>
        <v>6.9769999999999999E-2</v>
      </c>
      <c r="L765" s="9">
        <f>(10000*I765)/13.19</f>
        <v>26.732373009855955</v>
      </c>
      <c r="M765" s="9">
        <f t="shared" si="46"/>
        <v>26.163760424564064</v>
      </c>
      <c r="N765" s="9">
        <f t="shared" si="47"/>
        <v>52.896133434420015</v>
      </c>
    </row>
    <row r="766" spans="1:14" ht="15" customHeight="1" x14ac:dyDescent="0.25">
      <c r="A766" s="11">
        <v>40718</v>
      </c>
      <c r="B766" s="340">
        <v>12</v>
      </c>
      <c r="C766" s="339">
        <v>1</v>
      </c>
      <c r="D766" s="339">
        <v>1</v>
      </c>
      <c r="E766" s="339" t="s">
        <v>142</v>
      </c>
      <c r="F766" s="339" t="s">
        <v>148</v>
      </c>
      <c r="G766" s="339" t="s">
        <v>154</v>
      </c>
      <c r="H766" s="339" t="s">
        <v>156</v>
      </c>
      <c r="I766" s="339">
        <v>9.7500000000000003E-2</v>
      </c>
      <c r="J766" s="339">
        <v>1.086E-2</v>
      </c>
      <c r="K766" s="330">
        <f t="shared" si="44"/>
        <v>0.10836</v>
      </c>
      <c r="L766" s="9">
        <f t="shared" si="45"/>
        <v>73.91963608794542</v>
      </c>
      <c r="M766" s="9">
        <f t="shared" si="46"/>
        <v>8.2335102350265359</v>
      </c>
      <c r="N766" s="9">
        <f t="shared" si="47"/>
        <v>82.153146322971949</v>
      </c>
    </row>
    <row r="767" spans="1:14" ht="15" customHeight="1" x14ac:dyDescent="0.25">
      <c r="A767" s="11">
        <v>40718</v>
      </c>
      <c r="B767" s="340">
        <v>22</v>
      </c>
      <c r="C767" s="339">
        <v>1</v>
      </c>
      <c r="D767" s="339">
        <v>1</v>
      </c>
      <c r="E767" s="339" t="s">
        <v>142</v>
      </c>
      <c r="F767" s="339" t="s">
        <v>149</v>
      </c>
      <c r="G767" s="339" t="s">
        <v>154</v>
      </c>
      <c r="H767" s="339" t="s">
        <v>154</v>
      </c>
      <c r="I767" s="339">
        <v>1.619E-2</v>
      </c>
      <c r="J767" s="339">
        <v>6.79E-3</v>
      </c>
      <c r="K767" s="330">
        <f t="shared" si="44"/>
        <v>2.298E-2</v>
      </c>
      <c r="L767" s="9">
        <f t="shared" si="45"/>
        <v>12.274450341167553</v>
      </c>
      <c r="M767" s="9">
        <f t="shared" si="46"/>
        <v>5.1478392721758919</v>
      </c>
      <c r="N767" s="9">
        <f t="shared" si="47"/>
        <v>17.422289613343445</v>
      </c>
    </row>
    <row r="768" spans="1:14" ht="15" customHeight="1" x14ac:dyDescent="0.25">
      <c r="A768" s="11">
        <v>40718</v>
      </c>
      <c r="B768" s="340">
        <v>25</v>
      </c>
      <c r="C768" s="339">
        <v>1</v>
      </c>
      <c r="D768" s="339">
        <v>1</v>
      </c>
      <c r="E768" s="339" t="s">
        <v>142</v>
      </c>
      <c r="F768" s="339" t="s">
        <v>148</v>
      </c>
      <c r="G768" s="339" t="s">
        <v>154</v>
      </c>
      <c r="H768" s="339" t="s">
        <v>154</v>
      </c>
      <c r="I768" s="339">
        <v>5.5960000000000003E-2</v>
      </c>
      <c r="J768" s="339">
        <v>4.9100000000000003E-3</v>
      </c>
      <c r="K768" s="330">
        <f t="shared" si="44"/>
        <v>6.087E-2</v>
      </c>
      <c r="L768" s="9">
        <f t="shared" si="45"/>
        <v>42.426080363912057</v>
      </c>
      <c r="M768" s="9">
        <f t="shared" si="46"/>
        <v>3.7225170583775591</v>
      </c>
      <c r="N768" s="9">
        <f t="shared" si="47"/>
        <v>46.148597422289619</v>
      </c>
    </row>
    <row r="769" spans="1:15" ht="15" customHeight="1" x14ac:dyDescent="0.25">
      <c r="A769" s="11">
        <v>40718</v>
      </c>
      <c r="B769" s="340">
        <v>28</v>
      </c>
      <c r="C769" s="339">
        <v>1</v>
      </c>
      <c r="D769" s="339">
        <v>1</v>
      </c>
      <c r="E769" s="339" t="s">
        <v>142</v>
      </c>
      <c r="F769" s="339" t="s">
        <v>148</v>
      </c>
      <c r="G769" s="339" t="s">
        <v>157</v>
      </c>
      <c r="H769" s="339" t="s">
        <v>154</v>
      </c>
      <c r="I769" s="339">
        <v>6.5740000000000007E-2</v>
      </c>
      <c r="J769" s="339">
        <v>9.6600000000000002E-3</v>
      </c>
      <c r="K769" s="330">
        <f t="shared" si="44"/>
        <v>7.5400000000000009E-2</v>
      </c>
      <c r="L769" s="9">
        <f t="shared" ref="L769:L772" si="48">(10000*I769)/13.19</f>
        <v>49.840788476118277</v>
      </c>
      <c r="M769" s="9">
        <f t="shared" ref="M769:M772" si="49">(10000*J769)/13.19</f>
        <v>7.3237300985595155</v>
      </c>
      <c r="N769" s="9">
        <f t="shared" ref="N769:N772" si="50">(10000*K769)/13.19</f>
        <v>57.1645185746778</v>
      </c>
    </row>
    <row r="770" spans="1:15" ht="15" customHeight="1" x14ac:dyDescent="0.25">
      <c r="A770" s="11">
        <v>40718</v>
      </c>
      <c r="B770" s="340">
        <v>31</v>
      </c>
      <c r="C770" s="339">
        <v>1</v>
      </c>
      <c r="D770" s="339">
        <v>1</v>
      </c>
      <c r="E770" s="339" t="s">
        <v>142</v>
      </c>
      <c r="F770" s="339" t="s">
        <v>150</v>
      </c>
      <c r="G770" s="339" t="s">
        <v>154</v>
      </c>
      <c r="H770" s="339" t="s">
        <v>154</v>
      </c>
      <c r="I770" s="339">
        <v>8.1280000000000005E-2</v>
      </c>
      <c r="J770" s="339">
        <v>2.6419999999999999E-2</v>
      </c>
      <c r="K770" s="330">
        <f t="shared" si="44"/>
        <v>0.1077</v>
      </c>
      <c r="L770" s="9">
        <f t="shared" si="48"/>
        <v>61.622441243366197</v>
      </c>
      <c r="M770" s="9">
        <f t="shared" si="49"/>
        <v>20.0303260045489</v>
      </c>
      <c r="N770" s="9">
        <f t="shared" si="50"/>
        <v>81.652767247915094</v>
      </c>
    </row>
    <row r="771" spans="1:15" ht="15" customHeight="1" x14ac:dyDescent="0.25">
      <c r="A771" s="11">
        <v>40718</v>
      </c>
      <c r="B771" s="340">
        <v>32</v>
      </c>
      <c r="C771" s="339">
        <v>1</v>
      </c>
      <c r="D771" s="339">
        <v>1</v>
      </c>
      <c r="E771" s="339" t="s">
        <v>142</v>
      </c>
      <c r="F771" s="339" t="s">
        <v>151</v>
      </c>
      <c r="G771" s="339" t="s">
        <v>154</v>
      </c>
      <c r="H771" s="339" t="s">
        <v>154</v>
      </c>
      <c r="I771" s="339">
        <v>5.0500000000000003E-2</v>
      </c>
      <c r="J771" s="339">
        <v>7.8499999999999993E-3</v>
      </c>
      <c r="K771" s="330">
        <f t="shared" si="44"/>
        <v>5.8349999999999999E-2</v>
      </c>
      <c r="L771" s="9">
        <f t="shared" si="48"/>
        <v>38.28658074298712</v>
      </c>
      <c r="M771" s="9">
        <f t="shared" si="49"/>
        <v>5.9514783927217589</v>
      </c>
      <c r="N771" s="9">
        <f t="shared" si="50"/>
        <v>44.238059135708873</v>
      </c>
    </row>
    <row r="772" spans="1:15" ht="15" customHeight="1" x14ac:dyDescent="0.25">
      <c r="A772" s="11">
        <v>40718</v>
      </c>
      <c r="B772" s="340">
        <v>108</v>
      </c>
      <c r="C772" s="339">
        <v>2</v>
      </c>
      <c r="D772" s="339">
        <v>1</v>
      </c>
      <c r="E772" s="339" t="s">
        <v>144</v>
      </c>
      <c r="F772" s="339" t="s">
        <v>149</v>
      </c>
      <c r="G772" s="339" t="s">
        <v>154</v>
      </c>
      <c r="H772" s="339" t="s">
        <v>154</v>
      </c>
      <c r="I772" s="339">
        <v>1.9140000000000001E-2</v>
      </c>
      <c r="J772" s="339">
        <v>3.0699999999999998E-3</v>
      </c>
      <c r="K772" s="330">
        <f t="shared" si="44"/>
        <v>2.2210000000000001E-2</v>
      </c>
      <c r="L772" s="9">
        <f t="shared" si="48"/>
        <v>14.510993176648977</v>
      </c>
      <c r="M772" s="9">
        <f t="shared" si="49"/>
        <v>2.3275208491281276</v>
      </c>
      <c r="N772" s="9">
        <f t="shared" si="50"/>
        <v>16.838514025777105</v>
      </c>
    </row>
    <row r="773" spans="1:15" ht="15" customHeight="1" x14ac:dyDescent="0.25">
      <c r="A773" s="355">
        <v>40718</v>
      </c>
      <c r="B773" s="447">
        <v>119</v>
      </c>
      <c r="C773" s="328">
        <v>2</v>
      </c>
      <c r="D773" s="328">
        <v>1</v>
      </c>
      <c r="E773" s="328" t="s">
        <v>144</v>
      </c>
      <c r="F773" s="328" t="s">
        <v>148</v>
      </c>
      <c r="G773" s="328" t="s">
        <v>154</v>
      </c>
      <c r="H773" s="328" t="s">
        <v>156</v>
      </c>
      <c r="I773" s="328"/>
      <c r="J773" s="328">
        <v>2.6440000000000002E-2</v>
      </c>
      <c r="K773" s="321"/>
      <c r="L773" s="122"/>
      <c r="M773" s="122"/>
      <c r="N773" s="122"/>
      <c r="O773" s="356" t="s">
        <v>283</v>
      </c>
    </row>
    <row r="774" spans="1:15" ht="15" customHeight="1" x14ac:dyDescent="0.25">
      <c r="A774" s="355"/>
      <c r="B774" s="447"/>
      <c r="C774" s="328"/>
      <c r="D774" s="328"/>
      <c r="E774" s="328"/>
      <c r="F774" s="328"/>
      <c r="G774" s="328"/>
      <c r="H774" s="328"/>
      <c r="I774" s="328"/>
      <c r="J774" s="328">
        <v>2.3810000000000001E-2</v>
      </c>
      <c r="K774" s="321"/>
      <c r="L774" s="122"/>
      <c r="M774" s="122"/>
      <c r="N774" s="122"/>
      <c r="O774" s="356"/>
    </row>
    <row r="775" spans="1:15" ht="15" customHeight="1" x14ac:dyDescent="0.25">
      <c r="A775" s="11">
        <v>40718</v>
      </c>
      <c r="B775" s="340">
        <v>123</v>
      </c>
      <c r="C775" s="339">
        <v>2</v>
      </c>
      <c r="D775" s="339">
        <v>1</v>
      </c>
      <c r="E775" s="339" t="s">
        <v>144</v>
      </c>
      <c r="F775" s="339" t="s">
        <v>148</v>
      </c>
      <c r="G775" s="339" t="s">
        <v>157</v>
      </c>
      <c r="H775" s="339" t="s">
        <v>154</v>
      </c>
      <c r="I775" s="339">
        <v>4.7579999999999997E-2</v>
      </c>
      <c r="J775" s="339">
        <v>4.011E-2</v>
      </c>
      <c r="K775" s="330">
        <f t="shared" ref="K775:K805" si="51">SUM(I775,J775)</f>
        <v>8.768999999999999E-2</v>
      </c>
      <c r="L775" s="9">
        <f t="shared" ref="L775:L776" si="52">(10000*I775)/13.19</f>
        <v>36.072782410917362</v>
      </c>
      <c r="M775" s="9">
        <f t="shared" ref="M775:M776" si="53">(10000*J775)/13.19</f>
        <v>30.409401061410161</v>
      </c>
      <c r="N775" s="9">
        <f t="shared" ref="N775:N776" si="54">(10000*K775)/13.19</f>
        <v>66.482183472327506</v>
      </c>
    </row>
    <row r="776" spans="1:15" ht="15" customHeight="1" x14ac:dyDescent="0.25">
      <c r="A776" s="11">
        <v>40718</v>
      </c>
      <c r="B776" s="340">
        <v>124</v>
      </c>
      <c r="C776" s="339">
        <v>2</v>
      </c>
      <c r="D776" s="339">
        <v>1</v>
      </c>
      <c r="E776" s="339" t="s">
        <v>144</v>
      </c>
      <c r="F776" s="339" t="s">
        <v>148</v>
      </c>
      <c r="G776" s="339" t="s">
        <v>154</v>
      </c>
      <c r="H776" s="339" t="s">
        <v>154</v>
      </c>
      <c r="I776" s="339">
        <v>1.5859999999999999E-2</v>
      </c>
      <c r="J776" s="339">
        <v>2.018E-2</v>
      </c>
      <c r="K776" s="330">
        <f t="shared" si="51"/>
        <v>3.6040000000000003E-2</v>
      </c>
      <c r="L776" s="9">
        <f t="shared" si="52"/>
        <v>12.024260803639121</v>
      </c>
      <c r="M776" s="9">
        <f t="shared" si="53"/>
        <v>15.299469294920396</v>
      </c>
      <c r="N776" s="9">
        <f t="shared" si="54"/>
        <v>27.323730098559519</v>
      </c>
    </row>
    <row r="777" spans="1:15" ht="15" customHeight="1" x14ac:dyDescent="0.25">
      <c r="A777" s="11">
        <v>40718</v>
      </c>
      <c r="B777" s="340">
        <v>132</v>
      </c>
      <c r="C777" s="339">
        <v>2</v>
      </c>
      <c r="D777" s="339">
        <v>1</v>
      </c>
      <c r="E777" s="339" t="s">
        <v>144</v>
      </c>
      <c r="F777" s="339" t="s">
        <v>150</v>
      </c>
      <c r="G777" s="339" t="s">
        <v>154</v>
      </c>
      <c r="H777" s="339" t="s">
        <v>154</v>
      </c>
      <c r="I777" s="339">
        <v>7.9210000000000003E-2</v>
      </c>
      <c r="J777" s="339">
        <v>7.0330000000000004E-2</v>
      </c>
      <c r="K777" s="330">
        <f t="shared" si="51"/>
        <v>0.14954000000000001</v>
      </c>
      <c r="L777" s="9">
        <f t="shared" ref="L777:L805" si="55">(10000*I777)/13.19</f>
        <v>60.053070507960577</v>
      </c>
      <c r="M777" s="9">
        <f t="shared" ref="M777:M805" si="56">(10000*J777)/13.19</f>
        <v>53.320697498104629</v>
      </c>
      <c r="N777" s="9">
        <f t="shared" ref="N777:N805" si="57">(10000*K777)/13.19</f>
        <v>113.37376800606521</v>
      </c>
    </row>
    <row r="778" spans="1:15" ht="15" customHeight="1" x14ac:dyDescent="0.25">
      <c r="A778" s="11">
        <v>40718</v>
      </c>
      <c r="B778" s="340">
        <v>133</v>
      </c>
      <c r="C778" s="339">
        <v>2</v>
      </c>
      <c r="D778" s="339">
        <v>1</v>
      </c>
      <c r="E778" s="339" t="s">
        <v>144</v>
      </c>
      <c r="F778" s="339" t="s">
        <v>148</v>
      </c>
      <c r="G778" s="339" t="s">
        <v>154</v>
      </c>
      <c r="H778" s="339" t="s">
        <v>155</v>
      </c>
      <c r="I778" s="339">
        <v>5.1110000000000003E-2</v>
      </c>
      <c r="J778" s="339">
        <v>1.5499999999999999E-3</v>
      </c>
      <c r="K778" s="330">
        <f t="shared" si="51"/>
        <v>5.2660000000000005E-2</v>
      </c>
      <c r="L778" s="9">
        <f t="shared" si="55"/>
        <v>38.749052312357847</v>
      </c>
      <c r="M778" s="9">
        <f t="shared" si="56"/>
        <v>1.1751326762699015</v>
      </c>
      <c r="N778" s="9">
        <f t="shared" si="57"/>
        <v>39.924184988627751</v>
      </c>
    </row>
    <row r="779" spans="1:15" ht="15" customHeight="1" x14ac:dyDescent="0.25">
      <c r="A779" s="11">
        <v>40718</v>
      </c>
      <c r="B779" s="340">
        <v>134</v>
      </c>
      <c r="C779" s="339">
        <v>2</v>
      </c>
      <c r="D779" s="339">
        <v>1</v>
      </c>
      <c r="E779" s="339" t="s">
        <v>144</v>
      </c>
      <c r="F779" s="339" t="s">
        <v>151</v>
      </c>
      <c r="G779" s="339" t="s">
        <v>154</v>
      </c>
      <c r="H779" s="339" t="s">
        <v>154</v>
      </c>
      <c r="I779" s="339">
        <v>1.461E-2</v>
      </c>
      <c r="J779" s="339">
        <v>2.0899999999999998E-3</v>
      </c>
      <c r="K779" s="330">
        <f t="shared" si="51"/>
        <v>1.67E-2</v>
      </c>
      <c r="L779" s="9">
        <f t="shared" si="55"/>
        <v>11.076573161485975</v>
      </c>
      <c r="M779" s="9">
        <f t="shared" si="56"/>
        <v>1.5845337376800606</v>
      </c>
      <c r="N779" s="9">
        <f t="shared" si="57"/>
        <v>12.661106899166036</v>
      </c>
    </row>
    <row r="780" spans="1:15" ht="15" customHeight="1" x14ac:dyDescent="0.25">
      <c r="A780" s="11">
        <v>40718</v>
      </c>
      <c r="B780" s="340">
        <v>223</v>
      </c>
      <c r="C780" s="339">
        <v>3</v>
      </c>
      <c r="D780" s="339">
        <v>1</v>
      </c>
      <c r="E780" s="339" t="s">
        <v>145</v>
      </c>
      <c r="F780" s="339" t="s">
        <v>151</v>
      </c>
      <c r="G780" s="339" t="s">
        <v>154</v>
      </c>
      <c r="H780" s="339" t="s">
        <v>154</v>
      </c>
      <c r="I780" s="339">
        <v>2.9729999999999999E-2</v>
      </c>
      <c r="J780" s="339">
        <v>6.5199999999999998E-3</v>
      </c>
      <c r="K780" s="330">
        <f t="shared" si="51"/>
        <v>3.6249999999999998E-2</v>
      </c>
      <c r="L780" s="9">
        <f t="shared" si="55"/>
        <v>22.539802880970434</v>
      </c>
      <c r="M780" s="9">
        <f t="shared" si="56"/>
        <v>4.9431387414708112</v>
      </c>
      <c r="N780" s="9">
        <f t="shared" si="57"/>
        <v>27.482941622441245</v>
      </c>
    </row>
    <row r="781" spans="1:15" ht="15" customHeight="1" x14ac:dyDescent="0.25">
      <c r="A781" s="11">
        <v>40718</v>
      </c>
      <c r="B781" s="340">
        <v>224</v>
      </c>
      <c r="C781" s="339">
        <v>3</v>
      </c>
      <c r="D781" s="339">
        <v>1</v>
      </c>
      <c r="E781" s="339" t="s">
        <v>145</v>
      </c>
      <c r="F781" s="339" t="s">
        <v>148</v>
      </c>
      <c r="G781" s="339" t="s">
        <v>154</v>
      </c>
      <c r="H781" s="339" t="s">
        <v>156</v>
      </c>
      <c r="I781" s="339">
        <v>1.984E-2</v>
      </c>
      <c r="J781" s="339">
        <v>5.6800000000000002E-3</v>
      </c>
      <c r="K781" s="330">
        <f t="shared" si="51"/>
        <v>2.5520000000000001E-2</v>
      </c>
      <c r="L781" s="9">
        <f t="shared" si="55"/>
        <v>15.041698256254739</v>
      </c>
      <c r="M781" s="9">
        <f t="shared" si="56"/>
        <v>4.3062926459438975</v>
      </c>
      <c r="N781" s="9">
        <f t="shared" si="57"/>
        <v>19.347990902198639</v>
      </c>
    </row>
    <row r="782" spans="1:15" ht="15" customHeight="1" x14ac:dyDescent="0.25">
      <c r="A782" s="11">
        <v>40718</v>
      </c>
      <c r="B782" s="340">
        <v>227</v>
      </c>
      <c r="C782" s="339">
        <v>3</v>
      </c>
      <c r="D782" s="339">
        <v>1</v>
      </c>
      <c r="E782" s="339" t="s">
        <v>145</v>
      </c>
      <c r="F782" s="339" t="s">
        <v>148</v>
      </c>
      <c r="G782" s="339" t="s">
        <v>154</v>
      </c>
      <c r="H782" s="339" t="s">
        <v>154</v>
      </c>
      <c r="I782" s="339">
        <v>1.2880000000000001E-2</v>
      </c>
      <c r="J782" s="339">
        <v>6.0200000000000002E-3</v>
      </c>
      <c r="K782" s="330">
        <f t="shared" si="51"/>
        <v>1.89E-2</v>
      </c>
      <c r="L782" s="9">
        <f t="shared" si="55"/>
        <v>9.7649734647460207</v>
      </c>
      <c r="M782" s="9">
        <f t="shared" si="56"/>
        <v>4.564063684609553</v>
      </c>
      <c r="N782" s="9">
        <f t="shared" si="57"/>
        <v>14.329037149355573</v>
      </c>
    </row>
    <row r="783" spans="1:15" ht="15" customHeight="1" x14ac:dyDescent="0.25">
      <c r="A783" s="11">
        <v>40718</v>
      </c>
      <c r="B783" s="340">
        <v>229</v>
      </c>
      <c r="C783" s="339">
        <v>3</v>
      </c>
      <c r="D783" s="339">
        <v>1</v>
      </c>
      <c r="E783" s="339" t="s">
        <v>145</v>
      </c>
      <c r="F783" s="339" t="s">
        <v>149</v>
      </c>
      <c r="G783" s="339" t="s">
        <v>154</v>
      </c>
      <c r="H783" s="339" t="s">
        <v>154</v>
      </c>
      <c r="I783" s="339">
        <v>1.077E-2</v>
      </c>
      <c r="J783" s="339">
        <v>1.26E-2</v>
      </c>
      <c r="K783" s="330">
        <f t="shared" si="51"/>
        <v>2.3370000000000002E-2</v>
      </c>
      <c r="L783" s="9">
        <f t="shared" si="55"/>
        <v>8.165276724791509</v>
      </c>
      <c r="M783" s="9">
        <f t="shared" si="56"/>
        <v>9.5526914329037158</v>
      </c>
      <c r="N783" s="9">
        <f t="shared" si="57"/>
        <v>17.717968157695225</v>
      </c>
    </row>
    <row r="784" spans="1:15" ht="15" customHeight="1" x14ac:dyDescent="0.25">
      <c r="A784" s="11">
        <v>40718</v>
      </c>
      <c r="B784" s="340">
        <v>232</v>
      </c>
      <c r="C784" s="339">
        <v>3</v>
      </c>
      <c r="D784" s="339">
        <v>1</v>
      </c>
      <c r="E784" s="339" t="s">
        <v>145</v>
      </c>
      <c r="F784" s="339" t="s">
        <v>148</v>
      </c>
      <c r="G784" s="339" t="s">
        <v>154</v>
      </c>
      <c r="H784" s="339" t="s">
        <v>155</v>
      </c>
      <c r="I784" s="339">
        <v>1.2699999999999999E-2</v>
      </c>
      <c r="J784" s="339">
        <v>2.2450000000000001E-2</v>
      </c>
      <c r="K784" s="330">
        <f t="shared" si="51"/>
        <v>3.5150000000000001E-2</v>
      </c>
      <c r="L784" s="9">
        <f t="shared" si="55"/>
        <v>9.6285064442759669</v>
      </c>
      <c r="M784" s="9">
        <f t="shared" si="56"/>
        <v>17.020470053070508</v>
      </c>
      <c r="N784" s="9">
        <f t="shared" si="57"/>
        <v>26.648976497346474</v>
      </c>
    </row>
    <row r="785" spans="1:14" ht="15" customHeight="1" x14ac:dyDescent="0.25">
      <c r="A785" s="11">
        <v>40718</v>
      </c>
      <c r="B785" s="340">
        <v>244</v>
      </c>
      <c r="C785" s="339">
        <v>3</v>
      </c>
      <c r="D785" s="339">
        <v>1</v>
      </c>
      <c r="E785" s="339" t="s">
        <v>145</v>
      </c>
      <c r="F785" s="339" t="s">
        <v>148</v>
      </c>
      <c r="G785" s="339" t="s">
        <v>157</v>
      </c>
      <c r="H785" s="339" t="s">
        <v>154</v>
      </c>
      <c r="I785" s="339">
        <v>1.3129999999999999E-2</v>
      </c>
      <c r="J785" s="339">
        <v>5.62E-3</v>
      </c>
      <c r="K785" s="330">
        <f t="shared" si="51"/>
        <v>1.8749999999999999E-2</v>
      </c>
      <c r="L785" s="9">
        <f t="shared" si="55"/>
        <v>9.9545109931766476</v>
      </c>
      <c r="M785" s="9">
        <f t="shared" si="56"/>
        <v>4.2608036391205459</v>
      </c>
      <c r="N785" s="9">
        <f t="shared" si="57"/>
        <v>14.215314632297195</v>
      </c>
    </row>
    <row r="786" spans="1:14" ht="15" customHeight="1" x14ac:dyDescent="0.25">
      <c r="A786" s="11">
        <v>40718</v>
      </c>
      <c r="B786" s="340">
        <v>245</v>
      </c>
      <c r="C786" s="339">
        <v>3</v>
      </c>
      <c r="D786" s="339">
        <v>1</v>
      </c>
      <c r="E786" s="339" t="s">
        <v>145</v>
      </c>
      <c r="F786" s="339" t="s">
        <v>150</v>
      </c>
      <c r="G786" s="339" t="s">
        <v>154</v>
      </c>
      <c r="H786" s="339" t="s">
        <v>154</v>
      </c>
      <c r="I786" s="339">
        <v>2.461E-2</v>
      </c>
      <c r="J786" s="339">
        <v>6.4820000000000003E-2</v>
      </c>
      <c r="K786" s="330">
        <f t="shared" si="51"/>
        <v>8.9430000000000009E-2</v>
      </c>
      <c r="L786" s="9">
        <f t="shared" si="55"/>
        <v>18.658074298711146</v>
      </c>
      <c r="M786" s="9">
        <f t="shared" si="56"/>
        <v>49.143290371493563</v>
      </c>
      <c r="N786" s="9">
        <f t="shared" si="57"/>
        <v>67.801364670204705</v>
      </c>
    </row>
    <row r="787" spans="1:14" ht="15" customHeight="1" x14ac:dyDescent="0.25">
      <c r="A787" s="11">
        <v>40718</v>
      </c>
      <c r="B787" s="340">
        <v>247</v>
      </c>
      <c r="C787" s="339">
        <v>3</v>
      </c>
      <c r="D787" s="339">
        <v>2</v>
      </c>
      <c r="E787" s="339" t="s">
        <v>143</v>
      </c>
      <c r="F787" s="339" t="s">
        <v>150</v>
      </c>
      <c r="G787" s="339" t="s">
        <v>154</v>
      </c>
      <c r="H787" s="339" t="s">
        <v>154</v>
      </c>
      <c r="I787" s="339">
        <v>7.0379999999999998E-2</v>
      </c>
      <c r="J787" s="339">
        <v>2.0670000000000001E-2</v>
      </c>
      <c r="K787" s="330">
        <f t="shared" si="51"/>
        <v>9.1049999999999992E-2</v>
      </c>
      <c r="L787" s="9">
        <f t="shared" si="55"/>
        <v>53.35860500379075</v>
      </c>
      <c r="M787" s="9">
        <f t="shared" si="56"/>
        <v>15.670962850644429</v>
      </c>
      <c r="N787" s="9">
        <f t="shared" si="57"/>
        <v>69.029567854435172</v>
      </c>
    </row>
    <row r="788" spans="1:14" ht="15" customHeight="1" x14ac:dyDescent="0.25">
      <c r="A788" s="11">
        <v>40718</v>
      </c>
      <c r="B788" s="340">
        <v>248</v>
      </c>
      <c r="C788" s="339">
        <v>3</v>
      </c>
      <c r="D788" s="339">
        <v>2</v>
      </c>
      <c r="E788" s="339" t="s">
        <v>143</v>
      </c>
      <c r="F788" s="339" t="s">
        <v>148</v>
      </c>
      <c r="G788" s="339" t="s">
        <v>154</v>
      </c>
      <c r="H788" s="339" t="s">
        <v>156</v>
      </c>
      <c r="I788" s="339">
        <v>2.2339999999999999E-2</v>
      </c>
      <c r="J788" s="339">
        <v>5.6800000000000002E-3</v>
      </c>
      <c r="K788" s="330">
        <f t="shared" si="51"/>
        <v>2.802E-2</v>
      </c>
      <c r="L788" s="9">
        <f t="shared" si="55"/>
        <v>16.93707354056103</v>
      </c>
      <c r="M788" s="9">
        <f t="shared" si="56"/>
        <v>4.3062926459438975</v>
      </c>
      <c r="N788" s="9">
        <f t="shared" si="57"/>
        <v>21.243366186504929</v>
      </c>
    </row>
    <row r="789" spans="1:14" ht="15" customHeight="1" x14ac:dyDescent="0.25">
      <c r="A789" s="11">
        <v>40718</v>
      </c>
      <c r="B789" s="340">
        <v>250</v>
      </c>
      <c r="C789" s="339">
        <v>3</v>
      </c>
      <c r="D789" s="339">
        <v>2</v>
      </c>
      <c r="E789" s="339" t="s">
        <v>143</v>
      </c>
      <c r="F789" s="339" t="s">
        <v>148</v>
      </c>
      <c r="G789" s="339" t="s">
        <v>154</v>
      </c>
      <c r="H789" s="339" t="s">
        <v>155</v>
      </c>
      <c r="I789" s="339">
        <v>6.0099999999999997E-3</v>
      </c>
      <c r="J789" s="339">
        <v>5.4799999999999996E-3</v>
      </c>
      <c r="K789" s="330">
        <f t="shared" si="51"/>
        <v>1.149E-2</v>
      </c>
      <c r="L789" s="9">
        <f t="shared" si="55"/>
        <v>4.556482183472327</v>
      </c>
      <c r="M789" s="9">
        <f t="shared" si="56"/>
        <v>4.1546626231993935</v>
      </c>
      <c r="N789" s="9">
        <f t="shared" si="57"/>
        <v>8.7111448066717223</v>
      </c>
    </row>
    <row r="790" spans="1:14" ht="15" customHeight="1" x14ac:dyDescent="0.25">
      <c r="A790" s="11">
        <v>40718</v>
      </c>
      <c r="B790" s="340">
        <v>252</v>
      </c>
      <c r="C790" s="339">
        <v>3</v>
      </c>
      <c r="D790" s="339">
        <v>2</v>
      </c>
      <c r="E790" s="339" t="s">
        <v>143</v>
      </c>
      <c r="F790" s="339" t="s">
        <v>148</v>
      </c>
      <c r="G790" s="339" t="s">
        <v>157</v>
      </c>
      <c r="H790" s="339" t="s">
        <v>154</v>
      </c>
      <c r="I790" s="339">
        <v>2.4570000000000002E-2</v>
      </c>
      <c r="J790" s="339">
        <v>1.8370000000000001E-2</v>
      </c>
      <c r="K790" s="330">
        <f t="shared" si="51"/>
        <v>4.2940000000000006E-2</v>
      </c>
      <c r="L790" s="9">
        <f t="shared" si="55"/>
        <v>18.627748294162245</v>
      </c>
      <c r="M790" s="9">
        <f t="shared" si="56"/>
        <v>13.927217589082639</v>
      </c>
      <c r="N790" s="9">
        <f t="shared" si="57"/>
        <v>32.55496588324489</v>
      </c>
    </row>
    <row r="791" spans="1:14" ht="15" customHeight="1" x14ac:dyDescent="0.25">
      <c r="A791" s="11">
        <v>40718</v>
      </c>
      <c r="B791" s="340">
        <v>257</v>
      </c>
      <c r="C791" s="339">
        <v>3</v>
      </c>
      <c r="D791" s="339">
        <v>2</v>
      </c>
      <c r="E791" s="339" t="s">
        <v>143</v>
      </c>
      <c r="F791" s="339" t="s">
        <v>151</v>
      </c>
      <c r="G791" s="339" t="s">
        <v>154</v>
      </c>
      <c r="H791" s="339" t="s">
        <v>154</v>
      </c>
      <c r="I791" s="339">
        <v>7.4900000000000001E-3</v>
      </c>
      <c r="J791" s="339">
        <v>4.8799999999999998E-3</v>
      </c>
      <c r="K791" s="330">
        <f t="shared" si="51"/>
        <v>1.2369999999999999E-2</v>
      </c>
      <c r="L791" s="9">
        <f t="shared" si="55"/>
        <v>5.6785443517816532</v>
      </c>
      <c r="M791" s="9">
        <f t="shared" si="56"/>
        <v>3.6997725549658833</v>
      </c>
      <c r="N791" s="9">
        <f t="shared" si="57"/>
        <v>9.3783169067475356</v>
      </c>
    </row>
    <row r="792" spans="1:14" ht="15" customHeight="1" x14ac:dyDescent="0.25">
      <c r="A792" s="11">
        <v>40718</v>
      </c>
      <c r="B792" s="340">
        <v>272</v>
      </c>
      <c r="C792" s="339">
        <v>3</v>
      </c>
      <c r="D792" s="339">
        <v>2</v>
      </c>
      <c r="E792" s="339" t="s">
        <v>143</v>
      </c>
      <c r="F792" s="339" t="s">
        <v>148</v>
      </c>
      <c r="G792" s="339" t="s">
        <v>154</v>
      </c>
      <c r="H792" s="339" t="s">
        <v>154</v>
      </c>
      <c r="I792" s="339">
        <v>1.5789999999999998E-2</v>
      </c>
      <c r="J792" s="339">
        <v>5.2940000000000001E-2</v>
      </c>
      <c r="K792" s="330">
        <f t="shared" si="51"/>
        <v>6.8729999999999999E-2</v>
      </c>
      <c r="L792" s="9">
        <f t="shared" si="55"/>
        <v>11.971190295678543</v>
      </c>
      <c r="M792" s="9">
        <f t="shared" si="56"/>
        <v>40.13646702047005</v>
      </c>
      <c r="N792" s="9">
        <f t="shared" si="57"/>
        <v>52.107657316148597</v>
      </c>
    </row>
    <row r="793" spans="1:14" ht="15" customHeight="1" x14ac:dyDescent="0.25">
      <c r="A793" s="11">
        <v>40718</v>
      </c>
      <c r="B793" s="340">
        <v>273</v>
      </c>
      <c r="C793" s="339">
        <v>3</v>
      </c>
      <c r="D793" s="339">
        <v>2</v>
      </c>
      <c r="E793" s="339" t="s">
        <v>143</v>
      </c>
      <c r="F793" s="339" t="s">
        <v>149</v>
      </c>
      <c r="G793" s="339" t="s">
        <v>154</v>
      </c>
      <c r="H793" s="339" t="s">
        <v>154</v>
      </c>
      <c r="I793" s="339">
        <v>3.2239999999999998E-2</v>
      </c>
      <c r="J793" s="339">
        <v>2.4399999999999999E-3</v>
      </c>
      <c r="K793" s="330">
        <f t="shared" si="51"/>
        <v>3.4679999999999996E-2</v>
      </c>
      <c r="L793" s="9">
        <f t="shared" si="55"/>
        <v>24.442759666413949</v>
      </c>
      <c r="M793" s="9">
        <f t="shared" si="56"/>
        <v>1.8498862774829417</v>
      </c>
      <c r="N793" s="9">
        <f t="shared" si="57"/>
        <v>26.29264594389689</v>
      </c>
    </row>
    <row r="794" spans="1:14" ht="15" customHeight="1" x14ac:dyDescent="0.25">
      <c r="A794" s="11">
        <v>40718</v>
      </c>
      <c r="B794" s="340">
        <v>281</v>
      </c>
      <c r="C794" s="339">
        <v>3</v>
      </c>
      <c r="D794" s="339">
        <v>3</v>
      </c>
      <c r="E794" s="339" t="s">
        <v>142</v>
      </c>
      <c r="F794" s="339" t="s">
        <v>151</v>
      </c>
      <c r="G794" s="339" t="s">
        <v>154</v>
      </c>
      <c r="H794" s="339" t="s">
        <v>154</v>
      </c>
      <c r="I794" s="339">
        <v>5.0279999999999998E-2</v>
      </c>
      <c r="J794" s="339">
        <v>1.387E-2</v>
      </c>
      <c r="K794" s="330">
        <f t="shared" si="51"/>
        <v>6.4149999999999999E-2</v>
      </c>
      <c r="L794" s="9">
        <f t="shared" si="55"/>
        <v>38.119787717968158</v>
      </c>
      <c r="M794" s="9">
        <f t="shared" si="56"/>
        <v>10.515542077331313</v>
      </c>
      <c r="N794" s="9">
        <f t="shared" si="57"/>
        <v>48.635329795299469</v>
      </c>
    </row>
    <row r="795" spans="1:14" ht="15" customHeight="1" x14ac:dyDescent="0.25">
      <c r="A795" s="11">
        <v>40718</v>
      </c>
      <c r="B795" s="340">
        <v>283</v>
      </c>
      <c r="C795" s="339">
        <v>3</v>
      </c>
      <c r="D795" s="339">
        <v>3</v>
      </c>
      <c r="E795" s="339" t="s">
        <v>142</v>
      </c>
      <c r="F795" s="339" t="s">
        <v>148</v>
      </c>
      <c r="G795" s="339" t="s">
        <v>157</v>
      </c>
      <c r="H795" s="339" t="s">
        <v>154</v>
      </c>
      <c r="I795" s="339">
        <v>9.3100000000000006E-3</v>
      </c>
      <c r="J795" s="339">
        <v>5.3600000000000002E-3</v>
      </c>
      <c r="K795" s="330">
        <f t="shared" si="51"/>
        <v>1.4670000000000001E-2</v>
      </c>
      <c r="L795" s="9">
        <f t="shared" si="55"/>
        <v>7.0583775587566349</v>
      </c>
      <c r="M795" s="9">
        <f t="shared" si="56"/>
        <v>4.0636846095526913</v>
      </c>
      <c r="N795" s="9">
        <f t="shared" si="57"/>
        <v>11.122062168309327</v>
      </c>
    </row>
    <row r="796" spans="1:14" ht="15" customHeight="1" x14ac:dyDescent="0.25">
      <c r="A796" s="11">
        <v>40718</v>
      </c>
      <c r="B796" s="340">
        <v>286</v>
      </c>
      <c r="C796" s="339">
        <v>3</v>
      </c>
      <c r="D796" s="339">
        <v>3</v>
      </c>
      <c r="E796" s="339" t="s">
        <v>142</v>
      </c>
      <c r="F796" s="339" t="s">
        <v>150</v>
      </c>
      <c r="G796" s="339" t="s">
        <v>154</v>
      </c>
      <c r="H796" s="339" t="s">
        <v>154</v>
      </c>
      <c r="I796" s="339">
        <v>1.4579999999999999E-2</v>
      </c>
      <c r="J796" s="339">
        <v>1.3979999999999999E-2</v>
      </c>
      <c r="K796" s="330">
        <f t="shared" si="51"/>
        <v>2.8559999999999999E-2</v>
      </c>
      <c r="L796" s="9">
        <f t="shared" si="55"/>
        <v>11.053828658074298</v>
      </c>
      <c r="M796" s="9">
        <f t="shared" si="56"/>
        <v>10.598938589840788</v>
      </c>
      <c r="N796" s="9">
        <f t="shared" si="57"/>
        <v>21.652767247915087</v>
      </c>
    </row>
    <row r="797" spans="1:14" ht="15" customHeight="1" x14ac:dyDescent="0.25">
      <c r="A797" s="11">
        <v>40718</v>
      </c>
      <c r="B797" s="340">
        <v>291</v>
      </c>
      <c r="C797" s="339">
        <v>3</v>
      </c>
      <c r="D797" s="339">
        <v>3</v>
      </c>
      <c r="E797" s="339" t="s">
        <v>142</v>
      </c>
      <c r="F797" s="339" t="s">
        <v>148</v>
      </c>
      <c r="G797" s="339" t="s">
        <v>154</v>
      </c>
      <c r="H797" s="339" t="s">
        <v>155</v>
      </c>
      <c r="I797" s="339">
        <v>1.9480000000000001E-2</v>
      </c>
      <c r="J797" s="339">
        <v>1.159E-2</v>
      </c>
      <c r="K797" s="330">
        <f t="shared" si="51"/>
        <v>3.107E-2</v>
      </c>
      <c r="L797" s="9">
        <f t="shared" si="55"/>
        <v>14.768764215314635</v>
      </c>
      <c r="M797" s="9">
        <f t="shared" si="56"/>
        <v>8.7869598180439716</v>
      </c>
      <c r="N797" s="9">
        <f t="shared" si="57"/>
        <v>23.555724033358604</v>
      </c>
    </row>
    <row r="798" spans="1:14" ht="15" customHeight="1" x14ac:dyDescent="0.25">
      <c r="A798" s="11">
        <v>40718</v>
      </c>
      <c r="B798" s="340">
        <v>300</v>
      </c>
      <c r="C798" s="339">
        <v>3</v>
      </c>
      <c r="D798" s="339">
        <v>3</v>
      </c>
      <c r="E798" s="339" t="s">
        <v>142</v>
      </c>
      <c r="F798" s="339" t="s">
        <v>148</v>
      </c>
      <c r="G798" s="339" t="s">
        <v>154</v>
      </c>
      <c r="H798" s="339" t="s">
        <v>154</v>
      </c>
      <c r="I798" s="339">
        <v>1.5820000000000001E-2</v>
      </c>
      <c r="J798" s="339">
        <v>5.0200000000000002E-3</v>
      </c>
      <c r="K798" s="330">
        <f t="shared" si="51"/>
        <v>2.0840000000000001E-2</v>
      </c>
      <c r="L798" s="9">
        <f t="shared" si="55"/>
        <v>11.993934799090221</v>
      </c>
      <c r="M798" s="9">
        <f t="shared" si="56"/>
        <v>3.8059135708870362</v>
      </c>
      <c r="N798" s="9">
        <f t="shared" si="57"/>
        <v>15.799848369977257</v>
      </c>
    </row>
    <row r="799" spans="1:14" ht="15" customHeight="1" x14ac:dyDescent="0.25">
      <c r="A799" s="11">
        <v>40718</v>
      </c>
      <c r="B799" s="340">
        <v>313</v>
      </c>
      <c r="C799" s="339">
        <v>3</v>
      </c>
      <c r="D799" s="339">
        <v>3</v>
      </c>
      <c r="E799" s="339" t="s">
        <v>142</v>
      </c>
      <c r="F799" s="339" t="s">
        <v>148</v>
      </c>
      <c r="G799" s="339" t="s">
        <v>154</v>
      </c>
      <c r="H799" s="339" t="s">
        <v>156</v>
      </c>
      <c r="I799" s="339">
        <v>5.79E-3</v>
      </c>
      <c r="J799" s="339">
        <v>1.559E-2</v>
      </c>
      <c r="K799" s="330">
        <f t="shared" si="51"/>
        <v>2.138E-2</v>
      </c>
      <c r="L799" s="9">
        <f t="shared" si="55"/>
        <v>4.3896891584533737</v>
      </c>
      <c r="M799" s="9">
        <f t="shared" si="56"/>
        <v>11.819560272934043</v>
      </c>
      <c r="N799" s="9">
        <f t="shared" si="57"/>
        <v>16.209249431387413</v>
      </c>
    </row>
    <row r="800" spans="1:14" ht="15" customHeight="1" x14ac:dyDescent="0.25">
      <c r="A800" s="11">
        <v>40718</v>
      </c>
      <c r="B800" s="340">
        <v>314</v>
      </c>
      <c r="C800" s="339">
        <v>3</v>
      </c>
      <c r="D800" s="339">
        <v>3</v>
      </c>
      <c r="E800" s="339" t="s">
        <v>142</v>
      </c>
      <c r="F800" s="339" t="s">
        <v>149</v>
      </c>
      <c r="G800" s="339" t="s">
        <v>154</v>
      </c>
      <c r="H800" s="339" t="s">
        <v>154</v>
      </c>
      <c r="I800" s="339">
        <v>1.3350000000000001E-2</v>
      </c>
      <c r="J800" s="339">
        <v>1.82E-3</v>
      </c>
      <c r="K800" s="330">
        <f t="shared" si="51"/>
        <v>1.5170000000000001E-2</v>
      </c>
      <c r="L800" s="9">
        <f t="shared" si="55"/>
        <v>10.121304018195604</v>
      </c>
      <c r="M800" s="9">
        <f t="shared" si="56"/>
        <v>1.379833206974981</v>
      </c>
      <c r="N800" s="9">
        <f t="shared" si="57"/>
        <v>11.501137225170586</v>
      </c>
    </row>
    <row r="801" spans="1:15" ht="15" customHeight="1" x14ac:dyDescent="0.25">
      <c r="A801" s="11">
        <v>40718</v>
      </c>
      <c r="B801" s="340">
        <v>317</v>
      </c>
      <c r="C801" s="339">
        <v>4</v>
      </c>
      <c r="D801" s="339">
        <v>1</v>
      </c>
      <c r="E801" s="339" t="s">
        <v>143</v>
      </c>
      <c r="F801" s="339" t="s">
        <v>148</v>
      </c>
      <c r="G801" s="339" t="s">
        <v>154</v>
      </c>
      <c r="H801" s="339" t="s">
        <v>154</v>
      </c>
      <c r="I801" s="339">
        <v>5.006E-2</v>
      </c>
      <c r="J801" s="339">
        <v>1.0970000000000001E-2</v>
      </c>
      <c r="K801" s="330">
        <f t="shared" si="51"/>
        <v>6.1030000000000001E-2</v>
      </c>
      <c r="L801" s="9">
        <f t="shared" si="55"/>
        <v>37.952994692949204</v>
      </c>
      <c r="M801" s="9">
        <f t="shared" si="56"/>
        <v>8.316906747536013</v>
      </c>
      <c r="N801" s="9">
        <f t="shared" si="57"/>
        <v>46.269901440485214</v>
      </c>
    </row>
    <row r="802" spans="1:15" ht="15" customHeight="1" x14ac:dyDescent="0.25">
      <c r="A802" s="11">
        <v>40718</v>
      </c>
      <c r="B802" s="340">
        <v>319</v>
      </c>
      <c r="C802" s="339">
        <v>4</v>
      </c>
      <c r="D802" s="339">
        <v>1</v>
      </c>
      <c r="E802" s="339" t="s">
        <v>143</v>
      </c>
      <c r="F802" s="339" t="s">
        <v>151</v>
      </c>
      <c r="G802" s="339" t="s">
        <v>154</v>
      </c>
      <c r="H802" s="339" t="s">
        <v>154</v>
      </c>
      <c r="I802" s="339">
        <v>9.2399999999999999E-3</v>
      </c>
      <c r="J802" s="339">
        <v>1.09E-3</v>
      </c>
      <c r="K802" s="330">
        <f t="shared" si="51"/>
        <v>1.0330000000000001E-2</v>
      </c>
      <c r="L802" s="9">
        <f t="shared" si="55"/>
        <v>7.0053070507960582</v>
      </c>
      <c r="M802" s="9">
        <f t="shared" si="56"/>
        <v>0.82638362395754361</v>
      </c>
      <c r="N802" s="9">
        <f t="shared" si="57"/>
        <v>7.8316906747536024</v>
      </c>
    </row>
    <row r="803" spans="1:15" ht="15" customHeight="1" x14ac:dyDescent="0.25">
      <c r="A803" s="11">
        <v>40718</v>
      </c>
      <c r="B803" s="340">
        <v>321</v>
      </c>
      <c r="C803" s="339">
        <v>4</v>
      </c>
      <c r="D803" s="339">
        <v>1</v>
      </c>
      <c r="E803" s="339" t="s">
        <v>143</v>
      </c>
      <c r="F803" s="339" t="s">
        <v>148</v>
      </c>
      <c r="G803" s="339" t="s">
        <v>157</v>
      </c>
      <c r="H803" s="339" t="s">
        <v>154</v>
      </c>
      <c r="I803" s="339">
        <v>1.9519999999999999E-2</v>
      </c>
      <c r="J803" s="339">
        <v>5.0499999999999998E-3</v>
      </c>
      <c r="K803" s="330">
        <f t="shared" si="51"/>
        <v>2.4569999999999998E-2</v>
      </c>
      <c r="L803" s="9">
        <f t="shared" si="55"/>
        <v>14.799090219863533</v>
      </c>
      <c r="M803" s="9">
        <f t="shared" si="56"/>
        <v>3.8286580742987111</v>
      </c>
      <c r="N803" s="9">
        <f t="shared" si="57"/>
        <v>18.627748294162245</v>
      </c>
    </row>
    <row r="804" spans="1:15" ht="15" customHeight="1" x14ac:dyDescent="0.25">
      <c r="A804" s="11">
        <v>40718</v>
      </c>
      <c r="B804" s="340">
        <v>323</v>
      </c>
      <c r="C804" s="339">
        <v>4</v>
      </c>
      <c r="D804" s="339">
        <v>1</v>
      </c>
      <c r="E804" s="339" t="s">
        <v>143</v>
      </c>
      <c r="F804" s="339" t="s">
        <v>149</v>
      </c>
      <c r="G804" s="339" t="s">
        <v>154</v>
      </c>
      <c r="H804" s="339" t="s">
        <v>154</v>
      </c>
      <c r="I804" s="339">
        <v>8.3099999999999997E-3</v>
      </c>
      <c r="J804" s="339">
        <v>7.3999999999999999E-4</v>
      </c>
      <c r="K804" s="330">
        <f t="shared" si="51"/>
        <v>9.049999999999999E-3</v>
      </c>
      <c r="L804" s="9">
        <f t="shared" si="55"/>
        <v>6.3002274450341167</v>
      </c>
      <c r="M804" s="9">
        <f t="shared" si="56"/>
        <v>0.56103108415466263</v>
      </c>
      <c r="N804" s="9">
        <f t="shared" si="57"/>
        <v>6.8612585291887784</v>
      </c>
    </row>
    <row r="805" spans="1:15" ht="15" customHeight="1" x14ac:dyDescent="0.25">
      <c r="A805" s="11">
        <v>40718</v>
      </c>
      <c r="B805" s="340">
        <v>325</v>
      </c>
      <c r="C805" s="339">
        <v>4</v>
      </c>
      <c r="D805" s="339">
        <v>1</v>
      </c>
      <c r="E805" s="339" t="s">
        <v>143</v>
      </c>
      <c r="F805" s="339" t="s">
        <v>148</v>
      </c>
      <c r="G805" s="339" t="s">
        <v>154</v>
      </c>
      <c r="H805" s="339" t="s">
        <v>156</v>
      </c>
      <c r="I805" s="339">
        <v>2.3730000000000001E-2</v>
      </c>
      <c r="J805" s="339">
        <v>4.3600000000000002E-3</v>
      </c>
      <c r="K805" s="330">
        <f t="shared" si="51"/>
        <v>2.809E-2</v>
      </c>
      <c r="L805" s="9">
        <f t="shared" si="55"/>
        <v>17.990902198635332</v>
      </c>
      <c r="M805" s="9">
        <f t="shared" si="56"/>
        <v>3.3055344958301744</v>
      </c>
      <c r="N805" s="9">
        <f t="shared" si="57"/>
        <v>21.296436694465502</v>
      </c>
    </row>
    <row r="806" spans="1:15" ht="15" customHeight="1" x14ac:dyDescent="0.25">
      <c r="A806" s="355">
        <v>40718</v>
      </c>
      <c r="B806" s="447">
        <v>335</v>
      </c>
      <c r="C806" s="328">
        <v>4</v>
      </c>
      <c r="D806" s="328">
        <v>1</v>
      </c>
      <c r="E806" s="328" t="s">
        <v>143</v>
      </c>
      <c r="F806" s="328" t="s">
        <v>150</v>
      </c>
      <c r="G806" s="328" t="s">
        <v>154</v>
      </c>
      <c r="H806" s="328" t="s">
        <v>154</v>
      </c>
      <c r="I806" s="328">
        <v>4.1099999999999998E-2</v>
      </c>
      <c r="J806" s="328">
        <v>1.1270000000000001E-2</v>
      </c>
      <c r="K806" s="321"/>
      <c r="L806" s="122"/>
      <c r="M806" s="122"/>
      <c r="N806" s="122"/>
      <c r="O806" s="356" t="s">
        <v>284</v>
      </c>
    </row>
    <row r="807" spans="1:15" ht="15" customHeight="1" x14ac:dyDescent="0.25">
      <c r="A807" s="355"/>
      <c r="B807" s="447"/>
      <c r="C807" s="328"/>
      <c r="D807" s="328"/>
      <c r="E807" s="328"/>
      <c r="F807" s="328"/>
      <c r="G807" s="328"/>
      <c r="H807" s="328"/>
      <c r="I807" s="328">
        <v>3.0460000000000001E-2</v>
      </c>
      <c r="J807" s="328"/>
      <c r="K807" s="321"/>
      <c r="L807" s="122"/>
      <c r="M807" s="122"/>
      <c r="N807" s="122"/>
      <c r="O807" s="356"/>
    </row>
    <row r="808" spans="1:15" ht="15" customHeight="1" x14ac:dyDescent="0.25">
      <c r="A808" s="11">
        <v>40718</v>
      </c>
      <c r="B808" s="340">
        <v>347</v>
      </c>
      <c r="C808" s="339">
        <v>4</v>
      </c>
      <c r="D808" s="339">
        <v>1</v>
      </c>
      <c r="E808" s="339" t="s">
        <v>143</v>
      </c>
      <c r="F808" s="339" t="s">
        <v>148</v>
      </c>
      <c r="G808" s="339" t="s">
        <v>154</v>
      </c>
      <c r="H808" s="339" t="s">
        <v>155</v>
      </c>
      <c r="I808" s="339">
        <v>2.0369999999999999E-2</v>
      </c>
      <c r="J808" s="339">
        <v>8.0599999999999995E-3</v>
      </c>
      <c r="K808" s="330">
        <f t="shared" ref="K808:K811" si="58">SUM(I808,J808)</f>
        <v>2.8429999999999997E-2</v>
      </c>
      <c r="L808" s="9">
        <f t="shared" ref="L808:L809" si="59">(10000*I808)/13.19</f>
        <v>15.443517816527672</v>
      </c>
      <c r="M808" s="9">
        <f t="shared" ref="M808:M809" si="60">(10000*J808)/13.19</f>
        <v>6.1106899166034871</v>
      </c>
      <c r="N808" s="9">
        <f t="shared" ref="N808:N809" si="61">(10000*K808)/13.19</f>
        <v>21.554207733131157</v>
      </c>
    </row>
    <row r="809" spans="1:15" ht="15" customHeight="1" x14ac:dyDescent="0.25">
      <c r="A809" s="11">
        <v>40718</v>
      </c>
      <c r="B809" s="340">
        <v>351</v>
      </c>
      <c r="C809" s="339">
        <v>4</v>
      </c>
      <c r="D809" s="339">
        <v>2</v>
      </c>
      <c r="E809" s="339" t="s">
        <v>145</v>
      </c>
      <c r="F809" s="339" t="s">
        <v>148</v>
      </c>
      <c r="G809" s="339" t="s">
        <v>154</v>
      </c>
      <c r="H809" s="339" t="s">
        <v>155</v>
      </c>
      <c r="I809" s="339">
        <v>2.299E-2</v>
      </c>
      <c r="J809" s="339">
        <v>1.23E-3</v>
      </c>
      <c r="K809" s="330">
        <f t="shared" si="58"/>
        <v>2.4219999999999998E-2</v>
      </c>
      <c r="L809" s="9">
        <f t="shared" si="59"/>
        <v>17.429871114480669</v>
      </c>
      <c r="M809" s="9">
        <f t="shared" si="60"/>
        <v>0.93252463987869594</v>
      </c>
      <c r="N809" s="9">
        <f t="shared" si="61"/>
        <v>18.362395754359362</v>
      </c>
    </row>
    <row r="810" spans="1:15" ht="15" customHeight="1" x14ac:dyDescent="0.25">
      <c r="A810" s="11">
        <v>40718</v>
      </c>
      <c r="B810" s="340">
        <v>353</v>
      </c>
      <c r="C810" s="339">
        <v>4</v>
      </c>
      <c r="D810" s="339">
        <v>2</v>
      </c>
      <c r="E810" s="339" t="s">
        <v>145</v>
      </c>
      <c r="F810" s="339" t="s">
        <v>148</v>
      </c>
      <c r="G810" s="339" t="s">
        <v>157</v>
      </c>
      <c r="H810" s="339" t="s">
        <v>154</v>
      </c>
      <c r="I810" s="339">
        <v>6.4329999999999998E-2</v>
      </c>
      <c r="J810" s="339">
        <v>4.079E-2</v>
      </c>
      <c r="K810" s="330">
        <f t="shared" si="58"/>
        <v>0.10511999999999999</v>
      </c>
      <c r="L810" s="9">
        <f t="shared" ref="L810:L811" si="62">(10000*I810)/13.19</f>
        <v>48.77179681576952</v>
      </c>
      <c r="M810" s="9">
        <f t="shared" ref="M810:M811" si="63">(10000*J810)/13.19</f>
        <v>30.924943138741469</v>
      </c>
      <c r="N810" s="9">
        <f t="shared" ref="N810:N811" si="64">(10000*K810)/13.19</f>
        <v>79.696739954510988</v>
      </c>
    </row>
    <row r="811" spans="1:15" ht="15" customHeight="1" x14ac:dyDescent="0.25">
      <c r="A811" s="11">
        <v>40718</v>
      </c>
      <c r="B811" s="340">
        <v>364</v>
      </c>
      <c r="C811" s="339">
        <v>4</v>
      </c>
      <c r="D811" s="339">
        <v>2</v>
      </c>
      <c r="E811" s="339" t="s">
        <v>145</v>
      </c>
      <c r="F811" s="339" t="s">
        <v>149</v>
      </c>
      <c r="G811" s="339" t="s">
        <v>154</v>
      </c>
      <c r="H811" s="339" t="s">
        <v>154</v>
      </c>
      <c r="I811" s="339">
        <v>1.2970000000000001E-2</v>
      </c>
      <c r="J811" s="339">
        <v>5.28E-3</v>
      </c>
      <c r="K811" s="330">
        <f t="shared" si="58"/>
        <v>1.8250000000000002E-2</v>
      </c>
      <c r="L811" s="9">
        <f t="shared" si="62"/>
        <v>9.8332069749810476</v>
      </c>
      <c r="M811" s="9">
        <f t="shared" si="63"/>
        <v>4.0030326004548904</v>
      </c>
      <c r="N811" s="9">
        <f t="shared" si="64"/>
        <v>13.83623957543594</v>
      </c>
    </row>
    <row r="812" spans="1:15" ht="15" customHeight="1" x14ac:dyDescent="0.25">
      <c r="A812" s="355">
        <v>40718</v>
      </c>
      <c r="B812" s="447">
        <v>365</v>
      </c>
      <c r="C812" s="328">
        <v>4</v>
      </c>
      <c r="D812" s="328">
        <v>2</v>
      </c>
      <c r="E812" s="328" t="s">
        <v>145</v>
      </c>
      <c r="F812" s="328" t="s">
        <v>148</v>
      </c>
      <c r="G812" s="328" t="s">
        <v>154</v>
      </c>
      <c r="H812" s="328" t="s">
        <v>156</v>
      </c>
      <c r="I812" s="328">
        <v>3.8739999999999997E-2</v>
      </c>
      <c r="J812" s="328">
        <v>2.7470000000000001E-2</v>
      </c>
      <c r="K812" s="321"/>
      <c r="L812" s="122"/>
      <c r="M812" s="122"/>
      <c r="N812" s="122"/>
      <c r="O812" s="356" t="s">
        <v>285</v>
      </c>
    </row>
    <row r="813" spans="1:15" ht="15" customHeight="1" x14ac:dyDescent="0.25">
      <c r="A813" s="355"/>
      <c r="B813" s="447"/>
      <c r="C813" s="328"/>
      <c r="D813" s="328"/>
      <c r="E813" s="328"/>
      <c r="F813" s="328"/>
      <c r="G813" s="328"/>
      <c r="H813" s="328"/>
      <c r="I813" s="328"/>
      <c r="J813" s="328">
        <v>6.8799999999999998E-3</v>
      </c>
      <c r="K813" s="321"/>
      <c r="L813" s="122"/>
      <c r="M813" s="122"/>
      <c r="N813" s="122"/>
      <c r="O813" s="356"/>
    </row>
    <row r="814" spans="1:15" ht="15" customHeight="1" x14ac:dyDescent="0.25">
      <c r="A814" s="11">
        <v>40718</v>
      </c>
      <c r="B814" s="345">
        <v>369</v>
      </c>
      <c r="C814" s="339">
        <v>4</v>
      </c>
      <c r="D814" s="339">
        <v>2</v>
      </c>
      <c r="E814" s="339" t="s">
        <v>145</v>
      </c>
      <c r="F814" s="339" t="s">
        <v>148</v>
      </c>
      <c r="G814" s="339" t="s">
        <v>154</v>
      </c>
      <c r="H814" s="339" t="s">
        <v>154</v>
      </c>
      <c r="I814" s="339">
        <v>6.4659999999999995E-2</v>
      </c>
      <c r="J814" s="339">
        <v>1.7590000000000001E-2</v>
      </c>
      <c r="K814" s="330">
        <f t="shared" ref="K814:K851" si="65">SUM(I814,J814)</f>
        <v>8.224999999999999E-2</v>
      </c>
      <c r="L814" s="9">
        <f t="shared" ref="L814:L851" si="66">(10000*I814)/13.19</f>
        <v>49.021986353297947</v>
      </c>
      <c r="M814" s="9">
        <f t="shared" ref="M814:M851" si="67">(10000*J814)/13.19</f>
        <v>13.335860500379075</v>
      </c>
      <c r="N814" s="9">
        <f t="shared" ref="N814:N851" si="68">(10000*K814)/13.19</f>
        <v>62.357846853677025</v>
      </c>
    </row>
    <row r="815" spans="1:15" ht="15" customHeight="1" x14ac:dyDescent="0.25">
      <c r="A815" s="11">
        <v>40718</v>
      </c>
      <c r="B815" s="345">
        <v>374</v>
      </c>
      <c r="C815" s="339">
        <v>4</v>
      </c>
      <c r="D815" s="339">
        <v>2</v>
      </c>
      <c r="E815" s="339" t="s">
        <v>145</v>
      </c>
      <c r="F815" s="339" t="s">
        <v>150</v>
      </c>
      <c r="G815" s="339" t="s">
        <v>154</v>
      </c>
      <c r="H815" s="339" t="s">
        <v>154</v>
      </c>
      <c r="I815" s="339">
        <v>2.6530000000000001E-2</v>
      </c>
      <c r="J815" s="339">
        <v>2.6530000000000001E-2</v>
      </c>
      <c r="K815" s="330">
        <f t="shared" si="65"/>
        <v>5.3060000000000003E-2</v>
      </c>
      <c r="L815" s="9">
        <f t="shared" si="66"/>
        <v>20.113722517058378</v>
      </c>
      <c r="M815" s="9">
        <f t="shared" si="67"/>
        <v>20.113722517058378</v>
      </c>
      <c r="N815" s="9">
        <f t="shared" si="68"/>
        <v>40.227445034116755</v>
      </c>
    </row>
    <row r="816" spans="1:15" ht="15" customHeight="1" x14ac:dyDescent="0.25">
      <c r="A816" s="11">
        <v>40718</v>
      </c>
      <c r="B816" s="345">
        <v>379</v>
      </c>
      <c r="C816" s="339">
        <v>4</v>
      </c>
      <c r="D816" s="339">
        <v>2</v>
      </c>
      <c r="E816" s="339" t="s">
        <v>145</v>
      </c>
      <c r="F816" s="339" t="s">
        <v>151</v>
      </c>
      <c r="G816" s="339" t="s">
        <v>154</v>
      </c>
      <c r="H816" s="339" t="s">
        <v>154</v>
      </c>
      <c r="I816" s="339">
        <v>5.2499999999999998E-2</v>
      </c>
      <c r="J816" s="339">
        <v>4.1000000000000003E-3</v>
      </c>
      <c r="K816" s="330">
        <f t="shared" si="65"/>
        <v>5.6599999999999998E-2</v>
      </c>
      <c r="L816" s="9">
        <f t="shared" si="66"/>
        <v>39.802880970432149</v>
      </c>
      <c r="M816" s="9">
        <f t="shared" si="67"/>
        <v>3.1084154662623202</v>
      </c>
      <c r="N816" s="9">
        <f t="shared" si="68"/>
        <v>42.911296436694464</v>
      </c>
    </row>
    <row r="817" spans="1:14" ht="15" customHeight="1" x14ac:dyDescent="0.25">
      <c r="A817" s="11">
        <v>40718</v>
      </c>
      <c r="B817" s="345">
        <v>392</v>
      </c>
      <c r="C817" s="339">
        <v>4</v>
      </c>
      <c r="D817" s="339">
        <v>3</v>
      </c>
      <c r="E817" s="339" t="s">
        <v>144</v>
      </c>
      <c r="F817" s="339" t="s">
        <v>149</v>
      </c>
      <c r="G817" s="339" t="s">
        <v>154</v>
      </c>
      <c r="H817" s="339" t="s">
        <v>154</v>
      </c>
      <c r="I817" s="339">
        <v>2.4979999999999999E-2</v>
      </c>
      <c r="J817" s="339">
        <v>8.1600000000000006E-3</v>
      </c>
      <c r="K817" s="330">
        <f t="shared" si="65"/>
        <v>3.3140000000000003E-2</v>
      </c>
      <c r="L817" s="9">
        <f t="shared" si="66"/>
        <v>18.938589840788474</v>
      </c>
      <c r="M817" s="9">
        <f t="shared" si="67"/>
        <v>6.18650492797574</v>
      </c>
      <c r="N817" s="9">
        <f t="shared" si="68"/>
        <v>25.125094768764217</v>
      </c>
    </row>
    <row r="818" spans="1:14" ht="15" customHeight="1" x14ac:dyDescent="0.25">
      <c r="A818" s="11">
        <v>40718</v>
      </c>
      <c r="B818" s="345">
        <v>398</v>
      </c>
      <c r="C818" s="339">
        <v>4</v>
      </c>
      <c r="D818" s="339">
        <v>3</v>
      </c>
      <c r="E818" s="339" t="s">
        <v>144</v>
      </c>
      <c r="F818" s="339" t="s">
        <v>148</v>
      </c>
      <c r="G818" s="339" t="s">
        <v>154</v>
      </c>
      <c r="H818" s="339" t="s">
        <v>156</v>
      </c>
      <c r="I818" s="339">
        <v>4.4929999999999998E-2</v>
      </c>
      <c r="J818" s="339">
        <v>8.3099999999999997E-3</v>
      </c>
      <c r="K818" s="330">
        <f t="shared" si="65"/>
        <v>5.3239999999999996E-2</v>
      </c>
      <c r="L818" s="9">
        <f t="shared" si="66"/>
        <v>34.063684609552688</v>
      </c>
      <c r="M818" s="9">
        <f t="shared" si="67"/>
        <v>6.3002274450341167</v>
      </c>
      <c r="N818" s="9">
        <f t="shared" si="68"/>
        <v>40.363912054586805</v>
      </c>
    </row>
    <row r="819" spans="1:14" ht="15" customHeight="1" x14ac:dyDescent="0.25">
      <c r="A819" s="11">
        <v>40718</v>
      </c>
      <c r="B819" s="345">
        <v>405</v>
      </c>
      <c r="C819" s="339">
        <v>4</v>
      </c>
      <c r="D819" s="339">
        <v>3</v>
      </c>
      <c r="E819" s="339" t="s">
        <v>144</v>
      </c>
      <c r="F819" s="339" t="s">
        <v>148</v>
      </c>
      <c r="G819" s="339" t="s">
        <v>154</v>
      </c>
      <c r="H819" s="339" t="s">
        <v>154</v>
      </c>
      <c r="I819" s="339">
        <v>4.335E-2</v>
      </c>
      <c r="J819" s="339">
        <v>1.259E-2</v>
      </c>
      <c r="K819" s="330">
        <f t="shared" si="65"/>
        <v>5.5940000000000004E-2</v>
      </c>
      <c r="L819" s="9">
        <f t="shared" si="66"/>
        <v>32.865807429871118</v>
      </c>
      <c r="M819" s="9">
        <f t="shared" si="67"/>
        <v>9.5451099317664898</v>
      </c>
      <c r="N819" s="9">
        <f t="shared" si="68"/>
        <v>42.410917361637615</v>
      </c>
    </row>
    <row r="820" spans="1:14" ht="15" customHeight="1" x14ac:dyDescent="0.25">
      <c r="A820" s="11">
        <v>40718</v>
      </c>
      <c r="B820" s="345">
        <v>409</v>
      </c>
      <c r="C820" s="339">
        <v>4</v>
      </c>
      <c r="D820" s="339">
        <v>3</v>
      </c>
      <c r="E820" s="339" t="s">
        <v>144</v>
      </c>
      <c r="F820" s="339" t="s">
        <v>150</v>
      </c>
      <c r="G820" s="339" t="s">
        <v>154</v>
      </c>
      <c r="H820" s="339" t="s">
        <v>154</v>
      </c>
      <c r="I820" s="339">
        <v>2.077E-2</v>
      </c>
      <c r="J820" s="339">
        <v>1.0540000000000001E-2</v>
      </c>
      <c r="K820" s="330">
        <f t="shared" si="65"/>
        <v>3.1310000000000004E-2</v>
      </c>
      <c r="L820" s="9">
        <f t="shared" si="66"/>
        <v>15.746777862016678</v>
      </c>
      <c r="M820" s="9">
        <f t="shared" si="67"/>
        <v>7.9909021986353306</v>
      </c>
      <c r="N820" s="9">
        <f t="shared" si="68"/>
        <v>23.737680060652011</v>
      </c>
    </row>
    <row r="821" spans="1:14" ht="15" customHeight="1" x14ac:dyDescent="0.25">
      <c r="A821" s="11">
        <v>40718</v>
      </c>
      <c r="B821" s="345">
        <v>411</v>
      </c>
      <c r="C821" s="339">
        <v>4</v>
      </c>
      <c r="D821" s="339">
        <v>3</v>
      </c>
      <c r="E821" s="339" t="s">
        <v>144</v>
      </c>
      <c r="F821" s="339" t="s">
        <v>151</v>
      </c>
      <c r="G821" s="339" t="s">
        <v>154</v>
      </c>
      <c r="H821" s="339" t="s">
        <v>154</v>
      </c>
      <c r="I821" s="339">
        <v>1.73E-3</v>
      </c>
      <c r="J821" s="339">
        <v>1.8400000000000001E-3</v>
      </c>
      <c r="K821" s="330">
        <f t="shared" si="65"/>
        <v>3.5700000000000003E-3</v>
      </c>
      <c r="L821" s="9">
        <f t="shared" si="66"/>
        <v>1.3115996967399546</v>
      </c>
      <c r="M821" s="9">
        <f t="shared" si="67"/>
        <v>1.3949962092494317</v>
      </c>
      <c r="N821" s="9">
        <f t="shared" si="68"/>
        <v>2.7065959059893863</v>
      </c>
    </row>
    <row r="822" spans="1:14" ht="15" customHeight="1" x14ac:dyDescent="0.25">
      <c r="A822" s="11">
        <v>40718</v>
      </c>
      <c r="B822" s="345">
        <v>415</v>
      </c>
      <c r="C822" s="339">
        <v>4</v>
      </c>
      <c r="D822" s="339">
        <v>3</v>
      </c>
      <c r="E822" s="339" t="s">
        <v>144</v>
      </c>
      <c r="F822" s="339" t="s">
        <v>148</v>
      </c>
      <c r="G822" s="339" t="s">
        <v>157</v>
      </c>
      <c r="H822" s="339" t="s">
        <v>154</v>
      </c>
      <c r="I822" s="339">
        <v>5.5759999999999997E-2</v>
      </c>
      <c r="J822" s="339">
        <v>3.46E-3</v>
      </c>
      <c r="K822" s="330">
        <f t="shared" si="65"/>
        <v>5.9219999999999995E-2</v>
      </c>
      <c r="L822" s="9">
        <f t="shared" si="66"/>
        <v>42.274450341167551</v>
      </c>
      <c r="M822" s="9">
        <f t="shared" si="67"/>
        <v>2.6231993934799092</v>
      </c>
      <c r="N822" s="9">
        <f t="shared" si="68"/>
        <v>44.897649734647459</v>
      </c>
    </row>
    <row r="823" spans="1:14" ht="15" customHeight="1" x14ac:dyDescent="0.25">
      <c r="A823" s="11">
        <v>40718</v>
      </c>
      <c r="B823" s="345">
        <v>419</v>
      </c>
      <c r="C823" s="339">
        <v>4</v>
      </c>
      <c r="D823" s="339">
        <v>3</v>
      </c>
      <c r="E823" s="339" t="s">
        <v>144</v>
      </c>
      <c r="F823" s="339" t="s">
        <v>148</v>
      </c>
      <c r="G823" s="339" t="s">
        <v>154</v>
      </c>
      <c r="H823" s="339" t="s">
        <v>155</v>
      </c>
      <c r="I823" s="339">
        <v>4.6980000000000001E-2</v>
      </c>
      <c r="J823" s="339">
        <v>1.23E-3</v>
      </c>
      <c r="K823" s="330">
        <f t="shared" si="65"/>
        <v>4.8210000000000003E-2</v>
      </c>
      <c r="L823" s="9">
        <f t="shared" si="66"/>
        <v>35.617892342683852</v>
      </c>
      <c r="M823" s="9">
        <f t="shared" si="67"/>
        <v>0.93252463987869594</v>
      </c>
      <c r="N823" s="9">
        <f t="shared" si="68"/>
        <v>36.550416982562552</v>
      </c>
    </row>
    <row r="824" spans="1:14" ht="15" customHeight="1" x14ac:dyDescent="0.25">
      <c r="A824" s="11">
        <v>40718</v>
      </c>
      <c r="B824" s="345">
        <v>427</v>
      </c>
      <c r="C824" s="339">
        <v>5</v>
      </c>
      <c r="D824" s="339">
        <v>1</v>
      </c>
      <c r="E824" s="339" t="s">
        <v>144</v>
      </c>
      <c r="F824" s="339" t="s">
        <v>151</v>
      </c>
      <c r="G824" s="339" t="s">
        <v>154</v>
      </c>
      <c r="H824" s="339" t="s">
        <v>154</v>
      </c>
      <c r="I824" s="339">
        <v>3.329E-2</v>
      </c>
      <c r="J824" s="339">
        <v>4.4000000000000002E-4</v>
      </c>
      <c r="K824" s="330">
        <f t="shared" si="65"/>
        <v>3.3730000000000003E-2</v>
      </c>
      <c r="L824" s="9">
        <f t="shared" si="66"/>
        <v>25.238817285822591</v>
      </c>
      <c r="M824" s="9">
        <f t="shared" si="67"/>
        <v>0.33358605003790753</v>
      </c>
      <c r="N824" s="9">
        <f t="shared" si="68"/>
        <v>25.572403335860503</v>
      </c>
    </row>
    <row r="825" spans="1:14" ht="15" customHeight="1" x14ac:dyDescent="0.25">
      <c r="A825" s="11">
        <v>40718</v>
      </c>
      <c r="B825" s="345">
        <v>433</v>
      </c>
      <c r="C825" s="339">
        <v>5</v>
      </c>
      <c r="D825" s="339">
        <v>1</v>
      </c>
      <c r="E825" s="339" t="s">
        <v>144</v>
      </c>
      <c r="F825" s="339" t="s">
        <v>148</v>
      </c>
      <c r="G825" s="339" t="s">
        <v>157</v>
      </c>
      <c r="H825" s="339" t="s">
        <v>154</v>
      </c>
      <c r="I825" s="339">
        <v>2.1559999999999999E-2</v>
      </c>
      <c r="J825" s="339">
        <v>7.28E-3</v>
      </c>
      <c r="K825" s="330">
        <f t="shared" si="65"/>
        <v>2.8839999999999998E-2</v>
      </c>
      <c r="L825" s="9">
        <f t="shared" si="66"/>
        <v>16.345716451857466</v>
      </c>
      <c r="M825" s="9">
        <f t="shared" si="67"/>
        <v>5.5193328278999241</v>
      </c>
      <c r="N825" s="9">
        <f t="shared" si="68"/>
        <v>21.86504927975739</v>
      </c>
    </row>
    <row r="826" spans="1:14" ht="15" customHeight="1" x14ac:dyDescent="0.25">
      <c r="A826" s="11">
        <v>40718</v>
      </c>
      <c r="B826" s="345">
        <v>437</v>
      </c>
      <c r="C826" s="339">
        <v>5</v>
      </c>
      <c r="D826" s="339">
        <v>1</v>
      </c>
      <c r="E826" s="339" t="s">
        <v>144</v>
      </c>
      <c r="F826" s="339" t="s">
        <v>148</v>
      </c>
      <c r="G826" s="339" t="s">
        <v>154</v>
      </c>
      <c r="H826" s="339" t="s">
        <v>156</v>
      </c>
      <c r="I826" s="339">
        <v>8.4899999999999993E-3</v>
      </c>
      <c r="J826" s="339">
        <v>6.6699999999999997E-3</v>
      </c>
      <c r="K826" s="330">
        <f t="shared" si="65"/>
        <v>1.516E-2</v>
      </c>
      <c r="L826" s="9">
        <f t="shared" si="66"/>
        <v>6.4366944655041696</v>
      </c>
      <c r="M826" s="9">
        <f t="shared" si="67"/>
        <v>5.0568612585291888</v>
      </c>
      <c r="N826" s="9">
        <f t="shared" si="68"/>
        <v>11.493555724033358</v>
      </c>
    </row>
    <row r="827" spans="1:14" ht="15" customHeight="1" x14ac:dyDescent="0.25">
      <c r="A827" s="11">
        <v>40718</v>
      </c>
      <c r="B827" s="345">
        <v>441</v>
      </c>
      <c r="C827" s="339">
        <v>5</v>
      </c>
      <c r="D827" s="339">
        <v>1</v>
      </c>
      <c r="E827" s="339" t="s">
        <v>144</v>
      </c>
      <c r="F827" s="339" t="s">
        <v>148</v>
      </c>
      <c r="G827" s="339" t="s">
        <v>154</v>
      </c>
      <c r="H827" s="339" t="s">
        <v>154</v>
      </c>
      <c r="I827" s="339">
        <v>1.6060000000000001E-2</v>
      </c>
      <c r="J827" s="339">
        <v>1.452E-2</v>
      </c>
      <c r="K827" s="330">
        <f t="shared" si="65"/>
        <v>3.0580000000000003E-2</v>
      </c>
      <c r="L827" s="9">
        <f t="shared" si="66"/>
        <v>12.175890826383625</v>
      </c>
      <c r="M827" s="9">
        <f t="shared" si="67"/>
        <v>11.008339651250948</v>
      </c>
      <c r="N827" s="9">
        <f t="shared" si="68"/>
        <v>23.184230477634575</v>
      </c>
    </row>
    <row r="828" spans="1:14" ht="15" customHeight="1" x14ac:dyDescent="0.25">
      <c r="A828" s="11">
        <v>40718</v>
      </c>
      <c r="B828" s="345">
        <v>444</v>
      </c>
      <c r="C828" s="339">
        <v>5</v>
      </c>
      <c r="D828" s="339">
        <v>1</v>
      </c>
      <c r="E828" s="339" t="s">
        <v>144</v>
      </c>
      <c r="F828" s="339" t="s">
        <v>148</v>
      </c>
      <c r="G828" s="339" t="s">
        <v>154</v>
      </c>
      <c r="H828" s="339" t="s">
        <v>155</v>
      </c>
      <c r="I828" s="339">
        <v>5.3629999999999997E-2</v>
      </c>
      <c r="J828" s="339">
        <v>1.525E-2</v>
      </c>
      <c r="K828" s="330">
        <f t="shared" si="65"/>
        <v>6.8879999999999997E-2</v>
      </c>
      <c r="L828" s="9">
        <f t="shared" si="66"/>
        <v>40.659590598938586</v>
      </c>
      <c r="M828" s="9">
        <f t="shared" si="67"/>
        <v>11.561789234268385</v>
      </c>
      <c r="N828" s="9">
        <f t="shared" si="68"/>
        <v>52.221379833206974</v>
      </c>
    </row>
    <row r="829" spans="1:14" ht="15" customHeight="1" x14ac:dyDescent="0.25">
      <c r="A829" s="11">
        <v>40718</v>
      </c>
      <c r="B829" s="345">
        <v>452</v>
      </c>
      <c r="C829" s="339">
        <v>5</v>
      </c>
      <c r="D829" s="339">
        <v>1</v>
      </c>
      <c r="E829" s="339" t="s">
        <v>144</v>
      </c>
      <c r="F829" s="339" t="s">
        <v>149</v>
      </c>
      <c r="G829" s="339" t="s">
        <v>154</v>
      </c>
      <c r="H829" s="339" t="s">
        <v>154</v>
      </c>
      <c r="I829" s="339">
        <v>5.5300000000000002E-3</v>
      </c>
      <c r="J829" s="339">
        <v>9.58E-3</v>
      </c>
      <c r="K829" s="330">
        <f t="shared" si="65"/>
        <v>1.511E-2</v>
      </c>
      <c r="L829" s="9">
        <f t="shared" si="66"/>
        <v>4.1925701288855199</v>
      </c>
      <c r="M829" s="9">
        <f t="shared" si="67"/>
        <v>7.2630780894617137</v>
      </c>
      <c r="N829" s="9">
        <f t="shared" si="68"/>
        <v>11.455648218347232</v>
      </c>
    </row>
    <row r="830" spans="1:14" ht="15" customHeight="1" x14ac:dyDescent="0.25">
      <c r="A830" s="11">
        <v>40718</v>
      </c>
      <c r="B830" s="345">
        <v>453</v>
      </c>
      <c r="C830" s="339">
        <v>5</v>
      </c>
      <c r="D830" s="339">
        <v>1</v>
      </c>
      <c r="E830" s="339" t="s">
        <v>144</v>
      </c>
      <c r="F830" s="339" t="s">
        <v>150</v>
      </c>
      <c r="G830" s="339" t="s">
        <v>154</v>
      </c>
      <c r="H830" s="339" t="s">
        <v>154</v>
      </c>
      <c r="I830" s="339">
        <v>1.89E-2</v>
      </c>
      <c r="J830" s="339">
        <v>1.5630000000000002E-2</v>
      </c>
      <c r="K830" s="330">
        <f t="shared" si="65"/>
        <v>3.4530000000000005E-2</v>
      </c>
      <c r="L830" s="9">
        <f t="shared" si="66"/>
        <v>14.329037149355573</v>
      </c>
      <c r="M830" s="9">
        <f t="shared" si="67"/>
        <v>11.849886277482943</v>
      </c>
      <c r="N830" s="9">
        <f t="shared" si="68"/>
        <v>26.178923426838519</v>
      </c>
    </row>
    <row r="831" spans="1:14" ht="15" customHeight="1" x14ac:dyDescent="0.25">
      <c r="A831" s="11">
        <v>40718</v>
      </c>
      <c r="B831" s="345">
        <v>461</v>
      </c>
      <c r="C831" s="339">
        <v>5</v>
      </c>
      <c r="D831" s="339">
        <v>2</v>
      </c>
      <c r="E831" s="339" t="s">
        <v>142</v>
      </c>
      <c r="F831" s="339" t="s">
        <v>148</v>
      </c>
      <c r="G831" s="339" t="s">
        <v>157</v>
      </c>
      <c r="H831" s="339" t="s">
        <v>154</v>
      </c>
      <c r="I831" s="339">
        <v>2.3029999999999998E-2</v>
      </c>
      <c r="J831" s="339">
        <v>1.205E-2</v>
      </c>
      <c r="K831" s="330">
        <f t="shared" si="65"/>
        <v>3.508E-2</v>
      </c>
      <c r="L831" s="9">
        <f t="shared" si="66"/>
        <v>17.460197119029566</v>
      </c>
      <c r="M831" s="9">
        <f t="shared" si="67"/>
        <v>9.1357088703563303</v>
      </c>
      <c r="N831" s="9">
        <f t="shared" si="68"/>
        <v>26.595905989385901</v>
      </c>
    </row>
    <row r="832" spans="1:14" ht="15" customHeight="1" x14ac:dyDescent="0.25">
      <c r="A832" s="11">
        <v>40718</v>
      </c>
      <c r="B832" s="345">
        <v>469</v>
      </c>
      <c r="C832" s="339">
        <v>5</v>
      </c>
      <c r="D832" s="339">
        <v>2</v>
      </c>
      <c r="E832" s="339" t="s">
        <v>142</v>
      </c>
      <c r="F832" s="339" t="s">
        <v>150</v>
      </c>
      <c r="G832" s="339" t="s">
        <v>154</v>
      </c>
      <c r="H832" s="339" t="s">
        <v>154</v>
      </c>
      <c r="I832" s="339">
        <v>0.15074000000000001</v>
      </c>
      <c r="J832" s="339">
        <v>1.8429999999999998E-2</v>
      </c>
      <c r="K832" s="330">
        <f t="shared" si="65"/>
        <v>0.16917000000000001</v>
      </c>
      <c r="L832" s="9">
        <f t="shared" si="66"/>
        <v>114.28354814253223</v>
      </c>
      <c r="M832" s="9">
        <f t="shared" si="67"/>
        <v>13.972706595905988</v>
      </c>
      <c r="N832" s="9">
        <f t="shared" si="68"/>
        <v>128.25625473843823</v>
      </c>
    </row>
    <row r="833" spans="1:14" ht="15" customHeight="1" x14ac:dyDescent="0.25">
      <c r="A833" s="11">
        <v>40718</v>
      </c>
      <c r="B833" s="345">
        <v>470</v>
      </c>
      <c r="C833" s="339">
        <v>5</v>
      </c>
      <c r="D833" s="339">
        <v>2</v>
      </c>
      <c r="E833" s="339" t="s">
        <v>142</v>
      </c>
      <c r="F833" s="339" t="s">
        <v>148</v>
      </c>
      <c r="G833" s="339" t="s">
        <v>154</v>
      </c>
      <c r="H833" s="339" t="s">
        <v>155</v>
      </c>
      <c r="I833" s="339">
        <v>2.6370000000000001E-2</v>
      </c>
      <c r="J833" s="339">
        <v>8.2900000000000005E-3</v>
      </c>
      <c r="K833" s="330">
        <f t="shared" si="65"/>
        <v>3.4660000000000003E-2</v>
      </c>
      <c r="L833" s="9">
        <f t="shared" si="66"/>
        <v>19.992418498862776</v>
      </c>
      <c r="M833" s="9">
        <f t="shared" si="67"/>
        <v>6.2850644427596674</v>
      </c>
      <c r="N833" s="9">
        <f t="shared" si="68"/>
        <v>26.277482941622445</v>
      </c>
    </row>
    <row r="834" spans="1:14" ht="15" customHeight="1" x14ac:dyDescent="0.25">
      <c r="A834" s="11">
        <v>40718</v>
      </c>
      <c r="B834" s="345">
        <v>475</v>
      </c>
      <c r="C834" s="339">
        <v>5</v>
      </c>
      <c r="D834" s="339">
        <v>2</v>
      </c>
      <c r="E834" s="339" t="s">
        <v>142</v>
      </c>
      <c r="F834" s="339" t="s">
        <v>148</v>
      </c>
      <c r="G834" s="339" t="s">
        <v>154</v>
      </c>
      <c r="H834" s="339" t="s">
        <v>156</v>
      </c>
      <c r="I834" s="339">
        <v>4.8980000000000003E-2</v>
      </c>
      <c r="J834" s="339">
        <v>2.1870000000000001E-2</v>
      </c>
      <c r="K834" s="330">
        <f t="shared" si="65"/>
        <v>7.0849999999999996E-2</v>
      </c>
      <c r="L834" s="9">
        <f t="shared" si="66"/>
        <v>37.134192570128889</v>
      </c>
      <c r="M834" s="9">
        <f t="shared" si="67"/>
        <v>16.580742987111449</v>
      </c>
      <c r="N834" s="9">
        <f t="shared" si="68"/>
        <v>53.714935557240338</v>
      </c>
    </row>
    <row r="835" spans="1:14" ht="15" customHeight="1" x14ac:dyDescent="0.25">
      <c r="A835" s="11">
        <v>40718</v>
      </c>
      <c r="B835" s="345">
        <v>476</v>
      </c>
      <c r="C835" s="339">
        <v>5</v>
      </c>
      <c r="D835" s="339">
        <v>2</v>
      </c>
      <c r="E835" s="339" t="s">
        <v>142</v>
      </c>
      <c r="F835" s="339" t="s">
        <v>151</v>
      </c>
      <c r="G835" s="339" t="s">
        <v>154</v>
      </c>
      <c r="H835" s="339" t="s">
        <v>154</v>
      </c>
      <c r="I835" s="339">
        <v>2.129E-2</v>
      </c>
      <c r="J835" s="339">
        <v>4.4900000000000001E-3</v>
      </c>
      <c r="K835" s="330">
        <f t="shared" si="65"/>
        <v>2.5780000000000001E-2</v>
      </c>
      <c r="L835" s="9">
        <f t="shared" si="66"/>
        <v>16.141015921152388</v>
      </c>
      <c r="M835" s="9">
        <f t="shared" si="67"/>
        <v>3.4040940106141018</v>
      </c>
      <c r="N835" s="9">
        <f t="shared" si="68"/>
        <v>19.54510993176649</v>
      </c>
    </row>
    <row r="836" spans="1:14" ht="15" customHeight="1" x14ac:dyDescent="0.25">
      <c r="A836" s="11">
        <v>40718</v>
      </c>
      <c r="B836" s="345">
        <v>478</v>
      </c>
      <c r="C836" s="339">
        <v>5</v>
      </c>
      <c r="D836" s="339">
        <v>2</v>
      </c>
      <c r="E836" s="339" t="s">
        <v>142</v>
      </c>
      <c r="F836" s="339" t="s">
        <v>148</v>
      </c>
      <c r="G836" s="339" t="s">
        <v>154</v>
      </c>
      <c r="H836" s="339" t="s">
        <v>154</v>
      </c>
      <c r="I836" s="339">
        <v>2.6409999999999999E-2</v>
      </c>
      <c r="J836" s="339">
        <v>9.7400000000000004E-3</v>
      </c>
      <c r="K836" s="330">
        <f t="shared" si="65"/>
        <v>3.6150000000000002E-2</v>
      </c>
      <c r="L836" s="9">
        <f t="shared" si="66"/>
        <v>20.022744503411676</v>
      </c>
      <c r="M836" s="9">
        <f t="shared" si="67"/>
        <v>7.3843821076573173</v>
      </c>
      <c r="N836" s="9">
        <f t="shared" si="68"/>
        <v>27.407126611068993</v>
      </c>
    </row>
    <row r="837" spans="1:14" ht="15" customHeight="1" x14ac:dyDescent="0.25">
      <c r="A837" s="11">
        <v>40718</v>
      </c>
      <c r="B837" s="345">
        <v>481</v>
      </c>
      <c r="C837" s="339">
        <v>5</v>
      </c>
      <c r="D837" s="339">
        <v>2</v>
      </c>
      <c r="E837" s="339" t="s">
        <v>142</v>
      </c>
      <c r="F837" s="339" t="s">
        <v>149</v>
      </c>
      <c r="G837" s="339" t="s">
        <v>154</v>
      </c>
      <c r="H837" s="339" t="s">
        <v>154</v>
      </c>
      <c r="I837" s="339">
        <v>6.8100000000000001E-3</v>
      </c>
      <c r="J837" s="339">
        <v>5.1000000000000004E-3</v>
      </c>
      <c r="K837" s="330">
        <f t="shared" si="65"/>
        <v>1.191E-2</v>
      </c>
      <c r="L837" s="9">
        <f t="shared" si="66"/>
        <v>5.1630022744503412</v>
      </c>
      <c r="M837" s="9">
        <f t="shared" si="67"/>
        <v>3.8665655799848375</v>
      </c>
      <c r="N837" s="9">
        <f t="shared" si="68"/>
        <v>9.0295678544351787</v>
      </c>
    </row>
    <row r="838" spans="1:14" ht="15" customHeight="1" x14ac:dyDescent="0.25">
      <c r="A838" s="11">
        <v>40718</v>
      </c>
      <c r="B838" s="345">
        <v>529</v>
      </c>
      <c r="C838" s="339">
        <v>6</v>
      </c>
      <c r="D838" s="339">
        <v>1</v>
      </c>
      <c r="E838" s="339" t="s">
        <v>145</v>
      </c>
      <c r="F838" s="339" t="s">
        <v>149</v>
      </c>
      <c r="G838" s="339" t="s">
        <v>154</v>
      </c>
      <c r="H838" s="339" t="s">
        <v>154</v>
      </c>
      <c r="I838" s="339">
        <v>1.434E-2</v>
      </c>
      <c r="J838" s="339">
        <v>1.1199999999999999E-3</v>
      </c>
      <c r="K838" s="330">
        <f t="shared" si="65"/>
        <v>1.546E-2</v>
      </c>
      <c r="L838" s="9">
        <f t="shared" si="66"/>
        <v>10.871872630780896</v>
      </c>
      <c r="M838" s="9">
        <f t="shared" si="67"/>
        <v>0.84912812736921905</v>
      </c>
      <c r="N838" s="9">
        <f t="shared" si="68"/>
        <v>11.721000758150113</v>
      </c>
    </row>
    <row r="839" spans="1:14" ht="15" customHeight="1" x14ac:dyDescent="0.25">
      <c r="A839" s="11">
        <v>40718</v>
      </c>
      <c r="B839" s="345">
        <v>537</v>
      </c>
      <c r="C839" s="339">
        <v>6</v>
      </c>
      <c r="D839" s="339">
        <v>1</v>
      </c>
      <c r="E839" s="339" t="s">
        <v>145</v>
      </c>
      <c r="F839" s="339" t="s">
        <v>148</v>
      </c>
      <c r="G839" s="339" t="s">
        <v>154</v>
      </c>
      <c r="H839" s="339" t="s">
        <v>155</v>
      </c>
      <c r="I839" s="339">
        <v>4.5370000000000001E-2</v>
      </c>
      <c r="J839" s="339">
        <v>3.3050000000000003E-2</v>
      </c>
      <c r="K839" s="330">
        <f t="shared" si="65"/>
        <v>7.8420000000000004E-2</v>
      </c>
      <c r="L839" s="9">
        <f t="shared" si="66"/>
        <v>34.397270659590596</v>
      </c>
      <c r="M839" s="9">
        <f t="shared" si="67"/>
        <v>25.056861258529192</v>
      </c>
      <c r="N839" s="9">
        <f t="shared" si="68"/>
        <v>59.454131918119792</v>
      </c>
    </row>
    <row r="840" spans="1:14" ht="15" customHeight="1" x14ac:dyDescent="0.25">
      <c r="A840" s="11">
        <v>40718</v>
      </c>
      <c r="B840" s="345">
        <v>539</v>
      </c>
      <c r="C840" s="339">
        <v>6</v>
      </c>
      <c r="D840" s="339">
        <v>1</v>
      </c>
      <c r="E840" s="339" t="s">
        <v>145</v>
      </c>
      <c r="F840" s="339" t="s">
        <v>148</v>
      </c>
      <c r="G840" s="339" t="s">
        <v>157</v>
      </c>
      <c r="H840" s="339" t="s">
        <v>154</v>
      </c>
      <c r="I840" s="339">
        <v>4.5789999999999997E-2</v>
      </c>
      <c r="J840" s="339">
        <v>2.47E-2</v>
      </c>
      <c r="K840" s="330">
        <f t="shared" si="65"/>
        <v>7.0489999999999997E-2</v>
      </c>
      <c r="L840" s="9">
        <f t="shared" si="66"/>
        <v>34.715693707354056</v>
      </c>
      <c r="M840" s="9">
        <f t="shared" si="67"/>
        <v>18.726307808946171</v>
      </c>
      <c r="N840" s="9">
        <f t="shared" si="68"/>
        <v>53.44200151630023</v>
      </c>
    </row>
    <row r="841" spans="1:14" ht="15" customHeight="1" x14ac:dyDescent="0.25">
      <c r="A841" s="11">
        <v>40718</v>
      </c>
      <c r="B841" s="345">
        <v>541</v>
      </c>
      <c r="C841" s="339">
        <v>6</v>
      </c>
      <c r="D841" s="339">
        <v>1</v>
      </c>
      <c r="E841" s="339" t="s">
        <v>145</v>
      </c>
      <c r="F841" s="339" t="s">
        <v>150</v>
      </c>
      <c r="G841" s="339" t="s">
        <v>154</v>
      </c>
      <c r="H841" s="339" t="s">
        <v>154</v>
      </c>
      <c r="I841" s="339">
        <v>2.588E-2</v>
      </c>
      <c r="J841" s="339">
        <v>5.8630000000000002E-2</v>
      </c>
      <c r="K841" s="330">
        <f t="shared" si="65"/>
        <v>8.4510000000000002E-2</v>
      </c>
      <c r="L841" s="9">
        <f t="shared" si="66"/>
        <v>19.620924943138743</v>
      </c>
      <c r="M841" s="9">
        <f t="shared" si="67"/>
        <v>44.45034116755118</v>
      </c>
      <c r="N841" s="9">
        <f t="shared" si="68"/>
        <v>64.071266110689919</v>
      </c>
    </row>
    <row r="842" spans="1:14" ht="15" customHeight="1" x14ac:dyDescent="0.25">
      <c r="A842" s="11">
        <v>40718</v>
      </c>
      <c r="B842" s="345">
        <v>546</v>
      </c>
      <c r="C842" s="339">
        <v>6</v>
      </c>
      <c r="D842" s="339">
        <v>1</v>
      </c>
      <c r="E842" s="339" t="s">
        <v>145</v>
      </c>
      <c r="F842" s="339" t="s">
        <v>148</v>
      </c>
      <c r="G842" s="339" t="s">
        <v>154</v>
      </c>
      <c r="H842" s="339" t="s">
        <v>156</v>
      </c>
      <c r="I842" s="339">
        <v>3.5900000000000001E-2</v>
      </c>
      <c r="J842" s="339">
        <v>1.7780000000000001E-2</v>
      </c>
      <c r="K842" s="330">
        <f t="shared" si="65"/>
        <v>5.3680000000000005E-2</v>
      </c>
      <c r="L842" s="9">
        <f t="shared" si="66"/>
        <v>27.217589082638362</v>
      </c>
      <c r="M842" s="9">
        <f t="shared" si="67"/>
        <v>13.479909021986355</v>
      </c>
      <c r="N842" s="9">
        <f t="shared" si="68"/>
        <v>40.697498104624721</v>
      </c>
    </row>
    <row r="843" spans="1:14" ht="15" customHeight="1" x14ac:dyDescent="0.25">
      <c r="A843" s="11">
        <v>40718</v>
      </c>
      <c r="B843" s="345">
        <v>549</v>
      </c>
      <c r="C843" s="339">
        <v>6</v>
      </c>
      <c r="D843" s="339">
        <v>1</v>
      </c>
      <c r="E843" s="339" t="s">
        <v>145</v>
      </c>
      <c r="F843" s="339" t="s">
        <v>151</v>
      </c>
      <c r="G843" s="339" t="s">
        <v>154</v>
      </c>
      <c r="H843" s="339" t="s">
        <v>154</v>
      </c>
      <c r="I843" s="339">
        <v>7.4900000000000001E-3</v>
      </c>
      <c r="J843" s="339">
        <v>9.8499999999999994E-3</v>
      </c>
      <c r="K843" s="330">
        <f t="shared" si="65"/>
        <v>1.7340000000000001E-2</v>
      </c>
      <c r="L843" s="9">
        <f t="shared" si="66"/>
        <v>5.6785443517816532</v>
      </c>
      <c r="M843" s="9">
        <f t="shared" si="67"/>
        <v>7.4677786201667935</v>
      </c>
      <c r="N843" s="9">
        <f t="shared" si="68"/>
        <v>13.146322971948447</v>
      </c>
    </row>
    <row r="844" spans="1:14" ht="15" customHeight="1" x14ac:dyDescent="0.25">
      <c r="A844" s="11">
        <v>40718</v>
      </c>
      <c r="B844" s="345">
        <v>560</v>
      </c>
      <c r="C844" s="339">
        <v>6</v>
      </c>
      <c r="D844" s="339">
        <v>1</v>
      </c>
      <c r="E844" s="339" t="s">
        <v>145</v>
      </c>
      <c r="F844" s="339" t="s">
        <v>148</v>
      </c>
      <c r="G844" s="339" t="s">
        <v>154</v>
      </c>
      <c r="H844" s="339" t="s">
        <v>154</v>
      </c>
      <c r="I844" s="339">
        <v>2.138E-2</v>
      </c>
      <c r="J844" s="339">
        <v>3.7039999999999997E-2</v>
      </c>
      <c r="K844" s="330">
        <f t="shared" si="65"/>
        <v>5.842E-2</v>
      </c>
      <c r="L844" s="9">
        <f t="shared" si="66"/>
        <v>16.209249431387413</v>
      </c>
      <c r="M844" s="9">
        <f t="shared" si="67"/>
        <v>28.08188021228203</v>
      </c>
      <c r="N844" s="9">
        <f t="shared" si="68"/>
        <v>44.29112964366945</v>
      </c>
    </row>
    <row r="845" spans="1:14" ht="15" customHeight="1" x14ac:dyDescent="0.25">
      <c r="A845" s="11">
        <v>40718</v>
      </c>
      <c r="B845" s="345">
        <v>562</v>
      </c>
      <c r="C845" s="339">
        <v>6</v>
      </c>
      <c r="D845" s="339">
        <v>2</v>
      </c>
      <c r="E845" s="339" t="s">
        <v>143</v>
      </c>
      <c r="F845" s="339" t="s">
        <v>148</v>
      </c>
      <c r="G845" s="339" t="s">
        <v>154</v>
      </c>
      <c r="H845" s="339" t="s">
        <v>154</v>
      </c>
      <c r="I845" s="339">
        <v>3.6859999999999997E-2</v>
      </c>
      <c r="J845" s="339">
        <v>9.8899999999999995E-3</v>
      </c>
      <c r="K845" s="330">
        <f t="shared" si="65"/>
        <v>4.675E-2</v>
      </c>
      <c r="L845" s="9">
        <f t="shared" si="66"/>
        <v>27.945413191811976</v>
      </c>
      <c r="M845" s="9">
        <f t="shared" si="67"/>
        <v>7.4981046247156931</v>
      </c>
      <c r="N845" s="9">
        <f t="shared" si="68"/>
        <v>35.443517816527674</v>
      </c>
    </row>
    <row r="846" spans="1:14" ht="15" customHeight="1" x14ac:dyDescent="0.25">
      <c r="A846" s="11">
        <v>40718</v>
      </c>
      <c r="B846" s="345">
        <v>570</v>
      </c>
      <c r="C846" s="339">
        <v>6</v>
      </c>
      <c r="D846" s="339">
        <v>2</v>
      </c>
      <c r="E846" s="339" t="s">
        <v>143</v>
      </c>
      <c r="F846" s="339" t="s">
        <v>151</v>
      </c>
      <c r="G846" s="339" t="s">
        <v>154</v>
      </c>
      <c r="H846" s="339" t="s">
        <v>154</v>
      </c>
      <c r="I846" s="339">
        <v>1.299E-2</v>
      </c>
      <c r="J846" s="339">
        <v>2.96E-3</v>
      </c>
      <c r="K846" s="330">
        <f t="shared" si="65"/>
        <v>1.5949999999999999E-2</v>
      </c>
      <c r="L846" s="9">
        <f t="shared" si="66"/>
        <v>9.8483699772554978</v>
      </c>
      <c r="M846" s="9">
        <f t="shared" si="67"/>
        <v>2.2441243366186505</v>
      </c>
      <c r="N846" s="9">
        <f t="shared" si="68"/>
        <v>12.092494313874148</v>
      </c>
    </row>
    <row r="847" spans="1:14" ht="15" customHeight="1" x14ac:dyDescent="0.25">
      <c r="A847" s="11">
        <v>40718</v>
      </c>
      <c r="B847" s="345">
        <v>571</v>
      </c>
      <c r="C847" s="339">
        <v>6</v>
      </c>
      <c r="D847" s="339">
        <v>2</v>
      </c>
      <c r="E847" s="339" t="s">
        <v>143</v>
      </c>
      <c r="F847" s="339" t="s">
        <v>148</v>
      </c>
      <c r="G847" s="339" t="s">
        <v>154</v>
      </c>
      <c r="H847" s="339" t="s">
        <v>155</v>
      </c>
      <c r="I847" s="339">
        <v>9.6500000000000006E-3</v>
      </c>
      <c r="J847" s="339">
        <v>1.7000000000000001E-4</v>
      </c>
      <c r="K847" s="330">
        <f t="shared" si="65"/>
        <v>9.8200000000000006E-3</v>
      </c>
      <c r="L847" s="9">
        <f t="shared" si="66"/>
        <v>7.3161485974222895</v>
      </c>
      <c r="M847" s="9">
        <f t="shared" si="67"/>
        <v>0.12888551933282791</v>
      </c>
      <c r="N847" s="9">
        <f t="shared" si="68"/>
        <v>7.4450341167551182</v>
      </c>
    </row>
    <row r="848" spans="1:14" ht="15" customHeight="1" x14ac:dyDescent="0.25">
      <c r="A848" s="11">
        <v>40718</v>
      </c>
      <c r="B848" s="345">
        <v>572</v>
      </c>
      <c r="C848" s="339">
        <v>6</v>
      </c>
      <c r="D848" s="339">
        <v>2</v>
      </c>
      <c r="E848" s="339" t="s">
        <v>143</v>
      </c>
      <c r="F848" s="339" t="s">
        <v>148</v>
      </c>
      <c r="G848" s="339" t="s">
        <v>154</v>
      </c>
      <c r="H848" s="339" t="s">
        <v>156</v>
      </c>
      <c r="I848" s="339">
        <v>1.873E-2</v>
      </c>
      <c r="J848" s="339">
        <v>3.1570000000000001E-2</v>
      </c>
      <c r="K848" s="330">
        <f t="shared" si="65"/>
        <v>5.0299999999999997E-2</v>
      </c>
      <c r="L848" s="9">
        <f t="shared" si="66"/>
        <v>14.200151630022745</v>
      </c>
      <c r="M848" s="9">
        <f t="shared" si="67"/>
        <v>23.934799090219865</v>
      </c>
      <c r="N848" s="9">
        <f t="shared" si="68"/>
        <v>38.134950720242607</v>
      </c>
    </row>
    <row r="849" spans="1:14" ht="15" customHeight="1" x14ac:dyDescent="0.25">
      <c r="A849" s="11">
        <v>40718</v>
      </c>
      <c r="B849" s="345">
        <v>574</v>
      </c>
      <c r="C849" s="339">
        <v>6</v>
      </c>
      <c r="D849" s="339">
        <v>2</v>
      </c>
      <c r="E849" s="339" t="s">
        <v>143</v>
      </c>
      <c r="F849" s="339" t="s">
        <v>148</v>
      </c>
      <c r="G849" s="339" t="s">
        <v>157</v>
      </c>
      <c r="H849" s="339" t="s">
        <v>154</v>
      </c>
      <c r="I849" s="339">
        <v>3.211E-2</v>
      </c>
      <c r="J849" s="339">
        <v>3.5799999999999998E-3</v>
      </c>
      <c r="K849" s="330">
        <f t="shared" si="65"/>
        <v>3.569E-2</v>
      </c>
      <c r="L849" s="9">
        <f t="shared" si="66"/>
        <v>24.344200151630027</v>
      </c>
      <c r="M849" s="9">
        <f t="shared" si="67"/>
        <v>2.7141774071266109</v>
      </c>
      <c r="N849" s="9">
        <f t="shared" si="68"/>
        <v>27.058377558756632</v>
      </c>
    </row>
    <row r="850" spans="1:14" ht="15" customHeight="1" x14ac:dyDescent="0.25">
      <c r="A850" s="11">
        <v>40718</v>
      </c>
      <c r="B850" s="345">
        <v>577</v>
      </c>
      <c r="C850" s="339">
        <v>6</v>
      </c>
      <c r="D850" s="339">
        <v>2</v>
      </c>
      <c r="E850" s="339" t="s">
        <v>143</v>
      </c>
      <c r="F850" s="339" t="s">
        <v>150</v>
      </c>
      <c r="G850" s="339" t="s">
        <v>154</v>
      </c>
      <c r="H850" s="339" t="s">
        <v>154</v>
      </c>
      <c r="I850" s="339">
        <v>9.2999999999999992E-3</v>
      </c>
      <c r="J850" s="339">
        <v>1.383E-2</v>
      </c>
      <c r="K850" s="330">
        <f t="shared" si="65"/>
        <v>2.3129999999999998E-2</v>
      </c>
      <c r="L850" s="9">
        <f t="shared" si="66"/>
        <v>7.050796057619408</v>
      </c>
      <c r="M850" s="9">
        <f t="shared" si="67"/>
        <v>10.485216072782412</v>
      </c>
      <c r="N850" s="9">
        <f t="shared" si="68"/>
        <v>17.536012130401819</v>
      </c>
    </row>
    <row r="851" spans="1:14" ht="15" customHeight="1" x14ac:dyDescent="0.25">
      <c r="A851" s="11">
        <v>40718</v>
      </c>
      <c r="B851" s="345">
        <v>587</v>
      </c>
      <c r="C851" s="339">
        <v>6</v>
      </c>
      <c r="D851" s="339">
        <v>2</v>
      </c>
      <c r="E851" s="339" t="s">
        <v>143</v>
      </c>
      <c r="F851" s="339" t="s">
        <v>149</v>
      </c>
      <c r="G851" s="339" t="s">
        <v>154</v>
      </c>
      <c r="H851" s="339" t="s">
        <v>154</v>
      </c>
      <c r="I851" s="339">
        <v>2.4060000000000002E-2</v>
      </c>
      <c r="J851" s="339">
        <v>3.5200000000000001E-3</v>
      </c>
      <c r="K851" s="330">
        <f t="shared" si="65"/>
        <v>2.758E-2</v>
      </c>
      <c r="L851" s="9">
        <f t="shared" si="66"/>
        <v>18.241091736163764</v>
      </c>
      <c r="M851" s="9">
        <f t="shared" si="67"/>
        <v>2.6686884003032603</v>
      </c>
      <c r="N851" s="9">
        <f t="shared" si="68"/>
        <v>20.90978013646702</v>
      </c>
    </row>
    <row r="852" spans="1:14" ht="15" customHeight="1" x14ac:dyDescent="0.25">
      <c r="A852" s="160">
        <v>41093</v>
      </c>
      <c r="B852" s="345">
        <v>2</v>
      </c>
      <c r="C852" s="21">
        <v>1</v>
      </c>
      <c r="D852" s="21">
        <v>1</v>
      </c>
      <c r="E852" s="21" t="s">
        <v>142</v>
      </c>
      <c r="F852" s="21" t="s">
        <v>148</v>
      </c>
      <c r="G852" s="21" t="s">
        <v>154</v>
      </c>
      <c r="H852" s="21" t="s">
        <v>155</v>
      </c>
      <c r="I852" s="330">
        <v>2.2100000000000002E-3</v>
      </c>
      <c r="J852" s="330">
        <v>4.3600000000000002E-3</v>
      </c>
      <c r="K852" s="330">
        <f t="shared" ref="K852:K887" si="69">SUM(I852,J852)</f>
        <v>6.5700000000000003E-3</v>
      </c>
      <c r="L852" s="9">
        <f t="shared" si="45"/>
        <v>1.6755117513267628</v>
      </c>
      <c r="M852" s="9">
        <f t="shared" si="46"/>
        <v>3.3055344958301744</v>
      </c>
      <c r="N852" s="9">
        <f t="shared" si="47"/>
        <v>4.9810462471569377</v>
      </c>
    </row>
    <row r="853" spans="1:14" ht="15" customHeight="1" x14ac:dyDescent="0.25">
      <c r="A853" s="160">
        <v>41093</v>
      </c>
      <c r="B853" s="345">
        <v>12</v>
      </c>
      <c r="C853" s="21">
        <v>1</v>
      </c>
      <c r="D853" s="21">
        <v>1</v>
      </c>
      <c r="E853" s="21" t="s">
        <v>142</v>
      </c>
      <c r="F853" s="21" t="s">
        <v>148</v>
      </c>
      <c r="G853" s="21" t="s">
        <v>154</v>
      </c>
      <c r="H853" s="21" t="s">
        <v>156</v>
      </c>
      <c r="I853" s="330">
        <v>1.6E-2</v>
      </c>
      <c r="J853" s="330">
        <v>4.6499999999999996E-3</v>
      </c>
      <c r="K853" s="330">
        <f t="shared" si="69"/>
        <v>2.0650000000000002E-2</v>
      </c>
      <c r="L853" s="9">
        <f t="shared" si="45"/>
        <v>12.130401819560273</v>
      </c>
      <c r="M853" s="9">
        <f t="shared" si="46"/>
        <v>3.525398028809704</v>
      </c>
      <c r="N853" s="9">
        <f t="shared" si="47"/>
        <v>15.655799848369981</v>
      </c>
    </row>
    <row r="854" spans="1:14" ht="15" customHeight="1" x14ac:dyDescent="0.25">
      <c r="A854" s="160">
        <v>41093</v>
      </c>
      <c r="B854" s="345">
        <v>22</v>
      </c>
      <c r="C854" s="21">
        <v>1</v>
      </c>
      <c r="D854" s="21">
        <v>1</v>
      </c>
      <c r="E854" s="21" t="s">
        <v>142</v>
      </c>
      <c r="F854" s="21" t="s">
        <v>149</v>
      </c>
      <c r="G854" s="21" t="s">
        <v>154</v>
      </c>
      <c r="H854" s="21" t="s">
        <v>154</v>
      </c>
      <c r="I854" s="330">
        <v>1.2E-2</v>
      </c>
      <c r="J854" s="330">
        <v>4.1900000000000001E-3</v>
      </c>
      <c r="K854" s="330">
        <f t="shared" si="69"/>
        <v>1.619E-2</v>
      </c>
      <c r="L854" s="9">
        <f t="shared" si="45"/>
        <v>9.0978013646702056</v>
      </c>
      <c r="M854" s="9">
        <f t="shared" si="46"/>
        <v>3.1766489764973467</v>
      </c>
      <c r="N854" s="9">
        <f t="shared" si="47"/>
        <v>12.274450341167553</v>
      </c>
    </row>
    <row r="855" spans="1:14" ht="15" customHeight="1" x14ac:dyDescent="0.25">
      <c r="A855" s="160">
        <v>41093</v>
      </c>
      <c r="B855" s="345">
        <v>25</v>
      </c>
      <c r="C855" s="21">
        <v>1</v>
      </c>
      <c r="D855" s="21">
        <v>1</v>
      </c>
      <c r="E855" s="21" t="s">
        <v>142</v>
      </c>
      <c r="F855" s="21" t="s">
        <v>148</v>
      </c>
      <c r="G855" s="21" t="s">
        <v>154</v>
      </c>
      <c r="H855" s="21" t="s">
        <v>154</v>
      </c>
      <c r="I855" s="330">
        <v>1.0999999999999999E-2</v>
      </c>
      <c r="J855" s="330">
        <v>2.7E-2</v>
      </c>
      <c r="K855" s="330">
        <f t="shared" si="69"/>
        <v>3.7999999999999999E-2</v>
      </c>
      <c r="L855" s="9">
        <f t="shared" si="45"/>
        <v>8.3396512509476874</v>
      </c>
      <c r="M855" s="9">
        <f t="shared" si="46"/>
        <v>20.470053070507962</v>
      </c>
      <c r="N855" s="9">
        <f t="shared" si="47"/>
        <v>28.809704321455648</v>
      </c>
    </row>
    <row r="856" spans="1:14" ht="15" customHeight="1" x14ac:dyDescent="0.25">
      <c r="A856" s="160">
        <v>41093</v>
      </c>
      <c r="B856" s="345">
        <v>28</v>
      </c>
      <c r="C856" s="21">
        <v>1</v>
      </c>
      <c r="D856" s="21">
        <v>1</v>
      </c>
      <c r="E856" s="21" t="s">
        <v>142</v>
      </c>
      <c r="F856" s="21" t="s">
        <v>148</v>
      </c>
      <c r="G856" s="21" t="s">
        <v>157</v>
      </c>
      <c r="H856" s="21" t="s">
        <v>154</v>
      </c>
      <c r="I856" s="330">
        <v>7.0000000000000001E-3</v>
      </c>
      <c r="J856" s="330">
        <v>2.3800000000000002E-3</v>
      </c>
      <c r="K856" s="330">
        <f t="shared" si="69"/>
        <v>9.3799999999999994E-3</v>
      </c>
      <c r="L856" s="9">
        <f t="shared" si="45"/>
        <v>5.3070507960576192</v>
      </c>
      <c r="M856" s="9">
        <f t="shared" si="46"/>
        <v>1.8043972706595908</v>
      </c>
      <c r="N856" s="9">
        <f t="shared" si="47"/>
        <v>7.1114480667172097</v>
      </c>
    </row>
    <row r="857" spans="1:14" ht="15" customHeight="1" x14ac:dyDescent="0.25">
      <c r="A857" s="160">
        <v>41093</v>
      </c>
      <c r="B857" s="345">
        <v>31</v>
      </c>
      <c r="C857" s="21">
        <v>1</v>
      </c>
      <c r="D857" s="21">
        <v>1</v>
      </c>
      <c r="E857" s="21" t="s">
        <v>142</v>
      </c>
      <c r="F857" s="21" t="s">
        <v>150</v>
      </c>
      <c r="G857" s="21" t="s">
        <v>154</v>
      </c>
      <c r="H857" s="21" t="s">
        <v>154</v>
      </c>
      <c r="I857" s="330">
        <v>2.8000000000000001E-2</v>
      </c>
      <c r="J857" s="330">
        <v>8.9999999999999993E-3</v>
      </c>
      <c r="K857" s="330">
        <f t="shared" si="69"/>
        <v>3.6999999999999998E-2</v>
      </c>
      <c r="L857" s="9">
        <f t="shared" si="45"/>
        <v>21.228203184230477</v>
      </c>
      <c r="M857" s="9">
        <f t="shared" si="46"/>
        <v>6.8233510235026538</v>
      </c>
      <c r="N857" s="9">
        <f t="shared" si="47"/>
        <v>28.051554207733133</v>
      </c>
    </row>
    <row r="858" spans="1:14" ht="15" customHeight="1" x14ac:dyDescent="0.25">
      <c r="A858" s="160">
        <v>41093</v>
      </c>
      <c r="B858" s="345">
        <v>32</v>
      </c>
      <c r="C858" s="21">
        <v>1</v>
      </c>
      <c r="D858" s="21">
        <v>1</v>
      </c>
      <c r="E858" s="21" t="s">
        <v>142</v>
      </c>
      <c r="F858" s="21" t="s">
        <v>151</v>
      </c>
      <c r="G858" s="21" t="s">
        <v>154</v>
      </c>
      <c r="H858" s="21" t="s">
        <v>154</v>
      </c>
      <c r="I858" s="330">
        <v>1.2E-2</v>
      </c>
      <c r="J858" s="335">
        <v>2.9999999999999997E-4</v>
      </c>
      <c r="K858" s="330">
        <f t="shared" si="69"/>
        <v>1.23E-2</v>
      </c>
      <c r="L858" s="9">
        <f t="shared" si="45"/>
        <v>9.0978013646702056</v>
      </c>
      <c r="M858" s="9">
        <f t="shared" si="46"/>
        <v>0.2274450341167551</v>
      </c>
      <c r="N858" s="9">
        <f t="shared" si="47"/>
        <v>9.3252463987869607</v>
      </c>
    </row>
    <row r="859" spans="1:14" ht="15" customHeight="1" x14ac:dyDescent="0.25">
      <c r="A859" s="160">
        <v>41093</v>
      </c>
      <c r="B859" s="345">
        <v>108</v>
      </c>
      <c r="C859" s="21">
        <v>2</v>
      </c>
      <c r="D859" s="21">
        <v>1</v>
      </c>
      <c r="E859" s="21" t="s">
        <v>144</v>
      </c>
      <c r="F859" s="21" t="s">
        <v>149</v>
      </c>
      <c r="G859" s="21" t="s">
        <v>154</v>
      </c>
      <c r="H859" s="21" t="s">
        <v>154</v>
      </c>
      <c r="I859" s="330">
        <v>1.2E-2</v>
      </c>
      <c r="J859" s="330">
        <v>2.5300000000000001E-3</v>
      </c>
      <c r="K859" s="330">
        <f t="shared" si="69"/>
        <v>1.4530000000000001E-2</v>
      </c>
      <c r="L859" s="9">
        <f t="shared" si="45"/>
        <v>9.0978013646702056</v>
      </c>
      <c r="M859" s="9">
        <f t="shared" si="46"/>
        <v>1.9181197877179683</v>
      </c>
      <c r="N859" s="9">
        <f t="shared" si="47"/>
        <v>11.015921152388174</v>
      </c>
    </row>
    <row r="860" spans="1:14" ht="15" customHeight="1" x14ac:dyDescent="0.25">
      <c r="A860" s="160">
        <v>41093</v>
      </c>
      <c r="B860" s="345">
        <v>119</v>
      </c>
      <c r="C860" s="21">
        <v>2</v>
      </c>
      <c r="D860" s="21">
        <v>1</v>
      </c>
      <c r="E860" s="21" t="s">
        <v>144</v>
      </c>
      <c r="F860" s="21" t="s">
        <v>148</v>
      </c>
      <c r="G860" s="21" t="s">
        <v>154</v>
      </c>
      <c r="H860" s="21" t="s">
        <v>156</v>
      </c>
      <c r="I860" s="330">
        <v>6.0999999999999999E-2</v>
      </c>
      <c r="J860" s="330">
        <v>1.0999999999999999E-2</v>
      </c>
      <c r="K860" s="330">
        <f t="shared" si="69"/>
        <v>7.1999999999999995E-2</v>
      </c>
      <c r="L860" s="9">
        <f t="shared" si="45"/>
        <v>46.247156937073541</v>
      </c>
      <c r="M860" s="9">
        <f t="shared" si="46"/>
        <v>8.3396512509476874</v>
      </c>
      <c r="N860" s="9">
        <f t="shared" si="47"/>
        <v>54.58680818802123</v>
      </c>
    </row>
    <row r="861" spans="1:14" ht="15" customHeight="1" x14ac:dyDescent="0.25">
      <c r="A861" s="160">
        <v>41093</v>
      </c>
      <c r="B861" s="345">
        <v>123</v>
      </c>
      <c r="C861" s="21">
        <v>2</v>
      </c>
      <c r="D861" s="21">
        <v>1</v>
      </c>
      <c r="E861" s="21" t="s">
        <v>144</v>
      </c>
      <c r="F861" s="21" t="s">
        <v>148</v>
      </c>
      <c r="G861" s="21" t="s">
        <v>157</v>
      </c>
      <c r="H861" s="21" t="s">
        <v>154</v>
      </c>
      <c r="I861" s="330">
        <v>1.4E-2</v>
      </c>
      <c r="J861" s="330">
        <v>1.8E-3</v>
      </c>
      <c r="K861" s="330">
        <f t="shared" si="69"/>
        <v>1.5800000000000002E-2</v>
      </c>
      <c r="L861" s="9">
        <f t="shared" si="45"/>
        <v>10.614101592115238</v>
      </c>
      <c r="M861" s="9">
        <f t="shared" si="46"/>
        <v>1.3646702047005308</v>
      </c>
      <c r="N861" s="9">
        <f t="shared" si="47"/>
        <v>11.978771796815773</v>
      </c>
    </row>
    <row r="862" spans="1:14" ht="15" customHeight="1" x14ac:dyDescent="0.25">
      <c r="A862" s="160">
        <v>41093</v>
      </c>
      <c r="B862" s="345">
        <v>124</v>
      </c>
      <c r="C862" s="21">
        <v>2</v>
      </c>
      <c r="D862" s="21">
        <v>1</v>
      </c>
      <c r="E862" s="21" t="s">
        <v>144</v>
      </c>
      <c r="F862" s="21" t="s">
        <v>148</v>
      </c>
      <c r="G862" s="21" t="s">
        <v>154</v>
      </c>
      <c r="H862" s="21" t="s">
        <v>154</v>
      </c>
      <c r="I862" s="330">
        <v>6.0600000000000003E-3</v>
      </c>
      <c r="J862" s="330">
        <v>2.6700000000000001E-3</v>
      </c>
      <c r="K862" s="330">
        <f t="shared" si="69"/>
        <v>8.7299999999999999E-3</v>
      </c>
      <c r="L862" s="9">
        <f t="shared" si="45"/>
        <v>4.5943896891584535</v>
      </c>
      <c r="M862" s="9">
        <f t="shared" si="46"/>
        <v>2.0242608036391205</v>
      </c>
      <c r="N862" s="9">
        <f t="shared" si="47"/>
        <v>6.618650492797574</v>
      </c>
    </row>
    <row r="863" spans="1:14" ht="15" customHeight="1" x14ac:dyDescent="0.25">
      <c r="A863" s="160">
        <v>41093</v>
      </c>
      <c r="B863" s="345">
        <v>132</v>
      </c>
      <c r="C863" s="21">
        <v>2</v>
      </c>
      <c r="D863" s="21">
        <v>1</v>
      </c>
      <c r="E863" s="21" t="s">
        <v>144</v>
      </c>
      <c r="F863" s="21" t="s">
        <v>150</v>
      </c>
      <c r="G863" s="21" t="s">
        <v>154</v>
      </c>
      <c r="H863" s="21" t="s">
        <v>154</v>
      </c>
      <c r="I863" s="330">
        <v>1.4E-2</v>
      </c>
      <c r="J863" s="330">
        <v>8.9999999999999993E-3</v>
      </c>
      <c r="K863" s="330">
        <f t="shared" si="69"/>
        <v>2.3E-2</v>
      </c>
      <c r="L863" s="9">
        <f t="shared" si="45"/>
        <v>10.614101592115238</v>
      </c>
      <c r="M863" s="9">
        <f t="shared" si="46"/>
        <v>6.8233510235026538</v>
      </c>
      <c r="N863" s="9">
        <f t="shared" si="47"/>
        <v>17.437452615617893</v>
      </c>
    </row>
    <row r="864" spans="1:14" ht="15" customHeight="1" x14ac:dyDescent="0.25">
      <c r="A864" s="160">
        <v>41093</v>
      </c>
      <c r="B864" s="345">
        <v>133</v>
      </c>
      <c r="C864" s="21">
        <v>2</v>
      </c>
      <c r="D864" s="21">
        <v>1</v>
      </c>
      <c r="E864" s="21" t="s">
        <v>144</v>
      </c>
      <c r="F864" s="21" t="s">
        <v>148</v>
      </c>
      <c r="G864" s="21" t="s">
        <v>154</v>
      </c>
      <c r="H864" s="21" t="s">
        <v>155</v>
      </c>
      <c r="I864" s="330">
        <v>1.0999999999999999E-2</v>
      </c>
      <c r="J864" s="330">
        <v>7.0000000000000001E-3</v>
      </c>
      <c r="K864" s="330">
        <f t="shared" si="69"/>
        <v>1.7999999999999999E-2</v>
      </c>
      <c r="L864" s="9">
        <f t="shared" si="45"/>
        <v>8.3396512509476874</v>
      </c>
      <c r="M864" s="9">
        <f t="shared" si="46"/>
        <v>5.3070507960576192</v>
      </c>
      <c r="N864" s="9">
        <f t="shared" si="47"/>
        <v>13.646702047005308</v>
      </c>
    </row>
    <row r="865" spans="1:14" ht="15" customHeight="1" x14ac:dyDescent="0.25">
      <c r="A865" s="160">
        <v>41093</v>
      </c>
      <c r="B865" s="345">
        <v>134</v>
      </c>
      <c r="C865" s="21">
        <v>2</v>
      </c>
      <c r="D865" s="21">
        <v>1</v>
      </c>
      <c r="E865" s="21" t="s">
        <v>144</v>
      </c>
      <c r="F865" s="21" t="s">
        <v>151</v>
      </c>
      <c r="G865" s="21" t="s">
        <v>154</v>
      </c>
      <c r="H865" s="21" t="s">
        <v>154</v>
      </c>
      <c r="I865" s="330">
        <v>1.9E-3</v>
      </c>
      <c r="J865" s="330">
        <v>3.2599999999999999E-3</v>
      </c>
      <c r="K865" s="330">
        <f t="shared" si="69"/>
        <v>5.1599999999999997E-3</v>
      </c>
      <c r="L865" s="9">
        <f t="shared" si="45"/>
        <v>1.4404852160727826</v>
      </c>
      <c r="M865" s="9">
        <f t="shared" si="46"/>
        <v>2.4715693707354056</v>
      </c>
      <c r="N865" s="9">
        <f t="shared" si="47"/>
        <v>3.9120545868081877</v>
      </c>
    </row>
    <row r="866" spans="1:14" ht="15" customHeight="1" x14ac:dyDescent="0.25">
      <c r="A866" s="160">
        <v>41093</v>
      </c>
      <c r="B866" s="345">
        <v>223</v>
      </c>
      <c r="C866" s="21">
        <v>3</v>
      </c>
      <c r="D866" s="21">
        <v>1</v>
      </c>
      <c r="E866" s="21" t="s">
        <v>145</v>
      </c>
      <c r="F866" s="21" t="s">
        <v>151</v>
      </c>
      <c r="G866" s="21" t="s">
        <v>154</v>
      </c>
      <c r="H866" s="21" t="s">
        <v>154</v>
      </c>
      <c r="I866" s="330">
        <v>0.02</v>
      </c>
      <c r="J866" s="330">
        <v>6.0000000000000001E-3</v>
      </c>
      <c r="K866" s="330">
        <f t="shared" si="69"/>
        <v>2.6000000000000002E-2</v>
      </c>
      <c r="L866" s="9">
        <f t="shared" si="45"/>
        <v>15.163002274450342</v>
      </c>
      <c r="M866" s="9">
        <f t="shared" si="46"/>
        <v>4.5489006823351028</v>
      </c>
      <c r="N866" s="9">
        <f t="shared" si="47"/>
        <v>19.711902956785444</v>
      </c>
    </row>
    <row r="867" spans="1:14" ht="15" customHeight="1" x14ac:dyDescent="0.25">
      <c r="A867" s="160">
        <v>41093</v>
      </c>
      <c r="B867" s="345">
        <v>224</v>
      </c>
      <c r="C867" s="21">
        <v>3</v>
      </c>
      <c r="D867" s="21">
        <v>1</v>
      </c>
      <c r="E867" s="21" t="s">
        <v>145</v>
      </c>
      <c r="F867" s="21" t="s">
        <v>148</v>
      </c>
      <c r="G867" s="21" t="s">
        <v>154</v>
      </c>
      <c r="H867" s="21" t="s">
        <v>156</v>
      </c>
      <c r="I867" s="330">
        <v>2.7E-2</v>
      </c>
      <c r="J867" s="330">
        <v>4.62E-3</v>
      </c>
      <c r="K867" s="330">
        <f t="shared" si="69"/>
        <v>3.1620000000000002E-2</v>
      </c>
      <c r="L867" s="9">
        <f t="shared" si="45"/>
        <v>20.470053070507962</v>
      </c>
      <c r="M867" s="9">
        <f t="shared" si="46"/>
        <v>3.5026535253980291</v>
      </c>
      <c r="N867" s="9">
        <f t="shared" si="47"/>
        <v>23.972706595905994</v>
      </c>
    </row>
    <row r="868" spans="1:14" ht="15" customHeight="1" x14ac:dyDescent="0.25">
      <c r="A868" s="160">
        <v>41093</v>
      </c>
      <c r="B868" s="345">
        <v>227</v>
      </c>
      <c r="C868" s="21">
        <v>3</v>
      </c>
      <c r="D868" s="21">
        <v>1</v>
      </c>
      <c r="E868" s="21" t="s">
        <v>145</v>
      </c>
      <c r="F868" s="21" t="s">
        <v>148</v>
      </c>
      <c r="G868" s="21" t="s">
        <v>154</v>
      </c>
      <c r="H868" s="21" t="s">
        <v>154</v>
      </c>
      <c r="I868" s="330">
        <v>1.9E-2</v>
      </c>
      <c r="J868" s="330">
        <v>3.6999999999999998E-2</v>
      </c>
      <c r="K868" s="330">
        <f t="shared" si="69"/>
        <v>5.5999999999999994E-2</v>
      </c>
      <c r="L868" s="9">
        <f t="shared" si="45"/>
        <v>14.404852160727824</v>
      </c>
      <c r="M868" s="9">
        <f t="shared" si="46"/>
        <v>28.051554207733133</v>
      </c>
      <c r="N868" s="9">
        <f t="shared" si="47"/>
        <v>42.456406368460947</v>
      </c>
    </row>
    <row r="869" spans="1:14" ht="15" customHeight="1" x14ac:dyDescent="0.25">
      <c r="A869" s="160">
        <v>41093</v>
      </c>
      <c r="B869" s="345">
        <v>229</v>
      </c>
      <c r="C869" s="21">
        <v>3</v>
      </c>
      <c r="D869" s="21">
        <v>1</v>
      </c>
      <c r="E869" s="21" t="s">
        <v>145</v>
      </c>
      <c r="F869" s="21" t="s">
        <v>149</v>
      </c>
      <c r="G869" s="21" t="s">
        <v>154</v>
      </c>
      <c r="H869" s="21" t="s">
        <v>154</v>
      </c>
      <c r="I869" s="330">
        <v>0.02</v>
      </c>
      <c r="J869" s="330">
        <v>4.3E-3</v>
      </c>
      <c r="K869" s="330">
        <f t="shared" si="69"/>
        <v>2.4300000000000002E-2</v>
      </c>
      <c r="L869" s="9">
        <f t="shared" si="45"/>
        <v>15.163002274450342</v>
      </c>
      <c r="M869" s="9">
        <f t="shared" si="46"/>
        <v>3.2600454890068233</v>
      </c>
      <c r="N869" s="9">
        <f t="shared" si="47"/>
        <v>18.423047763457166</v>
      </c>
    </row>
    <row r="870" spans="1:14" ht="15" customHeight="1" x14ac:dyDescent="0.25">
      <c r="A870" s="160">
        <v>41093</v>
      </c>
      <c r="B870" s="345">
        <v>232</v>
      </c>
      <c r="C870" s="21">
        <v>3</v>
      </c>
      <c r="D870" s="21">
        <v>1</v>
      </c>
      <c r="E870" s="21" t="s">
        <v>145</v>
      </c>
      <c r="F870" s="21" t="s">
        <v>148</v>
      </c>
      <c r="G870" s="21" t="s">
        <v>154</v>
      </c>
      <c r="H870" s="21" t="s">
        <v>155</v>
      </c>
      <c r="I870" s="330">
        <v>2.1999999999999999E-2</v>
      </c>
      <c r="J870" s="330">
        <v>3.5999999999999997E-2</v>
      </c>
      <c r="K870" s="330">
        <f t="shared" si="69"/>
        <v>5.7999999999999996E-2</v>
      </c>
      <c r="L870" s="9">
        <f t="shared" si="45"/>
        <v>16.679302501895375</v>
      </c>
      <c r="M870" s="9">
        <f t="shared" si="46"/>
        <v>27.293404094010615</v>
      </c>
      <c r="N870" s="9">
        <f t="shared" si="47"/>
        <v>43.97270659590599</v>
      </c>
    </row>
    <row r="871" spans="1:14" ht="15" customHeight="1" x14ac:dyDescent="0.25">
      <c r="A871" s="160">
        <v>41093</v>
      </c>
      <c r="B871" s="345">
        <v>244</v>
      </c>
      <c r="C871" s="21">
        <v>3</v>
      </c>
      <c r="D871" s="21">
        <v>1</v>
      </c>
      <c r="E871" s="21" t="s">
        <v>145</v>
      </c>
      <c r="F871" s="21" t="s">
        <v>148</v>
      </c>
      <c r="G871" s="21" t="s">
        <v>157</v>
      </c>
      <c r="H871" s="21" t="s">
        <v>154</v>
      </c>
      <c r="I871" s="330">
        <v>2.1999999999999999E-2</v>
      </c>
      <c r="J871" s="330">
        <v>1.4E-2</v>
      </c>
      <c r="K871" s="330">
        <f t="shared" si="69"/>
        <v>3.5999999999999997E-2</v>
      </c>
      <c r="L871" s="9">
        <f t="shared" si="45"/>
        <v>16.679302501895375</v>
      </c>
      <c r="M871" s="9">
        <f t="shared" si="46"/>
        <v>10.614101592115238</v>
      </c>
      <c r="N871" s="9">
        <f t="shared" si="47"/>
        <v>27.293404094010615</v>
      </c>
    </row>
    <row r="872" spans="1:14" ht="15" customHeight="1" x14ac:dyDescent="0.25">
      <c r="A872" s="160">
        <v>41093</v>
      </c>
      <c r="B872" s="345">
        <v>245</v>
      </c>
      <c r="C872" s="21">
        <v>3</v>
      </c>
      <c r="D872" s="21">
        <v>1</v>
      </c>
      <c r="E872" s="21" t="s">
        <v>145</v>
      </c>
      <c r="F872" s="21" t="s">
        <v>150</v>
      </c>
      <c r="G872" s="21" t="s">
        <v>154</v>
      </c>
      <c r="H872" s="21" t="s">
        <v>154</v>
      </c>
      <c r="I872" s="330">
        <v>4.2999999999999997E-2</v>
      </c>
      <c r="J872" s="330">
        <v>4.7999999999999996E-3</v>
      </c>
      <c r="K872" s="330">
        <f t="shared" si="69"/>
        <v>4.7799999999999995E-2</v>
      </c>
      <c r="L872" s="9">
        <f t="shared" si="45"/>
        <v>32.600454890068228</v>
      </c>
      <c r="M872" s="9">
        <f t="shared" si="46"/>
        <v>3.6391205458680815</v>
      </c>
      <c r="N872" s="9">
        <f t="shared" si="47"/>
        <v>36.23957543593631</v>
      </c>
    </row>
    <row r="873" spans="1:14" ht="15" customHeight="1" x14ac:dyDescent="0.25">
      <c r="A873" s="160">
        <v>41093</v>
      </c>
      <c r="B873" s="345">
        <v>247</v>
      </c>
      <c r="C873" s="21">
        <v>3</v>
      </c>
      <c r="D873" s="21">
        <v>2</v>
      </c>
      <c r="E873" s="21" t="s">
        <v>143</v>
      </c>
      <c r="F873" s="21" t="s">
        <v>150</v>
      </c>
      <c r="G873" s="21" t="s">
        <v>154</v>
      </c>
      <c r="H873" s="21" t="s">
        <v>154</v>
      </c>
      <c r="I873" s="330">
        <v>6.3699999999999998E-3</v>
      </c>
      <c r="J873" s="330">
        <v>2.7E-2</v>
      </c>
      <c r="K873" s="330">
        <f t="shared" si="69"/>
        <v>3.3369999999999997E-2</v>
      </c>
      <c r="L873" s="9">
        <f t="shared" si="45"/>
        <v>4.8294162244124337</v>
      </c>
      <c r="M873" s="9">
        <f t="shared" si="46"/>
        <v>20.470053070507962</v>
      </c>
      <c r="N873" s="9">
        <f t="shared" si="47"/>
        <v>25.299469294920396</v>
      </c>
    </row>
    <row r="874" spans="1:14" ht="15" customHeight="1" x14ac:dyDescent="0.25">
      <c r="A874" s="160">
        <v>41093</v>
      </c>
      <c r="B874" s="345">
        <v>248</v>
      </c>
      <c r="C874" s="21">
        <v>3</v>
      </c>
      <c r="D874" s="21">
        <v>2</v>
      </c>
      <c r="E874" s="21" t="s">
        <v>143</v>
      </c>
      <c r="F874" s="21" t="s">
        <v>148</v>
      </c>
      <c r="G874" s="21" t="s">
        <v>154</v>
      </c>
      <c r="H874" s="21" t="s">
        <v>156</v>
      </c>
      <c r="I874" s="330">
        <v>3.4000000000000002E-2</v>
      </c>
      <c r="J874" s="330">
        <v>1.2999999999999999E-2</v>
      </c>
      <c r="K874" s="330">
        <f t="shared" si="69"/>
        <v>4.7E-2</v>
      </c>
      <c r="L874" s="9">
        <f t="shared" si="45"/>
        <v>25.777103866565582</v>
      </c>
      <c r="M874" s="9">
        <f t="shared" si="46"/>
        <v>9.855951478392722</v>
      </c>
      <c r="N874" s="9">
        <f t="shared" si="47"/>
        <v>35.633055344958301</v>
      </c>
    </row>
    <row r="875" spans="1:14" ht="15" customHeight="1" x14ac:dyDescent="0.25">
      <c r="A875" s="160">
        <v>41093</v>
      </c>
      <c r="B875" s="345">
        <v>250</v>
      </c>
      <c r="C875" s="21">
        <v>3</v>
      </c>
      <c r="D875" s="21">
        <v>2</v>
      </c>
      <c r="E875" s="21" t="s">
        <v>143</v>
      </c>
      <c r="F875" s="21" t="s">
        <v>148</v>
      </c>
      <c r="G875" s="21" t="s">
        <v>154</v>
      </c>
      <c r="H875" s="21" t="s">
        <v>155</v>
      </c>
      <c r="I875" s="330">
        <v>4.7299999999999998E-3</v>
      </c>
      <c r="J875" s="330">
        <v>2.0400000000000001E-3</v>
      </c>
      <c r="K875" s="330">
        <f t="shared" si="69"/>
        <v>6.77E-3</v>
      </c>
      <c r="L875" s="9">
        <f t="shared" si="45"/>
        <v>3.5860500379075058</v>
      </c>
      <c r="M875" s="9">
        <f t="shared" si="46"/>
        <v>1.546626231993935</v>
      </c>
      <c r="N875" s="9">
        <f t="shared" si="47"/>
        <v>5.1326762699014408</v>
      </c>
    </row>
    <row r="876" spans="1:14" ht="15" customHeight="1" x14ac:dyDescent="0.25">
      <c r="A876" s="160">
        <v>41093</v>
      </c>
      <c r="B876" s="345">
        <v>252</v>
      </c>
      <c r="C876" s="21">
        <v>3</v>
      </c>
      <c r="D876" s="21">
        <v>2</v>
      </c>
      <c r="E876" s="21" t="s">
        <v>143</v>
      </c>
      <c r="F876" s="21" t="s">
        <v>148</v>
      </c>
      <c r="G876" s="21" t="s">
        <v>157</v>
      </c>
      <c r="H876" s="21" t="s">
        <v>154</v>
      </c>
      <c r="I876" s="330">
        <v>6.0000000000000001E-3</v>
      </c>
      <c r="J876" s="330">
        <v>8.0000000000000002E-3</v>
      </c>
      <c r="K876" s="330">
        <f t="shared" si="69"/>
        <v>1.4E-2</v>
      </c>
      <c r="L876" s="9">
        <f t="shared" si="45"/>
        <v>4.5489006823351028</v>
      </c>
      <c r="M876" s="9">
        <f t="shared" si="46"/>
        <v>6.0652009097801365</v>
      </c>
      <c r="N876" s="9">
        <f t="shared" si="47"/>
        <v>10.614101592115238</v>
      </c>
    </row>
    <row r="877" spans="1:14" ht="15" customHeight="1" x14ac:dyDescent="0.25">
      <c r="A877" s="160">
        <v>41093</v>
      </c>
      <c r="B877" s="345">
        <v>257</v>
      </c>
      <c r="C877" s="21">
        <v>3</v>
      </c>
      <c r="D877" s="21">
        <v>2</v>
      </c>
      <c r="E877" s="21" t="s">
        <v>143</v>
      </c>
      <c r="F877" s="21" t="s">
        <v>151</v>
      </c>
      <c r="G877" s="21" t="s">
        <v>154</v>
      </c>
      <c r="H877" s="21" t="s">
        <v>154</v>
      </c>
      <c r="I877" s="330">
        <v>7.0000000000000001E-3</v>
      </c>
      <c r="J877" s="330">
        <v>2.4E-2</v>
      </c>
      <c r="K877" s="330">
        <f t="shared" si="69"/>
        <v>3.1E-2</v>
      </c>
      <c r="L877" s="9">
        <f t="shared" si="45"/>
        <v>5.3070507960576192</v>
      </c>
      <c r="M877" s="9">
        <f t="shared" si="46"/>
        <v>18.195602729340411</v>
      </c>
      <c r="N877" s="9">
        <f t="shared" si="47"/>
        <v>23.502653525398031</v>
      </c>
    </row>
    <row r="878" spans="1:14" ht="15" customHeight="1" x14ac:dyDescent="0.25">
      <c r="A878" s="160">
        <v>41093</v>
      </c>
      <c r="B878" s="345">
        <v>272</v>
      </c>
      <c r="C878" s="21">
        <v>3</v>
      </c>
      <c r="D878" s="21">
        <v>2</v>
      </c>
      <c r="E878" s="21" t="s">
        <v>143</v>
      </c>
      <c r="F878" s="21" t="s">
        <v>148</v>
      </c>
      <c r="G878" s="21" t="s">
        <v>154</v>
      </c>
      <c r="H878" s="21" t="s">
        <v>154</v>
      </c>
      <c r="I878" s="330">
        <v>2.9000000000000001E-2</v>
      </c>
      <c r="J878" s="330">
        <v>2.5200000000000001E-3</v>
      </c>
      <c r="K878" s="330">
        <f t="shared" si="69"/>
        <v>3.1519999999999999E-2</v>
      </c>
      <c r="L878" s="9">
        <f t="shared" si="45"/>
        <v>21.986353297952995</v>
      </c>
      <c r="M878" s="9">
        <f t="shared" si="46"/>
        <v>1.910538286580743</v>
      </c>
      <c r="N878" s="9">
        <f t="shared" si="47"/>
        <v>23.896891584533737</v>
      </c>
    </row>
    <row r="879" spans="1:14" ht="15" customHeight="1" x14ac:dyDescent="0.25">
      <c r="A879" s="160">
        <v>41093</v>
      </c>
      <c r="B879" s="345">
        <v>273</v>
      </c>
      <c r="C879" s="21">
        <v>3</v>
      </c>
      <c r="D879" s="21">
        <v>2</v>
      </c>
      <c r="E879" s="21" t="s">
        <v>143</v>
      </c>
      <c r="F879" s="21" t="s">
        <v>149</v>
      </c>
      <c r="G879" s="21" t="s">
        <v>154</v>
      </c>
      <c r="H879" s="21" t="s">
        <v>154</v>
      </c>
      <c r="I879" s="330">
        <v>6.0000000000000001E-3</v>
      </c>
      <c r="J879" s="330">
        <v>3.6700000000000001E-3</v>
      </c>
      <c r="K879" s="330">
        <f t="shared" si="69"/>
        <v>9.6699999999999998E-3</v>
      </c>
      <c r="L879" s="9">
        <f t="shared" si="45"/>
        <v>4.5489006823351028</v>
      </c>
      <c r="M879" s="9">
        <f t="shared" si="46"/>
        <v>2.7824109173616378</v>
      </c>
      <c r="N879" s="9">
        <f t="shared" si="47"/>
        <v>7.3313115996967406</v>
      </c>
    </row>
    <row r="880" spans="1:14" ht="15" customHeight="1" x14ac:dyDescent="0.25">
      <c r="A880" s="160">
        <v>41093</v>
      </c>
      <c r="B880" s="345">
        <v>281</v>
      </c>
      <c r="C880" s="21">
        <v>3</v>
      </c>
      <c r="D880" s="21">
        <v>3</v>
      </c>
      <c r="E880" s="21" t="s">
        <v>142</v>
      </c>
      <c r="F880" s="21" t="s">
        <v>151</v>
      </c>
      <c r="G880" s="21" t="s">
        <v>154</v>
      </c>
      <c r="H880" s="21" t="s">
        <v>154</v>
      </c>
      <c r="I880" s="330">
        <v>1.4999999999999999E-2</v>
      </c>
      <c r="J880" s="330">
        <v>1.3500000000000001E-3</v>
      </c>
      <c r="K880" s="330">
        <f t="shared" si="69"/>
        <v>1.635E-2</v>
      </c>
      <c r="L880" s="9">
        <f t="shared" si="45"/>
        <v>11.372251705837757</v>
      </c>
      <c r="M880" s="9">
        <f t="shared" si="46"/>
        <v>1.0235026535253982</v>
      </c>
      <c r="N880" s="9">
        <f t="shared" si="47"/>
        <v>12.395754359363155</v>
      </c>
    </row>
    <row r="881" spans="1:14" ht="15" customHeight="1" x14ac:dyDescent="0.25">
      <c r="A881" s="160">
        <v>41093</v>
      </c>
      <c r="B881" s="345">
        <v>283</v>
      </c>
      <c r="C881" s="21">
        <v>3</v>
      </c>
      <c r="D881" s="21">
        <v>3</v>
      </c>
      <c r="E881" s="21" t="s">
        <v>142</v>
      </c>
      <c r="F881" s="21" t="s">
        <v>148</v>
      </c>
      <c r="G881" s="21" t="s">
        <v>157</v>
      </c>
      <c r="H881" s="21" t="s">
        <v>154</v>
      </c>
      <c r="I881" s="330">
        <v>2.1999999999999999E-2</v>
      </c>
      <c r="J881" s="330">
        <v>6.96E-3</v>
      </c>
      <c r="K881" s="330">
        <f t="shared" si="69"/>
        <v>2.896E-2</v>
      </c>
      <c r="L881" s="9">
        <f t="shared" si="45"/>
        <v>16.679302501895375</v>
      </c>
      <c r="M881" s="9">
        <f t="shared" si="46"/>
        <v>5.2767247915087188</v>
      </c>
      <c r="N881" s="9">
        <f t="shared" si="47"/>
        <v>21.956027293404098</v>
      </c>
    </row>
    <row r="882" spans="1:14" ht="15" customHeight="1" x14ac:dyDescent="0.25">
      <c r="A882" s="160">
        <v>41093</v>
      </c>
      <c r="B882" s="345">
        <v>286</v>
      </c>
      <c r="C882" s="21">
        <v>3</v>
      </c>
      <c r="D882" s="21">
        <v>3</v>
      </c>
      <c r="E882" s="21" t="s">
        <v>142</v>
      </c>
      <c r="F882" s="21" t="s">
        <v>150</v>
      </c>
      <c r="G882" s="21" t="s">
        <v>154</v>
      </c>
      <c r="H882" s="21" t="s">
        <v>154</v>
      </c>
      <c r="I882" s="330">
        <v>2.9000000000000001E-2</v>
      </c>
      <c r="J882" s="330">
        <v>1.0999999999999999E-2</v>
      </c>
      <c r="K882" s="330">
        <f t="shared" si="69"/>
        <v>0.04</v>
      </c>
      <c r="L882" s="9">
        <f t="shared" si="45"/>
        <v>21.986353297952995</v>
      </c>
      <c r="M882" s="9">
        <f t="shared" si="46"/>
        <v>8.3396512509476874</v>
      </c>
      <c r="N882" s="9">
        <f t="shared" si="47"/>
        <v>30.326004548900684</v>
      </c>
    </row>
    <row r="883" spans="1:14" ht="15" customHeight="1" x14ac:dyDescent="0.25">
      <c r="A883" s="160">
        <v>41093</v>
      </c>
      <c r="B883" s="345">
        <v>291</v>
      </c>
      <c r="C883" s="21">
        <v>3</v>
      </c>
      <c r="D883" s="21">
        <v>3</v>
      </c>
      <c r="E883" s="21" t="s">
        <v>142</v>
      </c>
      <c r="F883" s="21" t="s">
        <v>148</v>
      </c>
      <c r="G883" s="21" t="s">
        <v>154</v>
      </c>
      <c r="H883" s="21" t="s">
        <v>155</v>
      </c>
      <c r="I883" s="330">
        <v>7.0999999999999994E-2</v>
      </c>
      <c r="J883" s="330">
        <v>3.2000000000000001E-2</v>
      </c>
      <c r="K883" s="330">
        <f t="shared" si="69"/>
        <v>0.10299999999999999</v>
      </c>
      <c r="L883" s="9">
        <f t="shared" si="45"/>
        <v>53.828658074298701</v>
      </c>
      <c r="M883" s="9">
        <f t="shared" si="46"/>
        <v>24.260803639120546</v>
      </c>
      <c r="N883" s="9">
        <f t="shared" si="47"/>
        <v>78.089461713419254</v>
      </c>
    </row>
    <row r="884" spans="1:14" ht="15" customHeight="1" x14ac:dyDescent="0.25">
      <c r="A884" s="160">
        <v>41093</v>
      </c>
      <c r="B884" s="345">
        <v>300</v>
      </c>
      <c r="C884" s="21">
        <v>3</v>
      </c>
      <c r="D884" s="21">
        <v>3</v>
      </c>
      <c r="E884" s="21" t="s">
        <v>142</v>
      </c>
      <c r="F884" s="21" t="s">
        <v>148</v>
      </c>
      <c r="G884" s="21" t="s">
        <v>154</v>
      </c>
      <c r="H884" s="21" t="s">
        <v>154</v>
      </c>
      <c r="I884" s="330">
        <v>2.1999999999999999E-2</v>
      </c>
      <c r="J884" s="330">
        <v>3.3700000000000002E-3</v>
      </c>
      <c r="K884" s="330">
        <f t="shared" si="69"/>
        <v>2.537E-2</v>
      </c>
      <c r="L884" s="9">
        <f t="shared" si="45"/>
        <v>16.679302501895375</v>
      </c>
      <c r="M884" s="9">
        <f t="shared" si="46"/>
        <v>2.5549658832448827</v>
      </c>
      <c r="N884" s="9">
        <f t="shared" si="47"/>
        <v>19.234268385140258</v>
      </c>
    </row>
    <row r="885" spans="1:14" ht="15" customHeight="1" x14ac:dyDescent="0.25">
      <c r="A885" s="160">
        <v>41093</v>
      </c>
      <c r="B885" s="345">
        <v>313</v>
      </c>
      <c r="C885" s="21">
        <v>3</v>
      </c>
      <c r="D885" s="21">
        <v>3</v>
      </c>
      <c r="E885" s="21" t="s">
        <v>142</v>
      </c>
      <c r="F885" s="21" t="s">
        <v>148</v>
      </c>
      <c r="G885" s="21" t="s">
        <v>154</v>
      </c>
      <c r="H885" s="21" t="s">
        <v>156</v>
      </c>
      <c r="I885" s="330">
        <v>1.6E-2</v>
      </c>
      <c r="J885" s="330">
        <v>6.0000000000000001E-3</v>
      </c>
      <c r="K885" s="330">
        <f t="shared" si="69"/>
        <v>2.1999999999999999E-2</v>
      </c>
      <c r="L885" s="9">
        <f t="shared" si="45"/>
        <v>12.130401819560273</v>
      </c>
      <c r="M885" s="9">
        <f t="shared" si="46"/>
        <v>4.5489006823351028</v>
      </c>
      <c r="N885" s="9">
        <f t="shared" si="47"/>
        <v>16.679302501895375</v>
      </c>
    </row>
    <row r="886" spans="1:14" ht="15" customHeight="1" x14ac:dyDescent="0.25">
      <c r="A886" s="160">
        <v>41093</v>
      </c>
      <c r="B886" s="345">
        <v>314</v>
      </c>
      <c r="C886" s="21">
        <v>3</v>
      </c>
      <c r="D886" s="21">
        <v>3</v>
      </c>
      <c r="E886" s="21" t="s">
        <v>142</v>
      </c>
      <c r="F886" s="21" t="s">
        <v>149</v>
      </c>
      <c r="G886" s="21" t="s">
        <v>154</v>
      </c>
      <c r="H886" s="21" t="s">
        <v>154</v>
      </c>
      <c r="I886" s="330">
        <v>4.1599999999999996E-3</v>
      </c>
      <c r="J886" s="330">
        <v>1.6800000000000001E-3</v>
      </c>
      <c r="K886" s="330">
        <f t="shared" si="69"/>
        <v>5.8399999999999997E-3</v>
      </c>
      <c r="L886" s="9">
        <f t="shared" si="45"/>
        <v>3.1539044730856705</v>
      </c>
      <c r="M886" s="9">
        <f t="shared" si="46"/>
        <v>1.2736921910538288</v>
      </c>
      <c r="N886" s="9">
        <f t="shared" si="47"/>
        <v>4.4275966641394993</v>
      </c>
    </row>
    <row r="887" spans="1:14" ht="15" customHeight="1" x14ac:dyDescent="0.25">
      <c r="A887" s="160">
        <v>41093</v>
      </c>
      <c r="B887" s="345">
        <v>317</v>
      </c>
      <c r="C887" s="21">
        <v>4</v>
      </c>
      <c r="D887" s="21">
        <v>1</v>
      </c>
      <c r="E887" s="21" t="s">
        <v>143</v>
      </c>
      <c r="F887" s="21" t="s">
        <v>148</v>
      </c>
      <c r="G887" s="21" t="s">
        <v>154</v>
      </c>
      <c r="H887" s="21" t="s">
        <v>154</v>
      </c>
      <c r="I887" s="330">
        <v>2.7E-2</v>
      </c>
      <c r="J887" s="330">
        <v>8.9999999999999993E-3</v>
      </c>
      <c r="K887" s="330">
        <f t="shared" si="69"/>
        <v>3.5999999999999997E-2</v>
      </c>
      <c r="L887" s="9">
        <f t="shared" si="45"/>
        <v>20.470053070507962</v>
      </c>
      <c r="M887" s="9">
        <f t="shared" si="46"/>
        <v>6.8233510235026538</v>
      </c>
      <c r="N887" s="9">
        <f t="shared" si="47"/>
        <v>27.293404094010615</v>
      </c>
    </row>
    <row r="888" spans="1:14" ht="15" customHeight="1" x14ac:dyDescent="0.25">
      <c r="A888" s="160">
        <v>41093</v>
      </c>
      <c r="B888" s="345">
        <v>319</v>
      </c>
      <c r="C888" s="21">
        <v>4</v>
      </c>
      <c r="D888" s="21">
        <v>1</v>
      </c>
      <c r="E888" s="21" t="s">
        <v>143</v>
      </c>
      <c r="F888" s="21" t="s">
        <v>151</v>
      </c>
      <c r="G888" s="21" t="s">
        <v>154</v>
      </c>
      <c r="H888" s="21" t="s">
        <v>154</v>
      </c>
      <c r="I888" s="330">
        <v>0.02</v>
      </c>
      <c r="J888" s="335">
        <v>7.5000000000000002E-4</v>
      </c>
      <c r="K888" s="330">
        <f t="shared" ref="K888:K951" si="70">SUM(I888,J888)</f>
        <v>2.0750000000000001E-2</v>
      </c>
      <c r="L888" s="9">
        <f t="shared" ref="L888:L951" si="71">(10000*I888)/13.19</f>
        <v>15.163002274450342</v>
      </c>
      <c r="M888" s="9">
        <f t="shared" ref="M888:M951" si="72">(10000*J888)/13.19</f>
        <v>0.56861258529188785</v>
      </c>
      <c r="N888" s="9">
        <f t="shared" ref="N888:N951" si="73">(10000*K888)/13.19</f>
        <v>15.73161485974223</v>
      </c>
    </row>
    <row r="889" spans="1:14" ht="15" customHeight="1" x14ac:dyDescent="0.25">
      <c r="A889" s="160">
        <v>41093</v>
      </c>
      <c r="B889" s="345">
        <v>321</v>
      </c>
      <c r="C889" s="21">
        <v>4</v>
      </c>
      <c r="D889" s="21">
        <v>1</v>
      </c>
      <c r="E889" s="21" t="s">
        <v>143</v>
      </c>
      <c r="F889" s="21" t="s">
        <v>148</v>
      </c>
      <c r="G889" s="21" t="s">
        <v>157</v>
      </c>
      <c r="H889" s="21" t="s">
        <v>154</v>
      </c>
      <c r="I889" s="330">
        <v>3.7999999999999999E-2</v>
      </c>
      <c r="J889" s="330">
        <v>8.0000000000000002E-3</v>
      </c>
      <c r="K889" s="330">
        <f t="shared" si="70"/>
        <v>4.5999999999999999E-2</v>
      </c>
      <c r="L889" s="9">
        <f t="shared" si="71"/>
        <v>28.809704321455648</v>
      </c>
      <c r="M889" s="9">
        <f t="shared" si="72"/>
        <v>6.0652009097801365</v>
      </c>
      <c r="N889" s="9">
        <f t="shared" si="73"/>
        <v>34.874905231235786</v>
      </c>
    </row>
    <row r="890" spans="1:14" ht="15" customHeight="1" x14ac:dyDescent="0.25">
      <c r="A890" s="160">
        <v>41093</v>
      </c>
      <c r="B890" s="345">
        <v>323</v>
      </c>
      <c r="C890" s="21">
        <v>4</v>
      </c>
      <c r="D890" s="21">
        <v>1</v>
      </c>
      <c r="E890" s="21" t="s">
        <v>143</v>
      </c>
      <c r="F890" s="21" t="s">
        <v>149</v>
      </c>
      <c r="G890" s="21" t="s">
        <v>154</v>
      </c>
      <c r="H890" s="21" t="s">
        <v>154</v>
      </c>
      <c r="I890" s="330">
        <v>1.7999999999999999E-2</v>
      </c>
      <c r="J890" s="330">
        <v>1.2E-2</v>
      </c>
      <c r="K890" s="330">
        <f t="shared" si="70"/>
        <v>0.03</v>
      </c>
      <c r="L890" s="9">
        <f t="shared" si="71"/>
        <v>13.646702047005308</v>
      </c>
      <c r="M890" s="9">
        <f t="shared" si="72"/>
        <v>9.0978013646702056</v>
      </c>
      <c r="N890" s="9">
        <f t="shared" si="73"/>
        <v>22.744503411675513</v>
      </c>
    </row>
    <row r="891" spans="1:14" ht="15" customHeight="1" x14ac:dyDescent="0.25">
      <c r="A891" s="160">
        <v>41093</v>
      </c>
      <c r="B891" s="345">
        <v>325</v>
      </c>
      <c r="C891" s="21">
        <v>4</v>
      </c>
      <c r="D891" s="21">
        <v>1</v>
      </c>
      <c r="E891" s="21" t="s">
        <v>143</v>
      </c>
      <c r="F891" s="21" t="s">
        <v>148</v>
      </c>
      <c r="G891" s="21" t="s">
        <v>154</v>
      </c>
      <c r="H891" s="21" t="s">
        <v>156</v>
      </c>
      <c r="I891" s="330">
        <v>0.03</v>
      </c>
      <c r="J891" s="330">
        <v>8.0000000000000002E-3</v>
      </c>
      <c r="K891" s="330">
        <f t="shared" si="70"/>
        <v>3.7999999999999999E-2</v>
      </c>
      <c r="L891" s="9">
        <f t="shared" si="71"/>
        <v>22.744503411675513</v>
      </c>
      <c r="M891" s="9">
        <f t="shared" si="72"/>
        <v>6.0652009097801365</v>
      </c>
      <c r="N891" s="9">
        <f t="shared" si="73"/>
        <v>28.809704321455648</v>
      </c>
    </row>
    <row r="892" spans="1:14" ht="15" customHeight="1" x14ac:dyDescent="0.25">
      <c r="A892" s="160">
        <v>41093</v>
      </c>
      <c r="B892" s="345">
        <v>335</v>
      </c>
      <c r="C892" s="21">
        <v>4</v>
      </c>
      <c r="D892" s="21">
        <v>1</v>
      </c>
      <c r="E892" s="21" t="s">
        <v>143</v>
      </c>
      <c r="F892" s="21" t="s">
        <v>150</v>
      </c>
      <c r="G892" s="21" t="s">
        <v>154</v>
      </c>
      <c r="H892" s="21" t="s">
        <v>154</v>
      </c>
      <c r="I892" s="330">
        <v>0.06</v>
      </c>
      <c r="J892" s="330">
        <v>2.5999999999999999E-2</v>
      </c>
      <c r="K892" s="330">
        <f t="shared" si="70"/>
        <v>8.5999999999999993E-2</v>
      </c>
      <c r="L892" s="9">
        <f t="shared" si="71"/>
        <v>45.489006823351026</v>
      </c>
      <c r="M892" s="9">
        <f t="shared" si="72"/>
        <v>19.711902956785444</v>
      </c>
      <c r="N892" s="9">
        <f t="shared" si="73"/>
        <v>65.200909780136456</v>
      </c>
    </row>
    <row r="893" spans="1:14" ht="15" customHeight="1" x14ac:dyDescent="0.25">
      <c r="A893" s="160">
        <v>41093</v>
      </c>
      <c r="B893" s="345">
        <v>347</v>
      </c>
      <c r="C893" s="21">
        <v>4</v>
      </c>
      <c r="D893" s="21">
        <v>1</v>
      </c>
      <c r="E893" s="21" t="s">
        <v>143</v>
      </c>
      <c r="F893" s="21" t="s">
        <v>148</v>
      </c>
      <c r="G893" s="21" t="s">
        <v>154</v>
      </c>
      <c r="H893" s="21" t="s">
        <v>155</v>
      </c>
      <c r="I893" s="330">
        <v>5.0999999999999997E-2</v>
      </c>
      <c r="J893" s="330">
        <v>3.2000000000000001E-2</v>
      </c>
      <c r="K893" s="330">
        <f t="shared" si="70"/>
        <v>8.299999999999999E-2</v>
      </c>
      <c r="L893" s="9">
        <f t="shared" si="71"/>
        <v>38.665655799848366</v>
      </c>
      <c r="M893" s="9">
        <f t="shared" si="72"/>
        <v>24.260803639120546</v>
      </c>
      <c r="N893" s="9">
        <f t="shared" si="73"/>
        <v>62.926459438968912</v>
      </c>
    </row>
    <row r="894" spans="1:14" ht="15" customHeight="1" x14ac:dyDescent="0.25">
      <c r="A894" s="160">
        <v>41093</v>
      </c>
      <c r="B894" s="345">
        <v>351</v>
      </c>
      <c r="C894" s="21">
        <v>4</v>
      </c>
      <c r="D894" s="21">
        <v>2</v>
      </c>
      <c r="E894" s="21" t="s">
        <v>145</v>
      </c>
      <c r="F894" s="21" t="s">
        <v>148</v>
      </c>
      <c r="G894" s="21" t="s">
        <v>154</v>
      </c>
      <c r="H894" s="21" t="s">
        <v>155</v>
      </c>
      <c r="I894" s="330">
        <v>0.03</v>
      </c>
      <c r="J894" s="330">
        <v>2.6900000000000001E-3</v>
      </c>
      <c r="K894" s="330">
        <f t="shared" si="70"/>
        <v>3.2689999999999997E-2</v>
      </c>
      <c r="L894" s="9">
        <f t="shared" si="71"/>
        <v>22.744503411675513</v>
      </c>
      <c r="M894" s="9">
        <f t="shared" si="72"/>
        <v>2.0394238059135712</v>
      </c>
      <c r="N894" s="9">
        <f t="shared" si="73"/>
        <v>24.783927217589081</v>
      </c>
    </row>
    <row r="895" spans="1:14" ht="15" customHeight="1" x14ac:dyDescent="0.25">
      <c r="A895" s="160">
        <v>41093</v>
      </c>
      <c r="B895" s="345">
        <v>353</v>
      </c>
      <c r="C895" s="21">
        <v>4</v>
      </c>
      <c r="D895" s="21">
        <v>2</v>
      </c>
      <c r="E895" s="21" t="s">
        <v>145</v>
      </c>
      <c r="F895" s="21" t="s">
        <v>148</v>
      </c>
      <c r="G895" s="21" t="s">
        <v>157</v>
      </c>
      <c r="H895" s="21" t="s">
        <v>154</v>
      </c>
      <c r="I895" s="330">
        <v>1.4E-2</v>
      </c>
      <c r="J895" s="330">
        <v>4.4900000000000001E-3</v>
      </c>
      <c r="K895" s="330">
        <f t="shared" si="70"/>
        <v>1.8489999999999999E-2</v>
      </c>
      <c r="L895" s="9">
        <f t="shared" si="71"/>
        <v>10.614101592115238</v>
      </c>
      <c r="M895" s="9">
        <f t="shared" si="72"/>
        <v>3.4040940106141018</v>
      </c>
      <c r="N895" s="9">
        <f t="shared" si="73"/>
        <v>14.018195602729341</v>
      </c>
    </row>
    <row r="896" spans="1:14" ht="15" customHeight="1" x14ac:dyDescent="0.25">
      <c r="A896" s="160">
        <v>41093</v>
      </c>
      <c r="B896" s="345">
        <v>364</v>
      </c>
      <c r="C896" s="21">
        <v>4</v>
      </c>
      <c r="D896" s="21">
        <v>2</v>
      </c>
      <c r="E896" s="21" t="s">
        <v>145</v>
      </c>
      <c r="F896" s="21" t="s">
        <v>149</v>
      </c>
      <c r="G896" s="21" t="s">
        <v>154</v>
      </c>
      <c r="H896" s="21" t="s">
        <v>154</v>
      </c>
      <c r="I896" s="330">
        <v>4.7E-2</v>
      </c>
      <c r="J896" s="330">
        <v>3.0799999999999998E-3</v>
      </c>
      <c r="K896" s="330">
        <f t="shared" si="70"/>
        <v>5.008E-2</v>
      </c>
      <c r="L896" s="9">
        <f t="shared" si="71"/>
        <v>35.633055344958301</v>
      </c>
      <c r="M896" s="9">
        <f t="shared" si="72"/>
        <v>2.3351023502653523</v>
      </c>
      <c r="N896" s="9">
        <f t="shared" si="73"/>
        <v>37.96815769522366</v>
      </c>
    </row>
    <row r="897" spans="1:14" ht="15" customHeight="1" x14ac:dyDescent="0.25">
      <c r="A897" s="160">
        <v>41093</v>
      </c>
      <c r="B897" s="345">
        <v>365</v>
      </c>
      <c r="C897" s="21">
        <v>4</v>
      </c>
      <c r="D897" s="21">
        <v>2</v>
      </c>
      <c r="E897" s="21" t="s">
        <v>145</v>
      </c>
      <c r="F897" s="21" t="s">
        <v>148</v>
      </c>
      <c r="G897" s="21" t="s">
        <v>154</v>
      </c>
      <c r="H897" s="21" t="s">
        <v>156</v>
      </c>
      <c r="I897" s="330">
        <v>0.01</v>
      </c>
      <c r="J897" s="330">
        <v>2.9000000000000001E-2</v>
      </c>
      <c r="K897" s="330">
        <f t="shared" si="70"/>
        <v>3.9E-2</v>
      </c>
      <c r="L897" s="9">
        <f t="shared" si="71"/>
        <v>7.581501137225171</v>
      </c>
      <c r="M897" s="9">
        <f t="shared" si="72"/>
        <v>21.986353297952995</v>
      </c>
      <c r="N897" s="9">
        <f t="shared" si="73"/>
        <v>29.567854435178166</v>
      </c>
    </row>
    <row r="898" spans="1:14" ht="15" customHeight="1" x14ac:dyDescent="0.25">
      <c r="A898" s="160">
        <v>41093</v>
      </c>
      <c r="B898" s="345">
        <v>369</v>
      </c>
      <c r="C898" s="21">
        <v>4</v>
      </c>
      <c r="D898" s="21">
        <v>2</v>
      </c>
      <c r="E898" s="21" t="s">
        <v>145</v>
      </c>
      <c r="F898" s="21" t="s">
        <v>148</v>
      </c>
      <c r="G898" s="21" t="s">
        <v>154</v>
      </c>
      <c r="H898" s="21" t="s">
        <v>154</v>
      </c>
      <c r="I898" s="330">
        <v>2.1000000000000001E-2</v>
      </c>
      <c r="J898" s="330">
        <v>1.6E-2</v>
      </c>
      <c r="K898" s="330">
        <f t="shared" si="70"/>
        <v>3.7000000000000005E-2</v>
      </c>
      <c r="L898" s="9">
        <f t="shared" si="71"/>
        <v>15.921152388172858</v>
      </c>
      <c r="M898" s="9">
        <f t="shared" si="72"/>
        <v>12.130401819560273</v>
      </c>
      <c r="N898" s="9">
        <f t="shared" si="73"/>
        <v>28.051554207733137</v>
      </c>
    </row>
    <row r="899" spans="1:14" ht="15" customHeight="1" x14ac:dyDescent="0.25">
      <c r="A899" s="160">
        <v>41093</v>
      </c>
      <c r="B899" s="345">
        <v>374</v>
      </c>
      <c r="C899" s="21">
        <v>4</v>
      </c>
      <c r="D899" s="21">
        <v>2</v>
      </c>
      <c r="E899" s="21" t="s">
        <v>145</v>
      </c>
      <c r="F899" s="21" t="s">
        <v>150</v>
      </c>
      <c r="G899" s="21" t="s">
        <v>154</v>
      </c>
      <c r="H899" s="21" t="s">
        <v>154</v>
      </c>
      <c r="I899" s="330">
        <v>3.9E-2</v>
      </c>
      <c r="J899" s="330">
        <v>5.2999999999999999E-2</v>
      </c>
      <c r="K899" s="330">
        <f t="shared" si="70"/>
        <v>9.1999999999999998E-2</v>
      </c>
      <c r="L899" s="9">
        <f t="shared" si="71"/>
        <v>29.567854435178166</v>
      </c>
      <c r="M899" s="9">
        <f t="shared" si="72"/>
        <v>40.181956027293403</v>
      </c>
      <c r="N899" s="9">
        <f t="shared" si="73"/>
        <v>69.749810462471572</v>
      </c>
    </row>
    <row r="900" spans="1:14" ht="15" customHeight="1" x14ac:dyDescent="0.25">
      <c r="A900" s="160">
        <v>41093</v>
      </c>
      <c r="B900" s="345">
        <v>379</v>
      </c>
      <c r="C900" s="21">
        <v>4</v>
      </c>
      <c r="D900" s="21">
        <v>2</v>
      </c>
      <c r="E900" s="21" t="s">
        <v>145</v>
      </c>
      <c r="F900" s="21" t="s">
        <v>151</v>
      </c>
      <c r="G900" s="21" t="s">
        <v>154</v>
      </c>
      <c r="H900" s="21" t="s">
        <v>154</v>
      </c>
      <c r="I900" s="330">
        <v>7.0000000000000001E-3</v>
      </c>
      <c r="J900" s="330">
        <v>2.1000000000000001E-2</v>
      </c>
      <c r="K900" s="330">
        <f t="shared" si="70"/>
        <v>2.8000000000000001E-2</v>
      </c>
      <c r="L900" s="9">
        <f t="shared" si="71"/>
        <v>5.3070507960576192</v>
      </c>
      <c r="M900" s="9">
        <f t="shared" si="72"/>
        <v>15.921152388172858</v>
      </c>
      <c r="N900" s="9">
        <f t="shared" si="73"/>
        <v>21.228203184230477</v>
      </c>
    </row>
    <row r="901" spans="1:14" ht="15" customHeight="1" x14ac:dyDescent="0.25">
      <c r="A901" s="160">
        <v>41093</v>
      </c>
      <c r="B901" s="345">
        <v>392</v>
      </c>
      <c r="C901" s="21">
        <v>4</v>
      </c>
      <c r="D901" s="21">
        <v>3</v>
      </c>
      <c r="E901" s="21" t="s">
        <v>144</v>
      </c>
      <c r="F901" s="21" t="s">
        <v>149</v>
      </c>
      <c r="G901" s="21" t="s">
        <v>154</v>
      </c>
      <c r="H901" s="21" t="s">
        <v>154</v>
      </c>
      <c r="I901" s="330">
        <v>6.0000000000000001E-3</v>
      </c>
      <c r="J901" s="445" t="s">
        <v>14</v>
      </c>
      <c r="K901" s="445" t="s">
        <v>14</v>
      </c>
      <c r="L901" s="9">
        <f t="shared" si="71"/>
        <v>4.5489006823351028</v>
      </c>
      <c r="M901" s="9" t="s">
        <v>14</v>
      </c>
      <c r="N901" s="9" t="s">
        <v>14</v>
      </c>
    </row>
    <row r="902" spans="1:14" ht="15" customHeight="1" x14ac:dyDescent="0.25">
      <c r="A902" s="160">
        <v>41093</v>
      </c>
      <c r="B902" s="345">
        <v>398</v>
      </c>
      <c r="C902" s="21">
        <v>4</v>
      </c>
      <c r="D902" s="21">
        <v>3</v>
      </c>
      <c r="E902" s="21" t="s">
        <v>144</v>
      </c>
      <c r="F902" s="21" t="s">
        <v>148</v>
      </c>
      <c r="G902" s="21" t="s">
        <v>154</v>
      </c>
      <c r="H902" s="21" t="s">
        <v>156</v>
      </c>
      <c r="I902" s="330">
        <v>4.3999999999999997E-2</v>
      </c>
      <c r="J902" s="330">
        <v>2.1999999999999999E-2</v>
      </c>
      <c r="K902" s="330">
        <f t="shared" si="70"/>
        <v>6.6000000000000003E-2</v>
      </c>
      <c r="L902" s="9">
        <f t="shared" si="71"/>
        <v>33.35860500379075</v>
      </c>
      <c r="M902" s="9">
        <f t="shared" si="72"/>
        <v>16.679302501895375</v>
      </c>
      <c r="N902" s="9">
        <f t="shared" si="73"/>
        <v>50.037907505686128</v>
      </c>
    </row>
    <row r="903" spans="1:14" ht="15" customHeight="1" x14ac:dyDescent="0.25">
      <c r="A903" s="160">
        <v>41093</v>
      </c>
      <c r="B903" s="345">
        <v>405</v>
      </c>
      <c r="C903" s="21">
        <v>4</v>
      </c>
      <c r="D903" s="21">
        <v>3</v>
      </c>
      <c r="E903" s="21" t="s">
        <v>144</v>
      </c>
      <c r="F903" s="21" t="s">
        <v>148</v>
      </c>
      <c r="G903" s="21" t="s">
        <v>154</v>
      </c>
      <c r="H903" s="21" t="s">
        <v>154</v>
      </c>
      <c r="I903" s="330">
        <v>0.11799999999999999</v>
      </c>
      <c r="J903" s="330">
        <v>8.0000000000000002E-3</v>
      </c>
      <c r="K903" s="330">
        <f t="shared" si="70"/>
        <v>0.126</v>
      </c>
      <c r="L903" s="9">
        <f t="shared" si="71"/>
        <v>89.461713419257023</v>
      </c>
      <c r="M903" s="9">
        <f t="shared" si="72"/>
        <v>6.0652009097801365</v>
      </c>
      <c r="N903" s="9">
        <f t="shared" si="73"/>
        <v>95.526914329037155</v>
      </c>
    </row>
    <row r="904" spans="1:14" ht="15" customHeight="1" x14ac:dyDescent="0.25">
      <c r="A904" s="160">
        <v>41093</v>
      </c>
      <c r="B904" s="345">
        <v>409</v>
      </c>
      <c r="C904" s="21">
        <v>4</v>
      </c>
      <c r="D904" s="21">
        <v>3</v>
      </c>
      <c r="E904" s="21" t="s">
        <v>144</v>
      </c>
      <c r="F904" s="21" t="s">
        <v>150</v>
      </c>
      <c r="G904" s="21" t="s">
        <v>154</v>
      </c>
      <c r="H904" s="21" t="s">
        <v>154</v>
      </c>
      <c r="I904" s="330">
        <v>0.11700000000000001</v>
      </c>
      <c r="J904" s="330">
        <v>0.03</v>
      </c>
      <c r="K904" s="330">
        <f t="shared" si="70"/>
        <v>0.14700000000000002</v>
      </c>
      <c r="L904" s="9">
        <f t="shared" si="71"/>
        <v>88.703563305534502</v>
      </c>
      <c r="M904" s="9">
        <f t="shared" si="72"/>
        <v>22.744503411675513</v>
      </c>
      <c r="N904" s="9">
        <f t="shared" si="73"/>
        <v>111.44806671721003</v>
      </c>
    </row>
    <row r="905" spans="1:14" ht="15" customHeight="1" x14ac:dyDescent="0.25">
      <c r="A905" s="160">
        <v>41093</v>
      </c>
      <c r="B905" s="345">
        <v>411</v>
      </c>
      <c r="C905" s="21">
        <v>4</v>
      </c>
      <c r="D905" s="21">
        <v>3</v>
      </c>
      <c r="E905" s="21" t="s">
        <v>144</v>
      </c>
      <c r="F905" s="21" t="s">
        <v>151</v>
      </c>
      <c r="G905" s="21" t="s">
        <v>154</v>
      </c>
      <c r="H905" s="21" t="s">
        <v>154</v>
      </c>
      <c r="I905" s="330">
        <v>1.7000000000000001E-2</v>
      </c>
      <c r="J905" s="330">
        <v>3.6600000000000001E-3</v>
      </c>
      <c r="K905" s="330">
        <f t="shared" si="70"/>
        <v>2.0660000000000001E-2</v>
      </c>
      <c r="L905" s="9">
        <f t="shared" si="71"/>
        <v>12.888551933282791</v>
      </c>
      <c r="M905" s="9">
        <f t="shared" si="72"/>
        <v>2.7748294162244127</v>
      </c>
      <c r="N905" s="9">
        <f t="shared" si="73"/>
        <v>15.663381349507205</v>
      </c>
    </row>
    <row r="906" spans="1:14" ht="15" customHeight="1" x14ac:dyDescent="0.25">
      <c r="A906" s="160">
        <v>41093</v>
      </c>
      <c r="B906" s="345">
        <v>415</v>
      </c>
      <c r="C906" s="21">
        <v>4</v>
      </c>
      <c r="D906" s="21">
        <v>3</v>
      </c>
      <c r="E906" s="21" t="s">
        <v>144</v>
      </c>
      <c r="F906" s="21" t="s">
        <v>148</v>
      </c>
      <c r="G906" s="21" t="s">
        <v>157</v>
      </c>
      <c r="H906" s="21" t="s">
        <v>154</v>
      </c>
      <c r="I906" s="330">
        <v>5.7000000000000002E-2</v>
      </c>
      <c r="J906" s="330">
        <v>2.1000000000000001E-2</v>
      </c>
      <c r="K906" s="330">
        <f t="shared" si="70"/>
        <v>7.8E-2</v>
      </c>
      <c r="L906" s="9">
        <f t="shared" si="71"/>
        <v>43.214556482183475</v>
      </c>
      <c r="M906" s="9">
        <f t="shared" si="72"/>
        <v>15.921152388172858</v>
      </c>
      <c r="N906" s="9">
        <f t="shared" si="73"/>
        <v>59.135708870356332</v>
      </c>
    </row>
    <row r="907" spans="1:14" ht="15" customHeight="1" x14ac:dyDescent="0.25">
      <c r="A907" s="160">
        <v>41093</v>
      </c>
      <c r="B907" s="345">
        <v>419</v>
      </c>
      <c r="C907" s="21">
        <v>4</v>
      </c>
      <c r="D907" s="21">
        <v>3</v>
      </c>
      <c r="E907" s="21" t="s">
        <v>144</v>
      </c>
      <c r="F907" s="21" t="s">
        <v>148</v>
      </c>
      <c r="G907" s="21" t="s">
        <v>154</v>
      </c>
      <c r="H907" s="21" t="s">
        <v>155</v>
      </c>
      <c r="I907" s="330">
        <v>1.7999999999999999E-2</v>
      </c>
      <c r="J907" s="330">
        <v>2.2100000000000002E-3</v>
      </c>
      <c r="K907" s="330">
        <f t="shared" si="70"/>
        <v>2.0209999999999999E-2</v>
      </c>
      <c r="L907" s="9">
        <f t="shared" si="71"/>
        <v>13.646702047005308</v>
      </c>
      <c r="M907" s="9">
        <f t="shared" si="72"/>
        <v>1.6755117513267628</v>
      </c>
      <c r="N907" s="9">
        <f t="shared" si="73"/>
        <v>15.32221379833207</v>
      </c>
    </row>
    <row r="908" spans="1:14" ht="15" customHeight="1" x14ac:dyDescent="0.25">
      <c r="A908" s="160">
        <v>41093</v>
      </c>
      <c r="B908" s="345">
        <v>427</v>
      </c>
      <c r="C908" s="21">
        <v>5</v>
      </c>
      <c r="D908" s="21">
        <v>1</v>
      </c>
      <c r="E908" s="21" t="s">
        <v>144</v>
      </c>
      <c r="F908" s="21" t="s">
        <v>151</v>
      </c>
      <c r="G908" s="21" t="s">
        <v>154</v>
      </c>
      <c r="H908" s="21" t="s">
        <v>154</v>
      </c>
      <c r="I908" s="330">
        <v>3.5999999999999997E-2</v>
      </c>
      <c r="J908" s="330">
        <v>4.15E-3</v>
      </c>
      <c r="K908" s="330">
        <f t="shared" si="70"/>
        <v>4.0149999999999998E-2</v>
      </c>
      <c r="L908" s="9">
        <f t="shared" si="71"/>
        <v>27.293404094010615</v>
      </c>
      <c r="M908" s="9">
        <f t="shared" si="72"/>
        <v>3.1463229719484458</v>
      </c>
      <c r="N908" s="9">
        <f t="shared" si="73"/>
        <v>30.439727065959062</v>
      </c>
    </row>
    <row r="909" spans="1:14" ht="15" customHeight="1" x14ac:dyDescent="0.25">
      <c r="A909" s="160">
        <v>41093</v>
      </c>
      <c r="B909" s="345">
        <v>433</v>
      </c>
      <c r="C909" s="21">
        <v>5</v>
      </c>
      <c r="D909" s="21">
        <v>1</v>
      </c>
      <c r="E909" s="21" t="s">
        <v>144</v>
      </c>
      <c r="F909" s="21" t="s">
        <v>148</v>
      </c>
      <c r="G909" s="21" t="s">
        <v>157</v>
      </c>
      <c r="H909" s="21" t="s">
        <v>154</v>
      </c>
      <c r="I909" s="330">
        <v>3.1E-2</v>
      </c>
      <c r="J909" s="330">
        <v>6.0000000000000001E-3</v>
      </c>
      <c r="K909" s="330">
        <f t="shared" si="70"/>
        <v>3.6999999999999998E-2</v>
      </c>
      <c r="L909" s="9">
        <f t="shared" si="71"/>
        <v>23.502653525398031</v>
      </c>
      <c r="M909" s="9">
        <f t="shared" si="72"/>
        <v>4.5489006823351028</v>
      </c>
      <c r="N909" s="9">
        <f t="shared" si="73"/>
        <v>28.051554207733133</v>
      </c>
    </row>
    <row r="910" spans="1:14" ht="15" customHeight="1" x14ac:dyDescent="0.25">
      <c r="A910" s="160">
        <v>41093</v>
      </c>
      <c r="B910" s="345">
        <v>437</v>
      </c>
      <c r="C910" s="21">
        <v>5</v>
      </c>
      <c r="D910" s="21">
        <v>1</v>
      </c>
      <c r="E910" s="21" t="s">
        <v>144</v>
      </c>
      <c r="F910" s="21" t="s">
        <v>148</v>
      </c>
      <c r="G910" s="21" t="s">
        <v>154</v>
      </c>
      <c r="H910" s="21" t="s">
        <v>156</v>
      </c>
      <c r="I910" s="330">
        <v>3.8999999999999998E-3</v>
      </c>
      <c r="J910" s="178">
        <v>8.0000000000000007E-5</v>
      </c>
      <c r="K910" s="330">
        <f t="shared" si="70"/>
        <v>3.98E-3</v>
      </c>
      <c r="L910" s="9">
        <f t="shared" si="71"/>
        <v>2.9567854435178167</v>
      </c>
      <c r="M910" s="9">
        <f t="shared" si="72"/>
        <v>6.0652009097801371E-2</v>
      </c>
      <c r="N910" s="9">
        <f t="shared" si="73"/>
        <v>3.0174374526156176</v>
      </c>
    </row>
    <row r="911" spans="1:14" ht="15" customHeight="1" x14ac:dyDescent="0.25">
      <c r="A911" s="160">
        <v>41093</v>
      </c>
      <c r="B911" s="345">
        <v>441</v>
      </c>
      <c r="C911" s="21">
        <v>5</v>
      </c>
      <c r="D911" s="21">
        <v>1</v>
      </c>
      <c r="E911" s="21" t="s">
        <v>144</v>
      </c>
      <c r="F911" s="21" t="s">
        <v>148</v>
      </c>
      <c r="G911" s="21" t="s">
        <v>154</v>
      </c>
      <c r="H911" s="21" t="s">
        <v>154</v>
      </c>
      <c r="I911" s="330">
        <v>2.9000000000000001E-2</v>
      </c>
      <c r="J911" s="330">
        <v>4.1399999999999996E-3</v>
      </c>
      <c r="K911" s="330">
        <f t="shared" si="70"/>
        <v>3.3140000000000003E-2</v>
      </c>
      <c r="L911" s="9">
        <f t="shared" si="71"/>
        <v>21.986353297952995</v>
      </c>
      <c r="M911" s="9">
        <f t="shared" si="72"/>
        <v>3.1387414708112207</v>
      </c>
      <c r="N911" s="9">
        <f t="shared" si="73"/>
        <v>25.125094768764217</v>
      </c>
    </row>
    <row r="912" spans="1:14" ht="15" customHeight="1" x14ac:dyDescent="0.25">
      <c r="A912" s="160">
        <v>41093</v>
      </c>
      <c r="B912" s="345">
        <v>444</v>
      </c>
      <c r="C912" s="21">
        <v>5</v>
      </c>
      <c r="D912" s="21">
        <v>1</v>
      </c>
      <c r="E912" s="21" t="s">
        <v>144</v>
      </c>
      <c r="F912" s="21" t="s">
        <v>148</v>
      </c>
      <c r="G912" s="21" t="s">
        <v>154</v>
      </c>
      <c r="H912" s="21" t="s">
        <v>155</v>
      </c>
      <c r="I912" s="330">
        <v>2.1999999999999999E-2</v>
      </c>
      <c r="J912" s="330">
        <v>1.7999999999999999E-2</v>
      </c>
      <c r="K912" s="330">
        <f t="shared" si="70"/>
        <v>3.9999999999999994E-2</v>
      </c>
      <c r="L912" s="9">
        <f t="shared" si="71"/>
        <v>16.679302501895375</v>
      </c>
      <c r="M912" s="9">
        <f t="shared" si="72"/>
        <v>13.646702047005308</v>
      </c>
      <c r="N912" s="9">
        <f t="shared" si="73"/>
        <v>30.326004548900681</v>
      </c>
    </row>
    <row r="913" spans="1:14" ht="15" customHeight="1" x14ac:dyDescent="0.25">
      <c r="A913" s="160">
        <v>41093</v>
      </c>
      <c r="B913" s="345">
        <v>452</v>
      </c>
      <c r="C913" s="21">
        <v>5</v>
      </c>
      <c r="D913" s="21">
        <v>1</v>
      </c>
      <c r="E913" s="21" t="s">
        <v>144</v>
      </c>
      <c r="F913" s="21" t="s">
        <v>149</v>
      </c>
      <c r="G913" s="21" t="s">
        <v>154</v>
      </c>
      <c r="H913" s="21" t="s">
        <v>154</v>
      </c>
      <c r="I913" s="330">
        <v>4.2000000000000003E-2</v>
      </c>
      <c r="J913" s="330">
        <v>7.0000000000000001E-3</v>
      </c>
      <c r="K913" s="330">
        <f t="shared" si="70"/>
        <v>4.9000000000000002E-2</v>
      </c>
      <c r="L913" s="9">
        <f t="shared" si="71"/>
        <v>31.842304776345717</v>
      </c>
      <c r="M913" s="9">
        <f t="shared" si="72"/>
        <v>5.3070507960576192</v>
      </c>
      <c r="N913" s="9">
        <f t="shared" si="73"/>
        <v>37.149355572403337</v>
      </c>
    </row>
    <row r="914" spans="1:14" ht="15" customHeight="1" x14ac:dyDescent="0.25">
      <c r="A914" s="160">
        <v>41093</v>
      </c>
      <c r="B914" s="345">
        <v>453</v>
      </c>
      <c r="C914" s="21">
        <v>5</v>
      </c>
      <c r="D914" s="21">
        <v>1</v>
      </c>
      <c r="E914" s="21" t="s">
        <v>144</v>
      </c>
      <c r="F914" s="21" t="s">
        <v>150</v>
      </c>
      <c r="G914" s="21" t="s">
        <v>154</v>
      </c>
      <c r="H914" s="21" t="s">
        <v>154</v>
      </c>
      <c r="I914" s="330">
        <v>6.9000000000000006E-2</v>
      </c>
      <c r="J914" s="330">
        <v>2.5000000000000001E-2</v>
      </c>
      <c r="K914" s="330">
        <f t="shared" si="70"/>
        <v>9.4E-2</v>
      </c>
      <c r="L914" s="9">
        <f t="shared" si="71"/>
        <v>52.312357846853686</v>
      </c>
      <c r="M914" s="9">
        <f t="shared" si="72"/>
        <v>18.953752843062926</v>
      </c>
      <c r="N914" s="9">
        <f t="shared" si="73"/>
        <v>71.266110689916601</v>
      </c>
    </row>
    <row r="915" spans="1:14" ht="15" customHeight="1" x14ac:dyDescent="0.25">
      <c r="A915" s="160">
        <v>41093</v>
      </c>
      <c r="B915" s="345">
        <v>461</v>
      </c>
      <c r="C915" s="21">
        <v>5</v>
      </c>
      <c r="D915" s="21">
        <v>2</v>
      </c>
      <c r="E915" s="21" t="s">
        <v>142</v>
      </c>
      <c r="F915" s="21" t="s">
        <v>148</v>
      </c>
      <c r="G915" s="21" t="s">
        <v>157</v>
      </c>
      <c r="H915" s="21" t="s">
        <v>154</v>
      </c>
      <c r="I915" s="330">
        <v>0.06</v>
      </c>
      <c r="J915" s="330">
        <v>1.6E-2</v>
      </c>
      <c r="K915" s="330">
        <f t="shared" si="70"/>
        <v>7.5999999999999998E-2</v>
      </c>
      <c r="L915" s="9">
        <f t="shared" si="71"/>
        <v>45.489006823351026</v>
      </c>
      <c r="M915" s="9">
        <f t="shared" si="72"/>
        <v>12.130401819560273</v>
      </c>
      <c r="N915" s="9">
        <f t="shared" si="73"/>
        <v>57.619408642911296</v>
      </c>
    </row>
    <row r="916" spans="1:14" ht="15" customHeight="1" x14ac:dyDescent="0.25">
      <c r="A916" s="160">
        <v>41093</v>
      </c>
      <c r="B916" s="345">
        <v>469</v>
      </c>
      <c r="C916" s="21">
        <v>5</v>
      </c>
      <c r="D916" s="21">
        <v>2</v>
      </c>
      <c r="E916" s="21" t="s">
        <v>142</v>
      </c>
      <c r="F916" s="21" t="s">
        <v>150</v>
      </c>
      <c r="G916" s="21" t="s">
        <v>154</v>
      </c>
      <c r="H916" s="21" t="s">
        <v>154</v>
      </c>
      <c r="I916" s="330">
        <v>8.2000000000000003E-2</v>
      </c>
      <c r="J916" s="330">
        <v>2.5999999999999999E-2</v>
      </c>
      <c r="K916" s="330">
        <f t="shared" si="70"/>
        <v>0.108</v>
      </c>
      <c r="L916" s="9">
        <f t="shared" si="71"/>
        <v>62.168309325246398</v>
      </c>
      <c r="M916" s="9">
        <f t="shared" si="72"/>
        <v>19.711902956785444</v>
      </c>
      <c r="N916" s="9">
        <f t="shared" si="73"/>
        <v>81.880212282031849</v>
      </c>
    </row>
    <row r="917" spans="1:14" ht="15" customHeight="1" x14ac:dyDescent="0.25">
      <c r="A917" s="160">
        <v>41093</v>
      </c>
      <c r="B917" s="345">
        <v>470</v>
      </c>
      <c r="C917" s="21">
        <v>5</v>
      </c>
      <c r="D917" s="21">
        <v>2</v>
      </c>
      <c r="E917" s="21" t="s">
        <v>142</v>
      </c>
      <c r="F917" s="21" t="s">
        <v>148</v>
      </c>
      <c r="G917" s="21" t="s">
        <v>154</v>
      </c>
      <c r="H917" s="21" t="s">
        <v>155</v>
      </c>
      <c r="I917" s="330">
        <v>7.0000000000000001E-3</v>
      </c>
      <c r="J917" s="330">
        <v>4.8900000000000002E-3</v>
      </c>
      <c r="K917" s="330">
        <f t="shared" si="70"/>
        <v>1.1890000000000001E-2</v>
      </c>
      <c r="L917" s="9">
        <f t="shared" si="71"/>
        <v>5.3070507960576192</v>
      </c>
      <c r="M917" s="9">
        <f t="shared" si="72"/>
        <v>3.7073540561031089</v>
      </c>
      <c r="N917" s="9">
        <f t="shared" si="73"/>
        <v>9.0144048521607285</v>
      </c>
    </row>
    <row r="918" spans="1:14" ht="15" customHeight="1" x14ac:dyDescent="0.25">
      <c r="A918" s="160">
        <v>41093</v>
      </c>
      <c r="B918" s="345">
        <v>475</v>
      </c>
      <c r="C918" s="21">
        <v>5</v>
      </c>
      <c r="D918" s="21">
        <v>2</v>
      </c>
      <c r="E918" s="21" t="s">
        <v>142</v>
      </c>
      <c r="F918" s="21" t="s">
        <v>148</v>
      </c>
      <c r="G918" s="21" t="s">
        <v>154</v>
      </c>
      <c r="H918" s="21" t="s">
        <v>156</v>
      </c>
      <c r="I918" s="330">
        <v>6.4599999999999996E-3</v>
      </c>
      <c r="J918" s="330">
        <v>1.9E-3</v>
      </c>
      <c r="K918" s="330">
        <f t="shared" si="70"/>
        <v>8.3599999999999994E-3</v>
      </c>
      <c r="L918" s="9">
        <f t="shared" si="71"/>
        <v>4.8976497346474597</v>
      </c>
      <c r="M918" s="9">
        <f t="shared" si="72"/>
        <v>1.4404852160727826</v>
      </c>
      <c r="N918" s="9">
        <f t="shared" si="73"/>
        <v>6.3381349507202422</v>
      </c>
    </row>
    <row r="919" spans="1:14" ht="15" customHeight="1" x14ac:dyDescent="0.25">
      <c r="A919" s="160">
        <v>41093</v>
      </c>
      <c r="B919" s="345">
        <v>476</v>
      </c>
      <c r="C919" s="21">
        <v>5</v>
      </c>
      <c r="D919" s="21">
        <v>2</v>
      </c>
      <c r="E919" s="21" t="s">
        <v>142</v>
      </c>
      <c r="F919" s="21" t="s">
        <v>151</v>
      </c>
      <c r="G919" s="21" t="s">
        <v>154</v>
      </c>
      <c r="H919" s="21" t="s">
        <v>154</v>
      </c>
      <c r="I919" s="330">
        <v>5.4299999999999999E-3</v>
      </c>
      <c r="J919" s="335">
        <v>7.5000000000000002E-4</v>
      </c>
      <c r="K919" s="330">
        <f t="shared" si="70"/>
        <v>6.1799999999999997E-3</v>
      </c>
      <c r="L919" s="9">
        <f t="shared" si="71"/>
        <v>4.1167551175132679</v>
      </c>
      <c r="M919" s="9">
        <f t="shared" si="72"/>
        <v>0.56861258529188785</v>
      </c>
      <c r="N919" s="9">
        <f t="shared" si="73"/>
        <v>4.6853677028051557</v>
      </c>
    </row>
    <row r="920" spans="1:14" ht="15" customHeight="1" x14ac:dyDescent="0.25">
      <c r="A920" s="160">
        <v>41093</v>
      </c>
      <c r="B920" s="345">
        <v>478</v>
      </c>
      <c r="C920" s="21">
        <v>5</v>
      </c>
      <c r="D920" s="21">
        <v>2</v>
      </c>
      <c r="E920" s="21" t="s">
        <v>142</v>
      </c>
      <c r="F920" s="21" t="s">
        <v>148</v>
      </c>
      <c r="G920" s="21" t="s">
        <v>154</v>
      </c>
      <c r="H920" s="21" t="s">
        <v>154</v>
      </c>
      <c r="I920" s="330">
        <v>3.6999999999999998E-2</v>
      </c>
      <c r="J920" s="330">
        <v>1.7000000000000001E-2</v>
      </c>
      <c r="K920" s="330">
        <f t="shared" si="70"/>
        <v>5.3999999999999999E-2</v>
      </c>
      <c r="L920" s="9">
        <f t="shared" si="71"/>
        <v>28.051554207733133</v>
      </c>
      <c r="M920" s="9">
        <f t="shared" si="72"/>
        <v>12.888551933282791</v>
      </c>
      <c r="N920" s="9">
        <f t="shared" si="73"/>
        <v>40.940106141015924</v>
      </c>
    </row>
    <row r="921" spans="1:14" ht="15" customHeight="1" x14ac:dyDescent="0.25">
      <c r="A921" s="160">
        <v>41093</v>
      </c>
      <c r="B921" s="345">
        <v>481</v>
      </c>
      <c r="C921" s="21">
        <v>5</v>
      </c>
      <c r="D921" s="21">
        <v>2</v>
      </c>
      <c r="E921" s="21" t="s">
        <v>142</v>
      </c>
      <c r="F921" s="21" t="s">
        <v>149</v>
      </c>
      <c r="G921" s="21" t="s">
        <v>154</v>
      </c>
      <c r="H921" s="21" t="s">
        <v>154</v>
      </c>
      <c r="I921" s="330">
        <v>5.8399999999999997E-3</v>
      </c>
      <c r="J921" s="330">
        <v>1.6E-2</v>
      </c>
      <c r="K921" s="330">
        <f t="shared" si="70"/>
        <v>2.1839999999999998E-2</v>
      </c>
      <c r="L921" s="9">
        <f t="shared" si="71"/>
        <v>4.4275966641394993</v>
      </c>
      <c r="M921" s="9">
        <f t="shared" si="72"/>
        <v>12.130401819560273</v>
      </c>
      <c r="N921" s="9">
        <f t="shared" si="73"/>
        <v>16.557998483699773</v>
      </c>
    </row>
    <row r="922" spans="1:14" ht="15" customHeight="1" x14ac:dyDescent="0.25">
      <c r="A922" s="160">
        <v>41093</v>
      </c>
      <c r="B922" s="345">
        <v>529</v>
      </c>
      <c r="C922" s="21">
        <v>6</v>
      </c>
      <c r="D922" s="21">
        <v>1</v>
      </c>
      <c r="E922" s="21" t="s">
        <v>145</v>
      </c>
      <c r="F922" s="21" t="s">
        <v>149</v>
      </c>
      <c r="G922" s="21" t="s">
        <v>154</v>
      </c>
      <c r="H922" s="21" t="s">
        <v>154</v>
      </c>
      <c r="I922" s="330">
        <v>8.2000000000000003E-2</v>
      </c>
      <c r="J922" s="330">
        <v>5.8000000000000003E-2</v>
      </c>
      <c r="K922" s="330">
        <f t="shared" si="70"/>
        <v>0.14000000000000001</v>
      </c>
      <c r="L922" s="9">
        <f t="shared" si="71"/>
        <v>62.168309325246398</v>
      </c>
      <c r="M922" s="9">
        <f t="shared" si="72"/>
        <v>43.97270659590599</v>
      </c>
      <c r="N922" s="9">
        <f t="shared" si="73"/>
        <v>106.14101592115242</v>
      </c>
    </row>
    <row r="923" spans="1:14" ht="15" customHeight="1" x14ac:dyDescent="0.25">
      <c r="A923" s="160">
        <v>41093</v>
      </c>
      <c r="B923" s="345">
        <v>537</v>
      </c>
      <c r="C923" s="21">
        <v>6</v>
      </c>
      <c r="D923" s="21">
        <v>1</v>
      </c>
      <c r="E923" s="21" t="s">
        <v>145</v>
      </c>
      <c r="F923" s="21" t="s">
        <v>148</v>
      </c>
      <c r="G923" s="21" t="s">
        <v>154</v>
      </c>
      <c r="H923" s="21" t="s">
        <v>155</v>
      </c>
      <c r="I923" s="330">
        <v>5.7000000000000002E-2</v>
      </c>
      <c r="J923" s="330">
        <v>0.05</v>
      </c>
      <c r="K923" s="330">
        <f t="shared" si="70"/>
        <v>0.10700000000000001</v>
      </c>
      <c r="L923" s="9">
        <f t="shared" si="71"/>
        <v>43.214556482183475</v>
      </c>
      <c r="M923" s="9">
        <f t="shared" si="72"/>
        <v>37.907505686125852</v>
      </c>
      <c r="N923" s="9">
        <f t="shared" si="73"/>
        <v>81.122062168309341</v>
      </c>
    </row>
    <row r="924" spans="1:14" ht="15" customHeight="1" x14ac:dyDescent="0.25">
      <c r="A924" s="160">
        <v>41093</v>
      </c>
      <c r="B924" s="345">
        <v>539</v>
      </c>
      <c r="C924" s="21">
        <v>6</v>
      </c>
      <c r="D924" s="21">
        <v>1</v>
      </c>
      <c r="E924" s="21" t="s">
        <v>145</v>
      </c>
      <c r="F924" s="21" t="s">
        <v>148</v>
      </c>
      <c r="G924" s="21" t="s">
        <v>157</v>
      </c>
      <c r="H924" s="21" t="s">
        <v>154</v>
      </c>
      <c r="I924" s="330">
        <v>5.8300000000000001E-3</v>
      </c>
      <c r="J924" s="330">
        <v>8.9999999999999993E-3</v>
      </c>
      <c r="K924" s="330">
        <f t="shared" si="70"/>
        <v>1.4829999999999999E-2</v>
      </c>
      <c r="L924" s="9">
        <f t="shared" si="71"/>
        <v>4.420015163002275</v>
      </c>
      <c r="M924" s="9">
        <f t="shared" si="72"/>
        <v>6.8233510235026538</v>
      </c>
      <c r="N924" s="9">
        <f t="shared" si="73"/>
        <v>11.243366186504927</v>
      </c>
    </row>
    <row r="925" spans="1:14" ht="15" customHeight="1" x14ac:dyDescent="0.25">
      <c r="A925" s="160">
        <v>41093</v>
      </c>
      <c r="B925" s="345">
        <v>541</v>
      </c>
      <c r="C925" s="21">
        <v>6</v>
      </c>
      <c r="D925" s="21">
        <v>1</v>
      </c>
      <c r="E925" s="21" t="s">
        <v>145</v>
      </c>
      <c r="F925" s="21" t="s">
        <v>150</v>
      </c>
      <c r="G925" s="21" t="s">
        <v>154</v>
      </c>
      <c r="H925" s="21" t="s">
        <v>154</v>
      </c>
      <c r="I925" s="330">
        <v>6.2E-2</v>
      </c>
      <c r="J925" s="330">
        <v>8.3000000000000004E-2</v>
      </c>
      <c r="K925" s="330">
        <f t="shared" si="70"/>
        <v>0.14500000000000002</v>
      </c>
      <c r="L925" s="9">
        <f t="shared" si="71"/>
        <v>47.005307050796063</v>
      </c>
      <c r="M925" s="9">
        <f t="shared" si="72"/>
        <v>62.926459438968919</v>
      </c>
      <c r="N925" s="9">
        <f t="shared" si="73"/>
        <v>109.931766489765</v>
      </c>
    </row>
    <row r="926" spans="1:14" ht="15" customHeight="1" x14ac:dyDescent="0.25">
      <c r="A926" s="160">
        <v>41093</v>
      </c>
      <c r="B926" s="345">
        <v>546</v>
      </c>
      <c r="C926" s="21">
        <v>6</v>
      </c>
      <c r="D926" s="21">
        <v>1</v>
      </c>
      <c r="E926" s="21" t="s">
        <v>145</v>
      </c>
      <c r="F926" s="21" t="s">
        <v>148</v>
      </c>
      <c r="G926" s="21" t="s">
        <v>154</v>
      </c>
      <c r="H926" s="21" t="s">
        <v>156</v>
      </c>
      <c r="I926" s="445" t="s">
        <v>14</v>
      </c>
      <c r="J926" s="445" t="s">
        <v>14</v>
      </c>
      <c r="K926" s="330" t="s">
        <v>14</v>
      </c>
      <c r="L926" s="9" t="s">
        <v>14</v>
      </c>
      <c r="M926" s="9" t="s">
        <v>14</v>
      </c>
      <c r="N926" s="9" t="s">
        <v>14</v>
      </c>
    </row>
    <row r="927" spans="1:14" ht="15" customHeight="1" x14ac:dyDescent="0.25">
      <c r="A927" s="160">
        <v>41093</v>
      </c>
      <c r="B927" s="345">
        <v>549</v>
      </c>
      <c r="C927" s="21">
        <v>6</v>
      </c>
      <c r="D927" s="21">
        <v>1</v>
      </c>
      <c r="E927" s="21" t="s">
        <v>145</v>
      </c>
      <c r="F927" s="21" t="s">
        <v>151</v>
      </c>
      <c r="G927" s="21" t="s">
        <v>154</v>
      </c>
      <c r="H927" s="21" t="s">
        <v>154</v>
      </c>
      <c r="I927" s="445" t="s">
        <v>14</v>
      </c>
      <c r="J927" s="445" t="s">
        <v>14</v>
      </c>
      <c r="K927" s="330" t="s">
        <v>14</v>
      </c>
      <c r="L927" s="9" t="s">
        <v>14</v>
      </c>
      <c r="M927" s="9" t="s">
        <v>14</v>
      </c>
      <c r="N927" s="9" t="s">
        <v>14</v>
      </c>
    </row>
    <row r="928" spans="1:14" ht="15" customHeight="1" x14ac:dyDescent="0.25">
      <c r="A928" s="160">
        <v>41093</v>
      </c>
      <c r="B928" s="345">
        <v>560</v>
      </c>
      <c r="C928" s="21">
        <v>6</v>
      </c>
      <c r="D928" s="21">
        <v>1</v>
      </c>
      <c r="E928" s="21" t="s">
        <v>145</v>
      </c>
      <c r="F928" s="21" t="s">
        <v>148</v>
      </c>
      <c r="G928" s="21" t="s">
        <v>154</v>
      </c>
      <c r="H928" s="21" t="s">
        <v>154</v>
      </c>
      <c r="I928" s="330">
        <v>2.4E-2</v>
      </c>
      <c r="J928" s="330">
        <v>0.01</v>
      </c>
      <c r="K928" s="330">
        <f t="shared" si="70"/>
        <v>3.4000000000000002E-2</v>
      </c>
      <c r="L928" s="9">
        <f t="shared" si="71"/>
        <v>18.195602729340411</v>
      </c>
      <c r="M928" s="9">
        <f t="shared" si="72"/>
        <v>7.581501137225171</v>
      </c>
      <c r="N928" s="9">
        <f t="shared" si="73"/>
        <v>25.777103866565582</v>
      </c>
    </row>
    <row r="929" spans="1:14" ht="15" customHeight="1" x14ac:dyDescent="0.25">
      <c r="A929" s="160">
        <v>41093</v>
      </c>
      <c r="B929" s="345">
        <v>562</v>
      </c>
      <c r="C929" s="21">
        <v>6</v>
      </c>
      <c r="D929" s="21">
        <v>2</v>
      </c>
      <c r="E929" s="21" t="s">
        <v>143</v>
      </c>
      <c r="F929" s="21" t="s">
        <v>148</v>
      </c>
      <c r="G929" s="21" t="s">
        <v>154</v>
      </c>
      <c r="H929" s="21" t="s">
        <v>154</v>
      </c>
      <c r="I929" s="330">
        <v>4.5999999999999999E-2</v>
      </c>
      <c r="J929" s="330">
        <v>5.5999999999999999E-3</v>
      </c>
      <c r="K929" s="330">
        <f t="shared" si="70"/>
        <v>5.16E-2</v>
      </c>
      <c r="L929" s="9">
        <f t="shared" si="71"/>
        <v>34.874905231235786</v>
      </c>
      <c r="M929" s="9">
        <f t="shared" si="72"/>
        <v>4.2456406368460957</v>
      </c>
      <c r="N929" s="9">
        <f t="shared" si="73"/>
        <v>39.120545868081884</v>
      </c>
    </row>
    <row r="930" spans="1:14" ht="15" customHeight="1" x14ac:dyDescent="0.25">
      <c r="A930" s="160">
        <v>41093</v>
      </c>
      <c r="B930" s="345">
        <v>570</v>
      </c>
      <c r="C930" s="21">
        <v>6</v>
      </c>
      <c r="D930" s="21">
        <v>2</v>
      </c>
      <c r="E930" s="21" t="s">
        <v>143</v>
      </c>
      <c r="F930" s="21" t="s">
        <v>151</v>
      </c>
      <c r="G930" s="21" t="s">
        <v>154</v>
      </c>
      <c r="H930" s="21" t="s">
        <v>154</v>
      </c>
      <c r="I930" s="330">
        <v>2.2599999999999999E-3</v>
      </c>
      <c r="J930" s="335">
        <v>3.8000000000000002E-4</v>
      </c>
      <c r="K930" s="330">
        <f t="shared" si="70"/>
        <v>2.64E-3</v>
      </c>
      <c r="L930" s="9">
        <f t="shared" si="71"/>
        <v>1.7134192570128886</v>
      </c>
      <c r="M930" s="9">
        <f t="shared" si="72"/>
        <v>0.28809704321455654</v>
      </c>
      <c r="N930" s="9">
        <f t="shared" si="73"/>
        <v>2.0015163002274452</v>
      </c>
    </row>
    <row r="931" spans="1:14" ht="15" customHeight="1" x14ac:dyDescent="0.25">
      <c r="A931" s="160">
        <v>41093</v>
      </c>
      <c r="B931" s="345">
        <v>571</v>
      </c>
      <c r="C931" s="21">
        <v>6</v>
      </c>
      <c r="D931" s="21">
        <v>2</v>
      </c>
      <c r="E931" s="21" t="s">
        <v>143</v>
      </c>
      <c r="F931" s="21" t="s">
        <v>148</v>
      </c>
      <c r="G931" s="21" t="s">
        <v>154</v>
      </c>
      <c r="H931" s="21" t="s">
        <v>155</v>
      </c>
      <c r="I931" s="330">
        <v>1.2E-2</v>
      </c>
      <c r="J931" s="330">
        <v>4.79E-3</v>
      </c>
      <c r="K931" s="330">
        <f t="shared" si="70"/>
        <v>1.6789999999999999E-2</v>
      </c>
      <c r="L931" s="9">
        <f t="shared" si="71"/>
        <v>9.0978013646702056</v>
      </c>
      <c r="M931" s="9">
        <f t="shared" si="72"/>
        <v>3.6315390447308569</v>
      </c>
      <c r="N931" s="9">
        <f t="shared" si="73"/>
        <v>12.729340409401063</v>
      </c>
    </row>
    <row r="932" spans="1:14" ht="15" customHeight="1" x14ac:dyDescent="0.25">
      <c r="A932" s="160">
        <v>41093</v>
      </c>
      <c r="B932" s="345">
        <v>572</v>
      </c>
      <c r="C932" s="21">
        <v>6</v>
      </c>
      <c r="D932" s="21">
        <v>2</v>
      </c>
      <c r="E932" s="21" t="s">
        <v>143</v>
      </c>
      <c r="F932" s="21" t="s">
        <v>148</v>
      </c>
      <c r="G932" s="21" t="s">
        <v>154</v>
      </c>
      <c r="H932" s="21" t="s">
        <v>156</v>
      </c>
      <c r="I932" s="330">
        <v>2.5000000000000001E-2</v>
      </c>
      <c r="J932" s="330">
        <v>1.2E-2</v>
      </c>
      <c r="K932" s="330">
        <f t="shared" si="70"/>
        <v>3.7000000000000005E-2</v>
      </c>
      <c r="L932" s="9">
        <f t="shared" si="71"/>
        <v>18.953752843062926</v>
      </c>
      <c r="M932" s="9">
        <f t="shared" si="72"/>
        <v>9.0978013646702056</v>
      </c>
      <c r="N932" s="9">
        <f t="shared" si="73"/>
        <v>28.051554207733137</v>
      </c>
    </row>
    <row r="933" spans="1:14" ht="15" customHeight="1" x14ac:dyDescent="0.25">
      <c r="A933" s="160">
        <v>41093</v>
      </c>
      <c r="B933" s="345">
        <v>574</v>
      </c>
      <c r="C933" s="21">
        <v>6</v>
      </c>
      <c r="D933" s="21">
        <v>2</v>
      </c>
      <c r="E933" s="21" t="s">
        <v>143</v>
      </c>
      <c r="F933" s="21" t="s">
        <v>148</v>
      </c>
      <c r="G933" s="21" t="s">
        <v>157</v>
      </c>
      <c r="H933" s="21" t="s">
        <v>154</v>
      </c>
      <c r="I933" s="330">
        <v>0.13900000000000001</v>
      </c>
      <c r="J933" s="330">
        <v>0.17100000000000001</v>
      </c>
      <c r="K933" s="330">
        <f t="shared" si="70"/>
        <v>0.31000000000000005</v>
      </c>
      <c r="L933" s="9">
        <f t="shared" si="71"/>
        <v>105.38286580742989</v>
      </c>
      <c r="M933" s="9">
        <f t="shared" si="72"/>
        <v>129.64366944655043</v>
      </c>
      <c r="N933" s="9">
        <f t="shared" si="73"/>
        <v>235.02653525398034</v>
      </c>
    </row>
    <row r="934" spans="1:14" ht="15" customHeight="1" x14ac:dyDescent="0.25">
      <c r="A934" s="160">
        <v>41093</v>
      </c>
      <c r="B934" s="345">
        <v>577</v>
      </c>
      <c r="C934" s="21">
        <v>6</v>
      </c>
      <c r="D934" s="21">
        <v>2</v>
      </c>
      <c r="E934" s="21" t="s">
        <v>143</v>
      </c>
      <c r="F934" s="21" t="s">
        <v>150</v>
      </c>
      <c r="G934" s="21" t="s">
        <v>154</v>
      </c>
      <c r="H934" s="21" t="s">
        <v>154</v>
      </c>
      <c r="I934" s="330">
        <v>0.20300000000000001</v>
      </c>
      <c r="J934" s="330">
        <v>4.1000000000000002E-2</v>
      </c>
      <c r="K934" s="330">
        <f t="shared" si="70"/>
        <v>0.24400000000000002</v>
      </c>
      <c r="L934" s="9">
        <f t="shared" si="71"/>
        <v>153.90447308567099</v>
      </c>
      <c r="M934" s="9">
        <f t="shared" si="72"/>
        <v>31.084154662623199</v>
      </c>
      <c r="N934" s="9">
        <f t="shared" si="73"/>
        <v>184.98862774829416</v>
      </c>
    </row>
    <row r="935" spans="1:14" ht="15" customHeight="1" x14ac:dyDescent="0.25">
      <c r="A935" s="160">
        <v>41093</v>
      </c>
      <c r="B935" s="345">
        <v>587</v>
      </c>
      <c r="C935" s="21">
        <v>6</v>
      </c>
      <c r="D935" s="21">
        <v>2</v>
      </c>
      <c r="E935" s="21" t="s">
        <v>143</v>
      </c>
      <c r="F935" s="21" t="s">
        <v>149</v>
      </c>
      <c r="G935" s="21" t="s">
        <v>154</v>
      </c>
      <c r="H935" s="21" t="s">
        <v>154</v>
      </c>
      <c r="I935" s="330">
        <v>3.6999999999999998E-2</v>
      </c>
      <c r="J935" s="330">
        <v>6.3200000000000001E-3</v>
      </c>
      <c r="K935" s="330">
        <f t="shared" si="70"/>
        <v>4.3319999999999997E-2</v>
      </c>
      <c r="L935" s="9">
        <f t="shared" si="71"/>
        <v>28.051554207733133</v>
      </c>
      <c r="M935" s="9">
        <f t="shared" si="72"/>
        <v>4.7915087187263081</v>
      </c>
      <c r="N935" s="9">
        <f t="shared" si="73"/>
        <v>32.843062926459439</v>
      </c>
    </row>
    <row r="936" spans="1:14" ht="15" customHeight="1" x14ac:dyDescent="0.25">
      <c r="A936" s="11">
        <v>41464</v>
      </c>
      <c r="B936" s="345">
        <v>2</v>
      </c>
      <c r="C936" s="21">
        <v>1</v>
      </c>
      <c r="D936" s="21">
        <v>1</v>
      </c>
      <c r="E936" s="21" t="s">
        <v>142</v>
      </c>
      <c r="F936" s="21" t="s">
        <v>148</v>
      </c>
      <c r="G936" s="21" t="s">
        <v>154</v>
      </c>
      <c r="H936" s="21" t="s">
        <v>155</v>
      </c>
      <c r="I936" s="326">
        <v>0.01</v>
      </c>
      <c r="J936" s="330">
        <v>0.01</v>
      </c>
      <c r="K936" s="330">
        <f t="shared" si="70"/>
        <v>0.02</v>
      </c>
      <c r="L936" s="9">
        <f t="shared" si="71"/>
        <v>7.581501137225171</v>
      </c>
      <c r="M936" s="9">
        <f t="shared" si="72"/>
        <v>7.581501137225171</v>
      </c>
      <c r="N936" s="9">
        <f t="shared" si="73"/>
        <v>15.163002274450342</v>
      </c>
    </row>
    <row r="937" spans="1:14" ht="15" customHeight="1" x14ac:dyDescent="0.25">
      <c r="A937" s="11">
        <v>41464</v>
      </c>
      <c r="B937" s="345">
        <v>12</v>
      </c>
      <c r="C937" s="21">
        <v>1</v>
      </c>
      <c r="D937" s="21">
        <v>1</v>
      </c>
      <c r="E937" s="21" t="s">
        <v>142</v>
      </c>
      <c r="F937" s="21" t="s">
        <v>148</v>
      </c>
      <c r="G937" s="21" t="s">
        <v>154</v>
      </c>
      <c r="H937" s="21" t="s">
        <v>156</v>
      </c>
      <c r="I937" s="326">
        <v>2.1000000000000001E-2</v>
      </c>
      <c r="J937" s="330">
        <v>2.7E-2</v>
      </c>
      <c r="K937" s="330">
        <f t="shared" si="70"/>
        <v>4.8000000000000001E-2</v>
      </c>
      <c r="L937" s="9">
        <f t="shared" si="71"/>
        <v>15.921152388172858</v>
      </c>
      <c r="M937" s="9">
        <f t="shared" si="72"/>
        <v>20.470053070507962</v>
      </c>
      <c r="N937" s="9">
        <f t="shared" si="73"/>
        <v>36.391205458680822</v>
      </c>
    </row>
    <row r="938" spans="1:14" ht="15" customHeight="1" x14ac:dyDescent="0.25">
      <c r="A938" s="11">
        <v>41464</v>
      </c>
      <c r="B938" s="345">
        <v>22</v>
      </c>
      <c r="C938" s="21">
        <v>1</v>
      </c>
      <c r="D938" s="21">
        <v>1</v>
      </c>
      <c r="E938" s="21" t="s">
        <v>142</v>
      </c>
      <c r="F938" s="21" t="s">
        <v>149</v>
      </c>
      <c r="G938" s="21" t="s">
        <v>154</v>
      </c>
      <c r="H938" s="21" t="s">
        <v>154</v>
      </c>
      <c r="I938" s="326">
        <v>1.4E-2</v>
      </c>
      <c r="J938" s="330">
        <v>8.0000000000000002E-3</v>
      </c>
      <c r="K938" s="330">
        <f t="shared" si="70"/>
        <v>2.1999999999999999E-2</v>
      </c>
      <c r="L938" s="9">
        <f t="shared" si="71"/>
        <v>10.614101592115238</v>
      </c>
      <c r="M938" s="9">
        <f t="shared" si="72"/>
        <v>6.0652009097801365</v>
      </c>
      <c r="N938" s="9">
        <f t="shared" si="73"/>
        <v>16.679302501895375</v>
      </c>
    </row>
    <row r="939" spans="1:14" ht="15" customHeight="1" x14ac:dyDescent="0.25">
      <c r="A939" s="11">
        <v>41464</v>
      </c>
      <c r="B939" s="345">
        <v>25</v>
      </c>
      <c r="C939" s="21">
        <v>1</v>
      </c>
      <c r="D939" s="21">
        <v>1</v>
      </c>
      <c r="E939" s="21" t="s">
        <v>142</v>
      </c>
      <c r="F939" s="21" t="s">
        <v>148</v>
      </c>
      <c r="G939" s="21" t="s">
        <v>154</v>
      </c>
      <c r="H939" s="21" t="s">
        <v>154</v>
      </c>
      <c r="I939" s="326">
        <v>7.8E-2</v>
      </c>
      <c r="J939" s="330">
        <v>3.0000000000000001E-3</v>
      </c>
      <c r="K939" s="330">
        <f t="shared" si="70"/>
        <v>8.1000000000000003E-2</v>
      </c>
      <c r="L939" s="9">
        <f t="shared" si="71"/>
        <v>59.135708870356332</v>
      </c>
      <c r="M939" s="9">
        <f t="shared" si="72"/>
        <v>2.2744503411675514</v>
      </c>
      <c r="N939" s="9">
        <f t="shared" si="73"/>
        <v>61.410159211523883</v>
      </c>
    </row>
    <row r="940" spans="1:14" ht="15" customHeight="1" x14ac:dyDescent="0.25">
      <c r="A940" s="11">
        <v>41464</v>
      </c>
      <c r="B940" s="345">
        <v>28</v>
      </c>
      <c r="C940" s="21">
        <v>1</v>
      </c>
      <c r="D940" s="21">
        <v>1</v>
      </c>
      <c r="E940" s="21" t="s">
        <v>142</v>
      </c>
      <c r="F940" s="21" t="s">
        <v>148</v>
      </c>
      <c r="G940" s="21" t="s">
        <v>157</v>
      </c>
      <c r="H940" s="21" t="s">
        <v>154</v>
      </c>
      <c r="I940" s="326">
        <v>4.9000000000000002E-2</v>
      </c>
      <c r="J940" s="330">
        <v>1.7000000000000001E-2</v>
      </c>
      <c r="K940" s="330">
        <f t="shared" si="70"/>
        <v>6.6000000000000003E-2</v>
      </c>
      <c r="L940" s="9">
        <f t="shared" si="71"/>
        <v>37.149355572403337</v>
      </c>
      <c r="M940" s="9">
        <f t="shared" si="72"/>
        <v>12.888551933282791</v>
      </c>
      <c r="N940" s="9">
        <f t="shared" si="73"/>
        <v>50.037907505686128</v>
      </c>
    </row>
    <row r="941" spans="1:14" ht="15" customHeight="1" x14ac:dyDescent="0.25">
      <c r="A941" s="11">
        <v>41464</v>
      </c>
      <c r="B941" s="345">
        <v>31</v>
      </c>
      <c r="C941" s="21">
        <v>1</v>
      </c>
      <c r="D941" s="21">
        <v>1</v>
      </c>
      <c r="E941" s="21" t="s">
        <v>142</v>
      </c>
      <c r="F941" s="21" t="s">
        <v>150</v>
      </c>
      <c r="G941" s="21" t="s">
        <v>154</v>
      </c>
      <c r="H941" s="21" t="s">
        <v>154</v>
      </c>
      <c r="I941" s="326">
        <v>2.1000000000000001E-2</v>
      </c>
      <c r="J941" s="330">
        <v>1.7999999999999999E-2</v>
      </c>
      <c r="K941" s="330">
        <f t="shared" si="70"/>
        <v>3.9E-2</v>
      </c>
      <c r="L941" s="9">
        <f t="shared" si="71"/>
        <v>15.921152388172858</v>
      </c>
      <c r="M941" s="9">
        <f t="shared" si="72"/>
        <v>13.646702047005308</v>
      </c>
      <c r="N941" s="9">
        <f t="shared" si="73"/>
        <v>29.567854435178166</v>
      </c>
    </row>
    <row r="942" spans="1:14" ht="15" customHeight="1" x14ac:dyDescent="0.25">
      <c r="A942" s="11">
        <v>41464</v>
      </c>
      <c r="B942" s="345">
        <v>32</v>
      </c>
      <c r="C942" s="21">
        <v>1</v>
      </c>
      <c r="D942" s="21">
        <v>1</v>
      </c>
      <c r="E942" s="21" t="s">
        <v>142</v>
      </c>
      <c r="F942" s="21" t="s">
        <v>151</v>
      </c>
      <c r="G942" s="21" t="s">
        <v>154</v>
      </c>
      <c r="H942" s="21" t="s">
        <v>154</v>
      </c>
      <c r="I942" s="326">
        <v>1.4E-2</v>
      </c>
      <c r="J942" s="330">
        <v>6.0000000000000001E-3</v>
      </c>
      <c r="K942" s="330">
        <f t="shared" si="70"/>
        <v>0.02</v>
      </c>
      <c r="L942" s="9">
        <f t="shared" si="71"/>
        <v>10.614101592115238</v>
      </c>
      <c r="M942" s="9">
        <f t="shared" si="72"/>
        <v>4.5489006823351028</v>
      </c>
      <c r="N942" s="9">
        <f t="shared" si="73"/>
        <v>15.163002274450342</v>
      </c>
    </row>
    <row r="943" spans="1:14" ht="15" customHeight="1" x14ac:dyDescent="0.25">
      <c r="A943" s="11">
        <v>41464</v>
      </c>
      <c r="B943" s="448">
        <v>74</v>
      </c>
      <c r="C943" s="21">
        <v>1</v>
      </c>
      <c r="D943" s="21">
        <v>3</v>
      </c>
      <c r="E943" s="21" t="s">
        <v>143</v>
      </c>
      <c r="F943" s="21" t="s">
        <v>150</v>
      </c>
      <c r="G943" s="21" t="s">
        <v>154</v>
      </c>
      <c r="H943" s="21" t="s">
        <v>154</v>
      </c>
      <c r="I943" s="326">
        <v>8.5999999999999993E-2</v>
      </c>
      <c r="J943" s="330">
        <v>2.8000000000000001E-2</v>
      </c>
      <c r="K943" s="330">
        <f t="shared" si="70"/>
        <v>0.11399999999999999</v>
      </c>
      <c r="L943" s="9">
        <f t="shared" si="71"/>
        <v>65.200909780136456</v>
      </c>
      <c r="M943" s="9">
        <f t="shared" si="72"/>
        <v>21.228203184230477</v>
      </c>
      <c r="N943" s="9">
        <f t="shared" si="73"/>
        <v>86.429112964366951</v>
      </c>
    </row>
    <row r="944" spans="1:14" ht="15" customHeight="1" x14ac:dyDescent="0.25">
      <c r="A944" s="11">
        <v>41464</v>
      </c>
      <c r="B944" s="448">
        <v>80</v>
      </c>
      <c r="C944" s="21">
        <v>1</v>
      </c>
      <c r="D944" s="21">
        <v>3</v>
      </c>
      <c r="E944" s="21" t="s">
        <v>143</v>
      </c>
      <c r="F944" s="21" t="s">
        <v>148</v>
      </c>
      <c r="G944" s="21" t="s">
        <v>154</v>
      </c>
      <c r="H944" s="21" t="s">
        <v>154</v>
      </c>
      <c r="I944" s="326">
        <v>3.5000000000000003E-2</v>
      </c>
      <c r="J944" s="330">
        <v>2.9000000000000001E-2</v>
      </c>
      <c r="K944" s="330">
        <f t="shared" si="70"/>
        <v>6.4000000000000001E-2</v>
      </c>
      <c r="L944" s="9">
        <f t="shared" si="71"/>
        <v>26.535253980288104</v>
      </c>
      <c r="M944" s="9">
        <f t="shared" si="72"/>
        <v>21.986353297952995</v>
      </c>
      <c r="N944" s="9">
        <f t="shared" si="73"/>
        <v>48.521607278241092</v>
      </c>
    </row>
    <row r="945" spans="1:14" ht="15" customHeight="1" x14ac:dyDescent="0.25">
      <c r="A945" s="11">
        <v>41464</v>
      </c>
      <c r="B945" s="448">
        <v>86</v>
      </c>
      <c r="C945" s="21">
        <v>1</v>
      </c>
      <c r="D945" s="21">
        <v>3</v>
      </c>
      <c r="E945" s="21" t="s">
        <v>143</v>
      </c>
      <c r="F945" s="21" t="s">
        <v>149</v>
      </c>
      <c r="G945" s="21" t="s">
        <v>154</v>
      </c>
      <c r="H945" s="21" t="s">
        <v>154</v>
      </c>
      <c r="I945" s="326">
        <v>0.112</v>
      </c>
      <c r="J945" s="330">
        <v>1.7000000000000001E-2</v>
      </c>
      <c r="K945" s="330">
        <f t="shared" si="70"/>
        <v>0.129</v>
      </c>
      <c r="L945" s="9">
        <f t="shared" si="71"/>
        <v>84.912812736921907</v>
      </c>
      <c r="M945" s="9">
        <f t="shared" si="72"/>
        <v>12.888551933282791</v>
      </c>
      <c r="N945" s="9">
        <f t="shared" si="73"/>
        <v>97.801364670204705</v>
      </c>
    </row>
    <row r="946" spans="1:14" ht="15" customHeight="1" x14ac:dyDescent="0.25">
      <c r="A946" s="11">
        <v>41464</v>
      </c>
      <c r="B946" s="448">
        <v>88</v>
      </c>
      <c r="C946" s="21">
        <v>1</v>
      </c>
      <c r="D946" s="21">
        <v>3</v>
      </c>
      <c r="E946" s="21" t="s">
        <v>143</v>
      </c>
      <c r="F946" s="21" t="s">
        <v>148</v>
      </c>
      <c r="G946" s="21" t="s">
        <v>154</v>
      </c>
      <c r="H946" s="21" t="s">
        <v>155</v>
      </c>
      <c r="I946" s="326">
        <v>0.02</v>
      </c>
      <c r="J946" s="330">
        <v>1.4999999999999999E-2</v>
      </c>
      <c r="K946" s="330">
        <f t="shared" si="70"/>
        <v>3.5000000000000003E-2</v>
      </c>
      <c r="L946" s="9">
        <f t="shared" si="71"/>
        <v>15.163002274450342</v>
      </c>
      <c r="M946" s="9">
        <f t="shared" si="72"/>
        <v>11.372251705837757</v>
      </c>
      <c r="N946" s="9">
        <f t="shared" si="73"/>
        <v>26.535253980288104</v>
      </c>
    </row>
    <row r="947" spans="1:14" ht="15" customHeight="1" x14ac:dyDescent="0.25">
      <c r="A947" s="11">
        <v>41464</v>
      </c>
      <c r="B947" s="448">
        <v>89</v>
      </c>
      <c r="C947" s="21">
        <v>1</v>
      </c>
      <c r="D947" s="21">
        <v>3</v>
      </c>
      <c r="E947" s="21" t="s">
        <v>143</v>
      </c>
      <c r="F947" s="21" t="s">
        <v>148</v>
      </c>
      <c r="G947" s="21" t="s">
        <v>154</v>
      </c>
      <c r="H947" s="21" t="s">
        <v>156</v>
      </c>
      <c r="I947" s="326">
        <v>4.9000000000000002E-2</v>
      </c>
      <c r="J947" s="330">
        <v>0.02</v>
      </c>
      <c r="K947" s="330">
        <f t="shared" si="70"/>
        <v>6.9000000000000006E-2</v>
      </c>
      <c r="L947" s="9">
        <f t="shared" si="71"/>
        <v>37.149355572403337</v>
      </c>
      <c r="M947" s="9">
        <f t="shared" si="72"/>
        <v>15.163002274450342</v>
      </c>
      <c r="N947" s="9">
        <f t="shared" si="73"/>
        <v>52.312357846853686</v>
      </c>
    </row>
    <row r="948" spans="1:14" ht="15" customHeight="1" x14ac:dyDescent="0.25">
      <c r="A948" s="11">
        <v>41464</v>
      </c>
      <c r="B948" s="448">
        <v>94</v>
      </c>
      <c r="C948" s="21">
        <v>1</v>
      </c>
      <c r="D948" s="21">
        <v>3</v>
      </c>
      <c r="E948" s="21" t="s">
        <v>143</v>
      </c>
      <c r="F948" s="21" t="s">
        <v>148</v>
      </c>
      <c r="G948" s="21" t="s">
        <v>157</v>
      </c>
      <c r="H948" s="21" t="s">
        <v>154</v>
      </c>
      <c r="I948" s="326">
        <v>7.3999999999999996E-2</v>
      </c>
      <c r="J948" s="330">
        <v>2.5999999999999999E-2</v>
      </c>
      <c r="K948" s="330">
        <f t="shared" si="70"/>
        <v>9.9999999999999992E-2</v>
      </c>
      <c r="L948" s="9">
        <f t="shared" si="71"/>
        <v>56.103108415466266</v>
      </c>
      <c r="M948" s="9">
        <f t="shared" si="72"/>
        <v>19.711902956785444</v>
      </c>
      <c r="N948" s="9">
        <f t="shared" si="73"/>
        <v>75.815011372251703</v>
      </c>
    </row>
    <row r="949" spans="1:14" ht="15" customHeight="1" x14ac:dyDescent="0.25">
      <c r="A949" s="11">
        <v>41464</v>
      </c>
      <c r="B949" s="448">
        <v>105</v>
      </c>
      <c r="C949" s="21">
        <v>1</v>
      </c>
      <c r="D949" s="21">
        <v>3</v>
      </c>
      <c r="E949" s="21" t="s">
        <v>143</v>
      </c>
      <c r="F949" s="21" t="s">
        <v>151</v>
      </c>
      <c r="G949" s="21" t="s">
        <v>154</v>
      </c>
      <c r="H949" s="21" t="s">
        <v>154</v>
      </c>
      <c r="I949" s="326">
        <v>8.0000000000000002E-3</v>
      </c>
      <c r="J949" s="330">
        <v>1.2E-2</v>
      </c>
      <c r="K949" s="330">
        <f t="shared" si="70"/>
        <v>0.02</v>
      </c>
      <c r="L949" s="9">
        <f t="shared" si="71"/>
        <v>6.0652009097801365</v>
      </c>
      <c r="M949" s="9">
        <f t="shared" si="72"/>
        <v>9.0978013646702056</v>
      </c>
      <c r="N949" s="9">
        <f t="shared" si="73"/>
        <v>15.163002274450342</v>
      </c>
    </row>
    <row r="950" spans="1:14" ht="15" customHeight="1" x14ac:dyDescent="0.25">
      <c r="A950" s="11">
        <v>41464</v>
      </c>
      <c r="B950" s="345">
        <v>108</v>
      </c>
      <c r="C950" s="21">
        <v>2</v>
      </c>
      <c r="D950" s="21">
        <v>1</v>
      </c>
      <c r="E950" s="21" t="s">
        <v>144</v>
      </c>
      <c r="F950" s="21" t="s">
        <v>149</v>
      </c>
      <c r="G950" s="21" t="s">
        <v>154</v>
      </c>
      <c r="H950" s="21" t="s">
        <v>154</v>
      </c>
      <c r="I950" s="326">
        <v>4.8000000000000001E-2</v>
      </c>
      <c r="J950" s="330">
        <v>3.1E-2</v>
      </c>
      <c r="K950" s="330">
        <f t="shared" si="70"/>
        <v>7.9000000000000001E-2</v>
      </c>
      <c r="L950" s="9">
        <f t="shared" si="71"/>
        <v>36.391205458680822</v>
      </c>
      <c r="M950" s="9">
        <f t="shared" si="72"/>
        <v>23.502653525398031</v>
      </c>
      <c r="N950" s="9">
        <f t="shared" si="73"/>
        <v>59.893858984078847</v>
      </c>
    </row>
    <row r="951" spans="1:14" ht="15" customHeight="1" x14ac:dyDescent="0.25">
      <c r="A951" s="11">
        <v>41464</v>
      </c>
      <c r="B951" s="345">
        <v>119</v>
      </c>
      <c r="C951" s="21">
        <v>2</v>
      </c>
      <c r="D951" s="21">
        <v>1</v>
      </c>
      <c r="E951" s="21" t="s">
        <v>144</v>
      </c>
      <c r="F951" s="21" t="s">
        <v>148</v>
      </c>
      <c r="G951" s="21" t="s">
        <v>154</v>
      </c>
      <c r="H951" s="21" t="s">
        <v>156</v>
      </c>
      <c r="I951" s="326">
        <v>5.5E-2</v>
      </c>
      <c r="J951" s="330">
        <v>1.7000000000000001E-2</v>
      </c>
      <c r="K951" s="330">
        <f t="shared" si="70"/>
        <v>7.2000000000000008E-2</v>
      </c>
      <c r="L951" s="9">
        <f t="shared" si="71"/>
        <v>41.698256254738439</v>
      </c>
      <c r="M951" s="9">
        <f t="shared" si="72"/>
        <v>12.888551933282791</v>
      </c>
      <c r="N951" s="9">
        <f t="shared" si="73"/>
        <v>54.586808188021237</v>
      </c>
    </row>
    <row r="952" spans="1:14" ht="15" customHeight="1" x14ac:dyDescent="0.25">
      <c r="A952" s="11">
        <v>41464</v>
      </c>
      <c r="B952" s="345">
        <v>123</v>
      </c>
      <c r="C952" s="21">
        <v>2</v>
      </c>
      <c r="D952" s="21">
        <v>1</v>
      </c>
      <c r="E952" s="21" t="s">
        <v>144</v>
      </c>
      <c r="F952" s="21" t="s">
        <v>148</v>
      </c>
      <c r="G952" s="21" t="s">
        <v>157</v>
      </c>
      <c r="H952" s="21" t="s">
        <v>154</v>
      </c>
      <c r="I952" s="326">
        <v>6.7000000000000004E-2</v>
      </c>
      <c r="J952" s="330">
        <v>0.01</v>
      </c>
      <c r="K952" s="330">
        <f t="shared" ref="K952:K1015" si="74">SUM(I952,J952)</f>
        <v>7.6999999999999999E-2</v>
      </c>
      <c r="L952" s="9">
        <f t="shared" ref="L952:L1015" si="75">(10000*I952)/13.19</f>
        <v>50.796057619408643</v>
      </c>
      <c r="M952" s="9">
        <f t="shared" ref="M952:M1015" si="76">(10000*J952)/13.19</f>
        <v>7.581501137225171</v>
      </c>
      <c r="N952" s="9">
        <f t="shared" ref="N952:N1015" si="77">(10000*K952)/13.19</f>
        <v>58.377558756633817</v>
      </c>
    </row>
    <row r="953" spans="1:14" ht="15" customHeight="1" x14ac:dyDescent="0.25">
      <c r="A953" s="11">
        <v>41464</v>
      </c>
      <c r="B953" s="345">
        <v>124</v>
      </c>
      <c r="C953" s="21">
        <v>2</v>
      </c>
      <c r="D953" s="21">
        <v>1</v>
      </c>
      <c r="E953" s="21" t="s">
        <v>144</v>
      </c>
      <c r="F953" s="21" t="s">
        <v>148</v>
      </c>
      <c r="G953" s="21" t="s">
        <v>154</v>
      </c>
      <c r="H953" s="21" t="s">
        <v>154</v>
      </c>
      <c r="I953" s="326">
        <v>4.2000000000000003E-2</v>
      </c>
      <c r="J953" s="330">
        <v>1.0999999999999999E-2</v>
      </c>
      <c r="K953" s="330">
        <f t="shared" si="74"/>
        <v>5.3000000000000005E-2</v>
      </c>
      <c r="L953" s="9">
        <f t="shared" si="75"/>
        <v>31.842304776345717</v>
      </c>
      <c r="M953" s="9">
        <f t="shared" si="76"/>
        <v>8.3396512509476874</v>
      </c>
      <c r="N953" s="9">
        <f t="shared" si="77"/>
        <v>40.181956027293403</v>
      </c>
    </row>
    <row r="954" spans="1:14" ht="15" customHeight="1" x14ac:dyDescent="0.25">
      <c r="A954" s="11">
        <v>41464</v>
      </c>
      <c r="B954" s="345">
        <v>132</v>
      </c>
      <c r="C954" s="21">
        <v>2</v>
      </c>
      <c r="D954" s="21">
        <v>1</v>
      </c>
      <c r="E954" s="21" t="s">
        <v>144</v>
      </c>
      <c r="F954" s="21" t="s">
        <v>150</v>
      </c>
      <c r="G954" s="21" t="s">
        <v>154</v>
      </c>
      <c r="H954" s="21" t="s">
        <v>154</v>
      </c>
      <c r="I954" s="326">
        <v>1.6E-2</v>
      </c>
      <c r="J954" s="330">
        <v>0.02</v>
      </c>
      <c r="K954" s="330">
        <f t="shared" si="74"/>
        <v>3.6000000000000004E-2</v>
      </c>
      <c r="L954" s="9">
        <f t="shared" si="75"/>
        <v>12.130401819560273</v>
      </c>
      <c r="M954" s="9">
        <f t="shared" si="76"/>
        <v>15.163002274450342</v>
      </c>
      <c r="N954" s="9">
        <f t="shared" si="77"/>
        <v>27.293404094010619</v>
      </c>
    </row>
    <row r="955" spans="1:14" ht="15" customHeight="1" x14ac:dyDescent="0.25">
      <c r="A955" s="11">
        <v>41464</v>
      </c>
      <c r="B955" s="345">
        <v>133</v>
      </c>
      <c r="C955" s="21">
        <v>2</v>
      </c>
      <c r="D955" s="21">
        <v>1</v>
      </c>
      <c r="E955" s="21" t="s">
        <v>144</v>
      </c>
      <c r="F955" s="21" t="s">
        <v>148</v>
      </c>
      <c r="G955" s="21" t="s">
        <v>154</v>
      </c>
      <c r="H955" s="21" t="s">
        <v>155</v>
      </c>
      <c r="I955" s="326">
        <v>1.7999999999999999E-2</v>
      </c>
      <c r="J955" s="330">
        <v>0.01</v>
      </c>
      <c r="K955" s="330">
        <f t="shared" si="74"/>
        <v>2.7999999999999997E-2</v>
      </c>
      <c r="L955" s="9">
        <f t="shared" si="75"/>
        <v>13.646702047005308</v>
      </c>
      <c r="M955" s="9">
        <f t="shared" si="76"/>
        <v>7.581501137225171</v>
      </c>
      <c r="N955" s="9">
        <f t="shared" si="77"/>
        <v>21.228203184230473</v>
      </c>
    </row>
    <row r="956" spans="1:14" ht="15" customHeight="1" x14ac:dyDescent="0.25">
      <c r="A956" s="11">
        <v>41464</v>
      </c>
      <c r="B956" s="345">
        <v>134</v>
      </c>
      <c r="C956" s="21">
        <v>2</v>
      </c>
      <c r="D956" s="21">
        <v>1</v>
      </c>
      <c r="E956" s="21" t="s">
        <v>144</v>
      </c>
      <c r="F956" s="21" t="s">
        <v>151</v>
      </c>
      <c r="G956" s="21" t="s">
        <v>154</v>
      </c>
      <c r="H956" s="21" t="s">
        <v>154</v>
      </c>
      <c r="I956" s="326">
        <v>2.5000000000000001E-2</v>
      </c>
      <c r="J956" s="330">
        <v>6.0000000000000001E-3</v>
      </c>
      <c r="K956" s="330">
        <f t="shared" si="74"/>
        <v>3.1E-2</v>
      </c>
      <c r="L956" s="9">
        <f t="shared" si="75"/>
        <v>18.953752843062926</v>
      </c>
      <c r="M956" s="9">
        <f t="shared" si="76"/>
        <v>4.5489006823351028</v>
      </c>
      <c r="N956" s="9">
        <f t="shared" si="77"/>
        <v>23.502653525398031</v>
      </c>
    </row>
    <row r="957" spans="1:14" ht="15" customHeight="1" x14ac:dyDescent="0.25">
      <c r="A957" s="11">
        <v>41464</v>
      </c>
      <c r="B957" s="345">
        <v>177</v>
      </c>
      <c r="C957" s="21">
        <v>2</v>
      </c>
      <c r="D957" s="21">
        <v>3</v>
      </c>
      <c r="E957" s="21" t="s">
        <v>143</v>
      </c>
      <c r="F957" s="21" t="s">
        <v>148</v>
      </c>
      <c r="G957" s="21" t="s">
        <v>154</v>
      </c>
      <c r="H957" s="21" t="s">
        <v>156</v>
      </c>
      <c r="I957" s="326">
        <v>2.9000000000000001E-2</v>
      </c>
      <c r="J957" s="330">
        <v>2E-3</v>
      </c>
      <c r="K957" s="330">
        <f t="shared" si="74"/>
        <v>3.1E-2</v>
      </c>
      <c r="L957" s="9">
        <f t="shared" si="75"/>
        <v>21.986353297952995</v>
      </c>
      <c r="M957" s="9">
        <f t="shared" si="76"/>
        <v>1.5163002274450341</v>
      </c>
      <c r="N957" s="9">
        <f t="shared" si="77"/>
        <v>23.502653525398031</v>
      </c>
    </row>
    <row r="958" spans="1:14" ht="15" customHeight="1" x14ac:dyDescent="0.25">
      <c r="A958" s="11">
        <v>41464</v>
      </c>
      <c r="B958" s="345">
        <v>178</v>
      </c>
      <c r="C958" s="21">
        <v>2</v>
      </c>
      <c r="D958" s="21">
        <v>3</v>
      </c>
      <c r="E958" s="21" t="s">
        <v>143</v>
      </c>
      <c r="F958" s="21" t="s">
        <v>148</v>
      </c>
      <c r="G958" s="21" t="s">
        <v>154</v>
      </c>
      <c r="H958" s="21" t="s">
        <v>155</v>
      </c>
      <c r="I958" s="326">
        <v>3.5999999999999997E-2</v>
      </c>
      <c r="J958" s="330">
        <v>8.0000000000000002E-3</v>
      </c>
      <c r="K958" s="330">
        <f t="shared" si="74"/>
        <v>4.3999999999999997E-2</v>
      </c>
      <c r="L958" s="9">
        <f t="shared" si="75"/>
        <v>27.293404094010615</v>
      </c>
      <c r="M958" s="9">
        <f t="shared" si="76"/>
        <v>6.0652009097801365</v>
      </c>
      <c r="N958" s="9">
        <f t="shared" si="77"/>
        <v>33.35860500379075</v>
      </c>
    </row>
    <row r="959" spans="1:14" ht="15" customHeight="1" x14ac:dyDescent="0.25">
      <c r="A959" s="11">
        <v>41464</v>
      </c>
      <c r="B959" s="345">
        <v>181</v>
      </c>
      <c r="C959" s="21">
        <v>2</v>
      </c>
      <c r="D959" s="21">
        <v>3</v>
      </c>
      <c r="E959" s="21" t="s">
        <v>143</v>
      </c>
      <c r="F959" s="21" t="s">
        <v>151</v>
      </c>
      <c r="G959" s="21" t="s">
        <v>154</v>
      </c>
      <c r="H959" s="21" t="s">
        <v>154</v>
      </c>
      <c r="I959" s="326">
        <v>1.6E-2</v>
      </c>
      <c r="J959" s="178">
        <v>6.8000000000000005E-4</v>
      </c>
      <c r="K959" s="330">
        <f t="shared" si="74"/>
        <v>1.668E-2</v>
      </c>
      <c r="L959" s="9">
        <f t="shared" si="75"/>
        <v>12.130401819560273</v>
      </c>
      <c r="M959" s="9">
        <f t="shared" si="76"/>
        <v>0.51554207733131163</v>
      </c>
      <c r="N959" s="9">
        <f t="shared" si="77"/>
        <v>12.645943896891586</v>
      </c>
    </row>
    <row r="960" spans="1:14" ht="15" customHeight="1" x14ac:dyDescent="0.25">
      <c r="A960" s="11">
        <v>41464</v>
      </c>
      <c r="B960" s="345">
        <v>185</v>
      </c>
      <c r="C960" s="21">
        <v>2</v>
      </c>
      <c r="D960" s="21">
        <v>3</v>
      </c>
      <c r="E960" s="21" t="s">
        <v>143</v>
      </c>
      <c r="F960" s="21" t="s">
        <v>150</v>
      </c>
      <c r="G960" s="21" t="s">
        <v>154</v>
      </c>
      <c r="H960" s="21" t="s">
        <v>154</v>
      </c>
      <c r="I960" s="171">
        <v>1.155E-2</v>
      </c>
      <c r="J960" s="330">
        <v>6.0000000000000001E-3</v>
      </c>
      <c r="K960" s="330">
        <f t="shared" si="74"/>
        <v>1.755E-2</v>
      </c>
      <c r="L960" s="9">
        <f t="shared" si="75"/>
        <v>8.756633813495073</v>
      </c>
      <c r="M960" s="9">
        <f t="shared" si="76"/>
        <v>4.5489006823351028</v>
      </c>
      <c r="N960" s="9">
        <f t="shared" si="77"/>
        <v>13.305534495830175</v>
      </c>
    </row>
    <row r="961" spans="1:14" ht="15" customHeight="1" x14ac:dyDescent="0.25">
      <c r="A961" s="11">
        <v>41464</v>
      </c>
      <c r="B961" s="345">
        <v>198</v>
      </c>
      <c r="C961" s="21">
        <v>2</v>
      </c>
      <c r="D961" s="21">
        <v>3</v>
      </c>
      <c r="E961" s="21" t="s">
        <v>143</v>
      </c>
      <c r="F961" s="21" t="s">
        <v>148</v>
      </c>
      <c r="G961" s="21" t="s">
        <v>154</v>
      </c>
      <c r="H961" s="21" t="s">
        <v>154</v>
      </c>
      <c r="I961" s="326">
        <v>8.9999999999999993E-3</v>
      </c>
      <c r="J961" s="179">
        <v>1.1000000000000001E-3</v>
      </c>
      <c r="K961" s="330">
        <f t="shared" si="74"/>
        <v>1.01E-2</v>
      </c>
      <c r="L961" s="9">
        <f t="shared" si="75"/>
        <v>6.8233510235026538</v>
      </c>
      <c r="M961" s="9">
        <f t="shared" si="76"/>
        <v>0.83396512509476883</v>
      </c>
      <c r="N961" s="9">
        <f t="shared" si="77"/>
        <v>7.6573161485974222</v>
      </c>
    </row>
    <row r="962" spans="1:14" ht="15" customHeight="1" x14ac:dyDescent="0.25">
      <c r="A962" s="11">
        <v>41464</v>
      </c>
      <c r="B962" s="345">
        <v>204</v>
      </c>
      <c r="C962" s="21">
        <v>2</v>
      </c>
      <c r="D962" s="21">
        <v>3</v>
      </c>
      <c r="E962" s="21" t="s">
        <v>143</v>
      </c>
      <c r="F962" s="21" t="s">
        <v>148</v>
      </c>
      <c r="G962" s="21" t="s">
        <v>157</v>
      </c>
      <c r="H962" s="21" t="s">
        <v>154</v>
      </c>
      <c r="I962" s="326">
        <v>8.1000000000000003E-2</v>
      </c>
      <c r="J962" s="330">
        <v>5.0000000000000001E-3</v>
      </c>
      <c r="K962" s="330">
        <f t="shared" si="74"/>
        <v>8.6000000000000007E-2</v>
      </c>
      <c r="L962" s="9">
        <f t="shared" si="75"/>
        <v>61.410159211523883</v>
      </c>
      <c r="M962" s="9">
        <f t="shared" si="76"/>
        <v>3.7907505686125855</v>
      </c>
      <c r="N962" s="9">
        <f t="shared" si="77"/>
        <v>65.200909780136485</v>
      </c>
    </row>
    <row r="963" spans="1:14" ht="15" customHeight="1" x14ac:dyDescent="0.25">
      <c r="A963" s="11">
        <v>41464</v>
      </c>
      <c r="B963" s="345">
        <v>205</v>
      </c>
      <c r="C963" s="21">
        <v>2</v>
      </c>
      <c r="D963" s="21">
        <v>3</v>
      </c>
      <c r="E963" s="21" t="s">
        <v>143</v>
      </c>
      <c r="F963" s="21" t="s">
        <v>149</v>
      </c>
      <c r="G963" s="21" t="s">
        <v>154</v>
      </c>
      <c r="H963" s="21" t="s">
        <v>154</v>
      </c>
      <c r="I963" s="326">
        <v>2.8000000000000001E-2</v>
      </c>
      <c r="J963" s="330">
        <v>0.01</v>
      </c>
      <c r="K963" s="330">
        <f t="shared" si="74"/>
        <v>3.7999999999999999E-2</v>
      </c>
      <c r="L963" s="9">
        <f t="shared" si="75"/>
        <v>21.228203184230477</v>
      </c>
      <c r="M963" s="9">
        <f t="shared" si="76"/>
        <v>7.581501137225171</v>
      </c>
      <c r="N963" s="9">
        <f t="shared" si="77"/>
        <v>28.809704321455648</v>
      </c>
    </row>
    <row r="964" spans="1:14" ht="15" customHeight="1" x14ac:dyDescent="0.25">
      <c r="A964" s="11">
        <v>41464</v>
      </c>
      <c r="B964" s="345">
        <v>223</v>
      </c>
      <c r="C964" s="21">
        <v>3</v>
      </c>
      <c r="D964" s="21">
        <v>1</v>
      </c>
      <c r="E964" s="21" t="s">
        <v>145</v>
      </c>
      <c r="F964" s="21" t="s">
        <v>151</v>
      </c>
      <c r="G964" s="21" t="s">
        <v>154</v>
      </c>
      <c r="H964" s="21" t="s">
        <v>154</v>
      </c>
      <c r="I964" s="326">
        <v>1.2999999999999999E-2</v>
      </c>
      <c r="J964" s="330">
        <v>6.0000000000000001E-3</v>
      </c>
      <c r="K964" s="330">
        <f t="shared" si="74"/>
        <v>1.9E-2</v>
      </c>
      <c r="L964" s="9">
        <f t="shared" si="75"/>
        <v>9.855951478392722</v>
      </c>
      <c r="M964" s="9">
        <f t="shared" si="76"/>
        <v>4.5489006823351028</v>
      </c>
      <c r="N964" s="9">
        <f t="shared" si="77"/>
        <v>14.404852160727824</v>
      </c>
    </row>
    <row r="965" spans="1:14" ht="15" customHeight="1" x14ac:dyDescent="0.25">
      <c r="A965" s="11">
        <v>41464</v>
      </c>
      <c r="B965" s="345">
        <v>224</v>
      </c>
      <c r="C965" s="21">
        <v>3</v>
      </c>
      <c r="D965" s="21">
        <v>1</v>
      </c>
      <c r="E965" s="21" t="s">
        <v>145</v>
      </c>
      <c r="F965" s="21" t="s">
        <v>148</v>
      </c>
      <c r="G965" s="21" t="s">
        <v>154</v>
      </c>
      <c r="H965" s="21" t="s">
        <v>156</v>
      </c>
      <c r="I965" s="326">
        <v>1.6E-2</v>
      </c>
      <c r="J965" s="330">
        <v>2.8000000000000001E-2</v>
      </c>
      <c r="K965" s="330">
        <f t="shared" si="74"/>
        <v>4.3999999999999997E-2</v>
      </c>
      <c r="L965" s="9">
        <f t="shared" si="75"/>
        <v>12.130401819560273</v>
      </c>
      <c r="M965" s="9">
        <f t="shared" si="76"/>
        <v>21.228203184230477</v>
      </c>
      <c r="N965" s="9">
        <f t="shared" si="77"/>
        <v>33.35860500379075</v>
      </c>
    </row>
    <row r="966" spans="1:14" ht="15" customHeight="1" x14ac:dyDescent="0.25">
      <c r="A966" s="11">
        <v>41464</v>
      </c>
      <c r="B966" s="345">
        <v>227</v>
      </c>
      <c r="C966" s="21">
        <v>3</v>
      </c>
      <c r="D966" s="21">
        <v>1</v>
      </c>
      <c r="E966" s="21" t="s">
        <v>145</v>
      </c>
      <c r="F966" s="21" t="s">
        <v>148</v>
      </c>
      <c r="G966" s="21" t="s">
        <v>154</v>
      </c>
      <c r="H966" s="21" t="s">
        <v>154</v>
      </c>
      <c r="I966" s="326">
        <v>2.1000000000000001E-2</v>
      </c>
      <c r="J966" s="330">
        <v>3.7999999999999999E-2</v>
      </c>
      <c r="K966" s="330">
        <f t="shared" si="74"/>
        <v>5.8999999999999997E-2</v>
      </c>
      <c r="L966" s="9">
        <f t="shared" si="75"/>
        <v>15.921152388172858</v>
      </c>
      <c r="M966" s="9">
        <f t="shared" si="76"/>
        <v>28.809704321455648</v>
      </c>
      <c r="N966" s="9">
        <f t="shared" si="77"/>
        <v>44.730856709628512</v>
      </c>
    </row>
    <row r="967" spans="1:14" ht="15" customHeight="1" x14ac:dyDescent="0.25">
      <c r="A967" s="11">
        <v>41464</v>
      </c>
      <c r="B967" s="345">
        <v>229</v>
      </c>
      <c r="C967" s="21">
        <v>3</v>
      </c>
      <c r="D967" s="21">
        <v>1</v>
      </c>
      <c r="E967" s="21" t="s">
        <v>145</v>
      </c>
      <c r="F967" s="21" t="s">
        <v>149</v>
      </c>
      <c r="G967" s="21" t="s">
        <v>154</v>
      </c>
      <c r="H967" s="21" t="s">
        <v>154</v>
      </c>
      <c r="I967" s="326">
        <v>3.4000000000000002E-2</v>
      </c>
      <c r="J967" s="330">
        <v>2.7E-2</v>
      </c>
      <c r="K967" s="330">
        <f t="shared" si="74"/>
        <v>6.0999999999999999E-2</v>
      </c>
      <c r="L967" s="9">
        <f t="shared" si="75"/>
        <v>25.777103866565582</v>
      </c>
      <c r="M967" s="9">
        <f t="shared" si="76"/>
        <v>20.470053070507962</v>
      </c>
      <c r="N967" s="9">
        <f t="shared" si="77"/>
        <v>46.247156937073541</v>
      </c>
    </row>
    <row r="968" spans="1:14" ht="15" customHeight="1" x14ac:dyDescent="0.25">
      <c r="A968" s="11">
        <v>41464</v>
      </c>
      <c r="B968" s="345">
        <v>232</v>
      </c>
      <c r="C968" s="21">
        <v>3</v>
      </c>
      <c r="D968" s="21">
        <v>1</v>
      </c>
      <c r="E968" s="21" t="s">
        <v>145</v>
      </c>
      <c r="F968" s="21" t="s">
        <v>148</v>
      </c>
      <c r="G968" s="21" t="s">
        <v>154</v>
      </c>
      <c r="H968" s="21" t="s">
        <v>155</v>
      </c>
      <c r="I968" s="326">
        <v>4.2999999999999997E-2</v>
      </c>
      <c r="J968" s="330">
        <v>3.5000000000000003E-2</v>
      </c>
      <c r="K968" s="330">
        <f t="shared" si="74"/>
        <v>7.8E-2</v>
      </c>
      <c r="L968" s="9">
        <f t="shared" si="75"/>
        <v>32.600454890068228</v>
      </c>
      <c r="M968" s="9">
        <f t="shared" si="76"/>
        <v>26.535253980288104</v>
      </c>
      <c r="N968" s="9">
        <f t="shared" si="77"/>
        <v>59.135708870356332</v>
      </c>
    </row>
    <row r="969" spans="1:14" ht="15" customHeight="1" x14ac:dyDescent="0.25">
      <c r="A969" s="11">
        <v>41464</v>
      </c>
      <c r="B969" s="345">
        <v>244</v>
      </c>
      <c r="C969" s="21">
        <v>3</v>
      </c>
      <c r="D969" s="21">
        <v>1</v>
      </c>
      <c r="E969" s="21" t="s">
        <v>145</v>
      </c>
      <c r="F969" s="21" t="s">
        <v>148</v>
      </c>
      <c r="G969" s="21" t="s">
        <v>157</v>
      </c>
      <c r="H969" s="21" t="s">
        <v>154</v>
      </c>
      <c r="I969" s="326">
        <v>1.6E-2</v>
      </c>
      <c r="J969" s="330">
        <v>7.0000000000000001E-3</v>
      </c>
      <c r="K969" s="330">
        <f t="shared" si="74"/>
        <v>2.3E-2</v>
      </c>
      <c r="L969" s="9">
        <f t="shared" si="75"/>
        <v>12.130401819560273</v>
      </c>
      <c r="M969" s="9">
        <f t="shared" si="76"/>
        <v>5.3070507960576192</v>
      </c>
      <c r="N969" s="9">
        <f t="shared" si="77"/>
        <v>17.437452615617893</v>
      </c>
    </row>
    <row r="970" spans="1:14" ht="15" customHeight="1" x14ac:dyDescent="0.25">
      <c r="A970" s="11">
        <v>41464</v>
      </c>
      <c r="B970" s="345">
        <v>245</v>
      </c>
      <c r="C970" s="21">
        <v>3</v>
      </c>
      <c r="D970" s="21">
        <v>1</v>
      </c>
      <c r="E970" s="21" t="s">
        <v>145</v>
      </c>
      <c r="F970" s="21" t="s">
        <v>150</v>
      </c>
      <c r="G970" s="21" t="s">
        <v>154</v>
      </c>
      <c r="H970" s="21" t="s">
        <v>154</v>
      </c>
      <c r="I970" s="326">
        <v>0.03</v>
      </c>
      <c r="J970" s="330">
        <v>4.1000000000000002E-2</v>
      </c>
      <c r="K970" s="330">
        <f t="shared" si="74"/>
        <v>7.1000000000000008E-2</v>
      </c>
      <c r="L970" s="9">
        <f t="shared" si="75"/>
        <v>22.744503411675513</v>
      </c>
      <c r="M970" s="9">
        <f t="shared" si="76"/>
        <v>31.084154662623199</v>
      </c>
      <c r="N970" s="9">
        <f t="shared" si="77"/>
        <v>53.828658074298723</v>
      </c>
    </row>
    <row r="971" spans="1:14" ht="15" customHeight="1" x14ac:dyDescent="0.25">
      <c r="A971" s="11">
        <v>41464</v>
      </c>
      <c r="B971" s="345">
        <v>247</v>
      </c>
      <c r="C971" s="21">
        <v>3</v>
      </c>
      <c r="D971" s="21">
        <v>2</v>
      </c>
      <c r="E971" s="21" t="s">
        <v>143</v>
      </c>
      <c r="F971" s="21" t="s">
        <v>150</v>
      </c>
      <c r="G971" s="21" t="s">
        <v>154</v>
      </c>
      <c r="H971" s="21" t="s">
        <v>154</v>
      </c>
      <c r="I971" s="326">
        <v>3.4000000000000002E-2</v>
      </c>
      <c r="J971" s="330">
        <v>3.4000000000000002E-2</v>
      </c>
      <c r="K971" s="330">
        <f t="shared" si="74"/>
        <v>6.8000000000000005E-2</v>
      </c>
      <c r="L971" s="9">
        <f t="shared" si="75"/>
        <v>25.777103866565582</v>
      </c>
      <c r="M971" s="9">
        <f t="shared" si="76"/>
        <v>25.777103866565582</v>
      </c>
      <c r="N971" s="9">
        <f t="shared" si="77"/>
        <v>51.554207733131165</v>
      </c>
    </row>
    <row r="972" spans="1:14" ht="15" customHeight="1" x14ac:dyDescent="0.25">
      <c r="A972" s="11">
        <v>41464</v>
      </c>
      <c r="B972" s="345">
        <v>248</v>
      </c>
      <c r="C972" s="21">
        <v>3</v>
      </c>
      <c r="D972" s="21">
        <v>2</v>
      </c>
      <c r="E972" s="21" t="s">
        <v>143</v>
      </c>
      <c r="F972" s="21" t="s">
        <v>148</v>
      </c>
      <c r="G972" s="21" t="s">
        <v>154</v>
      </c>
      <c r="H972" s="21" t="s">
        <v>156</v>
      </c>
      <c r="I972" s="326">
        <v>4.3999999999999997E-2</v>
      </c>
      <c r="J972" s="330">
        <v>3.1E-2</v>
      </c>
      <c r="K972" s="330">
        <f t="shared" si="74"/>
        <v>7.4999999999999997E-2</v>
      </c>
      <c r="L972" s="9">
        <f t="shared" si="75"/>
        <v>33.35860500379075</v>
      </c>
      <c r="M972" s="9">
        <f t="shared" si="76"/>
        <v>23.502653525398031</v>
      </c>
      <c r="N972" s="9">
        <f t="shared" si="77"/>
        <v>56.861258529188781</v>
      </c>
    </row>
    <row r="973" spans="1:14" ht="15" customHeight="1" x14ac:dyDescent="0.25">
      <c r="A973" s="11">
        <v>41464</v>
      </c>
      <c r="B973" s="345">
        <v>250</v>
      </c>
      <c r="C973" s="21">
        <v>3</v>
      </c>
      <c r="D973" s="21">
        <v>2</v>
      </c>
      <c r="E973" s="21" t="s">
        <v>143</v>
      </c>
      <c r="F973" s="21" t="s">
        <v>148</v>
      </c>
      <c r="G973" s="21" t="s">
        <v>154</v>
      </c>
      <c r="H973" s="21" t="s">
        <v>155</v>
      </c>
      <c r="I973" s="326">
        <v>0.03</v>
      </c>
      <c r="J973" s="330">
        <v>2.1000000000000001E-2</v>
      </c>
      <c r="K973" s="330">
        <f t="shared" si="74"/>
        <v>5.1000000000000004E-2</v>
      </c>
      <c r="L973" s="9">
        <f t="shared" si="75"/>
        <v>22.744503411675513</v>
      </c>
      <c r="M973" s="9">
        <f t="shared" si="76"/>
        <v>15.921152388172858</v>
      </c>
      <c r="N973" s="9">
        <f t="shared" si="77"/>
        <v>38.665655799848373</v>
      </c>
    </row>
    <row r="974" spans="1:14" ht="15" customHeight="1" x14ac:dyDescent="0.25">
      <c r="A974" s="11">
        <v>41464</v>
      </c>
      <c r="B974" s="345">
        <v>252</v>
      </c>
      <c r="C974" s="21">
        <v>3</v>
      </c>
      <c r="D974" s="21">
        <v>2</v>
      </c>
      <c r="E974" s="21" t="s">
        <v>143</v>
      </c>
      <c r="F974" s="21" t="s">
        <v>148</v>
      </c>
      <c r="G974" s="21" t="s">
        <v>157</v>
      </c>
      <c r="H974" s="21" t="s">
        <v>154</v>
      </c>
      <c r="I974" s="326">
        <v>4.8000000000000001E-2</v>
      </c>
      <c r="J974" s="330">
        <v>1.2E-2</v>
      </c>
      <c r="K974" s="330">
        <f t="shared" si="74"/>
        <v>0.06</v>
      </c>
      <c r="L974" s="9">
        <f t="shared" si="75"/>
        <v>36.391205458680822</v>
      </c>
      <c r="M974" s="9">
        <f t="shared" si="76"/>
        <v>9.0978013646702056</v>
      </c>
      <c r="N974" s="9">
        <f t="shared" si="77"/>
        <v>45.489006823351026</v>
      </c>
    </row>
    <row r="975" spans="1:14" ht="15" customHeight="1" x14ac:dyDescent="0.25">
      <c r="A975" s="11">
        <v>41464</v>
      </c>
      <c r="B975" s="345">
        <v>257</v>
      </c>
      <c r="C975" s="21">
        <v>3</v>
      </c>
      <c r="D975" s="21">
        <v>2</v>
      </c>
      <c r="E975" s="21" t="s">
        <v>143</v>
      </c>
      <c r="F975" s="21" t="s">
        <v>151</v>
      </c>
      <c r="G975" s="21" t="s">
        <v>154</v>
      </c>
      <c r="H975" s="21" t="s">
        <v>154</v>
      </c>
      <c r="I975" s="326">
        <v>1.4999999999999999E-2</v>
      </c>
      <c r="J975" s="330">
        <v>5.0000000000000001E-3</v>
      </c>
      <c r="K975" s="330">
        <f t="shared" si="74"/>
        <v>0.02</v>
      </c>
      <c r="L975" s="9">
        <f t="shared" si="75"/>
        <v>11.372251705837757</v>
      </c>
      <c r="M975" s="9">
        <f t="shared" si="76"/>
        <v>3.7907505686125855</v>
      </c>
      <c r="N975" s="9">
        <f t="shared" si="77"/>
        <v>15.163002274450342</v>
      </c>
    </row>
    <row r="976" spans="1:14" ht="15" customHeight="1" x14ac:dyDescent="0.25">
      <c r="A976" s="11">
        <v>41464</v>
      </c>
      <c r="B976" s="345">
        <v>272</v>
      </c>
      <c r="C976" s="21">
        <v>3</v>
      </c>
      <c r="D976" s="21">
        <v>2</v>
      </c>
      <c r="E976" s="21" t="s">
        <v>143</v>
      </c>
      <c r="F976" s="21" t="s">
        <v>148</v>
      </c>
      <c r="G976" s="21" t="s">
        <v>154</v>
      </c>
      <c r="H976" s="21" t="s">
        <v>154</v>
      </c>
      <c r="I976" s="326">
        <v>3.4000000000000002E-2</v>
      </c>
      <c r="J976" s="330">
        <v>0.01</v>
      </c>
      <c r="K976" s="330">
        <f t="shared" si="74"/>
        <v>4.4000000000000004E-2</v>
      </c>
      <c r="L976" s="9">
        <f t="shared" si="75"/>
        <v>25.777103866565582</v>
      </c>
      <c r="M976" s="9">
        <f t="shared" si="76"/>
        <v>7.581501137225171</v>
      </c>
      <c r="N976" s="9">
        <f t="shared" si="77"/>
        <v>33.358605003790757</v>
      </c>
    </row>
    <row r="977" spans="1:14" ht="15" customHeight="1" x14ac:dyDescent="0.25">
      <c r="A977" s="11">
        <v>41464</v>
      </c>
      <c r="B977" s="345">
        <v>273</v>
      </c>
      <c r="C977" s="21">
        <v>3</v>
      </c>
      <c r="D977" s="21">
        <v>2</v>
      </c>
      <c r="E977" s="21" t="s">
        <v>143</v>
      </c>
      <c r="F977" s="21" t="s">
        <v>149</v>
      </c>
      <c r="G977" s="21" t="s">
        <v>154</v>
      </c>
      <c r="H977" s="21" t="s">
        <v>154</v>
      </c>
      <c r="I977" s="326">
        <v>3.1E-2</v>
      </c>
      <c r="J977" s="330">
        <v>7.0000000000000007E-2</v>
      </c>
      <c r="K977" s="330">
        <f t="shared" si="74"/>
        <v>0.10100000000000001</v>
      </c>
      <c r="L977" s="9">
        <f t="shared" si="75"/>
        <v>23.502653525398031</v>
      </c>
      <c r="M977" s="9">
        <f t="shared" si="76"/>
        <v>53.070507960576208</v>
      </c>
      <c r="N977" s="9">
        <f t="shared" si="77"/>
        <v>76.573161485974239</v>
      </c>
    </row>
    <row r="978" spans="1:14" ht="15" customHeight="1" x14ac:dyDescent="0.25">
      <c r="A978" s="11">
        <v>41464</v>
      </c>
      <c r="B978" s="345">
        <v>281</v>
      </c>
      <c r="C978" s="21">
        <v>3</v>
      </c>
      <c r="D978" s="21">
        <v>3</v>
      </c>
      <c r="E978" s="21" t="s">
        <v>142</v>
      </c>
      <c r="F978" s="21" t="s">
        <v>151</v>
      </c>
      <c r="G978" s="21" t="s">
        <v>154</v>
      </c>
      <c r="H978" s="21" t="s">
        <v>154</v>
      </c>
      <c r="I978" s="326">
        <v>2.1999999999999999E-2</v>
      </c>
      <c r="J978" s="330">
        <v>4.0000000000000001E-3</v>
      </c>
      <c r="K978" s="330">
        <f t="shared" si="74"/>
        <v>2.5999999999999999E-2</v>
      </c>
      <c r="L978" s="9">
        <f t="shared" si="75"/>
        <v>16.679302501895375</v>
      </c>
      <c r="M978" s="9">
        <f t="shared" si="76"/>
        <v>3.0326004548900682</v>
      </c>
      <c r="N978" s="9">
        <f t="shared" si="77"/>
        <v>19.711902956785444</v>
      </c>
    </row>
    <row r="979" spans="1:14" ht="15" customHeight="1" x14ac:dyDescent="0.25">
      <c r="A979" s="11">
        <v>41464</v>
      </c>
      <c r="B979" s="345">
        <v>283</v>
      </c>
      <c r="C979" s="21">
        <v>3</v>
      </c>
      <c r="D979" s="21">
        <v>3</v>
      </c>
      <c r="E979" s="21" t="s">
        <v>142</v>
      </c>
      <c r="F979" s="21" t="s">
        <v>148</v>
      </c>
      <c r="G979" s="21" t="s">
        <v>157</v>
      </c>
      <c r="H979" s="21" t="s">
        <v>154</v>
      </c>
      <c r="I979" s="326">
        <v>1.0999999999999999E-2</v>
      </c>
      <c r="J979" s="330">
        <v>5.0000000000000001E-3</v>
      </c>
      <c r="K979" s="330">
        <f t="shared" si="74"/>
        <v>1.6E-2</v>
      </c>
      <c r="L979" s="9">
        <f t="shared" si="75"/>
        <v>8.3396512509476874</v>
      </c>
      <c r="M979" s="9">
        <f t="shared" si="76"/>
        <v>3.7907505686125855</v>
      </c>
      <c r="N979" s="9">
        <f t="shared" si="77"/>
        <v>12.130401819560273</v>
      </c>
    </row>
    <row r="980" spans="1:14" ht="15" customHeight="1" x14ac:dyDescent="0.25">
      <c r="A980" s="11">
        <v>41464</v>
      </c>
      <c r="B980" s="345">
        <v>286</v>
      </c>
      <c r="C980" s="21">
        <v>3</v>
      </c>
      <c r="D980" s="21">
        <v>3</v>
      </c>
      <c r="E980" s="21" t="s">
        <v>142</v>
      </c>
      <c r="F980" s="21" t="s">
        <v>150</v>
      </c>
      <c r="G980" s="21" t="s">
        <v>154</v>
      </c>
      <c r="H980" s="21" t="s">
        <v>154</v>
      </c>
      <c r="I980" s="326">
        <v>5.3999999999999999E-2</v>
      </c>
      <c r="J980" s="330">
        <v>8.9999999999999993E-3</v>
      </c>
      <c r="K980" s="330">
        <f t="shared" si="74"/>
        <v>6.3E-2</v>
      </c>
      <c r="L980" s="9">
        <f t="shared" si="75"/>
        <v>40.940106141015924</v>
      </c>
      <c r="M980" s="9">
        <f t="shared" si="76"/>
        <v>6.8233510235026538</v>
      </c>
      <c r="N980" s="9">
        <f t="shared" si="77"/>
        <v>47.763457164518577</v>
      </c>
    </row>
    <row r="981" spans="1:14" ht="15" customHeight="1" x14ac:dyDescent="0.25">
      <c r="A981" s="11">
        <v>41464</v>
      </c>
      <c r="B981" s="345">
        <v>291</v>
      </c>
      <c r="C981" s="21">
        <v>3</v>
      </c>
      <c r="D981" s="21">
        <v>3</v>
      </c>
      <c r="E981" s="21" t="s">
        <v>142</v>
      </c>
      <c r="F981" s="21" t="s">
        <v>148</v>
      </c>
      <c r="G981" s="21" t="s">
        <v>154</v>
      </c>
      <c r="H981" s="21" t="s">
        <v>155</v>
      </c>
      <c r="I981" s="326">
        <v>2.1999999999999999E-2</v>
      </c>
      <c r="J981" s="330">
        <v>0.02</v>
      </c>
      <c r="K981" s="330">
        <f t="shared" si="74"/>
        <v>4.1999999999999996E-2</v>
      </c>
      <c r="L981" s="9">
        <f t="shared" si="75"/>
        <v>16.679302501895375</v>
      </c>
      <c r="M981" s="9">
        <f t="shared" si="76"/>
        <v>15.163002274450342</v>
      </c>
      <c r="N981" s="9">
        <f t="shared" si="77"/>
        <v>31.842304776345713</v>
      </c>
    </row>
    <row r="982" spans="1:14" ht="15" customHeight="1" x14ac:dyDescent="0.25">
      <c r="A982" s="11">
        <v>41464</v>
      </c>
      <c r="B982" s="345">
        <v>300</v>
      </c>
      <c r="C982" s="21">
        <v>3</v>
      </c>
      <c r="D982" s="21">
        <v>3</v>
      </c>
      <c r="E982" s="21" t="s">
        <v>142</v>
      </c>
      <c r="F982" s="21" t="s">
        <v>148</v>
      </c>
      <c r="G982" s="21" t="s">
        <v>154</v>
      </c>
      <c r="H982" s="21" t="s">
        <v>154</v>
      </c>
      <c r="I982" s="326">
        <v>4.2000000000000003E-2</v>
      </c>
      <c r="J982" s="330">
        <v>1.7000000000000001E-2</v>
      </c>
      <c r="K982" s="330">
        <f t="shared" si="74"/>
        <v>5.9000000000000004E-2</v>
      </c>
      <c r="L982" s="9">
        <f t="shared" si="75"/>
        <v>31.842304776345717</v>
      </c>
      <c r="M982" s="9">
        <f t="shared" si="76"/>
        <v>12.888551933282791</v>
      </c>
      <c r="N982" s="9">
        <f t="shared" si="77"/>
        <v>44.730856709628512</v>
      </c>
    </row>
    <row r="983" spans="1:14" ht="15" customHeight="1" x14ac:dyDescent="0.25">
      <c r="A983" s="11">
        <v>41464</v>
      </c>
      <c r="B983" s="345">
        <v>313</v>
      </c>
      <c r="C983" s="21">
        <v>3</v>
      </c>
      <c r="D983" s="21">
        <v>3</v>
      </c>
      <c r="E983" s="21" t="s">
        <v>142</v>
      </c>
      <c r="F983" s="21" t="s">
        <v>148</v>
      </c>
      <c r="G983" s="21" t="s">
        <v>154</v>
      </c>
      <c r="H983" s="21" t="s">
        <v>156</v>
      </c>
      <c r="I983" s="326">
        <v>2.3E-2</v>
      </c>
      <c r="J983" s="330">
        <v>3.3000000000000002E-2</v>
      </c>
      <c r="K983" s="330">
        <f t="shared" si="74"/>
        <v>5.6000000000000001E-2</v>
      </c>
      <c r="L983" s="9">
        <f t="shared" si="75"/>
        <v>17.437452615617893</v>
      </c>
      <c r="M983" s="9">
        <f t="shared" si="76"/>
        <v>25.018953752843064</v>
      </c>
      <c r="N983" s="9">
        <f t="shared" si="77"/>
        <v>42.456406368460954</v>
      </c>
    </row>
    <row r="984" spans="1:14" ht="15" customHeight="1" x14ac:dyDescent="0.25">
      <c r="A984" s="11">
        <v>41464</v>
      </c>
      <c r="B984" s="345">
        <v>314</v>
      </c>
      <c r="C984" s="21">
        <v>3</v>
      </c>
      <c r="D984" s="21">
        <v>3</v>
      </c>
      <c r="E984" s="21" t="s">
        <v>142</v>
      </c>
      <c r="F984" s="21" t="s">
        <v>149</v>
      </c>
      <c r="G984" s="21" t="s">
        <v>154</v>
      </c>
      <c r="H984" s="21" t="s">
        <v>154</v>
      </c>
      <c r="I984" s="326">
        <v>3.5000000000000003E-2</v>
      </c>
      <c r="J984" s="330">
        <v>3.5999999999999997E-2</v>
      </c>
      <c r="K984" s="330">
        <f t="shared" si="74"/>
        <v>7.1000000000000008E-2</v>
      </c>
      <c r="L984" s="9">
        <f t="shared" si="75"/>
        <v>26.535253980288104</v>
      </c>
      <c r="M984" s="9">
        <f t="shared" si="76"/>
        <v>27.293404094010615</v>
      </c>
      <c r="N984" s="9">
        <f t="shared" si="77"/>
        <v>53.828658074298723</v>
      </c>
    </row>
    <row r="985" spans="1:14" ht="15" customHeight="1" x14ac:dyDescent="0.25">
      <c r="A985" s="11">
        <v>41464</v>
      </c>
      <c r="B985" s="345">
        <v>317</v>
      </c>
      <c r="C985" s="21">
        <v>4</v>
      </c>
      <c r="D985" s="21">
        <v>1</v>
      </c>
      <c r="E985" s="21" t="s">
        <v>143</v>
      </c>
      <c r="F985" s="21" t="s">
        <v>148</v>
      </c>
      <c r="G985" s="21" t="s">
        <v>154</v>
      </c>
      <c r="H985" s="21" t="s">
        <v>154</v>
      </c>
      <c r="I985" s="326">
        <v>1.7000000000000001E-2</v>
      </c>
      <c r="J985" s="330">
        <v>2.9000000000000001E-2</v>
      </c>
      <c r="K985" s="330">
        <f t="shared" si="74"/>
        <v>4.5999999999999999E-2</v>
      </c>
      <c r="L985" s="9">
        <f t="shared" si="75"/>
        <v>12.888551933282791</v>
      </c>
      <c r="M985" s="9">
        <f t="shared" si="76"/>
        <v>21.986353297952995</v>
      </c>
      <c r="N985" s="9">
        <f t="shared" si="77"/>
        <v>34.874905231235786</v>
      </c>
    </row>
    <row r="986" spans="1:14" ht="15" customHeight="1" x14ac:dyDescent="0.25">
      <c r="A986" s="11">
        <v>41464</v>
      </c>
      <c r="B986" s="345">
        <v>319</v>
      </c>
      <c r="C986" s="21">
        <v>4</v>
      </c>
      <c r="D986" s="21">
        <v>1</v>
      </c>
      <c r="E986" s="21" t="s">
        <v>143</v>
      </c>
      <c r="F986" s="21" t="s">
        <v>151</v>
      </c>
      <c r="G986" s="21" t="s">
        <v>154</v>
      </c>
      <c r="H986" s="21" t="s">
        <v>154</v>
      </c>
      <c r="I986" s="326">
        <v>0.02</v>
      </c>
      <c r="J986" s="330">
        <v>1.9E-2</v>
      </c>
      <c r="K986" s="330">
        <f t="shared" si="74"/>
        <v>3.9E-2</v>
      </c>
      <c r="L986" s="9">
        <f t="shared" si="75"/>
        <v>15.163002274450342</v>
      </c>
      <c r="M986" s="9">
        <f t="shared" si="76"/>
        <v>14.404852160727824</v>
      </c>
      <c r="N986" s="9">
        <f t="shared" si="77"/>
        <v>29.567854435178166</v>
      </c>
    </row>
    <row r="987" spans="1:14" ht="15" customHeight="1" x14ac:dyDescent="0.25">
      <c r="A987" s="11">
        <v>41464</v>
      </c>
      <c r="B987" s="345">
        <v>321</v>
      </c>
      <c r="C987" s="21">
        <v>4</v>
      </c>
      <c r="D987" s="21">
        <v>1</v>
      </c>
      <c r="E987" s="21" t="s">
        <v>143</v>
      </c>
      <c r="F987" s="21" t="s">
        <v>148</v>
      </c>
      <c r="G987" s="21" t="s">
        <v>157</v>
      </c>
      <c r="H987" s="21" t="s">
        <v>154</v>
      </c>
      <c r="I987" s="326">
        <v>8.0000000000000002E-3</v>
      </c>
      <c r="J987" s="330">
        <v>5.0000000000000001E-3</v>
      </c>
      <c r="K987" s="330">
        <f t="shared" si="74"/>
        <v>1.3000000000000001E-2</v>
      </c>
      <c r="L987" s="9">
        <f t="shared" si="75"/>
        <v>6.0652009097801365</v>
      </c>
      <c r="M987" s="9">
        <f t="shared" si="76"/>
        <v>3.7907505686125855</v>
      </c>
      <c r="N987" s="9">
        <f t="shared" si="77"/>
        <v>9.855951478392722</v>
      </c>
    </row>
    <row r="988" spans="1:14" ht="15" customHeight="1" x14ac:dyDescent="0.25">
      <c r="A988" s="11">
        <v>41464</v>
      </c>
      <c r="B988" s="345">
        <v>323</v>
      </c>
      <c r="C988" s="21">
        <v>4</v>
      </c>
      <c r="D988" s="21">
        <v>1</v>
      </c>
      <c r="E988" s="21" t="s">
        <v>143</v>
      </c>
      <c r="F988" s="21" t="s">
        <v>149</v>
      </c>
      <c r="G988" s="21" t="s">
        <v>154</v>
      </c>
      <c r="H988" s="21" t="s">
        <v>154</v>
      </c>
      <c r="I988" s="326">
        <v>3.5000000000000003E-2</v>
      </c>
      <c r="J988" s="330">
        <v>5.7000000000000002E-2</v>
      </c>
      <c r="K988" s="330">
        <f t="shared" si="74"/>
        <v>9.1999999999999998E-2</v>
      </c>
      <c r="L988" s="9">
        <f t="shared" si="75"/>
        <v>26.535253980288104</v>
      </c>
      <c r="M988" s="9">
        <f t="shared" si="76"/>
        <v>43.214556482183475</v>
      </c>
      <c r="N988" s="9">
        <f t="shared" si="77"/>
        <v>69.749810462471572</v>
      </c>
    </row>
    <row r="989" spans="1:14" ht="15" customHeight="1" x14ac:dyDescent="0.25">
      <c r="A989" s="11">
        <v>41464</v>
      </c>
      <c r="B989" s="345">
        <v>325</v>
      </c>
      <c r="C989" s="21">
        <v>4</v>
      </c>
      <c r="D989" s="21">
        <v>1</v>
      </c>
      <c r="E989" s="21" t="s">
        <v>143</v>
      </c>
      <c r="F989" s="21" t="s">
        <v>148</v>
      </c>
      <c r="G989" s="21" t="s">
        <v>154</v>
      </c>
      <c r="H989" s="21" t="s">
        <v>156</v>
      </c>
      <c r="I989" s="326">
        <v>2.4E-2</v>
      </c>
      <c r="J989" s="330">
        <v>1.0999999999999999E-2</v>
      </c>
      <c r="K989" s="330">
        <f t="shared" si="74"/>
        <v>3.5000000000000003E-2</v>
      </c>
      <c r="L989" s="9">
        <f t="shared" si="75"/>
        <v>18.195602729340411</v>
      </c>
      <c r="M989" s="9">
        <f t="shared" si="76"/>
        <v>8.3396512509476874</v>
      </c>
      <c r="N989" s="9">
        <f t="shared" si="77"/>
        <v>26.535253980288104</v>
      </c>
    </row>
    <row r="990" spans="1:14" ht="15" customHeight="1" x14ac:dyDescent="0.25">
      <c r="A990" s="11">
        <v>41464</v>
      </c>
      <c r="B990" s="345">
        <v>335</v>
      </c>
      <c r="C990" s="21">
        <v>4</v>
      </c>
      <c r="D990" s="21">
        <v>1</v>
      </c>
      <c r="E990" s="21" t="s">
        <v>143</v>
      </c>
      <c r="F990" s="21" t="s">
        <v>150</v>
      </c>
      <c r="G990" s="21" t="s">
        <v>154</v>
      </c>
      <c r="H990" s="21" t="s">
        <v>154</v>
      </c>
      <c r="I990" s="326">
        <v>6.2E-2</v>
      </c>
      <c r="J990" s="330">
        <v>5.2999999999999999E-2</v>
      </c>
      <c r="K990" s="330">
        <f t="shared" si="74"/>
        <v>0.11499999999999999</v>
      </c>
      <c r="L990" s="9">
        <f t="shared" si="75"/>
        <v>47.005307050796063</v>
      </c>
      <c r="M990" s="9">
        <f t="shared" si="76"/>
        <v>40.181956027293403</v>
      </c>
      <c r="N990" s="9">
        <f t="shared" si="77"/>
        <v>87.187263078089458</v>
      </c>
    </row>
    <row r="991" spans="1:14" ht="15" customHeight="1" x14ac:dyDescent="0.25">
      <c r="A991" s="11">
        <v>41464</v>
      </c>
      <c r="B991" s="345">
        <v>347</v>
      </c>
      <c r="C991" s="21">
        <v>4</v>
      </c>
      <c r="D991" s="21">
        <v>1</v>
      </c>
      <c r="E991" s="21" t="s">
        <v>143</v>
      </c>
      <c r="F991" s="21" t="s">
        <v>148</v>
      </c>
      <c r="G991" s="21" t="s">
        <v>154</v>
      </c>
      <c r="H991" s="21" t="s">
        <v>155</v>
      </c>
      <c r="I991" s="326">
        <v>1.9E-2</v>
      </c>
      <c r="J991" s="330">
        <v>2.1999999999999999E-2</v>
      </c>
      <c r="K991" s="330">
        <f t="shared" si="74"/>
        <v>4.0999999999999995E-2</v>
      </c>
      <c r="L991" s="9">
        <f t="shared" si="75"/>
        <v>14.404852160727824</v>
      </c>
      <c r="M991" s="9">
        <f t="shared" si="76"/>
        <v>16.679302501895375</v>
      </c>
      <c r="N991" s="9">
        <f t="shared" si="77"/>
        <v>31.084154662623195</v>
      </c>
    </row>
    <row r="992" spans="1:14" ht="15" customHeight="1" x14ac:dyDescent="0.25">
      <c r="A992" s="11">
        <v>41464</v>
      </c>
      <c r="B992" s="345">
        <v>351</v>
      </c>
      <c r="C992" s="21">
        <v>4</v>
      </c>
      <c r="D992" s="21">
        <v>2</v>
      </c>
      <c r="E992" s="21" t="s">
        <v>145</v>
      </c>
      <c r="F992" s="21" t="s">
        <v>148</v>
      </c>
      <c r="G992" s="21" t="s">
        <v>154</v>
      </c>
      <c r="H992" s="21" t="s">
        <v>155</v>
      </c>
      <c r="I992" s="326">
        <v>2.5000000000000001E-2</v>
      </c>
      <c r="J992" s="330">
        <v>2.8000000000000001E-2</v>
      </c>
      <c r="K992" s="330">
        <f t="shared" si="74"/>
        <v>5.3000000000000005E-2</v>
      </c>
      <c r="L992" s="9">
        <f t="shared" si="75"/>
        <v>18.953752843062926</v>
      </c>
      <c r="M992" s="9">
        <f t="shared" si="76"/>
        <v>21.228203184230477</v>
      </c>
      <c r="N992" s="9">
        <f t="shared" si="77"/>
        <v>40.181956027293403</v>
      </c>
    </row>
    <row r="993" spans="1:14" ht="15" customHeight="1" x14ac:dyDescent="0.25">
      <c r="A993" s="11">
        <v>41464</v>
      </c>
      <c r="B993" s="345">
        <v>353</v>
      </c>
      <c r="C993" s="21">
        <v>4</v>
      </c>
      <c r="D993" s="21">
        <v>2</v>
      </c>
      <c r="E993" s="21" t="s">
        <v>145</v>
      </c>
      <c r="F993" s="21" t="s">
        <v>148</v>
      </c>
      <c r="G993" s="21" t="s">
        <v>157</v>
      </c>
      <c r="H993" s="21" t="s">
        <v>154</v>
      </c>
      <c r="I993" s="326">
        <v>5.8999999999999997E-2</v>
      </c>
      <c r="J993" s="330">
        <v>3.5999999999999997E-2</v>
      </c>
      <c r="K993" s="330">
        <f t="shared" si="74"/>
        <v>9.5000000000000001E-2</v>
      </c>
      <c r="L993" s="9">
        <f t="shared" si="75"/>
        <v>44.730856709628512</v>
      </c>
      <c r="M993" s="9">
        <f t="shared" si="76"/>
        <v>27.293404094010615</v>
      </c>
      <c r="N993" s="9">
        <f t="shared" si="77"/>
        <v>72.024260803639123</v>
      </c>
    </row>
    <row r="994" spans="1:14" ht="15" customHeight="1" x14ac:dyDescent="0.25">
      <c r="A994" s="11">
        <v>41464</v>
      </c>
      <c r="B994" s="345">
        <v>364</v>
      </c>
      <c r="C994" s="21">
        <v>4</v>
      </c>
      <c r="D994" s="21">
        <v>2</v>
      </c>
      <c r="E994" s="21" t="s">
        <v>145</v>
      </c>
      <c r="F994" s="21" t="s">
        <v>149</v>
      </c>
      <c r="G994" s="21" t="s">
        <v>154</v>
      </c>
      <c r="H994" s="21" t="s">
        <v>154</v>
      </c>
      <c r="I994" s="326">
        <v>4.8000000000000001E-2</v>
      </c>
      <c r="J994" s="330">
        <v>8.0000000000000002E-3</v>
      </c>
      <c r="K994" s="330">
        <f t="shared" si="74"/>
        <v>5.6000000000000001E-2</v>
      </c>
      <c r="L994" s="9">
        <f t="shared" si="75"/>
        <v>36.391205458680822</v>
      </c>
      <c r="M994" s="9">
        <f t="shared" si="76"/>
        <v>6.0652009097801365</v>
      </c>
      <c r="N994" s="9">
        <f t="shared" si="77"/>
        <v>42.456406368460954</v>
      </c>
    </row>
    <row r="995" spans="1:14" ht="15" customHeight="1" x14ac:dyDescent="0.25">
      <c r="A995" s="11">
        <v>41464</v>
      </c>
      <c r="B995" s="345">
        <v>365</v>
      </c>
      <c r="C995" s="21">
        <v>4</v>
      </c>
      <c r="D995" s="21">
        <v>2</v>
      </c>
      <c r="E995" s="21" t="s">
        <v>145</v>
      </c>
      <c r="F995" s="21" t="s">
        <v>148</v>
      </c>
      <c r="G995" s="21" t="s">
        <v>154</v>
      </c>
      <c r="H995" s="21" t="s">
        <v>156</v>
      </c>
      <c r="I995" s="326">
        <v>2.4E-2</v>
      </c>
      <c r="J995" s="330">
        <v>0.05</v>
      </c>
      <c r="K995" s="330">
        <f t="shared" si="74"/>
        <v>7.400000000000001E-2</v>
      </c>
      <c r="L995" s="9">
        <f t="shared" si="75"/>
        <v>18.195602729340411</v>
      </c>
      <c r="M995" s="9">
        <f t="shared" si="76"/>
        <v>37.907505686125852</v>
      </c>
      <c r="N995" s="9">
        <f t="shared" si="77"/>
        <v>56.103108415466274</v>
      </c>
    </row>
    <row r="996" spans="1:14" ht="15" customHeight="1" x14ac:dyDescent="0.25">
      <c r="A996" s="11">
        <v>41464</v>
      </c>
      <c r="B996" s="345">
        <v>369</v>
      </c>
      <c r="C996" s="21">
        <v>4</v>
      </c>
      <c r="D996" s="21">
        <v>2</v>
      </c>
      <c r="E996" s="21" t="s">
        <v>145</v>
      </c>
      <c r="F996" s="21" t="s">
        <v>148</v>
      </c>
      <c r="G996" s="21" t="s">
        <v>154</v>
      </c>
      <c r="H996" s="21" t="s">
        <v>154</v>
      </c>
      <c r="I996" s="326">
        <v>0.06</v>
      </c>
      <c r="J996" s="330">
        <v>3.9E-2</v>
      </c>
      <c r="K996" s="330">
        <f t="shared" si="74"/>
        <v>9.9000000000000005E-2</v>
      </c>
      <c r="L996" s="9">
        <f t="shared" si="75"/>
        <v>45.489006823351026</v>
      </c>
      <c r="M996" s="9">
        <f t="shared" si="76"/>
        <v>29.567854435178166</v>
      </c>
      <c r="N996" s="9">
        <f t="shared" si="77"/>
        <v>75.056861258529196</v>
      </c>
    </row>
    <row r="997" spans="1:14" ht="15" customHeight="1" x14ac:dyDescent="0.25">
      <c r="A997" s="11">
        <v>41464</v>
      </c>
      <c r="B997" s="345">
        <v>374</v>
      </c>
      <c r="C997" s="21">
        <v>4</v>
      </c>
      <c r="D997" s="21">
        <v>2</v>
      </c>
      <c r="E997" s="21" t="s">
        <v>145</v>
      </c>
      <c r="F997" s="21" t="s">
        <v>150</v>
      </c>
      <c r="G997" s="21" t="s">
        <v>154</v>
      </c>
      <c r="H997" s="21" t="s">
        <v>154</v>
      </c>
      <c r="I997" s="326">
        <v>3.7999999999999999E-2</v>
      </c>
      <c r="J997" s="330">
        <v>3.6999999999999998E-2</v>
      </c>
      <c r="K997" s="330">
        <f t="shared" si="74"/>
        <v>7.4999999999999997E-2</v>
      </c>
      <c r="L997" s="9">
        <f t="shared" si="75"/>
        <v>28.809704321455648</v>
      </c>
      <c r="M997" s="9">
        <f t="shared" si="76"/>
        <v>28.051554207733133</v>
      </c>
      <c r="N997" s="9">
        <f t="shared" si="77"/>
        <v>56.861258529188781</v>
      </c>
    </row>
    <row r="998" spans="1:14" ht="15" customHeight="1" x14ac:dyDescent="0.25">
      <c r="A998" s="11">
        <v>41464</v>
      </c>
      <c r="B998" s="345">
        <v>379</v>
      </c>
      <c r="C998" s="21">
        <v>4</v>
      </c>
      <c r="D998" s="21">
        <v>2</v>
      </c>
      <c r="E998" s="21" t="s">
        <v>145</v>
      </c>
      <c r="F998" s="21" t="s">
        <v>151</v>
      </c>
      <c r="G998" s="21" t="s">
        <v>154</v>
      </c>
      <c r="H998" s="21" t="s">
        <v>154</v>
      </c>
      <c r="I998" s="326">
        <v>6.0000000000000001E-3</v>
      </c>
      <c r="J998" s="330" t="s">
        <v>14</v>
      </c>
      <c r="K998" s="330" t="s">
        <v>14</v>
      </c>
      <c r="L998" s="9">
        <f t="shared" si="75"/>
        <v>4.5489006823351028</v>
      </c>
      <c r="M998" s="9" t="s">
        <v>14</v>
      </c>
      <c r="N998" s="9" t="s">
        <v>14</v>
      </c>
    </row>
    <row r="999" spans="1:14" ht="15" customHeight="1" x14ac:dyDescent="0.25">
      <c r="A999" s="11">
        <v>41464</v>
      </c>
      <c r="B999" s="345">
        <v>392</v>
      </c>
      <c r="C999" s="21">
        <v>4</v>
      </c>
      <c r="D999" s="21">
        <v>3</v>
      </c>
      <c r="E999" s="21" t="s">
        <v>144</v>
      </c>
      <c r="F999" s="21" t="s">
        <v>149</v>
      </c>
      <c r="G999" s="21" t="s">
        <v>154</v>
      </c>
      <c r="H999" s="21" t="s">
        <v>154</v>
      </c>
      <c r="I999" s="326">
        <v>1.7999999999999999E-2</v>
      </c>
      <c r="J999" s="330">
        <v>3.0000000000000001E-3</v>
      </c>
      <c r="K999" s="330">
        <f t="shared" si="74"/>
        <v>2.0999999999999998E-2</v>
      </c>
      <c r="L999" s="9">
        <f t="shared" si="75"/>
        <v>13.646702047005308</v>
      </c>
      <c r="M999" s="9">
        <f t="shared" si="76"/>
        <v>2.2744503411675514</v>
      </c>
      <c r="N999" s="9">
        <f t="shared" si="77"/>
        <v>15.921152388172857</v>
      </c>
    </row>
    <row r="1000" spans="1:14" ht="15" customHeight="1" x14ac:dyDescent="0.25">
      <c r="A1000" s="11">
        <v>41464</v>
      </c>
      <c r="B1000" s="345">
        <v>398</v>
      </c>
      <c r="C1000" s="21">
        <v>4</v>
      </c>
      <c r="D1000" s="21">
        <v>3</v>
      </c>
      <c r="E1000" s="21" t="s">
        <v>144</v>
      </c>
      <c r="F1000" s="21" t="s">
        <v>148</v>
      </c>
      <c r="G1000" s="21" t="s">
        <v>154</v>
      </c>
      <c r="H1000" s="21" t="s">
        <v>156</v>
      </c>
      <c r="I1000" s="326">
        <v>5.3999999999999999E-2</v>
      </c>
      <c r="J1000" s="330">
        <v>0.02</v>
      </c>
      <c r="K1000" s="330">
        <f t="shared" si="74"/>
        <v>7.3999999999999996E-2</v>
      </c>
      <c r="L1000" s="9">
        <f t="shared" si="75"/>
        <v>40.940106141015924</v>
      </c>
      <c r="M1000" s="9">
        <f t="shared" si="76"/>
        <v>15.163002274450342</v>
      </c>
      <c r="N1000" s="9">
        <f t="shared" si="77"/>
        <v>56.103108415466266</v>
      </c>
    </row>
    <row r="1001" spans="1:14" ht="15" customHeight="1" x14ac:dyDescent="0.25">
      <c r="A1001" s="11">
        <v>41464</v>
      </c>
      <c r="B1001" s="345">
        <v>405</v>
      </c>
      <c r="C1001" s="21">
        <v>4</v>
      </c>
      <c r="D1001" s="21">
        <v>3</v>
      </c>
      <c r="E1001" s="21" t="s">
        <v>144</v>
      </c>
      <c r="F1001" s="21" t="s">
        <v>148</v>
      </c>
      <c r="G1001" s="21" t="s">
        <v>154</v>
      </c>
      <c r="H1001" s="21" t="s">
        <v>154</v>
      </c>
      <c r="I1001" s="326">
        <v>3.6999999999999998E-2</v>
      </c>
      <c r="J1001" s="330">
        <v>0.03</v>
      </c>
      <c r="K1001" s="330">
        <f>SUM(I1001,J1001)</f>
        <v>6.7000000000000004E-2</v>
      </c>
      <c r="L1001" s="9">
        <f t="shared" si="75"/>
        <v>28.051554207733133</v>
      </c>
      <c r="M1001" s="9">
        <f t="shared" si="76"/>
        <v>22.744503411675513</v>
      </c>
      <c r="N1001" s="9">
        <f t="shared" si="77"/>
        <v>50.796057619408643</v>
      </c>
    </row>
    <row r="1002" spans="1:14" ht="15" customHeight="1" x14ac:dyDescent="0.25">
      <c r="A1002" s="11">
        <v>41464</v>
      </c>
      <c r="B1002" s="345">
        <v>409</v>
      </c>
      <c r="C1002" s="21">
        <v>4</v>
      </c>
      <c r="D1002" s="21">
        <v>3</v>
      </c>
      <c r="E1002" s="21" t="s">
        <v>144</v>
      </c>
      <c r="F1002" s="21" t="s">
        <v>150</v>
      </c>
      <c r="G1002" s="21" t="s">
        <v>154</v>
      </c>
      <c r="H1002" s="21" t="s">
        <v>154</v>
      </c>
      <c r="I1002" s="326">
        <v>7.6999999999999999E-2</v>
      </c>
      <c r="J1002" s="330" t="s">
        <v>14</v>
      </c>
      <c r="K1002" s="330" t="s">
        <v>14</v>
      </c>
      <c r="L1002" s="9">
        <f t="shared" si="75"/>
        <v>58.377558756633817</v>
      </c>
      <c r="M1002" s="9" t="s">
        <v>14</v>
      </c>
      <c r="N1002" s="9" t="s">
        <v>14</v>
      </c>
    </row>
    <row r="1003" spans="1:14" ht="15" customHeight="1" x14ac:dyDescent="0.25">
      <c r="A1003" s="11">
        <v>41464</v>
      </c>
      <c r="B1003" s="345">
        <v>411</v>
      </c>
      <c r="C1003" s="21">
        <v>4</v>
      </c>
      <c r="D1003" s="21">
        <v>3</v>
      </c>
      <c r="E1003" s="21" t="s">
        <v>144</v>
      </c>
      <c r="F1003" s="21" t="s">
        <v>151</v>
      </c>
      <c r="G1003" s="21" t="s">
        <v>154</v>
      </c>
      <c r="H1003" s="21" t="s">
        <v>154</v>
      </c>
      <c r="I1003" s="326">
        <v>0.01</v>
      </c>
      <c r="J1003" s="330">
        <v>2E-3</v>
      </c>
      <c r="K1003" s="330">
        <f t="shared" si="74"/>
        <v>1.2E-2</v>
      </c>
      <c r="L1003" s="9">
        <f t="shared" si="75"/>
        <v>7.581501137225171</v>
      </c>
      <c r="M1003" s="9">
        <f t="shared" si="76"/>
        <v>1.5163002274450341</v>
      </c>
      <c r="N1003" s="9">
        <f t="shared" si="77"/>
        <v>9.0978013646702056</v>
      </c>
    </row>
    <row r="1004" spans="1:14" ht="15" customHeight="1" x14ac:dyDescent="0.25">
      <c r="A1004" s="11">
        <v>41464</v>
      </c>
      <c r="B1004" s="345">
        <v>415</v>
      </c>
      <c r="C1004" s="21">
        <v>4</v>
      </c>
      <c r="D1004" s="21">
        <v>3</v>
      </c>
      <c r="E1004" s="21" t="s">
        <v>144</v>
      </c>
      <c r="F1004" s="21" t="s">
        <v>148</v>
      </c>
      <c r="G1004" s="21" t="s">
        <v>157</v>
      </c>
      <c r="H1004" s="21" t="s">
        <v>154</v>
      </c>
      <c r="I1004" s="326">
        <v>0.01</v>
      </c>
      <c r="J1004" s="330">
        <v>1.0999999999999999E-2</v>
      </c>
      <c r="K1004" s="330">
        <f t="shared" si="74"/>
        <v>2.0999999999999998E-2</v>
      </c>
      <c r="L1004" s="9">
        <f t="shared" si="75"/>
        <v>7.581501137225171</v>
      </c>
      <c r="M1004" s="9">
        <f t="shared" si="76"/>
        <v>8.3396512509476874</v>
      </c>
      <c r="N1004" s="9">
        <f t="shared" si="77"/>
        <v>15.921152388172857</v>
      </c>
    </row>
    <row r="1005" spans="1:14" ht="15" customHeight="1" x14ac:dyDescent="0.25">
      <c r="A1005" s="11">
        <v>41464</v>
      </c>
      <c r="B1005" s="345">
        <v>419</v>
      </c>
      <c r="C1005" s="21">
        <v>4</v>
      </c>
      <c r="D1005" s="21">
        <v>3</v>
      </c>
      <c r="E1005" s="21" t="s">
        <v>144</v>
      </c>
      <c r="F1005" s="21" t="s">
        <v>148</v>
      </c>
      <c r="G1005" s="21" t="s">
        <v>154</v>
      </c>
      <c r="H1005" s="21" t="s">
        <v>155</v>
      </c>
      <c r="I1005" s="326">
        <v>2.8000000000000001E-2</v>
      </c>
      <c r="J1005" s="330">
        <v>8.9999999999999993E-3</v>
      </c>
      <c r="K1005" s="330">
        <f t="shared" si="74"/>
        <v>3.6999999999999998E-2</v>
      </c>
      <c r="L1005" s="9">
        <f t="shared" si="75"/>
        <v>21.228203184230477</v>
      </c>
      <c r="M1005" s="9">
        <f t="shared" si="76"/>
        <v>6.8233510235026538</v>
      </c>
      <c r="N1005" s="9">
        <f t="shared" si="77"/>
        <v>28.051554207733133</v>
      </c>
    </row>
    <row r="1006" spans="1:14" ht="15" customHeight="1" x14ac:dyDescent="0.25">
      <c r="A1006" s="11">
        <v>41464</v>
      </c>
      <c r="B1006" s="345">
        <v>427</v>
      </c>
      <c r="C1006" s="21">
        <v>5</v>
      </c>
      <c r="D1006" s="21">
        <v>1</v>
      </c>
      <c r="E1006" s="21" t="s">
        <v>144</v>
      </c>
      <c r="F1006" s="21" t="s">
        <v>151</v>
      </c>
      <c r="G1006" s="21" t="s">
        <v>154</v>
      </c>
      <c r="H1006" s="21" t="s">
        <v>154</v>
      </c>
      <c r="I1006" s="326">
        <v>1.7000000000000001E-2</v>
      </c>
      <c r="J1006" s="330">
        <v>8.0000000000000002E-3</v>
      </c>
      <c r="K1006" s="330">
        <f t="shared" si="74"/>
        <v>2.5000000000000001E-2</v>
      </c>
      <c r="L1006" s="9">
        <f t="shared" si="75"/>
        <v>12.888551933282791</v>
      </c>
      <c r="M1006" s="9">
        <f t="shared" si="76"/>
        <v>6.0652009097801365</v>
      </c>
      <c r="N1006" s="9">
        <f t="shared" si="77"/>
        <v>18.953752843062926</v>
      </c>
    </row>
    <row r="1007" spans="1:14" ht="15" customHeight="1" x14ac:dyDescent="0.25">
      <c r="A1007" s="11">
        <v>41464</v>
      </c>
      <c r="B1007" s="345">
        <v>433</v>
      </c>
      <c r="C1007" s="21">
        <v>5</v>
      </c>
      <c r="D1007" s="21">
        <v>1</v>
      </c>
      <c r="E1007" s="21" t="s">
        <v>144</v>
      </c>
      <c r="F1007" s="21" t="s">
        <v>148</v>
      </c>
      <c r="G1007" s="21" t="s">
        <v>157</v>
      </c>
      <c r="H1007" s="21" t="s">
        <v>154</v>
      </c>
      <c r="I1007" s="326">
        <v>0.01</v>
      </c>
      <c r="J1007" s="330">
        <v>0.23</v>
      </c>
      <c r="K1007" s="330">
        <f t="shared" si="74"/>
        <v>0.24000000000000002</v>
      </c>
      <c r="L1007" s="9">
        <f t="shared" si="75"/>
        <v>7.581501137225171</v>
      </c>
      <c r="M1007" s="9">
        <f t="shared" si="76"/>
        <v>174.37452615617892</v>
      </c>
      <c r="N1007" s="9">
        <f t="shared" si="77"/>
        <v>181.95602729340411</v>
      </c>
    </row>
    <row r="1008" spans="1:14" ht="15" customHeight="1" x14ac:dyDescent="0.25">
      <c r="A1008" s="11">
        <v>41464</v>
      </c>
      <c r="B1008" s="345">
        <v>437</v>
      </c>
      <c r="C1008" s="21">
        <v>5</v>
      </c>
      <c r="D1008" s="21">
        <v>1</v>
      </c>
      <c r="E1008" s="21" t="s">
        <v>144</v>
      </c>
      <c r="F1008" s="21" t="s">
        <v>148</v>
      </c>
      <c r="G1008" s="21" t="s">
        <v>154</v>
      </c>
      <c r="H1008" s="21" t="s">
        <v>156</v>
      </c>
      <c r="I1008" s="326">
        <v>1.2E-2</v>
      </c>
      <c r="J1008" s="179">
        <v>2.2899999999999999E-3</v>
      </c>
      <c r="K1008" s="330">
        <f t="shared" si="74"/>
        <v>1.4290000000000001E-2</v>
      </c>
      <c r="L1008" s="9">
        <f t="shared" si="75"/>
        <v>9.0978013646702056</v>
      </c>
      <c r="M1008" s="9">
        <f t="shared" si="76"/>
        <v>1.7361637604245641</v>
      </c>
      <c r="N1008" s="9">
        <f t="shared" si="77"/>
        <v>10.833965125094769</v>
      </c>
    </row>
    <row r="1009" spans="1:14" ht="15" customHeight="1" x14ac:dyDescent="0.25">
      <c r="A1009" s="11">
        <v>41464</v>
      </c>
      <c r="B1009" s="345">
        <v>441</v>
      </c>
      <c r="C1009" s="21">
        <v>5</v>
      </c>
      <c r="D1009" s="21">
        <v>1</v>
      </c>
      <c r="E1009" s="21" t="s">
        <v>144</v>
      </c>
      <c r="F1009" s="21" t="s">
        <v>148</v>
      </c>
      <c r="G1009" s="21" t="s">
        <v>154</v>
      </c>
      <c r="H1009" s="21" t="s">
        <v>154</v>
      </c>
      <c r="I1009" s="326">
        <v>7.8E-2</v>
      </c>
      <c r="J1009" s="330">
        <v>1.7000000000000001E-2</v>
      </c>
      <c r="K1009" s="330">
        <f t="shared" si="74"/>
        <v>9.5000000000000001E-2</v>
      </c>
      <c r="L1009" s="9">
        <f t="shared" si="75"/>
        <v>59.135708870356332</v>
      </c>
      <c r="M1009" s="9">
        <f t="shared" si="76"/>
        <v>12.888551933282791</v>
      </c>
      <c r="N1009" s="9">
        <f t="shared" si="77"/>
        <v>72.024260803639123</v>
      </c>
    </row>
    <row r="1010" spans="1:14" ht="15" customHeight="1" x14ac:dyDescent="0.25">
      <c r="A1010" s="11">
        <v>41464</v>
      </c>
      <c r="B1010" s="345">
        <v>444</v>
      </c>
      <c r="C1010" s="21">
        <v>5</v>
      </c>
      <c r="D1010" s="21">
        <v>1</v>
      </c>
      <c r="E1010" s="21" t="s">
        <v>144</v>
      </c>
      <c r="F1010" s="21" t="s">
        <v>148</v>
      </c>
      <c r="G1010" s="21" t="s">
        <v>154</v>
      </c>
      <c r="H1010" s="21" t="s">
        <v>155</v>
      </c>
      <c r="I1010" s="326">
        <v>2.1999999999999999E-2</v>
      </c>
      <c r="J1010" s="330">
        <v>1.6E-2</v>
      </c>
      <c r="K1010" s="330">
        <f t="shared" si="74"/>
        <v>3.7999999999999999E-2</v>
      </c>
      <c r="L1010" s="9">
        <f t="shared" si="75"/>
        <v>16.679302501895375</v>
      </c>
      <c r="M1010" s="9">
        <f t="shared" si="76"/>
        <v>12.130401819560273</v>
      </c>
      <c r="N1010" s="9">
        <f t="shared" si="77"/>
        <v>28.809704321455648</v>
      </c>
    </row>
    <row r="1011" spans="1:14" ht="15" customHeight="1" x14ac:dyDescent="0.25">
      <c r="A1011" s="11">
        <v>41464</v>
      </c>
      <c r="B1011" s="345">
        <v>452</v>
      </c>
      <c r="C1011" s="21">
        <v>5</v>
      </c>
      <c r="D1011" s="21">
        <v>1</v>
      </c>
      <c r="E1011" s="21" t="s">
        <v>144</v>
      </c>
      <c r="F1011" s="21" t="s">
        <v>149</v>
      </c>
      <c r="G1011" s="21" t="s">
        <v>154</v>
      </c>
      <c r="H1011" s="21" t="s">
        <v>154</v>
      </c>
      <c r="I1011" s="326">
        <v>2.1999999999999999E-2</v>
      </c>
      <c r="J1011" s="330">
        <v>1.9E-2</v>
      </c>
      <c r="K1011" s="330">
        <f t="shared" si="74"/>
        <v>4.0999999999999995E-2</v>
      </c>
      <c r="L1011" s="9">
        <f t="shared" si="75"/>
        <v>16.679302501895375</v>
      </c>
      <c r="M1011" s="9">
        <f t="shared" si="76"/>
        <v>14.404852160727824</v>
      </c>
      <c r="N1011" s="9">
        <f t="shared" si="77"/>
        <v>31.084154662623195</v>
      </c>
    </row>
    <row r="1012" spans="1:14" ht="15" customHeight="1" x14ac:dyDescent="0.25">
      <c r="A1012" s="11">
        <v>41464</v>
      </c>
      <c r="B1012" s="345">
        <v>453</v>
      </c>
      <c r="C1012" s="21">
        <v>5</v>
      </c>
      <c r="D1012" s="21">
        <v>1</v>
      </c>
      <c r="E1012" s="21" t="s">
        <v>144</v>
      </c>
      <c r="F1012" s="21" t="s">
        <v>150</v>
      </c>
      <c r="G1012" s="21" t="s">
        <v>154</v>
      </c>
      <c r="H1012" s="21" t="s">
        <v>154</v>
      </c>
      <c r="I1012" s="326">
        <v>5.5E-2</v>
      </c>
      <c r="J1012" s="330">
        <v>1.4999999999999999E-2</v>
      </c>
      <c r="K1012" s="330">
        <f t="shared" si="74"/>
        <v>7.0000000000000007E-2</v>
      </c>
      <c r="L1012" s="9">
        <f t="shared" si="75"/>
        <v>41.698256254738439</v>
      </c>
      <c r="M1012" s="9">
        <f t="shared" si="76"/>
        <v>11.372251705837757</v>
      </c>
      <c r="N1012" s="9">
        <f t="shared" si="77"/>
        <v>53.070507960576208</v>
      </c>
    </row>
    <row r="1013" spans="1:14" ht="15" customHeight="1" x14ac:dyDescent="0.25">
      <c r="A1013" s="11">
        <v>41464</v>
      </c>
      <c r="B1013" s="345">
        <v>461</v>
      </c>
      <c r="C1013" s="21">
        <v>5</v>
      </c>
      <c r="D1013" s="21">
        <v>2</v>
      </c>
      <c r="E1013" s="21" t="s">
        <v>142</v>
      </c>
      <c r="F1013" s="21" t="s">
        <v>148</v>
      </c>
      <c r="G1013" s="21" t="s">
        <v>157</v>
      </c>
      <c r="H1013" s="21" t="s">
        <v>154</v>
      </c>
      <c r="I1013" s="326">
        <v>3.3000000000000002E-2</v>
      </c>
      <c r="J1013" s="330">
        <v>1.7000000000000001E-2</v>
      </c>
      <c r="K1013" s="330">
        <f t="shared" si="74"/>
        <v>0.05</v>
      </c>
      <c r="L1013" s="9">
        <f t="shared" si="75"/>
        <v>25.018953752843064</v>
      </c>
      <c r="M1013" s="9">
        <f t="shared" si="76"/>
        <v>12.888551933282791</v>
      </c>
      <c r="N1013" s="9">
        <f t="shared" si="77"/>
        <v>37.907505686125852</v>
      </c>
    </row>
    <row r="1014" spans="1:14" ht="15" customHeight="1" x14ac:dyDescent="0.25">
      <c r="A1014" s="11">
        <v>41464</v>
      </c>
      <c r="B1014" s="345">
        <v>469</v>
      </c>
      <c r="C1014" s="21">
        <v>5</v>
      </c>
      <c r="D1014" s="21">
        <v>2</v>
      </c>
      <c r="E1014" s="21" t="s">
        <v>142</v>
      </c>
      <c r="F1014" s="21" t="s">
        <v>150</v>
      </c>
      <c r="G1014" s="21" t="s">
        <v>154</v>
      </c>
      <c r="H1014" s="21" t="s">
        <v>154</v>
      </c>
      <c r="I1014" s="326">
        <v>3.5999999999999997E-2</v>
      </c>
      <c r="J1014" s="330">
        <v>7.0000000000000001E-3</v>
      </c>
      <c r="K1014" s="330">
        <f t="shared" si="74"/>
        <v>4.2999999999999997E-2</v>
      </c>
      <c r="L1014" s="9">
        <f t="shared" si="75"/>
        <v>27.293404094010615</v>
      </c>
      <c r="M1014" s="9">
        <f t="shared" si="76"/>
        <v>5.3070507960576192</v>
      </c>
      <c r="N1014" s="9">
        <f t="shared" si="77"/>
        <v>32.600454890068228</v>
      </c>
    </row>
    <row r="1015" spans="1:14" ht="15" customHeight="1" x14ac:dyDescent="0.25">
      <c r="A1015" s="11">
        <v>41464</v>
      </c>
      <c r="B1015" s="345">
        <v>470</v>
      </c>
      <c r="C1015" s="21">
        <v>5</v>
      </c>
      <c r="D1015" s="21">
        <v>2</v>
      </c>
      <c r="E1015" s="21" t="s">
        <v>142</v>
      </c>
      <c r="F1015" s="21" t="s">
        <v>148</v>
      </c>
      <c r="G1015" s="21" t="s">
        <v>154</v>
      </c>
      <c r="H1015" s="21" t="s">
        <v>155</v>
      </c>
      <c r="I1015" s="326">
        <v>0.43</v>
      </c>
      <c r="J1015" s="330">
        <v>8.9999999999999993E-3</v>
      </c>
      <c r="K1015" s="330">
        <f t="shared" si="74"/>
        <v>0.439</v>
      </c>
      <c r="L1015" s="9">
        <f t="shared" si="75"/>
        <v>326.00454890068232</v>
      </c>
      <c r="M1015" s="9">
        <f t="shared" si="76"/>
        <v>6.8233510235026538</v>
      </c>
      <c r="N1015" s="9">
        <f t="shared" si="77"/>
        <v>332.82789992418498</v>
      </c>
    </row>
    <row r="1016" spans="1:14" ht="15" customHeight="1" x14ac:dyDescent="0.25">
      <c r="A1016" s="11">
        <v>41464</v>
      </c>
      <c r="B1016" s="345">
        <v>475</v>
      </c>
      <c r="C1016" s="21">
        <v>5</v>
      </c>
      <c r="D1016" s="21">
        <v>2</v>
      </c>
      <c r="E1016" s="21" t="s">
        <v>142</v>
      </c>
      <c r="F1016" s="21" t="s">
        <v>148</v>
      </c>
      <c r="G1016" s="21" t="s">
        <v>154</v>
      </c>
      <c r="H1016" s="21" t="s">
        <v>156</v>
      </c>
      <c r="I1016" s="326">
        <v>3.3000000000000002E-2</v>
      </c>
      <c r="J1016" s="330">
        <v>1.7999999999999999E-2</v>
      </c>
      <c r="K1016" s="330">
        <f t="shared" ref="K1016:K1054" si="78">SUM(I1016,J1016)</f>
        <v>5.1000000000000004E-2</v>
      </c>
      <c r="L1016" s="9">
        <f t="shared" ref="L1016:L1079" si="79">(10000*I1016)/13.19</f>
        <v>25.018953752843064</v>
      </c>
      <c r="M1016" s="9">
        <f t="shared" ref="M1016:M1054" si="80">(10000*J1016)/13.19</f>
        <v>13.646702047005308</v>
      </c>
      <c r="N1016" s="9">
        <f t="shared" ref="N1016:N1079" si="81">(10000*K1016)/13.19</f>
        <v>38.665655799848373</v>
      </c>
    </row>
    <row r="1017" spans="1:14" ht="15" customHeight="1" x14ac:dyDescent="0.25">
      <c r="A1017" s="11">
        <v>41464</v>
      </c>
      <c r="B1017" s="345">
        <v>476</v>
      </c>
      <c r="C1017" s="21">
        <v>5</v>
      </c>
      <c r="D1017" s="21">
        <v>2</v>
      </c>
      <c r="E1017" s="21" t="s">
        <v>142</v>
      </c>
      <c r="F1017" s="21" t="s">
        <v>151</v>
      </c>
      <c r="G1017" s="21" t="s">
        <v>154</v>
      </c>
      <c r="H1017" s="21" t="s">
        <v>154</v>
      </c>
      <c r="I1017" s="326">
        <v>1.4999999999999999E-2</v>
      </c>
      <c r="J1017" s="330">
        <v>0.05</v>
      </c>
      <c r="K1017" s="330">
        <f t="shared" si="78"/>
        <v>6.5000000000000002E-2</v>
      </c>
      <c r="L1017" s="9">
        <f t="shared" si="79"/>
        <v>11.372251705837757</v>
      </c>
      <c r="M1017" s="9">
        <f t="shared" si="80"/>
        <v>37.907505686125852</v>
      </c>
      <c r="N1017" s="9">
        <f t="shared" si="81"/>
        <v>49.279757391963614</v>
      </c>
    </row>
    <row r="1018" spans="1:14" ht="15" customHeight="1" x14ac:dyDescent="0.25">
      <c r="A1018" s="11">
        <v>41464</v>
      </c>
      <c r="B1018" s="345">
        <v>478</v>
      </c>
      <c r="C1018" s="21">
        <v>5</v>
      </c>
      <c r="D1018" s="21">
        <v>2</v>
      </c>
      <c r="E1018" s="21" t="s">
        <v>142</v>
      </c>
      <c r="F1018" s="21" t="s">
        <v>148</v>
      </c>
      <c r="G1018" s="21" t="s">
        <v>154</v>
      </c>
      <c r="H1018" s="21" t="s">
        <v>154</v>
      </c>
      <c r="I1018" s="326">
        <v>1.4999999999999999E-2</v>
      </c>
      <c r="J1018" s="330">
        <v>2.1000000000000001E-2</v>
      </c>
      <c r="K1018" s="330">
        <f t="shared" si="78"/>
        <v>3.6000000000000004E-2</v>
      </c>
      <c r="L1018" s="9">
        <f t="shared" si="79"/>
        <v>11.372251705837757</v>
      </c>
      <c r="M1018" s="9">
        <f t="shared" si="80"/>
        <v>15.921152388172858</v>
      </c>
      <c r="N1018" s="9">
        <f t="shared" si="81"/>
        <v>27.293404094010619</v>
      </c>
    </row>
    <row r="1019" spans="1:14" ht="15" customHeight="1" x14ac:dyDescent="0.25">
      <c r="A1019" s="11">
        <v>41464</v>
      </c>
      <c r="B1019" s="345">
        <v>481</v>
      </c>
      <c r="C1019" s="21">
        <v>5</v>
      </c>
      <c r="D1019" s="21">
        <v>2</v>
      </c>
      <c r="E1019" s="21" t="s">
        <v>142</v>
      </c>
      <c r="F1019" s="21" t="s">
        <v>149</v>
      </c>
      <c r="G1019" s="21" t="s">
        <v>154</v>
      </c>
      <c r="H1019" s="21" t="s">
        <v>154</v>
      </c>
      <c r="I1019" s="326">
        <v>0.10199999999999999</v>
      </c>
      <c r="J1019" s="330">
        <v>7.0000000000000001E-3</v>
      </c>
      <c r="K1019" s="330">
        <f t="shared" si="78"/>
        <v>0.109</v>
      </c>
      <c r="L1019" s="9">
        <f t="shared" si="79"/>
        <v>77.331311599696733</v>
      </c>
      <c r="M1019" s="9">
        <f t="shared" si="80"/>
        <v>5.3070507960576192</v>
      </c>
      <c r="N1019" s="9">
        <f t="shared" si="81"/>
        <v>82.638362395754356</v>
      </c>
    </row>
    <row r="1020" spans="1:14" ht="15" customHeight="1" x14ac:dyDescent="0.25">
      <c r="A1020" s="11">
        <v>41464</v>
      </c>
      <c r="B1020" s="345">
        <v>492</v>
      </c>
      <c r="C1020" s="21">
        <v>5</v>
      </c>
      <c r="D1020" s="21">
        <v>3</v>
      </c>
      <c r="E1020" s="21" t="s">
        <v>143</v>
      </c>
      <c r="F1020" s="21" t="s">
        <v>148</v>
      </c>
      <c r="G1020" s="21" t="s">
        <v>154</v>
      </c>
      <c r="H1020" s="21" t="s">
        <v>154</v>
      </c>
      <c r="I1020" s="326">
        <v>3.2000000000000001E-2</v>
      </c>
      <c r="J1020" s="330">
        <v>1.0999999999999999E-2</v>
      </c>
      <c r="K1020" s="330">
        <f t="shared" si="78"/>
        <v>4.2999999999999997E-2</v>
      </c>
      <c r="L1020" s="9">
        <f t="shared" si="79"/>
        <v>24.260803639120546</v>
      </c>
      <c r="M1020" s="9">
        <f t="shared" si="80"/>
        <v>8.3396512509476874</v>
      </c>
      <c r="N1020" s="9">
        <f t="shared" si="81"/>
        <v>32.600454890068228</v>
      </c>
    </row>
    <row r="1021" spans="1:14" ht="15" customHeight="1" x14ac:dyDescent="0.25">
      <c r="A1021" s="11">
        <v>41464</v>
      </c>
      <c r="B1021" s="345">
        <v>499</v>
      </c>
      <c r="C1021" s="21">
        <v>5</v>
      </c>
      <c r="D1021" s="21">
        <v>3</v>
      </c>
      <c r="E1021" s="21" t="s">
        <v>143</v>
      </c>
      <c r="F1021" s="21" t="s">
        <v>150</v>
      </c>
      <c r="G1021" s="21" t="s">
        <v>154</v>
      </c>
      <c r="H1021" s="21" t="s">
        <v>154</v>
      </c>
      <c r="I1021" s="326">
        <v>5.8999999999999997E-2</v>
      </c>
      <c r="J1021" s="330">
        <v>0.02</v>
      </c>
      <c r="K1021" s="330">
        <f t="shared" si="78"/>
        <v>7.9000000000000001E-2</v>
      </c>
      <c r="L1021" s="9">
        <f t="shared" si="79"/>
        <v>44.730856709628512</v>
      </c>
      <c r="M1021" s="9">
        <f t="shared" si="80"/>
        <v>15.163002274450342</v>
      </c>
      <c r="N1021" s="9">
        <f t="shared" si="81"/>
        <v>59.893858984078847</v>
      </c>
    </row>
    <row r="1022" spans="1:14" ht="15" customHeight="1" x14ac:dyDescent="0.25">
      <c r="A1022" s="11">
        <v>41464</v>
      </c>
      <c r="B1022" s="345">
        <v>503</v>
      </c>
      <c r="C1022" s="21">
        <v>5</v>
      </c>
      <c r="D1022" s="21">
        <v>3</v>
      </c>
      <c r="E1022" s="21" t="s">
        <v>143</v>
      </c>
      <c r="F1022" s="21" t="s">
        <v>151</v>
      </c>
      <c r="G1022" s="21" t="s">
        <v>154</v>
      </c>
      <c r="H1022" s="21" t="s">
        <v>154</v>
      </c>
      <c r="I1022" s="326">
        <v>3.0000000000000001E-3</v>
      </c>
      <c r="J1022" s="330">
        <v>5.0000000000000001E-3</v>
      </c>
      <c r="K1022" s="330">
        <f t="shared" si="78"/>
        <v>8.0000000000000002E-3</v>
      </c>
      <c r="L1022" s="9">
        <f t="shared" si="79"/>
        <v>2.2744503411675514</v>
      </c>
      <c r="M1022" s="9">
        <f t="shared" si="80"/>
        <v>3.7907505686125855</v>
      </c>
      <c r="N1022" s="9">
        <f t="shared" si="81"/>
        <v>6.0652009097801365</v>
      </c>
    </row>
    <row r="1023" spans="1:14" ht="15" customHeight="1" x14ac:dyDescent="0.25">
      <c r="A1023" s="11">
        <v>41464</v>
      </c>
      <c r="B1023" s="345">
        <v>504</v>
      </c>
      <c r="C1023" s="21">
        <v>5</v>
      </c>
      <c r="D1023" s="21">
        <v>3</v>
      </c>
      <c r="E1023" s="21" t="s">
        <v>143</v>
      </c>
      <c r="F1023" s="21" t="s">
        <v>148</v>
      </c>
      <c r="G1023" s="21" t="s">
        <v>154</v>
      </c>
      <c r="H1023" s="21" t="s">
        <v>155</v>
      </c>
      <c r="I1023" s="326">
        <v>0.01</v>
      </c>
      <c r="J1023" s="330">
        <v>1.2E-2</v>
      </c>
      <c r="K1023" s="330">
        <f t="shared" si="78"/>
        <v>2.1999999999999999E-2</v>
      </c>
      <c r="L1023" s="9">
        <f t="shared" si="79"/>
        <v>7.581501137225171</v>
      </c>
      <c r="M1023" s="9">
        <f t="shared" si="80"/>
        <v>9.0978013646702056</v>
      </c>
      <c r="N1023" s="9">
        <f t="shared" si="81"/>
        <v>16.679302501895375</v>
      </c>
    </row>
    <row r="1024" spans="1:14" ht="15" customHeight="1" x14ac:dyDescent="0.25">
      <c r="A1024" s="11">
        <v>41464</v>
      </c>
      <c r="B1024" s="345">
        <v>508</v>
      </c>
      <c r="C1024" s="21">
        <v>5</v>
      </c>
      <c r="D1024" s="21">
        <v>3</v>
      </c>
      <c r="E1024" s="21" t="s">
        <v>143</v>
      </c>
      <c r="F1024" s="21" t="s">
        <v>148</v>
      </c>
      <c r="G1024" s="21" t="s">
        <v>157</v>
      </c>
      <c r="H1024" s="21" t="s">
        <v>154</v>
      </c>
      <c r="I1024" s="326">
        <v>2.1999999999999999E-2</v>
      </c>
      <c r="J1024" s="330">
        <v>0.08</v>
      </c>
      <c r="K1024" s="330">
        <f t="shared" si="78"/>
        <v>0.10200000000000001</v>
      </c>
      <c r="L1024" s="9">
        <f t="shared" si="79"/>
        <v>16.679302501895375</v>
      </c>
      <c r="M1024" s="9">
        <f t="shared" si="80"/>
        <v>60.652009097801368</v>
      </c>
      <c r="N1024" s="9">
        <f t="shared" si="81"/>
        <v>77.331311599696747</v>
      </c>
    </row>
    <row r="1025" spans="1:14" ht="15" customHeight="1" x14ac:dyDescent="0.25">
      <c r="A1025" s="11">
        <v>41464</v>
      </c>
      <c r="B1025" s="345">
        <v>517</v>
      </c>
      <c r="C1025" s="21">
        <v>5</v>
      </c>
      <c r="D1025" s="21">
        <v>3</v>
      </c>
      <c r="E1025" s="21" t="s">
        <v>143</v>
      </c>
      <c r="F1025" s="21" t="s">
        <v>148</v>
      </c>
      <c r="G1025" s="21" t="s">
        <v>154</v>
      </c>
      <c r="H1025" s="21" t="s">
        <v>156</v>
      </c>
      <c r="I1025" s="326">
        <v>2.1000000000000001E-2</v>
      </c>
      <c r="J1025" s="330">
        <v>1.4999999999999999E-2</v>
      </c>
      <c r="K1025" s="330">
        <f t="shared" si="78"/>
        <v>3.6000000000000004E-2</v>
      </c>
      <c r="L1025" s="9">
        <f t="shared" si="79"/>
        <v>15.921152388172858</v>
      </c>
      <c r="M1025" s="9">
        <f t="shared" si="80"/>
        <v>11.372251705837757</v>
      </c>
      <c r="N1025" s="9">
        <f t="shared" si="81"/>
        <v>27.293404094010619</v>
      </c>
    </row>
    <row r="1026" spans="1:14" ht="15" customHeight="1" x14ac:dyDescent="0.25">
      <c r="A1026" s="11">
        <v>41464</v>
      </c>
      <c r="B1026" s="345">
        <v>525</v>
      </c>
      <c r="C1026" s="21">
        <v>5</v>
      </c>
      <c r="D1026" s="21">
        <v>3</v>
      </c>
      <c r="E1026" s="21" t="s">
        <v>143</v>
      </c>
      <c r="F1026" s="21" t="s">
        <v>149</v>
      </c>
      <c r="G1026" s="21" t="s">
        <v>154</v>
      </c>
      <c r="H1026" s="21" t="s">
        <v>154</v>
      </c>
      <c r="I1026" s="326">
        <v>1.4999999999999999E-2</v>
      </c>
      <c r="J1026" s="330">
        <v>1.9E-2</v>
      </c>
      <c r="K1026" s="330">
        <f t="shared" si="78"/>
        <v>3.4000000000000002E-2</v>
      </c>
      <c r="L1026" s="9">
        <f t="shared" si="79"/>
        <v>11.372251705837757</v>
      </c>
      <c r="M1026" s="9">
        <f t="shared" si="80"/>
        <v>14.404852160727824</v>
      </c>
      <c r="N1026" s="9">
        <f t="shared" si="81"/>
        <v>25.777103866565582</v>
      </c>
    </row>
    <row r="1027" spans="1:14" ht="15" customHeight="1" x14ac:dyDescent="0.25">
      <c r="A1027" s="11">
        <v>41464</v>
      </c>
      <c r="B1027" s="345">
        <v>529</v>
      </c>
      <c r="C1027" s="21">
        <v>6</v>
      </c>
      <c r="D1027" s="21">
        <v>1</v>
      </c>
      <c r="E1027" s="21" t="s">
        <v>145</v>
      </c>
      <c r="F1027" s="21" t="s">
        <v>149</v>
      </c>
      <c r="G1027" s="21" t="s">
        <v>154</v>
      </c>
      <c r="H1027" s="21" t="s">
        <v>154</v>
      </c>
      <c r="I1027" s="326">
        <v>1.2E-2</v>
      </c>
      <c r="J1027" s="330">
        <v>4.0000000000000001E-3</v>
      </c>
      <c r="K1027" s="330">
        <f t="shared" si="78"/>
        <v>1.6E-2</v>
      </c>
      <c r="L1027" s="9">
        <f t="shared" si="79"/>
        <v>9.0978013646702056</v>
      </c>
      <c r="M1027" s="9">
        <f t="shared" si="80"/>
        <v>3.0326004548900682</v>
      </c>
      <c r="N1027" s="9">
        <f t="shared" si="81"/>
        <v>12.130401819560273</v>
      </c>
    </row>
    <row r="1028" spans="1:14" ht="15" customHeight="1" x14ac:dyDescent="0.25">
      <c r="A1028" s="11">
        <v>41464</v>
      </c>
      <c r="B1028" s="345">
        <v>537</v>
      </c>
      <c r="C1028" s="21">
        <v>6</v>
      </c>
      <c r="D1028" s="21">
        <v>1</v>
      </c>
      <c r="E1028" s="21" t="s">
        <v>145</v>
      </c>
      <c r="F1028" s="21" t="s">
        <v>148</v>
      </c>
      <c r="G1028" s="21" t="s">
        <v>154</v>
      </c>
      <c r="H1028" s="21" t="s">
        <v>155</v>
      </c>
      <c r="I1028" s="326">
        <v>4.9000000000000002E-2</v>
      </c>
      <c r="J1028" s="330">
        <v>1.7000000000000001E-2</v>
      </c>
      <c r="K1028" s="330">
        <f t="shared" si="78"/>
        <v>6.6000000000000003E-2</v>
      </c>
      <c r="L1028" s="9">
        <f t="shared" si="79"/>
        <v>37.149355572403337</v>
      </c>
      <c r="M1028" s="9">
        <f t="shared" si="80"/>
        <v>12.888551933282791</v>
      </c>
      <c r="N1028" s="9">
        <f t="shared" si="81"/>
        <v>50.037907505686128</v>
      </c>
    </row>
    <row r="1029" spans="1:14" ht="15" customHeight="1" x14ac:dyDescent="0.25">
      <c r="A1029" s="11">
        <v>41464</v>
      </c>
      <c r="B1029" s="345">
        <v>539</v>
      </c>
      <c r="C1029" s="21">
        <v>6</v>
      </c>
      <c r="D1029" s="21">
        <v>1</v>
      </c>
      <c r="E1029" s="21" t="s">
        <v>145</v>
      </c>
      <c r="F1029" s="21" t="s">
        <v>148</v>
      </c>
      <c r="G1029" s="21" t="s">
        <v>157</v>
      </c>
      <c r="H1029" s="21" t="s">
        <v>154</v>
      </c>
      <c r="I1029" s="326">
        <v>4.8000000000000001E-2</v>
      </c>
      <c r="J1029" s="330">
        <v>1.9E-2</v>
      </c>
      <c r="K1029" s="330">
        <f t="shared" si="78"/>
        <v>6.7000000000000004E-2</v>
      </c>
      <c r="L1029" s="9">
        <f t="shared" si="79"/>
        <v>36.391205458680822</v>
      </c>
      <c r="M1029" s="9">
        <f t="shared" si="80"/>
        <v>14.404852160727824</v>
      </c>
      <c r="N1029" s="9">
        <f t="shared" si="81"/>
        <v>50.796057619408643</v>
      </c>
    </row>
    <row r="1030" spans="1:14" ht="15" customHeight="1" x14ac:dyDescent="0.25">
      <c r="A1030" s="11">
        <v>41464</v>
      </c>
      <c r="B1030" s="345">
        <v>541</v>
      </c>
      <c r="C1030" s="21">
        <v>6</v>
      </c>
      <c r="D1030" s="21">
        <v>1</v>
      </c>
      <c r="E1030" s="21" t="s">
        <v>145</v>
      </c>
      <c r="F1030" s="21" t="s">
        <v>150</v>
      </c>
      <c r="G1030" s="21" t="s">
        <v>154</v>
      </c>
      <c r="H1030" s="21" t="s">
        <v>154</v>
      </c>
      <c r="I1030" s="326">
        <v>3.7999999999999999E-2</v>
      </c>
      <c r="J1030" s="330">
        <v>2.3E-2</v>
      </c>
      <c r="K1030" s="330">
        <f t="shared" si="78"/>
        <v>6.0999999999999999E-2</v>
      </c>
      <c r="L1030" s="9">
        <f t="shared" si="79"/>
        <v>28.809704321455648</v>
      </c>
      <c r="M1030" s="9">
        <f t="shared" si="80"/>
        <v>17.437452615617893</v>
      </c>
      <c r="N1030" s="9">
        <f t="shared" si="81"/>
        <v>46.247156937073541</v>
      </c>
    </row>
    <row r="1031" spans="1:14" ht="15" customHeight="1" x14ac:dyDescent="0.25">
      <c r="A1031" s="11">
        <v>41464</v>
      </c>
      <c r="B1031" s="345">
        <v>546</v>
      </c>
      <c r="C1031" s="21">
        <v>6</v>
      </c>
      <c r="D1031" s="21">
        <v>1</v>
      </c>
      <c r="E1031" s="21" t="s">
        <v>145</v>
      </c>
      <c r="F1031" s="21" t="s">
        <v>148</v>
      </c>
      <c r="G1031" s="21" t="s">
        <v>154</v>
      </c>
      <c r="H1031" s="21" t="s">
        <v>156</v>
      </c>
      <c r="I1031" s="326">
        <v>6.0000000000000001E-3</v>
      </c>
      <c r="J1031" s="330">
        <v>1.9E-2</v>
      </c>
      <c r="K1031" s="330">
        <f t="shared" si="78"/>
        <v>2.5000000000000001E-2</v>
      </c>
      <c r="L1031" s="9">
        <f t="shared" si="79"/>
        <v>4.5489006823351028</v>
      </c>
      <c r="M1031" s="9">
        <f t="shared" si="80"/>
        <v>14.404852160727824</v>
      </c>
      <c r="N1031" s="9">
        <f t="shared" si="81"/>
        <v>18.953752843062926</v>
      </c>
    </row>
    <row r="1032" spans="1:14" ht="15" customHeight="1" x14ac:dyDescent="0.25">
      <c r="A1032" s="11">
        <v>41464</v>
      </c>
      <c r="B1032" s="345">
        <v>549</v>
      </c>
      <c r="C1032" s="21">
        <v>6</v>
      </c>
      <c r="D1032" s="21">
        <v>1</v>
      </c>
      <c r="E1032" s="21" t="s">
        <v>145</v>
      </c>
      <c r="F1032" s="21" t="s">
        <v>151</v>
      </c>
      <c r="G1032" s="21" t="s">
        <v>154</v>
      </c>
      <c r="H1032" s="21" t="s">
        <v>154</v>
      </c>
      <c r="I1032" s="326">
        <v>2.4E-2</v>
      </c>
      <c r="J1032" s="330">
        <v>0.01</v>
      </c>
      <c r="K1032" s="330">
        <f t="shared" si="78"/>
        <v>3.4000000000000002E-2</v>
      </c>
      <c r="L1032" s="9">
        <f t="shared" si="79"/>
        <v>18.195602729340411</v>
      </c>
      <c r="M1032" s="9">
        <f t="shared" si="80"/>
        <v>7.581501137225171</v>
      </c>
      <c r="N1032" s="9">
        <f t="shared" si="81"/>
        <v>25.777103866565582</v>
      </c>
    </row>
    <row r="1033" spans="1:14" ht="15" customHeight="1" x14ac:dyDescent="0.25">
      <c r="A1033" s="11">
        <v>41464</v>
      </c>
      <c r="B1033" s="345">
        <v>560</v>
      </c>
      <c r="C1033" s="21">
        <v>6</v>
      </c>
      <c r="D1033" s="21">
        <v>1</v>
      </c>
      <c r="E1033" s="21" t="s">
        <v>145</v>
      </c>
      <c r="F1033" s="21" t="s">
        <v>148</v>
      </c>
      <c r="G1033" s="21" t="s">
        <v>154</v>
      </c>
      <c r="H1033" s="21" t="s">
        <v>154</v>
      </c>
      <c r="I1033" s="326">
        <v>4.3999999999999997E-2</v>
      </c>
      <c r="J1033" s="330">
        <v>0.05</v>
      </c>
      <c r="K1033" s="330">
        <f t="shared" si="78"/>
        <v>9.4E-2</v>
      </c>
      <c r="L1033" s="9">
        <f t="shared" si="79"/>
        <v>33.35860500379075</v>
      </c>
      <c r="M1033" s="9">
        <f t="shared" si="80"/>
        <v>37.907505686125852</v>
      </c>
      <c r="N1033" s="9">
        <f t="shared" si="81"/>
        <v>71.266110689916601</v>
      </c>
    </row>
    <row r="1034" spans="1:14" ht="15" customHeight="1" x14ac:dyDescent="0.25">
      <c r="A1034" s="11">
        <v>41464</v>
      </c>
      <c r="B1034" s="345">
        <v>562</v>
      </c>
      <c r="C1034" s="21">
        <v>6</v>
      </c>
      <c r="D1034" s="21">
        <v>2</v>
      </c>
      <c r="E1034" s="21" t="s">
        <v>143</v>
      </c>
      <c r="F1034" s="21" t="s">
        <v>148</v>
      </c>
      <c r="G1034" s="21" t="s">
        <v>154</v>
      </c>
      <c r="H1034" s="21" t="s">
        <v>154</v>
      </c>
      <c r="I1034" s="326">
        <v>1.0999999999999999E-2</v>
      </c>
      <c r="J1034" s="330">
        <v>8.0000000000000002E-3</v>
      </c>
      <c r="K1034" s="330">
        <f t="shared" si="78"/>
        <v>1.9E-2</v>
      </c>
      <c r="L1034" s="9">
        <f t="shared" si="79"/>
        <v>8.3396512509476874</v>
      </c>
      <c r="M1034" s="9">
        <f t="shared" si="80"/>
        <v>6.0652009097801365</v>
      </c>
      <c r="N1034" s="9">
        <f t="shared" si="81"/>
        <v>14.404852160727824</v>
      </c>
    </row>
    <row r="1035" spans="1:14" ht="15" customHeight="1" x14ac:dyDescent="0.25">
      <c r="A1035" s="11">
        <v>41464</v>
      </c>
      <c r="B1035" s="345">
        <v>570</v>
      </c>
      <c r="C1035" s="21">
        <v>6</v>
      </c>
      <c r="D1035" s="21">
        <v>2</v>
      </c>
      <c r="E1035" s="21" t="s">
        <v>143</v>
      </c>
      <c r="F1035" s="21" t="s">
        <v>151</v>
      </c>
      <c r="G1035" s="21" t="s">
        <v>154</v>
      </c>
      <c r="H1035" s="21" t="s">
        <v>154</v>
      </c>
      <c r="I1035" s="326">
        <v>3.1E-2</v>
      </c>
      <c r="J1035" s="330">
        <v>1.2E-2</v>
      </c>
      <c r="K1035" s="330">
        <f t="shared" si="78"/>
        <v>4.2999999999999997E-2</v>
      </c>
      <c r="L1035" s="9">
        <f t="shared" si="79"/>
        <v>23.502653525398031</v>
      </c>
      <c r="M1035" s="9">
        <f t="shared" si="80"/>
        <v>9.0978013646702056</v>
      </c>
      <c r="N1035" s="9">
        <f t="shared" si="81"/>
        <v>32.600454890068228</v>
      </c>
    </row>
    <row r="1036" spans="1:14" ht="15" customHeight="1" x14ac:dyDescent="0.25">
      <c r="A1036" s="11">
        <v>41464</v>
      </c>
      <c r="B1036" s="345">
        <v>571</v>
      </c>
      <c r="C1036" s="21">
        <v>6</v>
      </c>
      <c r="D1036" s="21">
        <v>2</v>
      </c>
      <c r="E1036" s="21" t="s">
        <v>143</v>
      </c>
      <c r="F1036" s="21" t="s">
        <v>148</v>
      </c>
      <c r="G1036" s="21" t="s">
        <v>154</v>
      </c>
      <c r="H1036" s="21" t="s">
        <v>155</v>
      </c>
      <c r="I1036" s="326">
        <v>0.04</v>
      </c>
      <c r="J1036" s="330">
        <v>8.9999999999999993E-3</v>
      </c>
      <c r="K1036" s="330">
        <f t="shared" si="78"/>
        <v>4.9000000000000002E-2</v>
      </c>
      <c r="L1036" s="9">
        <f t="shared" si="79"/>
        <v>30.326004548900684</v>
      </c>
      <c r="M1036" s="9">
        <f t="shared" si="80"/>
        <v>6.8233510235026538</v>
      </c>
      <c r="N1036" s="9">
        <f t="shared" si="81"/>
        <v>37.149355572403337</v>
      </c>
    </row>
    <row r="1037" spans="1:14" ht="15" customHeight="1" x14ac:dyDescent="0.25">
      <c r="A1037" s="11">
        <v>41464</v>
      </c>
      <c r="B1037" s="345">
        <v>572</v>
      </c>
      <c r="C1037" s="21">
        <v>6</v>
      </c>
      <c r="D1037" s="21">
        <v>2</v>
      </c>
      <c r="E1037" s="21" t="s">
        <v>143</v>
      </c>
      <c r="F1037" s="21" t="s">
        <v>148</v>
      </c>
      <c r="G1037" s="21" t="s">
        <v>154</v>
      </c>
      <c r="H1037" s="21" t="s">
        <v>156</v>
      </c>
      <c r="I1037" s="326">
        <v>1.9E-2</v>
      </c>
      <c r="J1037" s="330">
        <v>6.0000000000000001E-3</v>
      </c>
      <c r="K1037" s="330">
        <f t="shared" si="78"/>
        <v>2.5000000000000001E-2</v>
      </c>
      <c r="L1037" s="9">
        <f t="shared" si="79"/>
        <v>14.404852160727824</v>
      </c>
      <c r="M1037" s="9">
        <f t="shared" si="80"/>
        <v>4.5489006823351028</v>
      </c>
      <c r="N1037" s="9">
        <f t="shared" si="81"/>
        <v>18.953752843062926</v>
      </c>
    </row>
    <row r="1038" spans="1:14" ht="15" customHeight="1" x14ac:dyDescent="0.25">
      <c r="A1038" s="11">
        <v>41464</v>
      </c>
      <c r="B1038" s="345">
        <v>574</v>
      </c>
      <c r="C1038" s="21">
        <v>6</v>
      </c>
      <c r="D1038" s="21">
        <v>2</v>
      </c>
      <c r="E1038" s="21" t="s">
        <v>143</v>
      </c>
      <c r="F1038" s="21" t="s">
        <v>148</v>
      </c>
      <c r="G1038" s="21" t="s">
        <v>157</v>
      </c>
      <c r="H1038" s="21" t="s">
        <v>154</v>
      </c>
      <c r="I1038" s="326">
        <v>1.4E-2</v>
      </c>
      <c r="J1038" s="330">
        <v>2E-3</v>
      </c>
      <c r="K1038" s="330">
        <f t="shared" si="78"/>
        <v>1.6E-2</v>
      </c>
      <c r="L1038" s="9">
        <f t="shared" si="79"/>
        <v>10.614101592115238</v>
      </c>
      <c r="M1038" s="9">
        <f t="shared" si="80"/>
        <v>1.5163002274450341</v>
      </c>
      <c r="N1038" s="9">
        <f t="shared" si="81"/>
        <v>12.130401819560273</v>
      </c>
    </row>
    <row r="1039" spans="1:14" ht="15" customHeight="1" x14ac:dyDescent="0.25">
      <c r="A1039" s="11">
        <v>41464</v>
      </c>
      <c r="B1039" s="345">
        <v>577</v>
      </c>
      <c r="C1039" s="21">
        <v>6</v>
      </c>
      <c r="D1039" s="21">
        <v>2</v>
      </c>
      <c r="E1039" s="21" t="s">
        <v>143</v>
      </c>
      <c r="F1039" s="21" t="s">
        <v>150</v>
      </c>
      <c r="G1039" s="21" t="s">
        <v>154</v>
      </c>
      <c r="H1039" s="21" t="s">
        <v>154</v>
      </c>
      <c r="I1039" s="326">
        <v>6.3E-2</v>
      </c>
      <c r="J1039" s="330">
        <v>5.2999999999999999E-2</v>
      </c>
      <c r="K1039" s="330">
        <f t="shared" si="78"/>
        <v>0.11599999999999999</v>
      </c>
      <c r="L1039" s="9">
        <f t="shared" si="79"/>
        <v>47.763457164518577</v>
      </c>
      <c r="M1039" s="9">
        <f t="shared" si="80"/>
        <v>40.181956027293403</v>
      </c>
      <c r="N1039" s="9">
        <f t="shared" si="81"/>
        <v>87.94541319181198</v>
      </c>
    </row>
    <row r="1040" spans="1:14" ht="15" customHeight="1" x14ac:dyDescent="0.25">
      <c r="A1040" s="11">
        <v>41464</v>
      </c>
      <c r="B1040" s="345">
        <v>587</v>
      </c>
      <c r="C1040" s="21">
        <v>6</v>
      </c>
      <c r="D1040" s="21">
        <v>2</v>
      </c>
      <c r="E1040" s="21" t="s">
        <v>143</v>
      </c>
      <c r="F1040" s="21" t="s">
        <v>149</v>
      </c>
      <c r="G1040" s="21" t="s">
        <v>154</v>
      </c>
      <c r="H1040" s="21" t="s">
        <v>154</v>
      </c>
      <c r="I1040" s="326">
        <v>5.7000000000000002E-2</v>
      </c>
      <c r="J1040" s="330">
        <v>1.0999999999999999E-2</v>
      </c>
      <c r="K1040" s="330">
        <f t="shared" si="78"/>
        <v>6.8000000000000005E-2</v>
      </c>
      <c r="L1040" s="9">
        <f t="shared" si="79"/>
        <v>43.214556482183475</v>
      </c>
      <c r="M1040" s="9">
        <f t="shared" si="80"/>
        <v>8.3396512509476874</v>
      </c>
      <c r="N1040" s="9">
        <f t="shared" si="81"/>
        <v>51.554207733131165</v>
      </c>
    </row>
    <row r="1041" spans="1:14" ht="15" customHeight="1" x14ac:dyDescent="0.25">
      <c r="A1041" s="11">
        <v>41464</v>
      </c>
      <c r="B1041" s="345">
        <v>631</v>
      </c>
      <c r="C1041" s="21">
        <v>7</v>
      </c>
      <c r="D1041" s="21">
        <v>1</v>
      </c>
      <c r="E1041" s="21" t="s">
        <v>143</v>
      </c>
      <c r="F1041" s="21" t="s">
        <v>149</v>
      </c>
      <c r="G1041" s="21" t="s">
        <v>154</v>
      </c>
      <c r="H1041" s="21" t="s">
        <v>154</v>
      </c>
      <c r="I1041" s="326">
        <v>3.5000000000000003E-2</v>
      </c>
      <c r="J1041" s="330">
        <v>0.01</v>
      </c>
      <c r="K1041" s="330">
        <f t="shared" si="78"/>
        <v>4.5000000000000005E-2</v>
      </c>
      <c r="L1041" s="9">
        <f t="shared" si="79"/>
        <v>26.535253980288104</v>
      </c>
      <c r="M1041" s="9">
        <f t="shared" si="80"/>
        <v>7.581501137225171</v>
      </c>
      <c r="N1041" s="9">
        <f t="shared" si="81"/>
        <v>34.116755117513272</v>
      </c>
    </row>
    <row r="1042" spans="1:14" ht="15" customHeight="1" x14ac:dyDescent="0.25">
      <c r="A1042" s="11">
        <v>41464</v>
      </c>
      <c r="B1042" s="345">
        <v>634</v>
      </c>
      <c r="C1042" s="21">
        <v>7</v>
      </c>
      <c r="D1042" s="21">
        <v>1</v>
      </c>
      <c r="E1042" s="21" t="s">
        <v>143</v>
      </c>
      <c r="F1042" s="21" t="s">
        <v>150</v>
      </c>
      <c r="G1042" s="21" t="s">
        <v>154</v>
      </c>
      <c r="H1042" s="21" t="s">
        <v>154</v>
      </c>
      <c r="I1042" s="326">
        <v>3.2000000000000001E-2</v>
      </c>
      <c r="J1042" s="330">
        <v>0.01</v>
      </c>
      <c r="K1042" s="330">
        <f t="shared" si="78"/>
        <v>4.2000000000000003E-2</v>
      </c>
      <c r="L1042" s="9">
        <f t="shared" si="79"/>
        <v>24.260803639120546</v>
      </c>
      <c r="M1042" s="9">
        <f t="shared" si="80"/>
        <v>7.581501137225171</v>
      </c>
      <c r="N1042" s="9">
        <f t="shared" si="81"/>
        <v>31.842304776345717</v>
      </c>
    </row>
    <row r="1043" spans="1:14" ht="15" customHeight="1" x14ac:dyDescent="0.25">
      <c r="A1043" s="11">
        <v>41464</v>
      </c>
      <c r="B1043" s="345">
        <v>638</v>
      </c>
      <c r="C1043" s="21">
        <v>7</v>
      </c>
      <c r="D1043" s="21">
        <v>1</v>
      </c>
      <c r="E1043" s="21" t="s">
        <v>143</v>
      </c>
      <c r="F1043" s="21" t="s">
        <v>148</v>
      </c>
      <c r="G1043" s="21" t="s">
        <v>154</v>
      </c>
      <c r="H1043" s="21" t="s">
        <v>155</v>
      </c>
      <c r="I1043" s="326">
        <v>6.0000000000000001E-3</v>
      </c>
      <c r="J1043" s="330">
        <v>7.0000000000000001E-3</v>
      </c>
      <c r="K1043" s="330">
        <f t="shared" si="78"/>
        <v>1.3000000000000001E-2</v>
      </c>
      <c r="L1043" s="9">
        <f t="shared" si="79"/>
        <v>4.5489006823351028</v>
      </c>
      <c r="M1043" s="9">
        <f t="shared" si="80"/>
        <v>5.3070507960576192</v>
      </c>
      <c r="N1043" s="9">
        <f t="shared" si="81"/>
        <v>9.855951478392722</v>
      </c>
    </row>
    <row r="1044" spans="1:14" ht="15" customHeight="1" x14ac:dyDescent="0.25">
      <c r="A1044" s="11">
        <v>41464</v>
      </c>
      <c r="B1044" s="345">
        <v>641</v>
      </c>
      <c r="C1044" s="21">
        <v>7</v>
      </c>
      <c r="D1044" s="21">
        <v>1</v>
      </c>
      <c r="E1044" s="21" t="s">
        <v>143</v>
      </c>
      <c r="F1044" s="21" t="s">
        <v>151</v>
      </c>
      <c r="G1044" s="21" t="s">
        <v>154</v>
      </c>
      <c r="H1044" s="21" t="s">
        <v>154</v>
      </c>
      <c r="I1044" s="326">
        <v>1.2999999999999999E-2</v>
      </c>
      <c r="J1044" s="330">
        <v>8.9999999999999993E-3</v>
      </c>
      <c r="K1044" s="330">
        <f t="shared" si="78"/>
        <v>2.1999999999999999E-2</v>
      </c>
      <c r="L1044" s="9">
        <f t="shared" si="79"/>
        <v>9.855951478392722</v>
      </c>
      <c r="M1044" s="9">
        <f t="shared" si="80"/>
        <v>6.8233510235026538</v>
      </c>
      <c r="N1044" s="9">
        <f t="shared" si="81"/>
        <v>16.679302501895375</v>
      </c>
    </row>
    <row r="1045" spans="1:14" ht="15" customHeight="1" x14ac:dyDescent="0.25">
      <c r="A1045" s="11">
        <v>41464</v>
      </c>
      <c r="B1045" s="345">
        <v>651</v>
      </c>
      <c r="C1045" s="21">
        <v>7</v>
      </c>
      <c r="D1045" s="21">
        <v>1</v>
      </c>
      <c r="E1045" s="21" t="s">
        <v>143</v>
      </c>
      <c r="F1045" s="21" t="s">
        <v>148</v>
      </c>
      <c r="G1045" s="21" t="s">
        <v>157</v>
      </c>
      <c r="H1045" s="21" t="s">
        <v>154</v>
      </c>
      <c r="I1045" s="326">
        <v>0.01</v>
      </c>
      <c r="J1045" s="330">
        <v>1.0999999999999999E-2</v>
      </c>
      <c r="K1045" s="330">
        <f t="shared" si="78"/>
        <v>2.0999999999999998E-2</v>
      </c>
      <c r="L1045" s="9">
        <f t="shared" si="79"/>
        <v>7.581501137225171</v>
      </c>
      <c r="M1045" s="9">
        <f t="shared" si="80"/>
        <v>8.3396512509476874</v>
      </c>
      <c r="N1045" s="9">
        <f t="shared" si="81"/>
        <v>15.921152388172857</v>
      </c>
    </row>
    <row r="1046" spans="1:14" ht="15" customHeight="1" x14ac:dyDescent="0.25">
      <c r="A1046" s="11">
        <v>41464</v>
      </c>
      <c r="B1046" s="345">
        <v>654</v>
      </c>
      <c r="C1046" s="21">
        <v>7</v>
      </c>
      <c r="D1046" s="21">
        <v>1</v>
      </c>
      <c r="E1046" s="21" t="s">
        <v>143</v>
      </c>
      <c r="F1046" s="21" t="s">
        <v>148</v>
      </c>
      <c r="G1046" s="21" t="s">
        <v>154</v>
      </c>
      <c r="H1046" s="21" t="s">
        <v>156</v>
      </c>
      <c r="I1046" s="326">
        <v>5.0999999999999997E-2</v>
      </c>
      <c r="J1046" s="330">
        <v>3.0000000000000001E-3</v>
      </c>
      <c r="K1046" s="330">
        <f t="shared" si="78"/>
        <v>5.3999999999999999E-2</v>
      </c>
      <c r="L1046" s="9">
        <f t="shared" si="79"/>
        <v>38.665655799848366</v>
      </c>
      <c r="M1046" s="9">
        <f t="shared" si="80"/>
        <v>2.2744503411675514</v>
      </c>
      <c r="N1046" s="9">
        <f t="shared" si="81"/>
        <v>40.940106141015924</v>
      </c>
    </row>
    <row r="1047" spans="1:14" ht="15" customHeight="1" x14ac:dyDescent="0.25">
      <c r="A1047" s="11">
        <v>41464</v>
      </c>
      <c r="B1047" s="345">
        <v>661</v>
      </c>
      <c r="C1047" s="21">
        <v>7</v>
      </c>
      <c r="D1047" s="21">
        <v>1</v>
      </c>
      <c r="E1047" s="21" t="s">
        <v>143</v>
      </c>
      <c r="F1047" s="21" t="s">
        <v>148</v>
      </c>
      <c r="G1047" s="21" t="s">
        <v>154</v>
      </c>
      <c r="H1047" s="21" t="s">
        <v>154</v>
      </c>
      <c r="I1047" s="326">
        <v>4.4999999999999998E-2</v>
      </c>
      <c r="J1047" s="330">
        <v>1.4999999999999999E-2</v>
      </c>
      <c r="K1047" s="330">
        <f t="shared" si="78"/>
        <v>0.06</v>
      </c>
      <c r="L1047" s="9">
        <f t="shared" si="79"/>
        <v>34.116755117513272</v>
      </c>
      <c r="M1047" s="9">
        <f t="shared" si="80"/>
        <v>11.372251705837757</v>
      </c>
      <c r="N1047" s="9">
        <f t="shared" si="81"/>
        <v>45.489006823351026</v>
      </c>
    </row>
    <row r="1048" spans="1:14" ht="15" customHeight="1" x14ac:dyDescent="0.25">
      <c r="A1048" s="11">
        <v>41464</v>
      </c>
      <c r="B1048" s="345">
        <v>743</v>
      </c>
      <c r="C1048" s="21">
        <v>8</v>
      </c>
      <c r="D1048" s="21">
        <v>1</v>
      </c>
      <c r="E1048" s="21" t="s">
        <v>143</v>
      </c>
      <c r="F1048" s="21" t="s">
        <v>149</v>
      </c>
      <c r="G1048" s="21" t="s">
        <v>154</v>
      </c>
      <c r="H1048" s="21" t="s">
        <v>154</v>
      </c>
      <c r="I1048" s="326">
        <v>6.9000000000000006E-2</v>
      </c>
      <c r="J1048" s="330">
        <v>1.9E-2</v>
      </c>
      <c r="K1048" s="330">
        <f t="shared" si="78"/>
        <v>8.8000000000000009E-2</v>
      </c>
      <c r="L1048" s="9">
        <f t="shared" si="79"/>
        <v>52.312357846853686</v>
      </c>
      <c r="M1048" s="9">
        <f t="shared" si="80"/>
        <v>14.404852160727824</v>
      </c>
      <c r="N1048" s="9">
        <f t="shared" si="81"/>
        <v>66.717210007581514</v>
      </c>
    </row>
    <row r="1049" spans="1:14" ht="15" customHeight="1" x14ac:dyDescent="0.25">
      <c r="A1049" s="11">
        <v>41464</v>
      </c>
      <c r="B1049" s="345">
        <v>744</v>
      </c>
      <c r="C1049" s="21">
        <v>8</v>
      </c>
      <c r="D1049" s="21">
        <v>1</v>
      </c>
      <c r="E1049" s="21" t="s">
        <v>143</v>
      </c>
      <c r="F1049" s="21" t="s">
        <v>148</v>
      </c>
      <c r="G1049" s="21" t="s">
        <v>154</v>
      </c>
      <c r="H1049" s="21" t="s">
        <v>154</v>
      </c>
      <c r="I1049" s="326">
        <v>1.2E-2</v>
      </c>
      <c r="J1049" s="330">
        <v>6.0000000000000001E-3</v>
      </c>
      <c r="K1049" s="330">
        <f t="shared" si="78"/>
        <v>1.8000000000000002E-2</v>
      </c>
      <c r="L1049" s="9">
        <f t="shared" si="79"/>
        <v>9.0978013646702056</v>
      </c>
      <c r="M1049" s="9">
        <f t="shared" si="80"/>
        <v>4.5489006823351028</v>
      </c>
      <c r="N1049" s="9">
        <f t="shared" si="81"/>
        <v>13.646702047005309</v>
      </c>
    </row>
    <row r="1050" spans="1:14" ht="15" customHeight="1" x14ac:dyDescent="0.25">
      <c r="A1050" s="11">
        <v>41464</v>
      </c>
      <c r="B1050" s="345">
        <v>745</v>
      </c>
      <c r="C1050" s="21">
        <v>8</v>
      </c>
      <c r="D1050" s="21">
        <v>1</v>
      </c>
      <c r="E1050" s="21" t="s">
        <v>143</v>
      </c>
      <c r="F1050" s="21" t="s">
        <v>148</v>
      </c>
      <c r="G1050" s="21" t="s">
        <v>154</v>
      </c>
      <c r="H1050" s="21" t="s">
        <v>155</v>
      </c>
      <c r="I1050" s="326">
        <v>3.6999999999999998E-2</v>
      </c>
      <c r="J1050" s="330">
        <v>2.7E-2</v>
      </c>
      <c r="K1050" s="330">
        <f t="shared" si="78"/>
        <v>6.4000000000000001E-2</v>
      </c>
      <c r="L1050" s="9">
        <f t="shared" si="79"/>
        <v>28.051554207733133</v>
      </c>
      <c r="M1050" s="9">
        <f t="shared" si="80"/>
        <v>20.470053070507962</v>
      </c>
      <c r="N1050" s="9">
        <f t="shared" si="81"/>
        <v>48.521607278241092</v>
      </c>
    </row>
    <row r="1051" spans="1:14" ht="15" customHeight="1" x14ac:dyDescent="0.25">
      <c r="A1051" s="11">
        <v>41464</v>
      </c>
      <c r="B1051" s="345">
        <v>746</v>
      </c>
      <c r="C1051" s="21">
        <v>8</v>
      </c>
      <c r="D1051" s="21">
        <v>1</v>
      </c>
      <c r="E1051" s="21" t="s">
        <v>143</v>
      </c>
      <c r="F1051" s="21" t="s">
        <v>151</v>
      </c>
      <c r="G1051" s="21" t="s">
        <v>154</v>
      </c>
      <c r="H1051" s="21" t="s">
        <v>154</v>
      </c>
      <c r="I1051" s="326">
        <v>3.3000000000000002E-2</v>
      </c>
      <c r="J1051" s="330">
        <v>1.7999999999999999E-2</v>
      </c>
      <c r="K1051" s="330">
        <f t="shared" si="78"/>
        <v>5.1000000000000004E-2</v>
      </c>
      <c r="L1051" s="9">
        <f t="shared" si="79"/>
        <v>25.018953752843064</v>
      </c>
      <c r="M1051" s="9">
        <f t="shared" si="80"/>
        <v>13.646702047005308</v>
      </c>
      <c r="N1051" s="9">
        <f t="shared" si="81"/>
        <v>38.665655799848373</v>
      </c>
    </row>
    <row r="1052" spans="1:14" ht="15" customHeight="1" x14ac:dyDescent="0.25">
      <c r="A1052" s="11">
        <v>41464</v>
      </c>
      <c r="B1052" s="345">
        <v>758</v>
      </c>
      <c r="C1052" s="21">
        <v>8</v>
      </c>
      <c r="D1052" s="21">
        <v>1</v>
      </c>
      <c r="E1052" s="21" t="s">
        <v>143</v>
      </c>
      <c r="F1052" s="21" t="s">
        <v>148</v>
      </c>
      <c r="G1052" s="21" t="s">
        <v>157</v>
      </c>
      <c r="H1052" s="21" t="s">
        <v>154</v>
      </c>
      <c r="I1052" s="326">
        <v>2.7E-2</v>
      </c>
      <c r="J1052" s="330">
        <v>2.1999999999999999E-2</v>
      </c>
      <c r="K1052" s="330">
        <f t="shared" si="78"/>
        <v>4.9000000000000002E-2</v>
      </c>
      <c r="L1052" s="9">
        <f t="shared" si="79"/>
        <v>20.470053070507962</v>
      </c>
      <c r="M1052" s="9">
        <f t="shared" si="80"/>
        <v>16.679302501895375</v>
      </c>
      <c r="N1052" s="9">
        <f t="shared" si="81"/>
        <v>37.149355572403337</v>
      </c>
    </row>
    <row r="1053" spans="1:14" ht="15" customHeight="1" x14ac:dyDescent="0.25">
      <c r="A1053" s="11">
        <v>41464</v>
      </c>
      <c r="B1053" s="345">
        <v>765</v>
      </c>
      <c r="C1053" s="21">
        <v>8</v>
      </c>
      <c r="D1053" s="21">
        <v>1</v>
      </c>
      <c r="E1053" s="21" t="s">
        <v>143</v>
      </c>
      <c r="F1053" s="21" t="s">
        <v>150</v>
      </c>
      <c r="G1053" s="21" t="s">
        <v>154</v>
      </c>
      <c r="H1053" s="21" t="s">
        <v>154</v>
      </c>
      <c r="I1053" s="326">
        <v>5.0000000000000001E-3</v>
      </c>
      <c r="J1053" s="330">
        <v>0.01</v>
      </c>
      <c r="K1053" s="330">
        <f t="shared" si="78"/>
        <v>1.4999999999999999E-2</v>
      </c>
      <c r="L1053" s="9">
        <f t="shared" si="79"/>
        <v>3.7907505686125855</v>
      </c>
      <c r="M1053" s="9">
        <f t="shared" si="80"/>
        <v>7.581501137225171</v>
      </c>
      <c r="N1053" s="9">
        <f t="shared" si="81"/>
        <v>11.372251705837757</v>
      </c>
    </row>
    <row r="1054" spans="1:14" ht="15" customHeight="1" x14ac:dyDescent="0.25">
      <c r="A1054" s="11">
        <v>41464</v>
      </c>
      <c r="B1054" s="345">
        <v>770</v>
      </c>
      <c r="C1054" s="21">
        <v>8</v>
      </c>
      <c r="D1054" s="21">
        <v>1</v>
      </c>
      <c r="E1054" s="21" t="s">
        <v>143</v>
      </c>
      <c r="F1054" s="21" t="s">
        <v>148</v>
      </c>
      <c r="G1054" s="21" t="s">
        <v>154</v>
      </c>
      <c r="H1054" s="21" t="s">
        <v>156</v>
      </c>
      <c r="I1054" s="326">
        <v>2.1999999999999999E-2</v>
      </c>
      <c r="J1054" s="330">
        <v>8.0000000000000002E-3</v>
      </c>
      <c r="K1054" s="330">
        <f t="shared" si="78"/>
        <v>0.03</v>
      </c>
      <c r="L1054" s="9">
        <f t="shared" si="79"/>
        <v>16.679302501895375</v>
      </c>
      <c r="M1054" s="9">
        <f t="shared" si="80"/>
        <v>6.0652009097801365</v>
      </c>
      <c r="N1054" s="9">
        <f t="shared" si="81"/>
        <v>22.744503411675513</v>
      </c>
    </row>
    <row r="1055" spans="1:14" ht="15" customHeight="1" x14ac:dyDescent="0.25">
      <c r="A1055" s="160">
        <v>41828</v>
      </c>
      <c r="B1055" s="345">
        <v>2</v>
      </c>
      <c r="C1055" s="21">
        <v>1</v>
      </c>
      <c r="D1055" s="21">
        <v>1</v>
      </c>
      <c r="E1055" s="21" t="s">
        <v>142</v>
      </c>
      <c r="F1055" s="21" t="s">
        <v>148</v>
      </c>
      <c r="G1055" s="21" t="s">
        <v>154</v>
      </c>
      <c r="H1055" s="21" t="s">
        <v>155</v>
      </c>
      <c r="I1055" s="330">
        <v>8.4000000000000005E-2</v>
      </c>
      <c r="J1055" s="336"/>
      <c r="K1055" s="330"/>
      <c r="L1055" s="9">
        <f t="shared" si="79"/>
        <v>63.684609552691434</v>
      </c>
      <c r="M1055" s="9"/>
      <c r="N1055" s="9">
        <f t="shared" si="81"/>
        <v>0</v>
      </c>
    </row>
    <row r="1056" spans="1:14" ht="15" customHeight="1" x14ac:dyDescent="0.25">
      <c r="A1056" s="160">
        <v>41828</v>
      </c>
      <c r="B1056" s="345">
        <v>12</v>
      </c>
      <c r="C1056" s="21">
        <v>1</v>
      </c>
      <c r="D1056" s="21">
        <v>1</v>
      </c>
      <c r="E1056" s="21" t="s">
        <v>142</v>
      </c>
      <c r="F1056" s="21" t="s">
        <v>148</v>
      </c>
      <c r="G1056" s="21" t="s">
        <v>154</v>
      </c>
      <c r="H1056" s="21" t="s">
        <v>156</v>
      </c>
      <c r="I1056" s="330">
        <v>3.1E-2</v>
      </c>
      <c r="J1056" s="336"/>
      <c r="K1056" s="330"/>
      <c r="L1056" s="9">
        <f t="shared" si="79"/>
        <v>23.502653525398031</v>
      </c>
      <c r="M1056" s="9"/>
      <c r="N1056" s="9">
        <f t="shared" si="81"/>
        <v>0</v>
      </c>
    </row>
    <row r="1057" spans="1:14" ht="15" customHeight="1" x14ac:dyDescent="0.25">
      <c r="A1057" s="160">
        <v>41828</v>
      </c>
      <c r="B1057" s="345">
        <v>22</v>
      </c>
      <c r="C1057" s="21">
        <v>1</v>
      </c>
      <c r="D1057" s="21">
        <v>1</v>
      </c>
      <c r="E1057" s="21" t="s">
        <v>142</v>
      </c>
      <c r="F1057" s="21" t="s">
        <v>149</v>
      </c>
      <c r="G1057" s="21" t="s">
        <v>154</v>
      </c>
      <c r="H1057" s="21" t="s">
        <v>154</v>
      </c>
      <c r="I1057" s="330">
        <v>2.5000000000000001E-2</v>
      </c>
      <c r="J1057" s="336"/>
      <c r="K1057" s="330"/>
      <c r="L1057" s="9">
        <f t="shared" si="79"/>
        <v>18.953752843062926</v>
      </c>
      <c r="M1057" s="9"/>
      <c r="N1057" s="9">
        <f t="shared" si="81"/>
        <v>0</v>
      </c>
    </row>
    <row r="1058" spans="1:14" ht="15" customHeight="1" x14ac:dyDescent="0.25">
      <c r="A1058" s="160">
        <v>41828</v>
      </c>
      <c r="B1058" s="345">
        <v>25</v>
      </c>
      <c r="C1058" s="21">
        <v>1</v>
      </c>
      <c r="D1058" s="21">
        <v>1</v>
      </c>
      <c r="E1058" s="21" t="s">
        <v>142</v>
      </c>
      <c r="F1058" s="21" t="s">
        <v>148</v>
      </c>
      <c r="G1058" s="21" t="s">
        <v>154</v>
      </c>
      <c r="H1058" s="21" t="s">
        <v>154</v>
      </c>
      <c r="I1058" s="330">
        <v>0.01</v>
      </c>
      <c r="J1058" s="336"/>
      <c r="K1058" s="330"/>
      <c r="L1058" s="9">
        <f t="shared" si="79"/>
        <v>7.581501137225171</v>
      </c>
      <c r="M1058" s="9"/>
      <c r="N1058" s="9">
        <f t="shared" si="81"/>
        <v>0</v>
      </c>
    </row>
    <row r="1059" spans="1:14" ht="15" customHeight="1" x14ac:dyDescent="0.25">
      <c r="A1059" s="160">
        <v>41828</v>
      </c>
      <c r="B1059" s="345">
        <v>28</v>
      </c>
      <c r="C1059" s="21">
        <v>1</v>
      </c>
      <c r="D1059" s="21">
        <v>1</v>
      </c>
      <c r="E1059" s="21" t="s">
        <v>142</v>
      </c>
      <c r="F1059" s="21" t="s">
        <v>148</v>
      </c>
      <c r="G1059" s="21" t="s">
        <v>157</v>
      </c>
      <c r="H1059" s="21" t="s">
        <v>154</v>
      </c>
      <c r="I1059" s="330">
        <v>4.2000000000000003E-2</v>
      </c>
      <c r="J1059" s="336"/>
      <c r="K1059" s="330"/>
      <c r="L1059" s="9">
        <f t="shared" si="79"/>
        <v>31.842304776345717</v>
      </c>
      <c r="M1059" s="9"/>
      <c r="N1059" s="9">
        <f t="shared" si="81"/>
        <v>0</v>
      </c>
    </row>
    <row r="1060" spans="1:14" ht="15" customHeight="1" x14ac:dyDescent="0.25">
      <c r="A1060" s="160">
        <v>41828</v>
      </c>
      <c r="B1060" s="345">
        <v>31</v>
      </c>
      <c r="C1060" s="21">
        <v>1</v>
      </c>
      <c r="D1060" s="21">
        <v>1</v>
      </c>
      <c r="E1060" s="21" t="s">
        <v>142</v>
      </c>
      <c r="F1060" s="21" t="s">
        <v>150</v>
      </c>
      <c r="G1060" s="21" t="s">
        <v>154</v>
      </c>
      <c r="H1060" s="21" t="s">
        <v>154</v>
      </c>
      <c r="I1060" s="330">
        <v>6.7000000000000004E-2</v>
      </c>
      <c r="J1060" s="336"/>
      <c r="K1060" s="330"/>
      <c r="L1060" s="9">
        <f t="shared" si="79"/>
        <v>50.796057619408643</v>
      </c>
      <c r="M1060" s="9"/>
      <c r="N1060" s="9">
        <f t="shared" si="81"/>
        <v>0</v>
      </c>
    </row>
    <row r="1061" spans="1:14" ht="15" customHeight="1" x14ac:dyDescent="0.25">
      <c r="A1061" s="160">
        <v>41828</v>
      </c>
      <c r="B1061" s="345">
        <v>32</v>
      </c>
      <c r="C1061" s="21">
        <v>1</v>
      </c>
      <c r="D1061" s="21">
        <v>1</v>
      </c>
      <c r="E1061" s="21" t="s">
        <v>142</v>
      </c>
      <c r="F1061" s="21" t="s">
        <v>151</v>
      </c>
      <c r="G1061" s="21" t="s">
        <v>154</v>
      </c>
      <c r="H1061" s="21" t="s">
        <v>154</v>
      </c>
      <c r="I1061" s="330">
        <v>2.1999999999999999E-2</v>
      </c>
      <c r="J1061" s="336"/>
      <c r="K1061" s="330"/>
      <c r="L1061" s="9">
        <f t="shared" si="79"/>
        <v>16.679302501895375</v>
      </c>
      <c r="M1061" s="9"/>
      <c r="N1061" s="9">
        <f t="shared" si="81"/>
        <v>0</v>
      </c>
    </row>
    <row r="1062" spans="1:14" ht="15" customHeight="1" x14ac:dyDescent="0.25">
      <c r="A1062" s="160">
        <v>41828</v>
      </c>
      <c r="B1062" s="448">
        <v>74</v>
      </c>
      <c r="C1062" s="21">
        <v>1</v>
      </c>
      <c r="D1062" s="21">
        <v>3</v>
      </c>
      <c r="E1062" s="21" t="s">
        <v>143</v>
      </c>
      <c r="F1062" s="21" t="s">
        <v>150</v>
      </c>
      <c r="G1062" s="21" t="s">
        <v>154</v>
      </c>
      <c r="H1062" s="21" t="s">
        <v>154</v>
      </c>
      <c r="I1062" s="330">
        <v>9.5000000000000001E-2</v>
      </c>
      <c r="J1062" s="336"/>
      <c r="K1062" s="330"/>
      <c r="L1062" s="9">
        <f t="shared" si="79"/>
        <v>72.024260803639123</v>
      </c>
      <c r="M1062" s="9"/>
      <c r="N1062" s="9">
        <f t="shared" si="81"/>
        <v>0</v>
      </c>
    </row>
    <row r="1063" spans="1:14" ht="15" customHeight="1" x14ac:dyDescent="0.25">
      <c r="A1063" s="160">
        <v>41828</v>
      </c>
      <c r="B1063" s="448">
        <v>80</v>
      </c>
      <c r="C1063" s="21">
        <v>1</v>
      </c>
      <c r="D1063" s="21">
        <v>3</v>
      </c>
      <c r="E1063" s="21" t="s">
        <v>143</v>
      </c>
      <c r="F1063" s="21" t="s">
        <v>148</v>
      </c>
      <c r="G1063" s="21" t="s">
        <v>154</v>
      </c>
      <c r="H1063" s="21" t="s">
        <v>154</v>
      </c>
      <c r="I1063" s="330">
        <v>4.8000000000000001E-2</v>
      </c>
      <c r="J1063" s="336"/>
      <c r="K1063" s="330"/>
      <c r="L1063" s="9">
        <f t="shared" si="79"/>
        <v>36.391205458680822</v>
      </c>
      <c r="M1063" s="9"/>
      <c r="N1063" s="9">
        <f t="shared" si="81"/>
        <v>0</v>
      </c>
    </row>
    <row r="1064" spans="1:14" ht="15" customHeight="1" x14ac:dyDescent="0.25">
      <c r="A1064" s="160">
        <v>41828</v>
      </c>
      <c r="B1064" s="448">
        <v>86</v>
      </c>
      <c r="C1064" s="21">
        <v>1</v>
      </c>
      <c r="D1064" s="21">
        <v>3</v>
      </c>
      <c r="E1064" s="21" t="s">
        <v>143</v>
      </c>
      <c r="F1064" s="21" t="s">
        <v>149</v>
      </c>
      <c r="G1064" s="21" t="s">
        <v>154</v>
      </c>
      <c r="H1064" s="21" t="s">
        <v>154</v>
      </c>
      <c r="I1064" s="330">
        <v>5.0000000000000001E-3</v>
      </c>
      <c r="J1064" s="336"/>
      <c r="K1064" s="330"/>
      <c r="L1064" s="9">
        <f t="shared" si="79"/>
        <v>3.7907505686125855</v>
      </c>
      <c r="M1064" s="9"/>
      <c r="N1064" s="9">
        <f t="shared" si="81"/>
        <v>0</v>
      </c>
    </row>
    <row r="1065" spans="1:14" ht="15" customHeight="1" x14ac:dyDescent="0.25">
      <c r="A1065" s="160">
        <v>41828</v>
      </c>
      <c r="B1065" s="448">
        <v>88</v>
      </c>
      <c r="C1065" s="21">
        <v>1</v>
      </c>
      <c r="D1065" s="21">
        <v>3</v>
      </c>
      <c r="E1065" s="21" t="s">
        <v>143</v>
      </c>
      <c r="F1065" s="21" t="s">
        <v>148</v>
      </c>
      <c r="G1065" s="21" t="s">
        <v>154</v>
      </c>
      <c r="H1065" s="21" t="s">
        <v>155</v>
      </c>
      <c r="I1065" s="330">
        <v>5.2999999999999999E-2</v>
      </c>
      <c r="J1065" s="336"/>
      <c r="K1065" s="330"/>
      <c r="L1065" s="9">
        <f t="shared" si="79"/>
        <v>40.181956027293403</v>
      </c>
      <c r="M1065" s="9"/>
      <c r="N1065" s="9">
        <f t="shared" si="81"/>
        <v>0</v>
      </c>
    </row>
    <row r="1066" spans="1:14" ht="15" customHeight="1" x14ac:dyDescent="0.25">
      <c r="A1066" s="160">
        <v>41828</v>
      </c>
      <c r="B1066" s="448">
        <v>89</v>
      </c>
      <c r="C1066" s="21">
        <v>1</v>
      </c>
      <c r="D1066" s="21">
        <v>3</v>
      </c>
      <c r="E1066" s="21" t="s">
        <v>143</v>
      </c>
      <c r="F1066" s="21" t="s">
        <v>148</v>
      </c>
      <c r="G1066" s="21" t="s">
        <v>154</v>
      </c>
      <c r="H1066" s="21" t="s">
        <v>156</v>
      </c>
      <c r="I1066" s="330">
        <v>0.01</v>
      </c>
      <c r="J1066" s="336"/>
      <c r="K1066" s="330"/>
      <c r="L1066" s="9">
        <f t="shared" si="79"/>
        <v>7.581501137225171</v>
      </c>
      <c r="M1066" s="9"/>
      <c r="N1066" s="9">
        <f t="shared" si="81"/>
        <v>0</v>
      </c>
    </row>
    <row r="1067" spans="1:14" ht="15" customHeight="1" x14ac:dyDescent="0.25">
      <c r="A1067" s="160">
        <v>41828</v>
      </c>
      <c r="B1067" s="448">
        <v>94</v>
      </c>
      <c r="C1067" s="21">
        <v>1</v>
      </c>
      <c r="D1067" s="21">
        <v>3</v>
      </c>
      <c r="E1067" s="21" t="s">
        <v>143</v>
      </c>
      <c r="F1067" s="21" t="s">
        <v>148</v>
      </c>
      <c r="G1067" s="21" t="s">
        <v>157</v>
      </c>
      <c r="H1067" s="21" t="s">
        <v>154</v>
      </c>
      <c r="I1067" s="330">
        <v>1.2E-2</v>
      </c>
      <c r="J1067" s="336"/>
      <c r="K1067" s="330"/>
      <c r="L1067" s="9">
        <f t="shared" si="79"/>
        <v>9.0978013646702056</v>
      </c>
      <c r="M1067" s="9"/>
      <c r="N1067" s="9">
        <f t="shared" si="81"/>
        <v>0</v>
      </c>
    </row>
    <row r="1068" spans="1:14" ht="15" customHeight="1" x14ac:dyDescent="0.25">
      <c r="A1068" s="160">
        <v>41828</v>
      </c>
      <c r="B1068" s="448">
        <v>105</v>
      </c>
      <c r="C1068" s="21">
        <v>1</v>
      </c>
      <c r="D1068" s="21">
        <v>3</v>
      </c>
      <c r="E1068" s="21" t="s">
        <v>143</v>
      </c>
      <c r="F1068" s="21" t="s">
        <v>151</v>
      </c>
      <c r="G1068" s="21" t="s">
        <v>154</v>
      </c>
      <c r="H1068" s="21" t="s">
        <v>154</v>
      </c>
      <c r="I1068" s="330">
        <v>2.1999999999999999E-2</v>
      </c>
      <c r="J1068" s="336"/>
      <c r="K1068" s="330"/>
      <c r="L1068" s="9">
        <f t="shared" si="79"/>
        <v>16.679302501895375</v>
      </c>
      <c r="M1068" s="9"/>
      <c r="N1068" s="9">
        <f t="shared" si="81"/>
        <v>0</v>
      </c>
    </row>
    <row r="1069" spans="1:14" ht="15" customHeight="1" x14ac:dyDescent="0.25">
      <c r="A1069" s="160">
        <v>41828</v>
      </c>
      <c r="B1069" s="345">
        <v>108</v>
      </c>
      <c r="C1069" s="21">
        <v>2</v>
      </c>
      <c r="D1069" s="21">
        <v>1</v>
      </c>
      <c r="E1069" s="21" t="s">
        <v>144</v>
      </c>
      <c r="F1069" s="21" t="s">
        <v>149</v>
      </c>
      <c r="G1069" s="21" t="s">
        <v>154</v>
      </c>
      <c r="H1069" s="21" t="s">
        <v>154</v>
      </c>
      <c r="I1069" s="330">
        <v>2.4E-2</v>
      </c>
      <c r="J1069" s="336"/>
      <c r="K1069" s="330"/>
      <c r="L1069" s="9">
        <f t="shared" si="79"/>
        <v>18.195602729340411</v>
      </c>
      <c r="M1069" s="9"/>
      <c r="N1069" s="9">
        <f t="shared" si="81"/>
        <v>0</v>
      </c>
    </row>
    <row r="1070" spans="1:14" ht="15" customHeight="1" x14ac:dyDescent="0.25">
      <c r="A1070" s="160">
        <v>41828</v>
      </c>
      <c r="B1070" s="345">
        <v>119</v>
      </c>
      <c r="C1070" s="21">
        <v>2</v>
      </c>
      <c r="D1070" s="21">
        <v>1</v>
      </c>
      <c r="E1070" s="21" t="s">
        <v>144</v>
      </c>
      <c r="F1070" s="21" t="s">
        <v>148</v>
      </c>
      <c r="G1070" s="21" t="s">
        <v>154</v>
      </c>
      <c r="H1070" s="21" t="s">
        <v>156</v>
      </c>
      <c r="I1070" s="330">
        <v>0.112</v>
      </c>
      <c r="J1070" s="336"/>
      <c r="K1070" s="330"/>
      <c r="L1070" s="9">
        <f t="shared" si="79"/>
        <v>84.912812736921907</v>
      </c>
      <c r="M1070" s="9"/>
      <c r="N1070" s="9">
        <f t="shared" si="81"/>
        <v>0</v>
      </c>
    </row>
    <row r="1071" spans="1:14" ht="15" customHeight="1" x14ac:dyDescent="0.25">
      <c r="A1071" s="160">
        <v>41828</v>
      </c>
      <c r="B1071" s="345">
        <v>123</v>
      </c>
      <c r="C1071" s="21">
        <v>2</v>
      </c>
      <c r="D1071" s="21">
        <v>1</v>
      </c>
      <c r="E1071" s="21" t="s">
        <v>144</v>
      </c>
      <c r="F1071" s="21" t="s">
        <v>148</v>
      </c>
      <c r="G1071" s="21" t="s">
        <v>157</v>
      </c>
      <c r="H1071" s="21" t="s">
        <v>154</v>
      </c>
      <c r="I1071" s="330">
        <v>0.23899999999999999</v>
      </c>
      <c r="J1071" s="336"/>
      <c r="K1071" s="330"/>
      <c r="L1071" s="9">
        <f t="shared" si="79"/>
        <v>181.1978771796816</v>
      </c>
      <c r="M1071" s="9"/>
      <c r="N1071" s="9">
        <f t="shared" si="81"/>
        <v>0</v>
      </c>
    </row>
    <row r="1072" spans="1:14" ht="15" customHeight="1" x14ac:dyDescent="0.25">
      <c r="A1072" s="160">
        <v>41828</v>
      </c>
      <c r="B1072" s="345">
        <v>124</v>
      </c>
      <c r="C1072" s="21">
        <v>2</v>
      </c>
      <c r="D1072" s="21">
        <v>1</v>
      </c>
      <c r="E1072" s="21" t="s">
        <v>144</v>
      </c>
      <c r="F1072" s="21" t="s">
        <v>148</v>
      </c>
      <c r="G1072" s="21" t="s">
        <v>154</v>
      </c>
      <c r="H1072" s="21" t="s">
        <v>154</v>
      </c>
      <c r="I1072" s="330">
        <v>0.03</v>
      </c>
      <c r="J1072" s="336"/>
      <c r="K1072" s="330"/>
      <c r="L1072" s="9">
        <f t="shared" si="79"/>
        <v>22.744503411675513</v>
      </c>
      <c r="M1072" s="9"/>
      <c r="N1072" s="9">
        <f t="shared" si="81"/>
        <v>0</v>
      </c>
    </row>
    <row r="1073" spans="1:14" ht="15" customHeight="1" x14ac:dyDescent="0.25">
      <c r="A1073" s="160">
        <v>41828</v>
      </c>
      <c r="B1073" s="345">
        <v>132</v>
      </c>
      <c r="C1073" s="21">
        <v>2</v>
      </c>
      <c r="D1073" s="21">
        <v>1</v>
      </c>
      <c r="E1073" s="21" t="s">
        <v>144</v>
      </c>
      <c r="F1073" s="21" t="s">
        <v>150</v>
      </c>
      <c r="G1073" s="21" t="s">
        <v>154</v>
      </c>
      <c r="H1073" s="21" t="s">
        <v>154</v>
      </c>
      <c r="I1073" s="330">
        <v>3.9E-2</v>
      </c>
      <c r="J1073" s="336"/>
      <c r="K1073" s="330"/>
      <c r="L1073" s="9">
        <f t="shared" si="79"/>
        <v>29.567854435178166</v>
      </c>
      <c r="M1073" s="9"/>
      <c r="N1073" s="9">
        <f t="shared" si="81"/>
        <v>0</v>
      </c>
    </row>
    <row r="1074" spans="1:14" ht="15" customHeight="1" x14ac:dyDescent="0.25">
      <c r="A1074" s="160">
        <v>41828</v>
      </c>
      <c r="B1074" s="345">
        <v>133</v>
      </c>
      <c r="C1074" s="21">
        <v>2</v>
      </c>
      <c r="D1074" s="21">
        <v>1</v>
      </c>
      <c r="E1074" s="21" t="s">
        <v>144</v>
      </c>
      <c r="F1074" s="21" t="s">
        <v>148</v>
      </c>
      <c r="G1074" s="21" t="s">
        <v>154</v>
      </c>
      <c r="H1074" s="21" t="s">
        <v>155</v>
      </c>
      <c r="I1074" s="330">
        <v>3.5000000000000003E-2</v>
      </c>
      <c r="J1074" s="336"/>
      <c r="K1074" s="330"/>
      <c r="L1074" s="9">
        <f t="shared" si="79"/>
        <v>26.535253980288104</v>
      </c>
      <c r="M1074" s="9"/>
      <c r="N1074" s="9">
        <f t="shared" si="81"/>
        <v>0</v>
      </c>
    </row>
    <row r="1075" spans="1:14" ht="15" customHeight="1" x14ac:dyDescent="0.25">
      <c r="A1075" s="160">
        <v>41828</v>
      </c>
      <c r="B1075" s="345">
        <v>134</v>
      </c>
      <c r="C1075" s="21">
        <v>2</v>
      </c>
      <c r="D1075" s="21">
        <v>1</v>
      </c>
      <c r="E1075" s="21" t="s">
        <v>144</v>
      </c>
      <c r="F1075" s="21" t="s">
        <v>151</v>
      </c>
      <c r="G1075" s="21" t="s">
        <v>154</v>
      </c>
      <c r="H1075" s="21" t="s">
        <v>154</v>
      </c>
      <c r="I1075" s="330">
        <v>4.2999999999999997E-2</v>
      </c>
      <c r="J1075" s="336"/>
      <c r="K1075" s="330"/>
      <c r="L1075" s="9">
        <f t="shared" si="79"/>
        <v>32.600454890068228</v>
      </c>
      <c r="M1075" s="9"/>
      <c r="N1075" s="9">
        <f t="shared" si="81"/>
        <v>0</v>
      </c>
    </row>
    <row r="1076" spans="1:14" ht="15" customHeight="1" x14ac:dyDescent="0.25">
      <c r="A1076" s="160">
        <v>41828</v>
      </c>
      <c r="B1076" s="345">
        <v>177</v>
      </c>
      <c r="C1076" s="21">
        <v>2</v>
      </c>
      <c r="D1076" s="21">
        <v>3</v>
      </c>
      <c r="E1076" s="21" t="s">
        <v>143</v>
      </c>
      <c r="F1076" s="21" t="s">
        <v>148</v>
      </c>
      <c r="G1076" s="21" t="s">
        <v>154</v>
      </c>
      <c r="H1076" s="21" t="s">
        <v>156</v>
      </c>
      <c r="I1076" s="330">
        <v>4.0000000000000001E-3</v>
      </c>
      <c r="J1076" s="336"/>
      <c r="K1076" s="330"/>
      <c r="L1076" s="9">
        <f t="shared" si="79"/>
        <v>3.0326004548900682</v>
      </c>
      <c r="M1076" s="9"/>
      <c r="N1076" s="9">
        <f t="shared" si="81"/>
        <v>0</v>
      </c>
    </row>
    <row r="1077" spans="1:14" ht="15" customHeight="1" x14ac:dyDescent="0.25">
      <c r="A1077" s="160">
        <v>41828</v>
      </c>
      <c r="B1077" s="345">
        <v>178</v>
      </c>
      <c r="C1077" s="21">
        <v>2</v>
      </c>
      <c r="D1077" s="21">
        <v>3</v>
      </c>
      <c r="E1077" s="21" t="s">
        <v>143</v>
      </c>
      <c r="F1077" s="21" t="s">
        <v>148</v>
      </c>
      <c r="G1077" s="21" t="s">
        <v>154</v>
      </c>
      <c r="H1077" s="21" t="s">
        <v>155</v>
      </c>
      <c r="I1077" s="330">
        <v>3.4000000000000002E-2</v>
      </c>
      <c r="J1077" s="336"/>
      <c r="K1077" s="330"/>
      <c r="L1077" s="9">
        <f t="shared" si="79"/>
        <v>25.777103866565582</v>
      </c>
      <c r="M1077" s="9"/>
      <c r="N1077" s="9">
        <f t="shared" si="81"/>
        <v>0</v>
      </c>
    </row>
    <row r="1078" spans="1:14" ht="15" customHeight="1" x14ac:dyDescent="0.25">
      <c r="A1078" s="160">
        <v>41828</v>
      </c>
      <c r="B1078" s="345">
        <v>181</v>
      </c>
      <c r="C1078" s="21">
        <v>2</v>
      </c>
      <c r="D1078" s="21">
        <v>3</v>
      </c>
      <c r="E1078" s="21" t="s">
        <v>143</v>
      </c>
      <c r="F1078" s="21" t="s">
        <v>151</v>
      </c>
      <c r="G1078" s="21" t="s">
        <v>154</v>
      </c>
      <c r="H1078" s="21" t="s">
        <v>154</v>
      </c>
      <c r="I1078" s="330">
        <v>5.0000000000000001E-3</v>
      </c>
      <c r="J1078" s="336"/>
      <c r="K1078" s="330"/>
      <c r="L1078" s="9">
        <f t="shared" si="79"/>
        <v>3.7907505686125855</v>
      </c>
      <c r="M1078" s="9"/>
      <c r="N1078" s="9">
        <f t="shared" si="81"/>
        <v>0</v>
      </c>
    </row>
    <row r="1079" spans="1:14" ht="15" customHeight="1" x14ac:dyDescent="0.25">
      <c r="A1079" s="160">
        <v>41828</v>
      </c>
      <c r="B1079" s="345">
        <v>185</v>
      </c>
      <c r="C1079" s="21">
        <v>2</v>
      </c>
      <c r="D1079" s="21">
        <v>3</v>
      </c>
      <c r="E1079" s="21" t="s">
        <v>143</v>
      </c>
      <c r="F1079" s="21" t="s">
        <v>150</v>
      </c>
      <c r="G1079" s="21" t="s">
        <v>154</v>
      </c>
      <c r="H1079" s="21" t="s">
        <v>154</v>
      </c>
      <c r="I1079" s="330">
        <v>2.1999999999999999E-2</v>
      </c>
      <c r="J1079" s="336"/>
      <c r="K1079" s="330"/>
      <c r="L1079" s="9">
        <f t="shared" si="79"/>
        <v>16.679302501895375</v>
      </c>
      <c r="M1079" s="9"/>
      <c r="N1079" s="9">
        <f t="shared" si="81"/>
        <v>0</v>
      </c>
    </row>
    <row r="1080" spans="1:14" ht="15" customHeight="1" x14ac:dyDescent="0.25">
      <c r="A1080" s="160">
        <v>41828</v>
      </c>
      <c r="B1080" s="345">
        <v>198</v>
      </c>
      <c r="C1080" s="21">
        <v>2</v>
      </c>
      <c r="D1080" s="21">
        <v>3</v>
      </c>
      <c r="E1080" s="21" t="s">
        <v>143</v>
      </c>
      <c r="F1080" s="21" t="s">
        <v>148</v>
      </c>
      <c r="G1080" s="21" t="s">
        <v>154</v>
      </c>
      <c r="H1080" s="21" t="s">
        <v>154</v>
      </c>
      <c r="I1080" s="330">
        <v>7.0000000000000001E-3</v>
      </c>
      <c r="J1080" s="336"/>
      <c r="K1080" s="330"/>
      <c r="L1080" s="9">
        <f t="shared" ref="L1080:L1143" si="82">(10000*I1080)/13.19</f>
        <v>5.3070507960576192</v>
      </c>
      <c r="M1080" s="9"/>
      <c r="N1080" s="9">
        <f t="shared" ref="N1080:N1143" si="83">(10000*K1080)/13.19</f>
        <v>0</v>
      </c>
    </row>
    <row r="1081" spans="1:14" ht="15" customHeight="1" x14ac:dyDescent="0.25">
      <c r="A1081" s="160">
        <v>41828</v>
      </c>
      <c r="B1081" s="345">
        <v>204</v>
      </c>
      <c r="C1081" s="21">
        <v>2</v>
      </c>
      <c r="D1081" s="21">
        <v>3</v>
      </c>
      <c r="E1081" s="21" t="s">
        <v>143</v>
      </c>
      <c r="F1081" s="21" t="s">
        <v>148</v>
      </c>
      <c r="G1081" s="21" t="s">
        <v>157</v>
      </c>
      <c r="H1081" s="21" t="s">
        <v>154</v>
      </c>
      <c r="I1081" s="330">
        <v>8.3000000000000004E-2</v>
      </c>
      <c r="J1081" s="336"/>
      <c r="K1081" s="330"/>
      <c r="L1081" s="9">
        <f t="shared" si="82"/>
        <v>62.926459438968919</v>
      </c>
      <c r="M1081" s="9"/>
      <c r="N1081" s="9">
        <f t="shared" si="83"/>
        <v>0</v>
      </c>
    </row>
    <row r="1082" spans="1:14" ht="15" customHeight="1" x14ac:dyDescent="0.25">
      <c r="A1082" s="160">
        <v>41828</v>
      </c>
      <c r="B1082" s="345">
        <v>205</v>
      </c>
      <c r="C1082" s="21">
        <v>2</v>
      </c>
      <c r="D1082" s="21">
        <v>3</v>
      </c>
      <c r="E1082" s="21" t="s">
        <v>143</v>
      </c>
      <c r="F1082" s="21" t="s">
        <v>149</v>
      </c>
      <c r="G1082" s="21" t="s">
        <v>154</v>
      </c>
      <c r="H1082" s="21" t="s">
        <v>154</v>
      </c>
      <c r="I1082" s="330">
        <v>8.0000000000000002E-3</v>
      </c>
      <c r="J1082" s="336"/>
      <c r="K1082" s="330"/>
      <c r="L1082" s="9">
        <f t="shared" si="82"/>
        <v>6.0652009097801365</v>
      </c>
      <c r="M1082" s="9"/>
      <c r="N1082" s="9">
        <f t="shared" si="83"/>
        <v>0</v>
      </c>
    </row>
    <row r="1083" spans="1:14" ht="15" customHeight="1" x14ac:dyDescent="0.25">
      <c r="A1083" s="160">
        <v>41828</v>
      </c>
      <c r="B1083" s="345">
        <v>223</v>
      </c>
      <c r="C1083" s="21">
        <v>3</v>
      </c>
      <c r="D1083" s="21">
        <v>1</v>
      </c>
      <c r="E1083" s="21" t="s">
        <v>145</v>
      </c>
      <c r="F1083" s="21" t="s">
        <v>151</v>
      </c>
      <c r="G1083" s="21" t="s">
        <v>154</v>
      </c>
      <c r="H1083" s="21" t="s">
        <v>154</v>
      </c>
      <c r="I1083" s="330">
        <v>2.5999999999999999E-2</v>
      </c>
      <c r="J1083" s="336"/>
      <c r="K1083" s="330"/>
      <c r="L1083" s="9">
        <f t="shared" si="82"/>
        <v>19.711902956785444</v>
      </c>
      <c r="M1083" s="9"/>
      <c r="N1083" s="9">
        <f t="shared" si="83"/>
        <v>0</v>
      </c>
    </row>
    <row r="1084" spans="1:14" ht="15" customHeight="1" x14ac:dyDescent="0.25">
      <c r="A1084" s="160">
        <v>41828</v>
      </c>
      <c r="B1084" s="345">
        <v>224</v>
      </c>
      <c r="C1084" s="21">
        <v>3</v>
      </c>
      <c r="D1084" s="21">
        <v>1</v>
      </c>
      <c r="E1084" s="21" t="s">
        <v>145</v>
      </c>
      <c r="F1084" s="21" t="s">
        <v>148</v>
      </c>
      <c r="G1084" s="21" t="s">
        <v>154</v>
      </c>
      <c r="H1084" s="21" t="s">
        <v>156</v>
      </c>
      <c r="I1084" s="330">
        <v>2.7E-2</v>
      </c>
      <c r="J1084" s="336"/>
      <c r="K1084" s="330"/>
      <c r="L1084" s="9">
        <f t="shared" si="82"/>
        <v>20.470053070507962</v>
      </c>
      <c r="M1084" s="9"/>
      <c r="N1084" s="9">
        <f t="shared" si="83"/>
        <v>0</v>
      </c>
    </row>
    <row r="1085" spans="1:14" ht="15" customHeight="1" x14ac:dyDescent="0.25">
      <c r="A1085" s="160">
        <v>41828</v>
      </c>
      <c r="B1085" s="345">
        <v>227</v>
      </c>
      <c r="C1085" s="21">
        <v>3</v>
      </c>
      <c r="D1085" s="21">
        <v>1</v>
      </c>
      <c r="E1085" s="21" t="s">
        <v>145</v>
      </c>
      <c r="F1085" s="21" t="s">
        <v>148</v>
      </c>
      <c r="G1085" s="21" t="s">
        <v>154</v>
      </c>
      <c r="H1085" s="21" t="s">
        <v>154</v>
      </c>
      <c r="I1085" s="330">
        <v>1.4E-2</v>
      </c>
      <c r="J1085" s="336"/>
      <c r="K1085" s="330"/>
      <c r="L1085" s="9">
        <f t="shared" si="82"/>
        <v>10.614101592115238</v>
      </c>
      <c r="M1085" s="9"/>
      <c r="N1085" s="9">
        <f t="shared" si="83"/>
        <v>0</v>
      </c>
    </row>
    <row r="1086" spans="1:14" ht="15" customHeight="1" x14ac:dyDescent="0.25">
      <c r="A1086" s="160">
        <v>41828</v>
      </c>
      <c r="B1086" s="345">
        <v>229</v>
      </c>
      <c r="C1086" s="21">
        <v>3</v>
      </c>
      <c r="D1086" s="21">
        <v>1</v>
      </c>
      <c r="E1086" s="21" t="s">
        <v>145</v>
      </c>
      <c r="F1086" s="21" t="s">
        <v>149</v>
      </c>
      <c r="G1086" s="21" t="s">
        <v>154</v>
      </c>
      <c r="H1086" s="21" t="s">
        <v>154</v>
      </c>
      <c r="I1086" s="330">
        <v>1.2999999999999999E-2</v>
      </c>
      <c r="J1086" s="336"/>
      <c r="K1086" s="330"/>
      <c r="L1086" s="9">
        <f t="shared" si="82"/>
        <v>9.855951478392722</v>
      </c>
      <c r="M1086" s="9"/>
      <c r="N1086" s="9">
        <f t="shared" si="83"/>
        <v>0</v>
      </c>
    </row>
    <row r="1087" spans="1:14" ht="15" customHeight="1" x14ac:dyDescent="0.25">
      <c r="A1087" s="160">
        <v>41828</v>
      </c>
      <c r="B1087" s="345">
        <v>232</v>
      </c>
      <c r="C1087" s="21">
        <v>3</v>
      </c>
      <c r="D1087" s="21">
        <v>1</v>
      </c>
      <c r="E1087" s="21" t="s">
        <v>145</v>
      </c>
      <c r="F1087" s="21" t="s">
        <v>148</v>
      </c>
      <c r="G1087" s="21" t="s">
        <v>154</v>
      </c>
      <c r="H1087" s="21" t="s">
        <v>155</v>
      </c>
      <c r="I1087" s="330">
        <v>0.09</v>
      </c>
      <c r="J1087" s="336"/>
      <c r="K1087" s="330"/>
      <c r="L1087" s="9">
        <f t="shared" si="82"/>
        <v>68.233510235026543</v>
      </c>
      <c r="M1087" s="9"/>
      <c r="N1087" s="9">
        <f t="shared" si="83"/>
        <v>0</v>
      </c>
    </row>
    <row r="1088" spans="1:14" ht="15" customHeight="1" x14ac:dyDescent="0.25">
      <c r="A1088" s="160">
        <v>41828</v>
      </c>
      <c r="B1088" s="345">
        <v>244</v>
      </c>
      <c r="C1088" s="21">
        <v>3</v>
      </c>
      <c r="D1088" s="21">
        <v>1</v>
      </c>
      <c r="E1088" s="21" t="s">
        <v>145</v>
      </c>
      <c r="F1088" s="21" t="s">
        <v>148</v>
      </c>
      <c r="G1088" s="21" t="s">
        <v>157</v>
      </c>
      <c r="H1088" s="21" t="s">
        <v>154</v>
      </c>
      <c r="I1088" s="330">
        <v>1E-3</v>
      </c>
      <c r="J1088" s="336"/>
      <c r="K1088" s="330"/>
      <c r="L1088" s="9">
        <f t="shared" si="82"/>
        <v>0.75815011372251706</v>
      </c>
      <c r="M1088" s="9"/>
      <c r="N1088" s="9">
        <f t="shared" si="83"/>
        <v>0</v>
      </c>
    </row>
    <row r="1089" spans="1:14" ht="15" customHeight="1" x14ac:dyDescent="0.25">
      <c r="A1089" s="160">
        <v>41828</v>
      </c>
      <c r="B1089" s="345">
        <v>245</v>
      </c>
      <c r="C1089" s="21">
        <v>3</v>
      </c>
      <c r="D1089" s="21">
        <v>1</v>
      </c>
      <c r="E1089" s="21" t="s">
        <v>145</v>
      </c>
      <c r="F1089" s="21" t="s">
        <v>150</v>
      </c>
      <c r="G1089" s="21" t="s">
        <v>154</v>
      </c>
      <c r="H1089" s="21" t="s">
        <v>154</v>
      </c>
      <c r="I1089" s="330">
        <v>6.0000000000000001E-3</v>
      </c>
      <c r="J1089" s="336"/>
      <c r="K1089" s="330"/>
      <c r="L1089" s="9">
        <f t="shared" si="82"/>
        <v>4.5489006823351028</v>
      </c>
      <c r="M1089" s="9"/>
      <c r="N1089" s="9">
        <f t="shared" si="83"/>
        <v>0</v>
      </c>
    </row>
    <row r="1090" spans="1:14" ht="15" customHeight="1" x14ac:dyDescent="0.25">
      <c r="A1090" s="160">
        <v>41828</v>
      </c>
      <c r="B1090" s="345">
        <v>247</v>
      </c>
      <c r="C1090" s="21">
        <v>3</v>
      </c>
      <c r="D1090" s="21">
        <v>2</v>
      </c>
      <c r="E1090" s="21" t="s">
        <v>143</v>
      </c>
      <c r="F1090" s="21" t="s">
        <v>150</v>
      </c>
      <c r="G1090" s="21" t="s">
        <v>154</v>
      </c>
      <c r="H1090" s="21" t="s">
        <v>154</v>
      </c>
      <c r="I1090" s="330">
        <v>7.1999999999999995E-2</v>
      </c>
      <c r="J1090" s="336"/>
      <c r="K1090" s="330"/>
      <c r="L1090" s="9">
        <f t="shared" si="82"/>
        <v>54.58680818802123</v>
      </c>
      <c r="M1090" s="9"/>
      <c r="N1090" s="9">
        <f t="shared" si="83"/>
        <v>0</v>
      </c>
    </row>
    <row r="1091" spans="1:14" ht="15" customHeight="1" x14ac:dyDescent="0.25">
      <c r="A1091" s="160">
        <v>41828</v>
      </c>
      <c r="B1091" s="345">
        <v>248</v>
      </c>
      <c r="C1091" s="21">
        <v>3</v>
      </c>
      <c r="D1091" s="21">
        <v>2</v>
      </c>
      <c r="E1091" s="21" t="s">
        <v>143</v>
      </c>
      <c r="F1091" s="21" t="s">
        <v>148</v>
      </c>
      <c r="G1091" s="21" t="s">
        <v>154</v>
      </c>
      <c r="H1091" s="21" t="s">
        <v>156</v>
      </c>
      <c r="I1091" s="330">
        <v>3.0000000000000001E-3</v>
      </c>
      <c r="J1091" s="336"/>
      <c r="K1091" s="330"/>
      <c r="L1091" s="9">
        <f t="shared" si="82"/>
        <v>2.2744503411675514</v>
      </c>
      <c r="M1091" s="9"/>
      <c r="N1091" s="9">
        <f t="shared" si="83"/>
        <v>0</v>
      </c>
    </row>
    <row r="1092" spans="1:14" ht="15" customHeight="1" x14ac:dyDescent="0.25">
      <c r="A1092" s="160">
        <v>41828</v>
      </c>
      <c r="B1092" s="345">
        <v>250</v>
      </c>
      <c r="C1092" s="21">
        <v>3</v>
      </c>
      <c r="D1092" s="21">
        <v>2</v>
      </c>
      <c r="E1092" s="21" t="s">
        <v>143</v>
      </c>
      <c r="F1092" s="21" t="s">
        <v>148</v>
      </c>
      <c r="G1092" s="21" t="s">
        <v>154</v>
      </c>
      <c r="H1092" s="21" t="s">
        <v>155</v>
      </c>
      <c r="I1092" s="330">
        <v>8.9999999999999993E-3</v>
      </c>
      <c r="J1092" s="336"/>
      <c r="K1092" s="330"/>
      <c r="L1092" s="9">
        <f t="shared" si="82"/>
        <v>6.8233510235026538</v>
      </c>
      <c r="M1092" s="9"/>
      <c r="N1092" s="9">
        <f t="shared" si="83"/>
        <v>0</v>
      </c>
    </row>
    <row r="1093" spans="1:14" ht="15" customHeight="1" x14ac:dyDescent="0.25">
      <c r="A1093" s="160">
        <v>41828</v>
      </c>
      <c r="B1093" s="345">
        <v>252</v>
      </c>
      <c r="C1093" s="21">
        <v>3</v>
      </c>
      <c r="D1093" s="21">
        <v>2</v>
      </c>
      <c r="E1093" s="21" t="s">
        <v>143</v>
      </c>
      <c r="F1093" s="21" t="s">
        <v>148</v>
      </c>
      <c r="G1093" s="21" t="s">
        <v>157</v>
      </c>
      <c r="H1093" s="21" t="s">
        <v>154</v>
      </c>
      <c r="I1093" s="330">
        <v>1.7999999999999999E-2</v>
      </c>
      <c r="J1093" s="336"/>
      <c r="K1093" s="330"/>
      <c r="L1093" s="9">
        <f t="shared" si="82"/>
        <v>13.646702047005308</v>
      </c>
      <c r="M1093" s="9"/>
      <c r="N1093" s="9">
        <f t="shared" si="83"/>
        <v>0</v>
      </c>
    </row>
    <row r="1094" spans="1:14" ht="15" customHeight="1" x14ac:dyDescent="0.25">
      <c r="A1094" s="160">
        <v>41828</v>
      </c>
      <c r="B1094" s="345">
        <v>257</v>
      </c>
      <c r="C1094" s="21">
        <v>3</v>
      </c>
      <c r="D1094" s="21">
        <v>2</v>
      </c>
      <c r="E1094" s="21" t="s">
        <v>143</v>
      </c>
      <c r="F1094" s="21" t="s">
        <v>151</v>
      </c>
      <c r="G1094" s="21" t="s">
        <v>154</v>
      </c>
      <c r="H1094" s="21" t="s">
        <v>154</v>
      </c>
      <c r="I1094" s="330">
        <v>7.0000000000000001E-3</v>
      </c>
      <c r="J1094" s="336"/>
      <c r="K1094" s="330"/>
      <c r="L1094" s="9">
        <f t="shared" si="82"/>
        <v>5.3070507960576192</v>
      </c>
      <c r="M1094" s="9"/>
      <c r="N1094" s="9">
        <f t="shared" si="83"/>
        <v>0</v>
      </c>
    </row>
    <row r="1095" spans="1:14" ht="15" customHeight="1" x14ac:dyDescent="0.25">
      <c r="A1095" s="160">
        <v>41828</v>
      </c>
      <c r="B1095" s="345">
        <v>272</v>
      </c>
      <c r="C1095" s="21">
        <v>3</v>
      </c>
      <c r="D1095" s="21">
        <v>2</v>
      </c>
      <c r="E1095" s="21" t="s">
        <v>143</v>
      </c>
      <c r="F1095" s="21" t="s">
        <v>148</v>
      </c>
      <c r="G1095" s="21" t="s">
        <v>154</v>
      </c>
      <c r="H1095" s="21" t="s">
        <v>154</v>
      </c>
      <c r="I1095" s="330">
        <v>5.1999999999999998E-2</v>
      </c>
      <c r="J1095" s="336"/>
      <c r="K1095" s="330"/>
      <c r="L1095" s="9">
        <f t="shared" si="82"/>
        <v>39.423805913570888</v>
      </c>
      <c r="M1095" s="9"/>
      <c r="N1095" s="9">
        <f t="shared" si="83"/>
        <v>0</v>
      </c>
    </row>
    <row r="1096" spans="1:14" ht="15" customHeight="1" x14ac:dyDescent="0.25">
      <c r="A1096" s="160">
        <v>41828</v>
      </c>
      <c r="B1096" s="345">
        <v>273</v>
      </c>
      <c r="C1096" s="21">
        <v>3</v>
      </c>
      <c r="D1096" s="21">
        <v>2</v>
      </c>
      <c r="E1096" s="21" t="s">
        <v>143</v>
      </c>
      <c r="F1096" s="21" t="s">
        <v>149</v>
      </c>
      <c r="G1096" s="21" t="s">
        <v>154</v>
      </c>
      <c r="H1096" s="21" t="s">
        <v>154</v>
      </c>
      <c r="I1096" s="330">
        <v>1.9E-2</v>
      </c>
      <c r="J1096" s="336"/>
      <c r="K1096" s="330"/>
      <c r="L1096" s="9">
        <f t="shared" si="82"/>
        <v>14.404852160727824</v>
      </c>
      <c r="M1096" s="9"/>
      <c r="N1096" s="9">
        <f t="shared" si="83"/>
        <v>0</v>
      </c>
    </row>
    <row r="1097" spans="1:14" ht="15" customHeight="1" x14ac:dyDescent="0.25">
      <c r="A1097" s="160">
        <v>41828</v>
      </c>
      <c r="B1097" s="345">
        <v>281</v>
      </c>
      <c r="C1097" s="21">
        <v>3</v>
      </c>
      <c r="D1097" s="21">
        <v>3</v>
      </c>
      <c r="E1097" s="21" t="s">
        <v>142</v>
      </c>
      <c r="F1097" s="21" t="s">
        <v>151</v>
      </c>
      <c r="G1097" s="21" t="s">
        <v>154</v>
      </c>
      <c r="H1097" s="21" t="s">
        <v>154</v>
      </c>
      <c r="I1097" s="330">
        <v>0.01</v>
      </c>
      <c r="J1097" s="336"/>
      <c r="K1097" s="330"/>
      <c r="L1097" s="9">
        <f t="shared" si="82"/>
        <v>7.581501137225171</v>
      </c>
      <c r="M1097" s="9"/>
      <c r="N1097" s="9">
        <f t="shared" si="83"/>
        <v>0</v>
      </c>
    </row>
    <row r="1098" spans="1:14" ht="15" customHeight="1" x14ac:dyDescent="0.25">
      <c r="A1098" s="160">
        <v>41828</v>
      </c>
      <c r="B1098" s="345">
        <v>283</v>
      </c>
      <c r="C1098" s="21">
        <v>3</v>
      </c>
      <c r="D1098" s="21">
        <v>3</v>
      </c>
      <c r="E1098" s="21" t="s">
        <v>142</v>
      </c>
      <c r="F1098" s="21" t="s">
        <v>148</v>
      </c>
      <c r="G1098" s="21" t="s">
        <v>157</v>
      </c>
      <c r="H1098" s="21" t="s">
        <v>154</v>
      </c>
      <c r="I1098" s="330">
        <v>0.03</v>
      </c>
      <c r="J1098" s="336"/>
      <c r="K1098" s="330"/>
      <c r="L1098" s="9">
        <f t="shared" si="82"/>
        <v>22.744503411675513</v>
      </c>
      <c r="M1098" s="9"/>
      <c r="N1098" s="9">
        <f t="shared" si="83"/>
        <v>0</v>
      </c>
    </row>
    <row r="1099" spans="1:14" ht="15" customHeight="1" x14ac:dyDescent="0.25">
      <c r="A1099" s="160">
        <v>41828</v>
      </c>
      <c r="B1099" s="345">
        <v>286</v>
      </c>
      <c r="C1099" s="21">
        <v>3</v>
      </c>
      <c r="D1099" s="21">
        <v>3</v>
      </c>
      <c r="E1099" s="21" t="s">
        <v>142</v>
      </c>
      <c r="F1099" s="21" t="s">
        <v>150</v>
      </c>
      <c r="G1099" s="21" t="s">
        <v>154</v>
      </c>
      <c r="H1099" s="21" t="s">
        <v>154</v>
      </c>
      <c r="I1099" s="330">
        <v>7.2999999999999995E-2</v>
      </c>
      <c r="J1099" s="336"/>
      <c r="K1099" s="330"/>
      <c r="L1099" s="9">
        <f t="shared" si="82"/>
        <v>55.344958301743745</v>
      </c>
      <c r="M1099" s="9"/>
      <c r="N1099" s="9">
        <f t="shared" si="83"/>
        <v>0</v>
      </c>
    </row>
    <row r="1100" spans="1:14" ht="15" customHeight="1" x14ac:dyDescent="0.25">
      <c r="A1100" s="160">
        <v>41828</v>
      </c>
      <c r="B1100" s="345">
        <v>291</v>
      </c>
      <c r="C1100" s="21">
        <v>3</v>
      </c>
      <c r="D1100" s="21">
        <v>3</v>
      </c>
      <c r="E1100" s="21" t="s">
        <v>142</v>
      </c>
      <c r="F1100" s="21" t="s">
        <v>148</v>
      </c>
      <c r="G1100" s="21" t="s">
        <v>154</v>
      </c>
      <c r="H1100" s="21" t="s">
        <v>155</v>
      </c>
      <c r="I1100" s="330">
        <v>0.192</v>
      </c>
      <c r="J1100" s="336"/>
      <c r="K1100" s="330"/>
      <c r="L1100" s="9">
        <f t="shared" si="82"/>
        <v>145.56482183472329</v>
      </c>
      <c r="M1100" s="9"/>
      <c r="N1100" s="9">
        <f t="shared" si="83"/>
        <v>0</v>
      </c>
    </row>
    <row r="1101" spans="1:14" ht="15" customHeight="1" x14ac:dyDescent="0.25">
      <c r="A1101" s="160">
        <v>41828</v>
      </c>
      <c r="B1101" s="345">
        <v>300</v>
      </c>
      <c r="C1101" s="21">
        <v>3</v>
      </c>
      <c r="D1101" s="21">
        <v>3</v>
      </c>
      <c r="E1101" s="21" t="s">
        <v>142</v>
      </c>
      <c r="F1101" s="21" t="s">
        <v>148</v>
      </c>
      <c r="G1101" s="21" t="s">
        <v>154</v>
      </c>
      <c r="H1101" s="21" t="s">
        <v>154</v>
      </c>
      <c r="I1101" s="330">
        <v>8.0000000000000002E-3</v>
      </c>
      <c r="J1101" s="336"/>
      <c r="K1101" s="330"/>
      <c r="L1101" s="9">
        <f t="shared" si="82"/>
        <v>6.0652009097801365</v>
      </c>
      <c r="M1101" s="9"/>
      <c r="N1101" s="9">
        <f t="shared" si="83"/>
        <v>0</v>
      </c>
    </row>
    <row r="1102" spans="1:14" ht="15" customHeight="1" x14ac:dyDescent="0.25">
      <c r="A1102" s="160">
        <v>41828</v>
      </c>
      <c r="B1102" s="345">
        <v>313</v>
      </c>
      <c r="C1102" s="21">
        <v>3</v>
      </c>
      <c r="D1102" s="21">
        <v>3</v>
      </c>
      <c r="E1102" s="21" t="s">
        <v>142</v>
      </c>
      <c r="F1102" s="21" t="s">
        <v>148</v>
      </c>
      <c r="G1102" s="21" t="s">
        <v>154</v>
      </c>
      <c r="H1102" s="21" t="s">
        <v>156</v>
      </c>
      <c r="I1102" s="330">
        <v>6.0000000000000001E-3</v>
      </c>
      <c r="J1102" s="336"/>
      <c r="K1102" s="330"/>
      <c r="L1102" s="9">
        <f t="shared" si="82"/>
        <v>4.5489006823351028</v>
      </c>
      <c r="M1102" s="9"/>
      <c r="N1102" s="9">
        <f t="shared" si="83"/>
        <v>0</v>
      </c>
    </row>
    <row r="1103" spans="1:14" ht="15" customHeight="1" x14ac:dyDescent="0.25">
      <c r="A1103" s="160">
        <v>41828</v>
      </c>
      <c r="B1103" s="345">
        <v>314</v>
      </c>
      <c r="C1103" s="21">
        <v>3</v>
      </c>
      <c r="D1103" s="21">
        <v>3</v>
      </c>
      <c r="E1103" s="21" t="s">
        <v>142</v>
      </c>
      <c r="F1103" s="21" t="s">
        <v>149</v>
      </c>
      <c r="G1103" s="21" t="s">
        <v>154</v>
      </c>
      <c r="H1103" s="21" t="s">
        <v>154</v>
      </c>
      <c r="I1103" s="330">
        <v>0.01</v>
      </c>
      <c r="J1103" s="336"/>
      <c r="K1103" s="330"/>
      <c r="L1103" s="9">
        <f t="shared" si="82"/>
        <v>7.581501137225171</v>
      </c>
      <c r="M1103" s="9"/>
      <c r="N1103" s="9">
        <f t="shared" si="83"/>
        <v>0</v>
      </c>
    </row>
    <row r="1104" spans="1:14" ht="15" customHeight="1" x14ac:dyDescent="0.25">
      <c r="A1104" s="160">
        <v>41828</v>
      </c>
      <c r="B1104" s="345">
        <v>317</v>
      </c>
      <c r="C1104" s="21">
        <v>4</v>
      </c>
      <c r="D1104" s="21">
        <v>1</v>
      </c>
      <c r="E1104" s="21" t="s">
        <v>143</v>
      </c>
      <c r="F1104" s="21" t="s">
        <v>148</v>
      </c>
      <c r="G1104" s="21" t="s">
        <v>154</v>
      </c>
      <c r="H1104" s="21" t="s">
        <v>154</v>
      </c>
      <c r="I1104" s="330">
        <v>2.4E-2</v>
      </c>
      <c r="J1104" s="336"/>
      <c r="K1104" s="330"/>
      <c r="L1104" s="9">
        <f t="shared" si="82"/>
        <v>18.195602729340411</v>
      </c>
      <c r="M1104" s="9"/>
      <c r="N1104" s="9">
        <f t="shared" si="83"/>
        <v>0</v>
      </c>
    </row>
    <row r="1105" spans="1:14" ht="15" customHeight="1" x14ac:dyDescent="0.25">
      <c r="A1105" s="160">
        <v>41828</v>
      </c>
      <c r="B1105" s="345">
        <v>319</v>
      </c>
      <c r="C1105" s="21">
        <v>4</v>
      </c>
      <c r="D1105" s="21">
        <v>1</v>
      </c>
      <c r="E1105" s="21" t="s">
        <v>143</v>
      </c>
      <c r="F1105" s="21" t="s">
        <v>151</v>
      </c>
      <c r="G1105" s="21" t="s">
        <v>154</v>
      </c>
      <c r="H1105" s="21" t="s">
        <v>154</v>
      </c>
      <c r="I1105" s="330">
        <v>0.03</v>
      </c>
      <c r="J1105" s="336"/>
      <c r="K1105" s="330"/>
      <c r="L1105" s="9">
        <f t="shared" si="82"/>
        <v>22.744503411675513</v>
      </c>
      <c r="M1105" s="9"/>
      <c r="N1105" s="9">
        <f t="shared" si="83"/>
        <v>0</v>
      </c>
    </row>
    <row r="1106" spans="1:14" ht="15" customHeight="1" x14ac:dyDescent="0.25">
      <c r="A1106" s="160">
        <v>41828</v>
      </c>
      <c r="B1106" s="345">
        <v>321</v>
      </c>
      <c r="C1106" s="21">
        <v>4</v>
      </c>
      <c r="D1106" s="21">
        <v>1</v>
      </c>
      <c r="E1106" s="21" t="s">
        <v>143</v>
      </c>
      <c r="F1106" s="21" t="s">
        <v>148</v>
      </c>
      <c r="G1106" s="21" t="s">
        <v>157</v>
      </c>
      <c r="H1106" s="21" t="s">
        <v>154</v>
      </c>
      <c r="I1106" s="330">
        <v>9.4E-2</v>
      </c>
      <c r="J1106" s="336"/>
      <c r="K1106" s="330"/>
      <c r="L1106" s="9">
        <f t="shared" si="82"/>
        <v>71.266110689916601</v>
      </c>
      <c r="M1106" s="9"/>
      <c r="N1106" s="9">
        <f t="shared" si="83"/>
        <v>0</v>
      </c>
    </row>
    <row r="1107" spans="1:14" ht="15" customHeight="1" x14ac:dyDescent="0.25">
      <c r="A1107" s="160">
        <v>41828</v>
      </c>
      <c r="B1107" s="345">
        <v>323</v>
      </c>
      <c r="C1107" s="21">
        <v>4</v>
      </c>
      <c r="D1107" s="21">
        <v>1</v>
      </c>
      <c r="E1107" s="21" t="s">
        <v>143</v>
      </c>
      <c r="F1107" s="21" t="s">
        <v>149</v>
      </c>
      <c r="G1107" s="21" t="s">
        <v>154</v>
      </c>
      <c r="H1107" s="21" t="s">
        <v>154</v>
      </c>
      <c r="I1107" s="330">
        <v>0.114</v>
      </c>
      <c r="J1107" s="336"/>
      <c r="K1107" s="330"/>
      <c r="L1107" s="9">
        <f t="shared" si="82"/>
        <v>86.429112964366951</v>
      </c>
      <c r="M1107" s="9"/>
      <c r="N1107" s="9">
        <f t="shared" si="83"/>
        <v>0</v>
      </c>
    </row>
    <row r="1108" spans="1:14" ht="15" customHeight="1" x14ac:dyDescent="0.25">
      <c r="A1108" s="160">
        <v>41828</v>
      </c>
      <c r="B1108" s="345">
        <v>325</v>
      </c>
      <c r="C1108" s="21">
        <v>4</v>
      </c>
      <c r="D1108" s="21">
        <v>1</v>
      </c>
      <c r="E1108" s="21" t="s">
        <v>143</v>
      </c>
      <c r="F1108" s="21" t="s">
        <v>148</v>
      </c>
      <c r="G1108" s="21" t="s">
        <v>154</v>
      </c>
      <c r="H1108" s="21" t="s">
        <v>156</v>
      </c>
      <c r="I1108" s="330">
        <v>0.10299999999999999</v>
      </c>
      <c r="J1108" s="336"/>
      <c r="K1108" s="330"/>
      <c r="L1108" s="9">
        <f t="shared" si="82"/>
        <v>78.089461713419254</v>
      </c>
      <c r="M1108" s="9"/>
      <c r="N1108" s="9">
        <f t="shared" si="83"/>
        <v>0</v>
      </c>
    </row>
    <row r="1109" spans="1:14" ht="15" customHeight="1" x14ac:dyDescent="0.25">
      <c r="A1109" s="160">
        <v>41828</v>
      </c>
      <c r="B1109" s="345">
        <v>335</v>
      </c>
      <c r="C1109" s="21">
        <v>4</v>
      </c>
      <c r="D1109" s="21">
        <v>1</v>
      </c>
      <c r="E1109" s="21" t="s">
        <v>143</v>
      </c>
      <c r="F1109" s="21" t="s">
        <v>150</v>
      </c>
      <c r="G1109" s="21" t="s">
        <v>154</v>
      </c>
      <c r="H1109" s="21" t="s">
        <v>154</v>
      </c>
      <c r="I1109" s="330">
        <v>0.11700000000000001</v>
      </c>
      <c r="J1109" s="336"/>
      <c r="K1109" s="330"/>
      <c r="L1109" s="9">
        <f t="shared" si="82"/>
        <v>88.703563305534502</v>
      </c>
      <c r="M1109" s="9"/>
      <c r="N1109" s="9">
        <f t="shared" si="83"/>
        <v>0</v>
      </c>
    </row>
    <row r="1110" spans="1:14" ht="15" customHeight="1" x14ac:dyDescent="0.25">
      <c r="A1110" s="160">
        <v>41828</v>
      </c>
      <c r="B1110" s="345">
        <v>347</v>
      </c>
      <c r="C1110" s="21">
        <v>4</v>
      </c>
      <c r="D1110" s="21">
        <v>1</v>
      </c>
      <c r="E1110" s="21" t="s">
        <v>143</v>
      </c>
      <c r="F1110" s="21" t="s">
        <v>148</v>
      </c>
      <c r="G1110" s="21" t="s">
        <v>154</v>
      </c>
      <c r="H1110" s="21" t="s">
        <v>155</v>
      </c>
      <c r="I1110" s="330">
        <v>0.03</v>
      </c>
      <c r="J1110" s="336"/>
      <c r="K1110" s="330"/>
      <c r="L1110" s="9">
        <f t="shared" si="82"/>
        <v>22.744503411675513</v>
      </c>
      <c r="M1110" s="9"/>
      <c r="N1110" s="9">
        <f t="shared" si="83"/>
        <v>0</v>
      </c>
    </row>
    <row r="1111" spans="1:14" ht="15" customHeight="1" x14ac:dyDescent="0.25">
      <c r="A1111" s="160">
        <v>41828</v>
      </c>
      <c r="B1111" s="345">
        <v>351</v>
      </c>
      <c r="C1111" s="21">
        <v>4</v>
      </c>
      <c r="D1111" s="21">
        <v>2</v>
      </c>
      <c r="E1111" s="21" t="s">
        <v>145</v>
      </c>
      <c r="F1111" s="21" t="s">
        <v>148</v>
      </c>
      <c r="G1111" s="21" t="s">
        <v>154</v>
      </c>
      <c r="H1111" s="21" t="s">
        <v>155</v>
      </c>
      <c r="I1111" s="330">
        <v>3.6999999999999998E-2</v>
      </c>
      <c r="J1111" s="336"/>
      <c r="K1111" s="330"/>
      <c r="L1111" s="9">
        <f t="shared" si="82"/>
        <v>28.051554207733133</v>
      </c>
      <c r="M1111" s="9"/>
      <c r="N1111" s="9">
        <f t="shared" si="83"/>
        <v>0</v>
      </c>
    </row>
    <row r="1112" spans="1:14" ht="15" customHeight="1" x14ac:dyDescent="0.25">
      <c r="A1112" s="160">
        <v>41828</v>
      </c>
      <c r="B1112" s="345">
        <v>353</v>
      </c>
      <c r="C1112" s="21">
        <v>4</v>
      </c>
      <c r="D1112" s="21">
        <v>2</v>
      </c>
      <c r="E1112" s="21" t="s">
        <v>145</v>
      </c>
      <c r="F1112" s="21" t="s">
        <v>148</v>
      </c>
      <c r="G1112" s="21" t="s">
        <v>157</v>
      </c>
      <c r="H1112" s="21" t="s">
        <v>154</v>
      </c>
      <c r="I1112" s="330">
        <v>2.9000000000000001E-2</v>
      </c>
      <c r="J1112" s="336"/>
      <c r="K1112" s="330"/>
      <c r="L1112" s="9">
        <f t="shared" si="82"/>
        <v>21.986353297952995</v>
      </c>
      <c r="M1112" s="9"/>
      <c r="N1112" s="9">
        <f t="shared" si="83"/>
        <v>0</v>
      </c>
    </row>
    <row r="1113" spans="1:14" ht="15" customHeight="1" x14ac:dyDescent="0.25">
      <c r="A1113" s="160">
        <v>41828</v>
      </c>
      <c r="B1113" s="345">
        <v>364</v>
      </c>
      <c r="C1113" s="21">
        <v>4</v>
      </c>
      <c r="D1113" s="21">
        <v>2</v>
      </c>
      <c r="E1113" s="21" t="s">
        <v>145</v>
      </c>
      <c r="F1113" s="21" t="s">
        <v>149</v>
      </c>
      <c r="G1113" s="21" t="s">
        <v>154</v>
      </c>
      <c r="H1113" s="21" t="s">
        <v>154</v>
      </c>
      <c r="I1113" s="330">
        <v>1.7000000000000001E-2</v>
      </c>
      <c r="J1113" s="336"/>
      <c r="K1113" s="330"/>
      <c r="L1113" s="9">
        <f t="shared" si="82"/>
        <v>12.888551933282791</v>
      </c>
      <c r="M1113" s="9"/>
      <c r="N1113" s="9">
        <f t="shared" si="83"/>
        <v>0</v>
      </c>
    </row>
    <row r="1114" spans="1:14" ht="15" customHeight="1" x14ac:dyDescent="0.25">
      <c r="A1114" s="160">
        <v>41828</v>
      </c>
      <c r="B1114" s="345">
        <v>365</v>
      </c>
      <c r="C1114" s="21">
        <v>4</v>
      </c>
      <c r="D1114" s="21">
        <v>2</v>
      </c>
      <c r="E1114" s="21" t="s">
        <v>145</v>
      </c>
      <c r="F1114" s="21" t="s">
        <v>148</v>
      </c>
      <c r="G1114" s="21" t="s">
        <v>154</v>
      </c>
      <c r="H1114" s="21" t="s">
        <v>156</v>
      </c>
      <c r="I1114" s="330">
        <v>1.4E-2</v>
      </c>
      <c r="J1114" s="336"/>
      <c r="K1114" s="330"/>
      <c r="L1114" s="9">
        <f t="shared" si="82"/>
        <v>10.614101592115238</v>
      </c>
      <c r="M1114" s="9"/>
      <c r="N1114" s="9">
        <f t="shared" si="83"/>
        <v>0</v>
      </c>
    </row>
    <row r="1115" spans="1:14" ht="15" customHeight="1" x14ac:dyDescent="0.25">
      <c r="A1115" s="160">
        <v>41828</v>
      </c>
      <c r="B1115" s="345">
        <v>369</v>
      </c>
      <c r="C1115" s="21">
        <v>4</v>
      </c>
      <c r="D1115" s="21">
        <v>2</v>
      </c>
      <c r="E1115" s="21" t="s">
        <v>145</v>
      </c>
      <c r="F1115" s="21" t="s">
        <v>148</v>
      </c>
      <c r="G1115" s="21" t="s">
        <v>154</v>
      </c>
      <c r="H1115" s="21" t="s">
        <v>154</v>
      </c>
      <c r="I1115" s="330">
        <v>3.4000000000000002E-2</v>
      </c>
      <c r="J1115" s="336"/>
      <c r="K1115" s="330"/>
      <c r="L1115" s="9">
        <f t="shared" si="82"/>
        <v>25.777103866565582</v>
      </c>
      <c r="M1115" s="9"/>
      <c r="N1115" s="9">
        <f t="shared" si="83"/>
        <v>0</v>
      </c>
    </row>
    <row r="1116" spans="1:14" ht="15" customHeight="1" x14ac:dyDescent="0.25">
      <c r="A1116" s="160">
        <v>41828</v>
      </c>
      <c r="B1116" s="345">
        <v>374</v>
      </c>
      <c r="C1116" s="21">
        <v>4</v>
      </c>
      <c r="D1116" s="21">
        <v>2</v>
      </c>
      <c r="E1116" s="21" t="s">
        <v>145</v>
      </c>
      <c r="F1116" s="21" t="s">
        <v>150</v>
      </c>
      <c r="G1116" s="21" t="s">
        <v>154</v>
      </c>
      <c r="H1116" s="21" t="s">
        <v>154</v>
      </c>
      <c r="I1116" s="330">
        <v>0.06</v>
      </c>
      <c r="J1116" s="336"/>
      <c r="K1116" s="330"/>
      <c r="L1116" s="9">
        <f t="shared" si="82"/>
        <v>45.489006823351026</v>
      </c>
      <c r="M1116" s="9"/>
      <c r="N1116" s="9">
        <f t="shared" si="83"/>
        <v>0</v>
      </c>
    </row>
    <row r="1117" spans="1:14" ht="15" customHeight="1" x14ac:dyDescent="0.25">
      <c r="A1117" s="160">
        <v>41828</v>
      </c>
      <c r="B1117" s="345">
        <v>379</v>
      </c>
      <c r="C1117" s="21">
        <v>4</v>
      </c>
      <c r="D1117" s="21">
        <v>2</v>
      </c>
      <c r="E1117" s="21" t="s">
        <v>145</v>
      </c>
      <c r="F1117" s="21" t="s">
        <v>151</v>
      </c>
      <c r="G1117" s="21" t="s">
        <v>154</v>
      </c>
      <c r="H1117" s="21" t="s">
        <v>154</v>
      </c>
      <c r="I1117" s="330">
        <v>0.02</v>
      </c>
      <c r="J1117" s="336"/>
      <c r="K1117" s="330"/>
      <c r="L1117" s="9">
        <f t="shared" si="82"/>
        <v>15.163002274450342</v>
      </c>
      <c r="M1117" s="9"/>
      <c r="N1117" s="9">
        <f t="shared" si="83"/>
        <v>0</v>
      </c>
    </row>
    <row r="1118" spans="1:14" ht="15" customHeight="1" x14ac:dyDescent="0.25">
      <c r="A1118" s="160">
        <v>41828</v>
      </c>
      <c r="B1118" s="345">
        <v>392</v>
      </c>
      <c r="C1118" s="21">
        <v>4</v>
      </c>
      <c r="D1118" s="21">
        <v>3</v>
      </c>
      <c r="E1118" s="21" t="s">
        <v>144</v>
      </c>
      <c r="F1118" s="21" t="s">
        <v>149</v>
      </c>
      <c r="G1118" s="21" t="s">
        <v>154</v>
      </c>
      <c r="H1118" s="21" t="s">
        <v>154</v>
      </c>
      <c r="I1118" s="330">
        <v>2.1999999999999999E-2</v>
      </c>
      <c r="J1118" s="336"/>
      <c r="K1118" s="330"/>
      <c r="L1118" s="9">
        <f t="shared" si="82"/>
        <v>16.679302501895375</v>
      </c>
      <c r="M1118" s="9"/>
      <c r="N1118" s="9">
        <f t="shared" si="83"/>
        <v>0</v>
      </c>
    </row>
    <row r="1119" spans="1:14" ht="15" customHeight="1" x14ac:dyDescent="0.25">
      <c r="A1119" s="160">
        <v>41828</v>
      </c>
      <c r="B1119" s="345">
        <v>398</v>
      </c>
      <c r="C1119" s="21">
        <v>4</v>
      </c>
      <c r="D1119" s="21">
        <v>3</v>
      </c>
      <c r="E1119" s="21" t="s">
        <v>144</v>
      </c>
      <c r="F1119" s="21" t="s">
        <v>148</v>
      </c>
      <c r="G1119" s="21" t="s">
        <v>154</v>
      </c>
      <c r="H1119" s="21" t="s">
        <v>156</v>
      </c>
      <c r="I1119" s="330">
        <v>2.1999999999999999E-2</v>
      </c>
      <c r="J1119" s="336"/>
      <c r="K1119" s="330"/>
      <c r="L1119" s="9">
        <f t="shared" si="82"/>
        <v>16.679302501895375</v>
      </c>
      <c r="M1119" s="9"/>
      <c r="N1119" s="9">
        <f t="shared" si="83"/>
        <v>0</v>
      </c>
    </row>
    <row r="1120" spans="1:14" ht="15" customHeight="1" x14ac:dyDescent="0.25">
      <c r="A1120" s="160">
        <v>41828</v>
      </c>
      <c r="B1120" s="345">
        <v>405</v>
      </c>
      <c r="C1120" s="21">
        <v>4</v>
      </c>
      <c r="D1120" s="21">
        <v>3</v>
      </c>
      <c r="E1120" s="21" t="s">
        <v>144</v>
      </c>
      <c r="F1120" s="21" t="s">
        <v>148</v>
      </c>
      <c r="G1120" s="21" t="s">
        <v>154</v>
      </c>
      <c r="H1120" s="21" t="s">
        <v>154</v>
      </c>
      <c r="I1120" s="330">
        <v>2.7E-2</v>
      </c>
      <c r="J1120" s="336"/>
      <c r="K1120" s="330"/>
      <c r="L1120" s="9">
        <f t="shared" si="82"/>
        <v>20.470053070507962</v>
      </c>
      <c r="M1120" s="9"/>
      <c r="N1120" s="9">
        <f t="shared" si="83"/>
        <v>0</v>
      </c>
    </row>
    <row r="1121" spans="1:14" ht="15" customHeight="1" x14ac:dyDescent="0.25">
      <c r="A1121" s="160">
        <v>41828</v>
      </c>
      <c r="B1121" s="345">
        <v>409</v>
      </c>
      <c r="C1121" s="21">
        <v>4</v>
      </c>
      <c r="D1121" s="21">
        <v>3</v>
      </c>
      <c r="E1121" s="21" t="s">
        <v>144</v>
      </c>
      <c r="F1121" s="21" t="s">
        <v>150</v>
      </c>
      <c r="G1121" s="21" t="s">
        <v>154</v>
      </c>
      <c r="H1121" s="21" t="s">
        <v>154</v>
      </c>
      <c r="I1121" s="330">
        <v>0.02</v>
      </c>
      <c r="J1121" s="336"/>
      <c r="K1121" s="330"/>
      <c r="L1121" s="9">
        <f t="shared" si="82"/>
        <v>15.163002274450342</v>
      </c>
      <c r="M1121" s="9"/>
      <c r="N1121" s="9">
        <f t="shared" si="83"/>
        <v>0</v>
      </c>
    </row>
    <row r="1122" spans="1:14" ht="15" customHeight="1" x14ac:dyDescent="0.25">
      <c r="A1122" s="160">
        <v>41828</v>
      </c>
      <c r="B1122" s="345">
        <v>411</v>
      </c>
      <c r="C1122" s="21">
        <v>4</v>
      </c>
      <c r="D1122" s="21">
        <v>3</v>
      </c>
      <c r="E1122" s="21" t="s">
        <v>144</v>
      </c>
      <c r="F1122" s="21" t="s">
        <v>151</v>
      </c>
      <c r="G1122" s="21" t="s">
        <v>154</v>
      </c>
      <c r="H1122" s="21" t="s">
        <v>154</v>
      </c>
      <c r="I1122" s="330">
        <v>1.0999999999999999E-2</v>
      </c>
      <c r="J1122" s="336"/>
      <c r="K1122" s="330"/>
      <c r="L1122" s="9">
        <f t="shared" si="82"/>
        <v>8.3396512509476874</v>
      </c>
      <c r="M1122" s="9"/>
      <c r="N1122" s="9">
        <f t="shared" si="83"/>
        <v>0</v>
      </c>
    </row>
    <row r="1123" spans="1:14" ht="15" customHeight="1" x14ac:dyDescent="0.25">
      <c r="A1123" s="160">
        <v>41828</v>
      </c>
      <c r="B1123" s="345">
        <v>415</v>
      </c>
      <c r="C1123" s="21">
        <v>4</v>
      </c>
      <c r="D1123" s="21">
        <v>3</v>
      </c>
      <c r="E1123" s="21" t="s">
        <v>144</v>
      </c>
      <c r="F1123" s="21" t="s">
        <v>148</v>
      </c>
      <c r="G1123" s="21" t="s">
        <v>157</v>
      </c>
      <c r="H1123" s="21" t="s">
        <v>154</v>
      </c>
      <c r="I1123" s="330">
        <v>2.1000000000000001E-2</v>
      </c>
      <c r="J1123" s="336"/>
      <c r="K1123" s="330"/>
      <c r="L1123" s="9">
        <f t="shared" si="82"/>
        <v>15.921152388172858</v>
      </c>
      <c r="M1123" s="9"/>
      <c r="N1123" s="9">
        <f t="shared" si="83"/>
        <v>0</v>
      </c>
    </row>
    <row r="1124" spans="1:14" ht="15" customHeight="1" x14ac:dyDescent="0.25">
      <c r="A1124" s="160">
        <v>41828</v>
      </c>
      <c r="B1124" s="345">
        <v>419</v>
      </c>
      <c r="C1124" s="21">
        <v>4</v>
      </c>
      <c r="D1124" s="21">
        <v>3</v>
      </c>
      <c r="E1124" s="21" t="s">
        <v>144</v>
      </c>
      <c r="F1124" s="21" t="s">
        <v>148</v>
      </c>
      <c r="G1124" s="21" t="s">
        <v>154</v>
      </c>
      <c r="H1124" s="21" t="s">
        <v>155</v>
      </c>
      <c r="I1124" s="330">
        <v>1.9E-2</v>
      </c>
      <c r="J1124" s="336"/>
      <c r="K1124" s="330"/>
      <c r="L1124" s="9">
        <f t="shared" si="82"/>
        <v>14.404852160727824</v>
      </c>
      <c r="M1124" s="9"/>
      <c r="N1124" s="9">
        <f t="shared" si="83"/>
        <v>0</v>
      </c>
    </row>
    <row r="1125" spans="1:14" ht="15" customHeight="1" x14ac:dyDescent="0.25">
      <c r="A1125" s="160">
        <v>41828</v>
      </c>
      <c r="B1125" s="345">
        <v>427</v>
      </c>
      <c r="C1125" s="21">
        <v>5</v>
      </c>
      <c r="D1125" s="21">
        <v>1</v>
      </c>
      <c r="E1125" s="21" t="s">
        <v>144</v>
      </c>
      <c r="F1125" s="21" t="s">
        <v>151</v>
      </c>
      <c r="G1125" s="21" t="s">
        <v>154</v>
      </c>
      <c r="H1125" s="21" t="s">
        <v>154</v>
      </c>
      <c r="I1125" s="330">
        <v>3.9E-2</v>
      </c>
      <c r="J1125" s="336"/>
      <c r="K1125" s="330"/>
      <c r="L1125" s="9">
        <f t="shared" si="82"/>
        <v>29.567854435178166</v>
      </c>
      <c r="M1125" s="9"/>
      <c r="N1125" s="9">
        <f t="shared" si="83"/>
        <v>0</v>
      </c>
    </row>
    <row r="1126" spans="1:14" ht="15" customHeight="1" x14ac:dyDescent="0.25">
      <c r="A1126" s="160">
        <v>41828</v>
      </c>
      <c r="B1126" s="345">
        <v>433</v>
      </c>
      <c r="C1126" s="21">
        <v>5</v>
      </c>
      <c r="D1126" s="21">
        <v>1</v>
      </c>
      <c r="E1126" s="21" t="s">
        <v>144</v>
      </c>
      <c r="F1126" s="21" t="s">
        <v>148</v>
      </c>
      <c r="G1126" s="21" t="s">
        <v>157</v>
      </c>
      <c r="H1126" s="21" t="s">
        <v>154</v>
      </c>
      <c r="I1126" s="330">
        <v>0.03</v>
      </c>
      <c r="J1126" s="336"/>
      <c r="K1126" s="330"/>
      <c r="L1126" s="9">
        <f t="shared" si="82"/>
        <v>22.744503411675513</v>
      </c>
      <c r="M1126" s="9"/>
      <c r="N1126" s="9">
        <f t="shared" si="83"/>
        <v>0</v>
      </c>
    </row>
    <row r="1127" spans="1:14" ht="15" customHeight="1" x14ac:dyDescent="0.25">
      <c r="A1127" s="160">
        <v>41828</v>
      </c>
      <c r="B1127" s="345">
        <v>437</v>
      </c>
      <c r="C1127" s="21">
        <v>5</v>
      </c>
      <c r="D1127" s="21">
        <v>1</v>
      </c>
      <c r="E1127" s="21" t="s">
        <v>144</v>
      </c>
      <c r="F1127" s="21" t="s">
        <v>148</v>
      </c>
      <c r="G1127" s="21" t="s">
        <v>154</v>
      </c>
      <c r="H1127" s="21" t="s">
        <v>156</v>
      </c>
      <c r="I1127" s="330">
        <v>7.4999999999999997E-2</v>
      </c>
      <c r="J1127" s="336"/>
      <c r="K1127" s="330"/>
      <c r="L1127" s="9">
        <f t="shared" si="82"/>
        <v>56.861258529188781</v>
      </c>
      <c r="M1127" s="9"/>
      <c r="N1127" s="9">
        <f t="shared" si="83"/>
        <v>0</v>
      </c>
    </row>
    <row r="1128" spans="1:14" ht="15" customHeight="1" x14ac:dyDescent="0.25">
      <c r="A1128" s="160">
        <v>41828</v>
      </c>
      <c r="B1128" s="345">
        <v>441</v>
      </c>
      <c r="C1128" s="21">
        <v>5</v>
      </c>
      <c r="D1128" s="21">
        <v>1</v>
      </c>
      <c r="E1128" s="21" t="s">
        <v>144</v>
      </c>
      <c r="F1128" s="21" t="s">
        <v>148</v>
      </c>
      <c r="G1128" s="21" t="s">
        <v>154</v>
      </c>
      <c r="H1128" s="21" t="s">
        <v>154</v>
      </c>
      <c r="I1128" s="330">
        <v>1.4999999999999999E-2</v>
      </c>
      <c r="J1128" s="336"/>
      <c r="K1128" s="330"/>
      <c r="L1128" s="9">
        <f t="shared" si="82"/>
        <v>11.372251705837757</v>
      </c>
      <c r="M1128" s="9"/>
      <c r="N1128" s="9">
        <f t="shared" si="83"/>
        <v>0</v>
      </c>
    </row>
    <row r="1129" spans="1:14" ht="15" customHeight="1" x14ac:dyDescent="0.25">
      <c r="A1129" s="160">
        <v>41828</v>
      </c>
      <c r="B1129" s="345">
        <v>444</v>
      </c>
      <c r="C1129" s="21">
        <v>5</v>
      </c>
      <c r="D1129" s="21">
        <v>1</v>
      </c>
      <c r="E1129" s="21" t="s">
        <v>144</v>
      </c>
      <c r="F1129" s="21" t="s">
        <v>148</v>
      </c>
      <c r="G1129" s="21" t="s">
        <v>154</v>
      </c>
      <c r="H1129" s="21" t="s">
        <v>155</v>
      </c>
      <c r="I1129" s="330">
        <v>6.9000000000000006E-2</v>
      </c>
      <c r="J1129" s="336"/>
      <c r="K1129" s="330"/>
      <c r="L1129" s="9">
        <f t="shared" si="82"/>
        <v>52.312357846853686</v>
      </c>
      <c r="M1129" s="9"/>
      <c r="N1129" s="9">
        <f t="shared" si="83"/>
        <v>0</v>
      </c>
    </row>
    <row r="1130" spans="1:14" ht="15" customHeight="1" x14ac:dyDescent="0.25">
      <c r="A1130" s="160">
        <v>41828</v>
      </c>
      <c r="B1130" s="345">
        <v>452</v>
      </c>
      <c r="C1130" s="21">
        <v>5</v>
      </c>
      <c r="D1130" s="21">
        <v>1</v>
      </c>
      <c r="E1130" s="21" t="s">
        <v>144</v>
      </c>
      <c r="F1130" s="21" t="s">
        <v>149</v>
      </c>
      <c r="G1130" s="21" t="s">
        <v>154</v>
      </c>
      <c r="H1130" s="21" t="s">
        <v>154</v>
      </c>
      <c r="I1130" s="330">
        <v>4.3999999999999997E-2</v>
      </c>
      <c r="J1130" s="336"/>
      <c r="K1130" s="330"/>
      <c r="L1130" s="9">
        <f t="shared" si="82"/>
        <v>33.35860500379075</v>
      </c>
      <c r="M1130" s="9"/>
      <c r="N1130" s="9">
        <f t="shared" si="83"/>
        <v>0</v>
      </c>
    </row>
    <row r="1131" spans="1:14" ht="15" customHeight="1" x14ac:dyDescent="0.25">
      <c r="A1131" s="160">
        <v>41828</v>
      </c>
      <c r="B1131" s="345">
        <v>453</v>
      </c>
      <c r="C1131" s="21">
        <v>5</v>
      </c>
      <c r="D1131" s="21">
        <v>1</v>
      </c>
      <c r="E1131" s="21" t="s">
        <v>144</v>
      </c>
      <c r="F1131" s="21" t="s">
        <v>150</v>
      </c>
      <c r="G1131" s="21" t="s">
        <v>154</v>
      </c>
      <c r="H1131" s="21" t="s">
        <v>154</v>
      </c>
      <c r="I1131" s="330">
        <v>4.4999999999999998E-2</v>
      </c>
      <c r="J1131" s="336"/>
      <c r="K1131" s="330"/>
      <c r="L1131" s="9">
        <f t="shared" si="82"/>
        <v>34.116755117513272</v>
      </c>
      <c r="M1131" s="9"/>
      <c r="N1131" s="9">
        <f t="shared" si="83"/>
        <v>0</v>
      </c>
    </row>
    <row r="1132" spans="1:14" ht="15" customHeight="1" x14ac:dyDescent="0.25">
      <c r="A1132" s="160">
        <v>41828</v>
      </c>
      <c r="B1132" s="345">
        <v>461</v>
      </c>
      <c r="C1132" s="21">
        <v>5</v>
      </c>
      <c r="D1132" s="21">
        <v>2</v>
      </c>
      <c r="E1132" s="21" t="s">
        <v>142</v>
      </c>
      <c r="F1132" s="21" t="s">
        <v>148</v>
      </c>
      <c r="G1132" s="21" t="s">
        <v>157</v>
      </c>
      <c r="H1132" s="21" t="s">
        <v>154</v>
      </c>
      <c r="I1132" s="330">
        <v>2.5000000000000001E-2</v>
      </c>
      <c r="J1132" s="336"/>
      <c r="K1132" s="330"/>
      <c r="L1132" s="9">
        <f t="shared" si="82"/>
        <v>18.953752843062926</v>
      </c>
      <c r="M1132" s="9"/>
      <c r="N1132" s="9">
        <f t="shared" si="83"/>
        <v>0</v>
      </c>
    </row>
    <row r="1133" spans="1:14" ht="15" customHeight="1" x14ac:dyDescent="0.25">
      <c r="A1133" s="160">
        <v>41828</v>
      </c>
      <c r="B1133" s="345">
        <v>469</v>
      </c>
      <c r="C1133" s="21">
        <v>5</v>
      </c>
      <c r="D1133" s="21">
        <v>2</v>
      </c>
      <c r="E1133" s="21" t="s">
        <v>142</v>
      </c>
      <c r="F1133" s="21" t="s">
        <v>150</v>
      </c>
      <c r="G1133" s="21" t="s">
        <v>154</v>
      </c>
      <c r="H1133" s="21" t="s">
        <v>154</v>
      </c>
      <c r="I1133" s="330">
        <v>0.16800000000000001</v>
      </c>
      <c r="J1133" s="336"/>
      <c r="K1133" s="330"/>
      <c r="L1133" s="9">
        <f t="shared" si="82"/>
        <v>127.36921910538287</v>
      </c>
      <c r="M1133" s="9"/>
      <c r="N1133" s="9">
        <f t="shared" si="83"/>
        <v>0</v>
      </c>
    </row>
    <row r="1134" spans="1:14" ht="15" customHeight="1" x14ac:dyDescent="0.25">
      <c r="A1134" s="160">
        <v>41828</v>
      </c>
      <c r="B1134" s="345">
        <v>470</v>
      </c>
      <c r="C1134" s="21">
        <v>5</v>
      </c>
      <c r="D1134" s="21">
        <v>2</v>
      </c>
      <c r="E1134" s="21" t="s">
        <v>142</v>
      </c>
      <c r="F1134" s="21" t="s">
        <v>148</v>
      </c>
      <c r="G1134" s="21" t="s">
        <v>154</v>
      </c>
      <c r="H1134" s="21" t="s">
        <v>155</v>
      </c>
      <c r="I1134" s="330">
        <v>0.154</v>
      </c>
      <c r="J1134" s="336"/>
      <c r="K1134" s="330"/>
      <c r="L1134" s="9">
        <f t="shared" si="82"/>
        <v>116.75511751326763</v>
      </c>
      <c r="M1134" s="9"/>
      <c r="N1134" s="9">
        <f t="shared" si="83"/>
        <v>0</v>
      </c>
    </row>
    <row r="1135" spans="1:14" ht="15" customHeight="1" x14ac:dyDescent="0.25">
      <c r="A1135" s="160">
        <v>41828</v>
      </c>
      <c r="B1135" s="345">
        <v>475</v>
      </c>
      <c r="C1135" s="21">
        <v>5</v>
      </c>
      <c r="D1135" s="21">
        <v>2</v>
      </c>
      <c r="E1135" s="21" t="s">
        <v>142</v>
      </c>
      <c r="F1135" s="21" t="s">
        <v>148</v>
      </c>
      <c r="G1135" s="21" t="s">
        <v>154</v>
      </c>
      <c r="H1135" s="21" t="s">
        <v>156</v>
      </c>
      <c r="I1135" s="330">
        <v>3.5000000000000003E-2</v>
      </c>
      <c r="J1135" s="336"/>
      <c r="K1135" s="330"/>
      <c r="L1135" s="9">
        <f t="shared" si="82"/>
        <v>26.535253980288104</v>
      </c>
      <c r="M1135" s="9"/>
      <c r="N1135" s="9">
        <f t="shared" si="83"/>
        <v>0</v>
      </c>
    </row>
    <row r="1136" spans="1:14" ht="15" customHeight="1" x14ac:dyDescent="0.25">
      <c r="A1136" s="160">
        <v>41828</v>
      </c>
      <c r="B1136" s="345">
        <v>476</v>
      </c>
      <c r="C1136" s="21">
        <v>5</v>
      </c>
      <c r="D1136" s="21">
        <v>2</v>
      </c>
      <c r="E1136" s="21" t="s">
        <v>142</v>
      </c>
      <c r="F1136" s="21" t="s">
        <v>151</v>
      </c>
      <c r="G1136" s="21" t="s">
        <v>154</v>
      </c>
      <c r="H1136" s="21" t="s">
        <v>154</v>
      </c>
      <c r="I1136" s="330">
        <v>1.9E-2</v>
      </c>
      <c r="J1136" s="336"/>
      <c r="K1136" s="330"/>
      <c r="L1136" s="9">
        <f t="shared" si="82"/>
        <v>14.404852160727824</v>
      </c>
      <c r="M1136" s="9"/>
      <c r="N1136" s="9">
        <f t="shared" si="83"/>
        <v>0</v>
      </c>
    </row>
    <row r="1137" spans="1:14" ht="15" customHeight="1" x14ac:dyDescent="0.25">
      <c r="A1137" s="160">
        <v>41828</v>
      </c>
      <c r="B1137" s="345">
        <v>478</v>
      </c>
      <c r="C1137" s="21">
        <v>5</v>
      </c>
      <c r="D1137" s="21">
        <v>2</v>
      </c>
      <c r="E1137" s="21" t="s">
        <v>142</v>
      </c>
      <c r="F1137" s="21" t="s">
        <v>148</v>
      </c>
      <c r="G1137" s="21" t="s">
        <v>154</v>
      </c>
      <c r="H1137" s="21" t="s">
        <v>154</v>
      </c>
      <c r="I1137" s="330">
        <v>7.0999999999999994E-2</v>
      </c>
      <c r="J1137" s="336"/>
      <c r="K1137" s="330"/>
      <c r="L1137" s="9">
        <f t="shared" si="82"/>
        <v>53.828658074298701</v>
      </c>
      <c r="M1137" s="9"/>
      <c r="N1137" s="9">
        <f t="shared" si="83"/>
        <v>0</v>
      </c>
    </row>
    <row r="1138" spans="1:14" ht="15" customHeight="1" x14ac:dyDescent="0.25">
      <c r="A1138" s="160">
        <v>41828</v>
      </c>
      <c r="B1138" s="345">
        <v>481</v>
      </c>
      <c r="C1138" s="21">
        <v>5</v>
      </c>
      <c r="D1138" s="21">
        <v>2</v>
      </c>
      <c r="E1138" s="21" t="s">
        <v>142</v>
      </c>
      <c r="F1138" s="21" t="s">
        <v>149</v>
      </c>
      <c r="G1138" s="21" t="s">
        <v>154</v>
      </c>
      <c r="H1138" s="21" t="s">
        <v>154</v>
      </c>
      <c r="I1138" s="330">
        <v>0.20799999999999999</v>
      </c>
      <c r="J1138" s="336"/>
      <c r="K1138" s="330"/>
      <c r="L1138" s="9">
        <f t="shared" si="82"/>
        <v>157.69522365428355</v>
      </c>
      <c r="M1138" s="9"/>
      <c r="N1138" s="9">
        <f t="shared" si="83"/>
        <v>0</v>
      </c>
    </row>
    <row r="1139" spans="1:14" ht="15" customHeight="1" x14ac:dyDescent="0.25">
      <c r="A1139" s="160">
        <v>41828</v>
      </c>
      <c r="B1139" s="345">
        <v>492</v>
      </c>
      <c r="C1139" s="21">
        <v>5</v>
      </c>
      <c r="D1139" s="21">
        <v>3</v>
      </c>
      <c r="E1139" s="21" t="s">
        <v>143</v>
      </c>
      <c r="F1139" s="21" t="s">
        <v>148</v>
      </c>
      <c r="G1139" s="21" t="s">
        <v>154</v>
      </c>
      <c r="H1139" s="21" t="s">
        <v>154</v>
      </c>
      <c r="I1139" s="330">
        <v>3.9E-2</v>
      </c>
      <c r="J1139" s="336"/>
      <c r="K1139" s="330"/>
      <c r="L1139" s="9">
        <f t="shared" si="82"/>
        <v>29.567854435178166</v>
      </c>
      <c r="M1139" s="9"/>
      <c r="N1139" s="9">
        <f t="shared" si="83"/>
        <v>0</v>
      </c>
    </row>
    <row r="1140" spans="1:14" ht="15" customHeight="1" x14ac:dyDescent="0.25">
      <c r="A1140" s="160">
        <v>41828</v>
      </c>
      <c r="B1140" s="345">
        <v>499</v>
      </c>
      <c r="C1140" s="21">
        <v>5</v>
      </c>
      <c r="D1140" s="21">
        <v>3</v>
      </c>
      <c r="E1140" s="21" t="s">
        <v>143</v>
      </c>
      <c r="F1140" s="21" t="s">
        <v>150</v>
      </c>
      <c r="G1140" s="21" t="s">
        <v>154</v>
      </c>
      <c r="H1140" s="21" t="s">
        <v>154</v>
      </c>
      <c r="I1140" s="330">
        <v>1.7999999999999999E-2</v>
      </c>
      <c r="J1140" s="336"/>
      <c r="K1140" s="330"/>
      <c r="L1140" s="9">
        <f t="shared" si="82"/>
        <v>13.646702047005308</v>
      </c>
      <c r="M1140" s="9"/>
      <c r="N1140" s="9">
        <f t="shared" si="83"/>
        <v>0</v>
      </c>
    </row>
    <row r="1141" spans="1:14" ht="15" customHeight="1" x14ac:dyDescent="0.25">
      <c r="A1141" s="160">
        <v>41828</v>
      </c>
      <c r="B1141" s="345">
        <v>503</v>
      </c>
      <c r="C1141" s="21">
        <v>5</v>
      </c>
      <c r="D1141" s="21">
        <v>3</v>
      </c>
      <c r="E1141" s="21" t="s">
        <v>143</v>
      </c>
      <c r="F1141" s="21" t="s">
        <v>151</v>
      </c>
      <c r="G1141" s="21" t="s">
        <v>154</v>
      </c>
      <c r="H1141" s="21" t="s">
        <v>154</v>
      </c>
      <c r="I1141" s="330">
        <v>5.5E-2</v>
      </c>
      <c r="J1141" s="336"/>
      <c r="K1141" s="330"/>
      <c r="L1141" s="9">
        <f t="shared" si="82"/>
        <v>41.698256254738439</v>
      </c>
      <c r="M1141" s="9"/>
      <c r="N1141" s="9">
        <f t="shared" si="83"/>
        <v>0</v>
      </c>
    </row>
    <row r="1142" spans="1:14" ht="15" customHeight="1" x14ac:dyDescent="0.25">
      <c r="A1142" s="160">
        <v>41828</v>
      </c>
      <c r="B1142" s="345">
        <v>504</v>
      </c>
      <c r="C1142" s="21">
        <v>5</v>
      </c>
      <c r="D1142" s="21">
        <v>3</v>
      </c>
      <c r="E1142" s="21" t="s">
        <v>143</v>
      </c>
      <c r="F1142" s="21" t="s">
        <v>148</v>
      </c>
      <c r="G1142" s="21" t="s">
        <v>154</v>
      </c>
      <c r="H1142" s="21" t="s">
        <v>155</v>
      </c>
      <c r="I1142" s="330">
        <v>1.2E-2</v>
      </c>
      <c r="J1142" s="336"/>
      <c r="K1142" s="330"/>
      <c r="L1142" s="9">
        <f t="shared" si="82"/>
        <v>9.0978013646702056</v>
      </c>
      <c r="M1142" s="9"/>
      <c r="N1142" s="9">
        <f t="shared" si="83"/>
        <v>0</v>
      </c>
    </row>
    <row r="1143" spans="1:14" ht="15" customHeight="1" x14ac:dyDescent="0.25">
      <c r="A1143" s="160">
        <v>41828</v>
      </c>
      <c r="B1143" s="345">
        <v>508</v>
      </c>
      <c r="C1143" s="21">
        <v>5</v>
      </c>
      <c r="D1143" s="21">
        <v>3</v>
      </c>
      <c r="E1143" s="21" t="s">
        <v>143</v>
      </c>
      <c r="F1143" s="21" t="s">
        <v>148</v>
      </c>
      <c r="G1143" s="21" t="s">
        <v>157</v>
      </c>
      <c r="H1143" s="21" t="s">
        <v>154</v>
      </c>
      <c r="I1143" s="330">
        <v>1.7000000000000001E-2</v>
      </c>
      <c r="J1143" s="336"/>
      <c r="K1143" s="330"/>
      <c r="L1143" s="9">
        <f t="shared" si="82"/>
        <v>12.888551933282791</v>
      </c>
      <c r="M1143" s="9"/>
      <c r="N1143" s="9">
        <f t="shared" si="83"/>
        <v>0</v>
      </c>
    </row>
    <row r="1144" spans="1:14" ht="15" customHeight="1" x14ac:dyDescent="0.25">
      <c r="A1144" s="160">
        <v>41828</v>
      </c>
      <c r="B1144" s="345">
        <v>517</v>
      </c>
      <c r="C1144" s="21">
        <v>5</v>
      </c>
      <c r="D1144" s="21">
        <v>3</v>
      </c>
      <c r="E1144" s="21" t="s">
        <v>143</v>
      </c>
      <c r="F1144" s="21" t="s">
        <v>148</v>
      </c>
      <c r="G1144" s="21" t="s">
        <v>154</v>
      </c>
      <c r="H1144" s="21" t="s">
        <v>156</v>
      </c>
      <c r="I1144" s="330">
        <v>3.7999999999999999E-2</v>
      </c>
      <c r="J1144" s="336"/>
      <c r="K1144" s="330"/>
      <c r="L1144" s="9">
        <f t="shared" ref="L1144:L1207" si="84">(10000*I1144)/13.19</f>
        <v>28.809704321455648</v>
      </c>
      <c r="M1144" s="9"/>
      <c r="N1144" s="9">
        <f t="shared" ref="N1144:N1207" si="85">(10000*K1144)/13.19</f>
        <v>0</v>
      </c>
    </row>
    <row r="1145" spans="1:14" ht="15" customHeight="1" x14ac:dyDescent="0.25">
      <c r="A1145" s="160">
        <v>41828</v>
      </c>
      <c r="B1145" s="345">
        <v>525</v>
      </c>
      <c r="C1145" s="21">
        <v>5</v>
      </c>
      <c r="D1145" s="21">
        <v>3</v>
      </c>
      <c r="E1145" s="21" t="s">
        <v>143</v>
      </c>
      <c r="F1145" s="21" t="s">
        <v>149</v>
      </c>
      <c r="G1145" s="21" t="s">
        <v>154</v>
      </c>
      <c r="H1145" s="21" t="s">
        <v>154</v>
      </c>
      <c r="I1145" s="330">
        <v>2E-3</v>
      </c>
      <c r="J1145" s="336"/>
      <c r="K1145" s="330"/>
      <c r="L1145" s="9">
        <f t="shared" si="84"/>
        <v>1.5163002274450341</v>
      </c>
      <c r="M1145" s="9"/>
      <c r="N1145" s="9">
        <f t="shared" si="85"/>
        <v>0</v>
      </c>
    </row>
    <row r="1146" spans="1:14" ht="15" customHeight="1" x14ac:dyDescent="0.25">
      <c r="A1146" s="160">
        <v>41828</v>
      </c>
      <c r="B1146" s="345">
        <v>529</v>
      </c>
      <c r="C1146" s="21">
        <v>6</v>
      </c>
      <c r="D1146" s="21">
        <v>1</v>
      </c>
      <c r="E1146" s="21" t="s">
        <v>145</v>
      </c>
      <c r="F1146" s="21" t="s">
        <v>149</v>
      </c>
      <c r="G1146" s="21" t="s">
        <v>154</v>
      </c>
      <c r="H1146" s="21" t="s">
        <v>154</v>
      </c>
      <c r="I1146" s="330">
        <v>0.03</v>
      </c>
      <c r="J1146" s="336"/>
      <c r="K1146" s="330"/>
      <c r="L1146" s="9">
        <f t="shared" si="84"/>
        <v>22.744503411675513</v>
      </c>
      <c r="M1146" s="9"/>
      <c r="N1146" s="9">
        <f t="shared" si="85"/>
        <v>0</v>
      </c>
    </row>
    <row r="1147" spans="1:14" ht="15" customHeight="1" x14ac:dyDescent="0.25">
      <c r="A1147" s="160">
        <v>41828</v>
      </c>
      <c r="B1147" s="345">
        <v>537</v>
      </c>
      <c r="C1147" s="21">
        <v>6</v>
      </c>
      <c r="D1147" s="21">
        <v>1</v>
      </c>
      <c r="E1147" s="21" t="s">
        <v>145</v>
      </c>
      <c r="F1147" s="21" t="s">
        <v>148</v>
      </c>
      <c r="G1147" s="21" t="s">
        <v>154</v>
      </c>
      <c r="H1147" s="21" t="s">
        <v>155</v>
      </c>
      <c r="I1147" s="330">
        <v>1.2999999999999999E-2</v>
      </c>
      <c r="J1147" s="336"/>
      <c r="K1147" s="330"/>
      <c r="L1147" s="9">
        <f t="shared" si="84"/>
        <v>9.855951478392722</v>
      </c>
      <c r="M1147" s="9"/>
      <c r="N1147" s="9">
        <f t="shared" si="85"/>
        <v>0</v>
      </c>
    </row>
    <row r="1148" spans="1:14" ht="15" customHeight="1" x14ac:dyDescent="0.25">
      <c r="A1148" s="160">
        <v>41828</v>
      </c>
      <c r="B1148" s="345">
        <v>539</v>
      </c>
      <c r="C1148" s="21">
        <v>6</v>
      </c>
      <c r="D1148" s="21">
        <v>1</v>
      </c>
      <c r="E1148" s="21" t="s">
        <v>145</v>
      </c>
      <c r="F1148" s="21" t="s">
        <v>148</v>
      </c>
      <c r="G1148" s="21" t="s">
        <v>157</v>
      </c>
      <c r="H1148" s="21" t="s">
        <v>154</v>
      </c>
      <c r="I1148" s="330">
        <v>3.1E-2</v>
      </c>
      <c r="J1148" s="336"/>
      <c r="K1148" s="330"/>
      <c r="L1148" s="9">
        <f t="shared" si="84"/>
        <v>23.502653525398031</v>
      </c>
      <c r="M1148" s="9"/>
      <c r="N1148" s="9">
        <f t="shared" si="85"/>
        <v>0</v>
      </c>
    </row>
    <row r="1149" spans="1:14" ht="15" customHeight="1" x14ac:dyDescent="0.25">
      <c r="A1149" s="160">
        <v>41828</v>
      </c>
      <c r="B1149" s="345">
        <v>541</v>
      </c>
      <c r="C1149" s="21">
        <v>6</v>
      </c>
      <c r="D1149" s="21">
        <v>1</v>
      </c>
      <c r="E1149" s="21" t="s">
        <v>145</v>
      </c>
      <c r="F1149" s="21" t="s">
        <v>150</v>
      </c>
      <c r="G1149" s="21" t="s">
        <v>154</v>
      </c>
      <c r="H1149" s="21" t="s">
        <v>154</v>
      </c>
      <c r="I1149" s="330">
        <v>2.1999999999999999E-2</v>
      </c>
      <c r="J1149" s="336"/>
      <c r="K1149" s="330"/>
      <c r="L1149" s="9">
        <f t="shared" si="84"/>
        <v>16.679302501895375</v>
      </c>
      <c r="M1149" s="9"/>
      <c r="N1149" s="9">
        <f t="shared" si="85"/>
        <v>0</v>
      </c>
    </row>
    <row r="1150" spans="1:14" ht="15" customHeight="1" x14ac:dyDescent="0.25">
      <c r="A1150" s="160">
        <v>41828</v>
      </c>
      <c r="B1150" s="345">
        <v>546</v>
      </c>
      <c r="C1150" s="21">
        <v>6</v>
      </c>
      <c r="D1150" s="21">
        <v>1</v>
      </c>
      <c r="E1150" s="21" t="s">
        <v>145</v>
      </c>
      <c r="F1150" s="21" t="s">
        <v>148</v>
      </c>
      <c r="G1150" s="21" t="s">
        <v>154</v>
      </c>
      <c r="H1150" s="21" t="s">
        <v>156</v>
      </c>
      <c r="I1150" s="330">
        <v>3.1E-2</v>
      </c>
      <c r="J1150" s="336"/>
      <c r="K1150" s="330"/>
      <c r="L1150" s="9">
        <f t="shared" si="84"/>
        <v>23.502653525398031</v>
      </c>
      <c r="M1150" s="9"/>
      <c r="N1150" s="9">
        <f t="shared" si="85"/>
        <v>0</v>
      </c>
    </row>
    <row r="1151" spans="1:14" ht="15" customHeight="1" x14ac:dyDescent="0.25">
      <c r="A1151" s="160">
        <v>41828</v>
      </c>
      <c r="B1151" s="345">
        <v>549</v>
      </c>
      <c r="C1151" s="21">
        <v>6</v>
      </c>
      <c r="D1151" s="21">
        <v>1</v>
      </c>
      <c r="E1151" s="21" t="s">
        <v>145</v>
      </c>
      <c r="F1151" s="21" t="s">
        <v>151</v>
      </c>
      <c r="G1151" s="21" t="s">
        <v>154</v>
      </c>
      <c r="H1151" s="21" t="s">
        <v>154</v>
      </c>
      <c r="I1151" s="330">
        <v>8.0000000000000002E-3</v>
      </c>
      <c r="J1151" s="336"/>
      <c r="K1151" s="330"/>
      <c r="L1151" s="9">
        <f t="shared" si="84"/>
        <v>6.0652009097801365</v>
      </c>
      <c r="M1151" s="9"/>
      <c r="N1151" s="9">
        <f t="shared" si="85"/>
        <v>0</v>
      </c>
    </row>
    <row r="1152" spans="1:14" ht="15" customHeight="1" x14ac:dyDescent="0.25">
      <c r="A1152" s="160">
        <v>41828</v>
      </c>
      <c r="B1152" s="345">
        <v>560</v>
      </c>
      <c r="C1152" s="21">
        <v>6</v>
      </c>
      <c r="D1152" s="21">
        <v>1</v>
      </c>
      <c r="E1152" s="21" t="s">
        <v>145</v>
      </c>
      <c r="F1152" s="21" t="s">
        <v>148</v>
      </c>
      <c r="G1152" s="21" t="s">
        <v>154</v>
      </c>
      <c r="H1152" s="21" t="s">
        <v>154</v>
      </c>
      <c r="I1152" s="330">
        <v>3.9E-2</v>
      </c>
      <c r="J1152" s="336"/>
      <c r="K1152" s="330"/>
      <c r="L1152" s="9">
        <f t="shared" si="84"/>
        <v>29.567854435178166</v>
      </c>
      <c r="M1152" s="9"/>
      <c r="N1152" s="9">
        <f t="shared" si="85"/>
        <v>0</v>
      </c>
    </row>
    <row r="1153" spans="1:14" ht="15" customHeight="1" x14ac:dyDescent="0.25">
      <c r="A1153" s="160">
        <v>41828</v>
      </c>
      <c r="B1153" s="345">
        <v>562</v>
      </c>
      <c r="C1153" s="21">
        <v>6</v>
      </c>
      <c r="D1153" s="21">
        <v>2</v>
      </c>
      <c r="E1153" s="21" t="s">
        <v>143</v>
      </c>
      <c r="F1153" s="21" t="s">
        <v>148</v>
      </c>
      <c r="G1153" s="21" t="s">
        <v>154</v>
      </c>
      <c r="H1153" s="21" t="s">
        <v>154</v>
      </c>
      <c r="I1153" s="330">
        <v>7.0000000000000001E-3</v>
      </c>
      <c r="J1153" s="336"/>
      <c r="K1153" s="330"/>
      <c r="L1153" s="9">
        <f t="shared" si="84"/>
        <v>5.3070507960576192</v>
      </c>
      <c r="M1153" s="9"/>
      <c r="N1153" s="9">
        <f t="shared" si="85"/>
        <v>0</v>
      </c>
    </row>
    <row r="1154" spans="1:14" ht="15" customHeight="1" x14ac:dyDescent="0.25">
      <c r="A1154" s="160">
        <v>41828</v>
      </c>
      <c r="B1154" s="345">
        <v>570</v>
      </c>
      <c r="C1154" s="21">
        <v>6</v>
      </c>
      <c r="D1154" s="21">
        <v>2</v>
      </c>
      <c r="E1154" s="21" t="s">
        <v>143</v>
      </c>
      <c r="F1154" s="21" t="s">
        <v>151</v>
      </c>
      <c r="G1154" s="21" t="s">
        <v>154</v>
      </c>
      <c r="H1154" s="21" t="s">
        <v>154</v>
      </c>
      <c r="I1154" s="330">
        <v>0.03</v>
      </c>
      <c r="J1154" s="336"/>
      <c r="K1154" s="330"/>
      <c r="L1154" s="9">
        <f t="shared" si="84"/>
        <v>22.744503411675513</v>
      </c>
      <c r="M1154" s="9"/>
      <c r="N1154" s="9">
        <f t="shared" si="85"/>
        <v>0</v>
      </c>
    </row>
    <row r="1155" spans="1:14" ht="15" customHeight="1" x14ac:dyDescent="0.25">
      <c r="A1155" s="160">
        <v>41828</v>
      </c>
      <c r="B1155" s="345">
        <v>571</v>
      </c>
      <c r="C1155" s="21">
        <v>6</v>
      </c>
      <c r="D1155" s="21">
        <v>2</v>
      </c>
      <c r="E1155" s="21" t="s">
        <v>143</v>
      </c>
      <c r="F1155" s="21" t="s">
        <v>148</v>
      </c>
      <c r="G1155" s="21" t="s">
        <v>154</v>
      </c>
      <c r="H1155" s="21" t="s">
        <v>155</v>
      </c>
      <c r="I1155" s="330">
        <v>4.5999999999999999E-2</v>
      </c>
      <c r="J1155" s="336"/>
      <c r="K1155" s="330"/>
      <c r="L1155" s="9">
        <f t="shared" si="84"/>
        <v>34.874905231235786</v>
      </c>
      <c r="M1155" s="9"/>
      <c r="N1155" s="9">
        <f t="shared" si="85"/>
        <v>0</v>
      </c>
    </row>
    <row r="1156" spans="1:14" ht="15" customHeight="1" x14ac:dyDescent="0.25">
      <c r="A1156" s="160">
        <v>41828</v>
      </c>
      <c r="B1156" s="345">
        <v>572</v>
      </c>
      <c r="C1156" s="21">
        <v>6</v>
      </c>
      <c r="D1156" s="21">
        <v>2</v>
      </c>
      <c r="E1156" s="21" t="s">
        <v>143</v>
      </c>
      <c r="F1156" s="21" t="s">
        <v>148</v>
      </c>
      <c r="G1156" s="21" t="s">
        <v>154</v>
      </c>
      <c r="H1156" s="21" t="s">
        <v>156</v>
      </c>
      <c r="I1156" s="330">
        <v>4.5999999999999999E-2</v>
      </c>
      <c r="J1156" s="336"/>
      <c r="K1156" s="330"/>
      <c r="L1156" s="9">
        <f t="shared" si="84"/>
        <v>34.874905231235786</v>
      </c>
      <c r="M1156" s="9"/>
      <c r="N1156" s="9">
        <f t="shared" si="85"/>
        <v>0</v>
      </c>
    </row>
    <row r="1157" spans="1:14" ht="15" customHeight="1" x14ac:dyDescent="0.25">
      <c r="A1157" s="160">
        <v>41828</v>
      </c>
      <c r="B1157" s="345">
        <v>574</v>
      </c>
      <c r="C1157" s="21">
        <v>6</v>
      </c>
      <c r="D1157" s="21">
        <v>2</v>
      </c>
      <c r="E1157" s="21" t="s">
        <v>143</v>
      </c>
      <c r="F1157" s="21" t="s">
        <v>148</v>
      </c>
      <c r="G1157" s="21" t="s">
        <v>157</v>
      </c>
      <c r="H1157" s="21" t="s">
        <v>154</v>
      </c>
      <c r="I1157" s="330">
        <v>1.2999999999999999E-2</v>
      </c>
      <c r="J1157" s="336"/>
      <c r="K1157" s="330"/>
      <c r="L1157" s="9">
        <f t="shared" si="84"/>
        <v>9.855951478392722</v>
      </c>
      <c r="M1157" s="9"/>
      <c r="N1157" s="9">
        <f t="shared" si="85"/>
        <v>0</v>
      </c>
    </row>
    <row r="1158" spans="1:14" ht="15" customHeight="1" x14ac:dyDescent="0.25">
      <c r="A1158" s="160">
        <v>41828</v>
      </c>
      <c r="B1158" s="345">
        <v>577</v>
      </c>
      <c r="C1158" s="21">
        <v>6</v>
      </c>
      <c r="D1158" s="21">
        <v>2</v>
      </c>
      <c r="E1158" s="21" t="s">
        <v>143</v>
      </c>
      <c r="F1158" s="21" t="s">
        <v>150</v>
      </c>
      <c r="G1158" s="21" t="s">
        <v>154</v>
      </c>
      <c r="H1158" s="21" t="s">
        <v>154</v>
      </c>
      <c r="I1158" s="330">
        <v>1.2999999999999999E-2</v>
      </c>
      <c r="J1158" s="336"/>
      <c r="K1158" s="330"/>
      <c r="L1158" s="9">
        <f t="shared" si="84"/>
        <v>9.855951478392722</v>
      </c>
      <c r="M1158" s="9"/>
      <c r="N1158" s="9">
        <f t="shared" si="85"/>
        <v>0</v>
      </c>
    </row>
    <row r="1159" spans="1:14" ht="15" customHeight="1" x14ac:dyDescent="0.25">
      <c r="A1159" s="160">
        <v>41828</v>
      </c>
      <c r="B1159" s="345">
        <v>587</v>
      </c>
      <c r="C1159" s="21">
        <v>6</v>
      </c>
      <c r="D1159" s="21">
        <v>2</v>
      </c>
      <c r="E1159" s="21" t="s">
        <v>143</v>
      </c>
      <c r="F1159" s="21" t="s">
        <v>149</v>
      </c>
      <c r="G1159" s="21" t="s">
        <v>154</v>
      </c>
      <c r="H1159" s="21" t="s">
        <v>154</v>
      </c>
      <c r="I1159" s="330">
        <v>1.4E-2</v>
      </c>
      <c r="J1159" s="336"/>
      <c r="K1159" s="330"/>
      <c r="L1159" s="9">
        <f t="shared" si="84"/>
        <v>10.614101592115238</v>
      </c>
      <c r="M1159" s="9"/>
      <c r="N1159" s="9">
        <f t="shared" si="85"/>
        <v>0</v>
      </c>
    </row>
    <row r="1160" spans="1:14" ht="15" customHeight="1" x14ac:dyDescent="0.25">
      <c r="A1160" s="160">
        <v>41828</v>
      </c>
      <c r="B1160" s="345">
        <v>631</v>
      </c>
      <c r="C1160" s="21">
        <v>7</v>
      </c>
      <c r="D1160" s="21">
        <v>1</v>
      </c>
      <c r="E1160" s="21" t="s">
        <v>143</v>
      </c>
      <c r="F1160" s="21" t="s">
        <v>149</v>
      </c>
      <c r="G1160" s="21" t="s">
        <v>154</v>
      </c>
      <c r="H1160" s="21" t="s">
        <v>154</v>
      </c>
      <c r="I1160" s="330">
        <v>7.6999999999999999E-2</v>
      </c>
      <c r="J1160" s="336"/>
      <c r="K1160" s="330"/>
      <c r="L1160" s="9">
        <f t="shared" si="84"/>
        <v>58.377558756633817</v>
      </c>
      <c r="M1160" s="9"/>
      <c r="N1160" s="9">
        <f t="shared" si="85"/>
        <v>0</v>
      </c>
    </row>
    <row r="1161" spans="1:14" ht="15" customHeight="1" x14ac:dyDescent="0.25">
      <c r="A1161" s="160">
        <v>41828</v>
      </c>
      <c r="B1161" s="345">
        <v>634</v>
      </c>
      <c r="C1161" s="21">
        <v>7</v>
      </c>
      <c r="D1161" s="21">
        <v>1</v>
      </c>
      <c r="E1161" s="21" t="s">
        <v>143</v>
      </c>
      <c r="F1161" s="21" t="s">
        <v>150</v>
      </c>
      <c r="G1161" s="21" t="s">
        <v>154</v>
      </c>
      <c r="H1161" s="21" t="s">
        <v>154</v>
      </c>
      <c r="I1161" s="330">
        <v>6.0999999999999999E-2</v>
      </c>
      <c r="J1161" s="336"/>
      <c r="K1161" s="330"/>
      <c r="L1161" s="9">
        <f t="shared" si="84"/>
        <v>46.247156937073541</v>
      </c>
      <c r="M1161" s="9"/>
      <c r="N1161" s="9">
        <f t="shared" si="85"/>
        <v>0</v>
      </c>
    </row>
    <row r="1162" spans="1:14" x14ac:dyDescent="0.25">
      <c r="A1162" s="160">
        <v>41828</v>
      </c>
      <c r="B1162" s="345">
        <v>638</v>
      </c>
      <c r="C1162" s="21">
        <v>7</v>
      </c>
      <c r="D1162" s="21">
        <v>1</v>
      </c>
      <c r="E1162" s="21" t="s">
        <v>143</v>
      </c>
      <c r="F1162" s="21" t="s">
        <v>148</v>
      </c>
      <c r="G1162" s="21" t="s">
        <v>154</v>
      </c>
      <c r="H1162" s="21" t="s">
        <v>155</v>
      </c>
      <c r="I1162" s="330">
        <v>3.1E-2</v>
      </c>
      <c r="J1162" s="336"/>
      <c r="K1162" s="330"/>
      <c r="L1162" s="9">
        <f t="shared" si="84"/>
        <v>23.502653525398031</v>
      </c>
      <c r="M1162" s="9"/>
      <c r="N1162" s="9">
        <f t="shared" si="85"/>
        <v>0</v>
      </c>
    </row>
    <row r="1163" spans="1:14" x14ac:dyDescent="0.25">
      <c r="A1163" s="160">
        <v>41828</v>
      </c>
      <c r="B1163" s="345">
        <v>641</v>
      </c>
      <c r="C1163" s="21">
        <v>7</v>
      </c>
      <c r="D1163" s="21">
        <v>1</v>
      </c>
      <c r="E1163" s="21" t="s">
        <v>143</v>
      </c>
      <c r="F1163" s="21" t="s">
        <v>151</v>
      </c>
      <c r="G1163" s="21" t="s">
        <v>154</v>
      </c>
      <c r="H1163" s="21" t="s">
        <v>154</v>
      </c>
      <c r="I1163" s="330">
        <v>3.7999999999999999E-2</v>
      </c>
      <c r="J1163" s="336"/>
      <c r="K1163" s="330"/>
      <c r="L1163" s="9">
        <f t="shared" si="84"/>
        <v>28.809704321455648</v>
      </c>
      <c r="M1163" s="9"/>
      <c r="N1163" s="9">
        <f t="shared" si="85"/>
        <v>0</v>
      </c>
    </row>
    <row r="1164" spans="1:14" x14ac:dyDescent="0.25">
      <c r="A1164" s="160">
        <v>41828</v>
      </c>
      <c r="B1164" s="345">
        <v>651</v>
      </c>
      <c r="C1164" s="21">
        <v>7</v>
      </c>
      <c r="D1164" s="21">
        <v>1</v>
      </c>
      <c r="E1164" s="21" t="s">
        <v>143</v>
      </c>
      <c r="F1164" s="21" t="s">
        <v>148</v>
      </c>
      <c r="G1164" s="21" t="s">
        <v>157</v>
      </c>
      <c r="H1164" s="21" t="s">
        <v>154</v>
      </c>
      <c r="I1164" s="330">
        <v>2.1999999999999999E-2</v>
      </c>
      <c r="J1164" s="336"/>
      <c r="K1164" s="330"/>
      <c r="L1164" s="9">
        <f t="shared" si="84"/>
        <v>16.679302501895375</v>
      </c>
      <c r="M1164" s="9"/>
      <c r="N1164" s="9">
        <f t="shared" si="85"/>
        <v>0</v>
      </c>
    </row>
    <row r="1165" spans="1:14" x14ac:dyDescent="0.25">
      <c r="A1165" s="160">
        <v>41828</v>
      </c>
      <c r="B1165" s="345">
        <v>654</v>
      </c>
      <c r="C1165" s="21">
        <v>7</v>
      </c>
      <c r="D1165" s="21">
        <v>1</v>
      </c>
      <c r="E1165" s="21" t="s">
        <v>143</v>
      </c>
      <c r="F1165" s="21" t="s">
        <v>148</v>
      </c>
      <c r="G1165" s="21" t="s">
        <v>154</v>
      </c>
      <c r="H1165" s="21" t="s">
        <v>156</v>
      </c>
      <c r="I1165" s="330">
        <v>1.2E-2</v>
      </c>
      <c r="J1165" s="336"/>
      <c r="K1165" s="330"/>
      <c r="L1165" s="9">
        <f t="shared" si="84"/>
        <v>9.0978013646702056</v>
      </c>
      <c r="M1165" s="9"/>
      <c r="N1165" s="9">
        <f t="shared" si="85"/>
        <v>0</v>
      </c>
    </row>
    <row r="1166" spans="1:14" x14ac:dyDescent="0.25">
      <c r="A1166" s="160">
        <v>41828</v>
      </c>
      <c r="B1166" s="345">
        <v>661</v>
      </c>
      <c r="C1166" s="21">
        <v>7</v>
      </c>
      <c r="D1166" s="21">
        <v>1</v>
      </c>
      <c r="E1166" s="21" t="s">
        <v>143</v>
      </c>
      <c r="F1166" s="21" t="s">
        <v>148</v>
      </c>
      <c r="G1166" s="21" t="s">
        <v>154</v>
      </c>
      <c r="H1166" s="21" t="s">
        <v>154</v>
      </c>
      <c r="I1166" s="330">
        <v>1.9E-2</v>
      </c>
      <c r="J1166" s="336"/>
      <c r="K1166" s="330"/>
      <c r="L1166" s="9">
        <f t="shared" si="84"/>
        <v>14.404852160727824</v>
      </c>
      <c r="M1166" s="9"/>
      <c r="N1166" s="9">
        <f t="shared" si="85"/>
        <v>0</v>
      </c>
    </row>
    <row r="1167" spans="1:14" x14ac:dyDescent="0.25">
      <c r="A1167" s="160">
        <v>41828</v>
      </c>
      <c r="B1167" s="345">
        <v>743</v>
      </c>
      <c r="C1167" s="21">
        <v>8</v>
      </c>
      <c r="D1167" s="21">
        <v>1</v>
      </c>
      <c r="E1167" s="21" t="s">
        <v>143</v>
      </c>
      <c r="F1167" s="21" t="s">
        <v>149</v>
      </c>
      <c r="G1167" s="21" t="s">
        <v>154</v>
      </c>
      <c r="H1167" s="21" t="s">
        <v>154</v>
      </c>
      <c r="I1167" s="330">
        <v>4.3999999999999997E-2</v>
      </c>
      <c r="J1167" s="336"/>
      <c r="K1167" s="330"/>
      <c r="L1167" s="9">
        <f t="shared" si="84"/>
        <v>33.35860500379075</v>
      </c>
      <c r="M1167" s="9"/>
      <c r="N1167" s="9">
        <f t="shared" si="85"/>
        <v>0</v>
      </c>
    </row>
    <row r="1168" spans="1:14" x14ac:dyDescent="0.25">
      <c r="A1168" s="160">
        <v>41828</v>
      </c>
      <c r="B1168" s="345">
        <v>744</v>
      </c>
      <c r="C1168" s="21">
        <v>8</v>
      </c>
      <c r="D1168" s="21">
        <v>1</v>
      </c>
      <c r="E1168" s="21" t="s">
        <v>143</v>
      </c>
      <c r="F1168" s="21" t="s">
        <v>148</v>
      </c>
      <c r="G1168" s="21" t="s">
        <v>154</v>
      </c>
      <c r="H1168" s="21" t="s">
        <v>154</v>
      </c>
      <c r="I1168" s="330">
        <v>2.1999999999999999E-2</v>
      </c>
      <c r="J1168" s="336"/>
      <c r="K1168" s="330"/>
      <c r="L1168" s="9">
        <f t="shared" si="84"/>
        <v>16.679302501895375</v>
      </c>
      <c r="M1168" s="9"/>
      <c r="N1168" s="9">
        <f t="shared" si="85"/>
        <v>0</v>
      </c>
    </row>
    <row r="1169" spans="1:14" x14ac:dyDescent="0.25">
      <c r="A1169" s="160">
        <v>41828</v>
      </c>
      <c r="B1169" s="345">
        <v>745</v>
      </c>
      <c r="C1169" s="21">
        <v>8</v>
      </c>
      <c r="D1169" s="21">
        <v>1</v>
      </c>
      <c r="E1169" s="21" t="s">
        <v>143</v>
      </c>
      <c r="F1169" s="21" t="s">
        <v>148</v>
      </c>
      <c r="G1169" s="21" t="s">
        <v>154</v>
      </c>
      <c r="H1169" s="21" t="s">
        <v>155</v>
      </c>
      <c r="I1169" s="330">
        <v>7.0000000000000001E-3</v>
      </c>
      <c r="J1169" s="336"/>
      <c r="K1169" s="330"/>
      <c r="L1169" s="9">
        <f t="shared" si="84"/>
        <v>5.3070507960576192</v>
      </c>
      <c r="M1169" s="9"/>
      <c r="N1169" s="9">
        <f t="shared" si="85"/>
        <v>0</v>
      </c>
    </row>
    <row r="1170" spans="1:14" x14ac:dyDescent="0.25">
      <c r="A1170" s="160">
        <v>41828</v>
      </c>
      <c r="B1170" s="345">
        <v>746</v>
      </c>
      <c r="C1170" s="21">
        <v>8</v>
      </c>
      <c r="D1170" s="21">
        <v>1</v>
      </c>
      <c r="E1170" s="21" t="s">
        <v>143</v>
      </c>
      <c r="F1170" s="21" t="s">
        <v>151</v>
      </c>
      <c r="G1170" s="21" t="s">
        <v>154</v>
      </c>
      <c r="H1170" s="21" t="s">
        <v>154</v>
      </c>
      <c r="I1170" s="330">
        <v>1.0999999999999999E-2</v>
      </c>
      <c r="J1170" s="336"/>
      <c r="K1170" s="330"/>
      <c r="L1170" s="9">
        <f t="shared" si="84"/>
        <v>8.3396512509476874</v>
      </c>
      <c r="M1170" s="9"/>
      <c r="N1170" s="9">
        <f t="shared" si="85"/>
        <v>0</v>
      </c>
    </row>
    <row r="1171" spans="1:14" x14ac:dyDescent="0.25">
      <c r="A1171" s="160">
        <v>41828</v>
      </c>
      <c r="B1171" s="345">
        <v>758</v>
      </c>
      <c r="C1171" s="21">
        <v>8</v>
      </c>
      <c r="D1171" s="21">
        <v>1</v>
      </c>
      <c r="E1171" s="21" t="s">
        <v>143</v>
      </c>
      <c r="F1171" s="21" t="s">
        <v>148</v>
      </c>
      <c r="G1171" s="21" t="s">
        <v>157</v>
      </c>
      <c r="H1171" s="21" t="s">
        <v>154</v>
      </c>
      <c r="I1171" s="330">
        <v>0.01</v>
      </c>
      <c r="J1171" s="336"/>
      <c r="K1171" s="330"/>
      <c r="L1171" s="9">
        <f t="shared" si="84"/>
        <v>7.581501137225171</v>
      </c>
      <c r="M1171" s="9"/>
      <c r="N1171" s="9">
        <f t="shared" si="85"/>
        <v>0</v>
      </c>
    </row>
    <row r="1172" spans="1:14" x14ac:dyDescent="0.25">
      <c r="A1172" s="160">
        <v>41828</v>
      </c>
      <c r="B1172" s="345">
        <v>765</v>
      </c>
      <c r="C1172" s="21">
        <v>8</v>
      </c>
      <c r="D1172" s="21">
        <v>1</v>
      </c>
      <c r="E1172" s="21" t="s">
        <v>143</v>
      </c>
      <c r="F1172" s="21" t="s">
        <v>150</v>
      </c>
      <c r="G1172" s="21" t="s">
        <v>154</v>
      </c>
      <c r="H1172" s="21" t="s">
        <v>154</v>
      </c>
      <c r="I1172" s="330">
        <v>1.7000000000000001E-2</v>
      </c>
      <c r="J1172" s="336"/>
      <c r="K1172" s="330"/>
      <c r="L1172" s="9">
        <f t="shared" si="84"/>
        <v>12.888551933282791</v>
      </c>
      <c r="M1172" s="9"/>
      <c r="N1172" s="9">
        <f t="shared" si="85"/>
        <v>0</v>
      </c>
    </row>
    <row r="1173" spans="1:14" x14ac:dyDescent="0.25">
      <c r="A1173" s="160">
        <v>41828</v>
      </c>
      <c r="B1173" s="345">
        <v>770</v>
      </c>
      <c r="C1173" s="21">
        <v>8</v>
      </c>
      <c r="D1173" s="21">
        <v>1</v>
      </c>
      <c r="E1173" s="21" t="s">
        <v>143</v>
      </c>
      <c r="F1173" s="21" t="s">
        <v>148</v>
      </c>
      <c r="G1173" s="21" t="s">
        <v>154</v>
      </c>
      <c r="H1173" s="21" t="s">
        <v>156</v>
      </c>
      <c r="I1173" s="330">
        <v>2.5000000000000001E-2</v>
      </c>
      <c r="J1173" s="336"/>
      <c r="K1173" s="330"/>
      <c r="L1173" s="9">
        <f t="shared" si="84"/>
        <v>18.953752843062926</v>
      </c>
      <c r="M1173" s="9"/>
      <c r="N1173" s="9">
        <f t="shared" si="85"/>
        <v>0</v>
      </c>
    </row>
    <row r="1174" spans="1:14" x14ac:dyDescent="0.25">
      <c r="A1174" s="338">
        <v>42107</v>
      </c>
      <c r="B1174" s="345">
        <v>71</v>
      </c>
      <c r="C1174" s="361">
        <v>1</v>
      </c>
      <c r="D1174" s="361">
        <v>3</v>
      </c>
      <c r="E1174" s="361" t="s">
        <v>143</v>
      </c>
      <c r="F1174" s="361" t="s">
        <v>148</v>
      </c>
      <c r="G1174" s="361" t="s">
        <v>157</v>
      </c>
      <c r="H1174" s="361" t="s">
        <v>156</v>
      </c>
      <c r="I1174" s="326">
        <v>3.209E-2</v>
      </c>
      <c r="J1174" s="336"/>
      <c r="K1174" s="330"/>
      <c r="L1174" s="9">
        <f t="shared" si="84"/>
        <v>24.329037149355571</v>
      </c>
      <c r="M1174" s="9"/>
      <c r="N1174" s="9">
        <f t="shared" si="85"/>
        <v>0</v>
      </c>
    </row>
    <row r="1175" spans="1:14" x14ac:dyDescent="0.25">
      <c r="A1175" s="338">
        <v>42107</v>
      </c>
      <c r="B1175" s="345">
        <v>72</v>
      </c>
      <c r="C1175" s="345">
        <v>1</v>
      </c>
      <c r="D1175" s="345">
        <v>3</v>
      </c>
      <c r="E1175" s="345" t="s">
        <v>143</v>
      </c>
      <c r="F1175" s="345" t="s">
        <v>237</v>
      </c>
      <c r="G1175" s="345" t="s">
        <v>157</v>
      </c>
      <c r="H1175" s="345" t="s">
        <v>154</v>
      </c>
      <c r="I1175" s="326">
        <v>2.5700000000000001E-2</v>
      </c>
      <c r="J1175" s="336"/>
      <c r="K1175" s="330"/>
      <c r="L1175" s="9">
        <f t="shared" si="84"/>
        <v>19.484457922668689</v>
      </c>
      <c r="M1175" s="9"/>
      <c r="N1175" s="9">
        <f t="shared" si="85"/>
        <v>0</v>
      </c>
    </row>
    <row r="1176" spans="1:14" x14ac:dyDescent="0.25">
      <c r="A1176" s="338">
        <v>42107</v>
      </c>
      <c r="B1176" s="345">
        <v>74</v>
      </c>
      <c r="C1176" s="345">
        <v>1</v>
      </c>
      <c r="D1176" s="345">
        <v>3</v>
      </c>
      <c r="E1176" s="345" t="s">
        <v>143</v>
      </c>
      <c r="F1176" s="345" t="s">
        <v>150</v>
      </c>
      <c r="G1176" s="345" t="s">
        <v>154</v>
      </c>
      <c r="H1176" s="345" t="s">
        <v>154</v>
      </c>
      <c r="I1176" s="326">
        <v>1.6E-2</v>
      </c>
      <c r="J1176" s="336"/>
      <c r="K1176" s="330"/>
      <c r="L1176" s="9">
        <f t="shared" si="84"/>
        <v>12.130401819560273</v>
      </c>
      <c r="M1176" s="9"/>
      <c r="N1176" s="9">
        <f t="shared" si="85"/>
        <v>0</v>
      </c>
    </row>
    <row r="1177" spans="1:14" x14ac:dyDescent="0.25">
      <c r="A1177" s="338">
        <v>42107</v>
      </c>
      <c r="B1177" s="345">
        <v>76</v>
      </c>
      <c r="C1177" s="345">
        <v>1</v>
      </c>
      <c r="D1177" s="345">
        <v>3</v>
      </c>
      <c r="E1177" s="345" t="s">
        <v>143</v>
      </c>
      <c r="F1177" s="345" t="s">
        <v>237</v>
      </c>
      <c r="G1177" s="345" t="s">
        <v>157</v>
      </c>
      <c r="H1177" s="345" t="s">
        <v>155</v>
      </c>
      <c r="I1177" s="326">
        <v>1.6230000000000001E-2</v>
      </c>
      <c r="J1177" s="336"/>
      <c r="K1177" s="330"/>
      <c r="L1177" s="9">
        <f t="shared" si="84"/>
        <v>12.304776345716453</v>
      </c>
      <c r="M1177" s="9"/>
      <c r="N1177" s="9">
        <f t="shared" si="85"/>
        <v>0</v>
      </c>
    </row>
    <row r="1178" spans="1:14" x14ac:dyDescent="0.25">
      <c r="A1178" s="338">
        <v>42107</v>
      </c>
      <c r="B1178" s="345">
        <v>77</v>
      </c>
      <c r="C1178" s="345">
        <v>1</v>
      </c>
      <c r="D1178" s="345">
        <v>3</v>
      </c>
      <c r="E1178" s="345" t="s">
        <v>143</v>
      </c>
      <c r="F1178" s="345" t="s">
        <v>237</v>
      </c>
      <c r="G1178" s="345" t="s">
        <v>154</v>
      </c>
      <c r="H1178" s="345" t="s">
        <v>155</v>
      </c>
      <c r="I1178" s="326">
        <v>2.7E-2</v>
      </c>
      <c r="J1178" s="336"/>
      <c r="K1178" s="330"/>
      <c r="L1178" s="9">
        <f t="shared" si="84"/>
        <v>20.470053070507962</v>
      </c>
      <c r="M1178" s="9"/>
      <c r="N1178" s="9">
        <f t="shared" si="85"/>
        <v>0</v>
      </c>
    </row>
    <row r="1179" spans="1:14" x14ac:dyDescent="0.25">
      <c r="A1179" s="338">
        <v>42107</v>
      </c>
      <c r="B1179" s="345">
        <v>80</v>
      </c>
      <c r="C1179" s="345">
        <v>1</v>
      </c>
      <c r="D1179" s="345">
        <v>3</v>
      </c>
      <c r="E1179" s="345" t="s">
        <v>143</v>
      </c>
      <c r="F1179" s="345" t="s">
        <v>148</v>
      </c>
      <c r="G1179" s="345" t="s">
        <v>154</v>
      </c>
      <c r="H1179" s="345" t="s">
        <v>154</v>
      </c>
      <c r="I1179" s="326">
        <v>1.0489999999999999E-2</v>
      </c>
      <c r="J1179" s="336"/>
      <c r="K1179" s="330"/>
      <c r="L1179" s="9">
        <f t="shared" si="84"/>
        <v>7.9529946929492032</v>
      </c>
      <c r="M1179" s="9"/>
      <c r="N1179" s="9">
        <f t="shared" si="85"/>
        <v>0</v>
      </c>
    </row>
    <row r="1180" spans="1:14" x14ac:dyDescent="0.25">
      <c r="A1180" s="338">
        <v>42107</v>
      </c>
      <c r="B1180" s="345">
        <v>82</v>
      </c>
      <c r="C1180" s="345">
        <v>1</v>
      </c>
      <c r="D1180" s="345">
        <v>3</v>
      </c>
      <c r="E1180" s="345" t="s">
        <v>143</v>
      </c>
      <c r="F1180" s="345" t="s">
        <v>237</v>
      </c>
      <c r="G1180" s="345" t="s">
        <v>157</v>
      </c>
      <c r="H1180" s="345" t="s">
        <v>156</v>
      </c>
      <c r="I1180" s="326">
        <v>1.719E-2</v>
      </c>
      <c r="J1180" s="336"/>
      <c r="K1180" s="330"/>
      <c r="L1180" s="9">
        <f t="shared" si="84"/>
        <v>13.032600454890069</v>
      </c>
      <c r="M1180" s="9"/>
      <c r="N1180" s="9">
        <f t="shared" si="85"/>
        <v>0</v>
      </c>
    </row>
    <row r="1181" spans="1:14" x14ac:dyDescent="0.25">
      <c r="A1181" s="338">
        <v>42107</v>
      </c>
      <c r="B1181" s="345">
        <v>86</v>
      </c>
      <c r="C1181" s="345">
        <v>1</v>
      </c>
      <c r="D1181" s="345">
        <v>3</v>
      </c>
      <c r="E1181" s="345" t="s">
        <v>143</v>
      </c>
      <c r="F1181" s="345" t="s">
        <v>149</v>
      </c>
      <c r="G1181" s="345" t="s">
        <v>154</v>
      </c>
      <c r="H1181" s="345" t="s">
        <v>154</v>
      </c>
      <c r="I1181" s="326">
        <v>2.835E-2</v>
      </c>
      <c r="J1181" s="336"/>
      <c r="K1181" s="330"/>
      <c r="L1181" s="9">
        <f t="shared" si="84"/>
        <v>21.49355572403336</v>
      </c>
      <c r="M1181" s="9"/>
      <c r="N1181" s="9">
        <f t="shared" si="85"/>
        <v>0</v>
      </c>
    </row>
    <row r="1182" spans="1:14" x14ac:dyDescent="0.25">
      <c r="A1182" s="338">
        <v>42107</v>
      </c>
      <c r="B1182" s="345">
        <v>87</v>
      </c>
      <c r="C1182" s="345">
        <v>1</v>
      </c>
      <c r="D1182" s="345">
        <v>3</v>
      </c>
      <c r="E1182" s="345" t="s">
        <v>143</v>
      </c>
      <c r="F1182" s="345" t="s">
        <v>149</v>
      </c>
      <c r="G1182" s="345" t="s">
        <v>154</v>
      </c>
      <c r="H1182" s="345" t="s">
        <v>155</v>
      </c>
      <c r="I1182" s="326">
        <v>2.002E-2</v>
      </c>
      <c r="J1182" s="336"/>
      <c r="K1182" s="330"/>
      <c r="L1182" s="9">
        <f t="shared" si="84"/>
        <v>15.178165276724791</v>
      </c>
      <c r="M1182" s="9"/>
      <c r="N1182" s="9">
        <f t="shared" si="85"/>
        <v>0</v>
      </c>
    </row>
    <row r="1183" spans="1:14" x14ac:dyDescent="0.25">
      <c r="A1183" s="338">
        <v>42107</v>
      </c>
      <c r="B1183" s="345">
        <v>88</v>
      </c>
      <c r="C1183" s="345">
        <v>1</v>
      </c>
      <c r="D1183" s="345">
        <v>3</v>
      </c>
      <c r="E1183" s="345" t="s">
        <v>143</v>
      </c>
      <c r="F1183" s="345" t="s">
        <v>148</v>
      </c>
      <c r="G1183" s="345" t="s">
        <v>154</v>
      </c>
      <c r="H1183" s="345" t="s">
        <v>155</v>
      </c>
      <c r="I1183" s="326">
        <v>4.7890000000000002E-2</v>
      </c>
      <c r="J1183" s="336"/>
      <c r="K1183" s="330"/>
      <c r="L1183" s="9">
        <f t="shared" si="84"/>
        <v>36.307808946171349</v>
      </c>
      <c r="M1183" s="9"/>
      <c r="N1183" s="9">
        <f t="shared" si="85"/>
        <v>0</v>
      </c>
    </row>
    <row r="1184" spans="1:14" x14ac:dyDescent="0.25">
      <c r="A1184" s="338">
        <v>42107</v>
      </c>
      <c r="B1184" s="345">
        <v>89</v>
      </c>
      <c r="C1184" s="345">
        <v>1</v>
      </c>
      <c r="D1184" s="345">
        <v>3</v>
      </c>
      <c r="E1184" s="345" t="s">
        <v>143</v>
      </c>
      <c r="F1184" s="345" t="s">
        <v>148</v>
      </c>
      <c r="G1184" s="345" t="s">
        <v>154</v>
      </c>
      <c r="H1184" s="345" t="s">
        <v>156</v>
      </c>
      <c r="I1184" s="326">
        <v>1.6320000000000001E-2</v>
      </c>
      <c r="J1184" s="336"/>
      <c r="K1184" s="330"/>
      <c r="L1184" s="9">
        <f t="shared" si="84"/>
        <v>12.37300985595148</v>
      </c>
      <c r="M1184" s="9"/>
      <c r="N1184" s="9">
        <f t="shared" si="85"/>
        <v>0</v>
      </c>
    </row>
    <row r="1185" spans="1:14" x14ac:dyDescent="0.25">
      <c r="A1185" s="338">
        <v>42107</v>
      </c>
      <c r="B1185" s="345">
        <v>90</v>
      </c>
      <c r="C1185" s="345">
        <v>1</v>
      </c>
      <c r="D1185" s="345">
        <v>3</v>
      </c>
      <c r="E1185" s="345" t="s">
        <v>143</v>
      </c>
      <c r="F1185" s="345" t="s">
        <v>151</v>
      </c>
      <c r="G1185" s="345" t="s">
        <v>154</v>
      </c>
      <c r="H1185" s="345" t="s">
        <v>156</v>
      </c>
      <c r="I1185" s="326">
        <v>3.5000000000000003E-2</v>
      </c>
      <c r="J1185" s="336"/>
      <c r="K1185" s="330"/>
      <c r="L1185" s="9">
        <f t="shared" si="84"/>
        <v>26.535253980288104</v>
      </c>
      <c r="M1185" s="9"/>
      <c r="N1185" s="9">
        <f t="shared" si="85"/>
        <v>0</v>
      </c>
    </row>
    <row r="1186" spans="1:14" x14ac:dyDescent="0.25">
      <c r="A1186" s="338">
        <v>42107</v>
      </c>
      <c r="B1186" s="345">
        <v>91</v>
      </c>
      <c r="C1186" s="345">
        <v>1</v>
      </c>
      <c r="D1186" s="345">
        <v>3</v>
      </c>
      <c r="E1186" s="345" t="s">
        <v>143</v>
      </c>
      <c r="F1186" s="345" t="s">
        <v>240</v>
      </c>
      <c r="G1186" s="345" t="s">
        <v>154</v>
      </c>
      <c r="H1186" s="345" t="s">
        <v>154</v>
      </c>
      <c r="I1186" s="326">
        <v>3.9440000000000003E-2</v>
      </c>
      <c r="J1186" s="336"/>
      <c r="K1186" s="330"/>
      <c r="L1186" s="9">
        <f t="shared" si="84"/>
        <v>29.901440485216078</v>
      </c>
      <c r="M1186" s="9"/>
      <c r="N1186" s="9">
        <f t="shared" si="85"/>
        <v>0</v>
      </c>
    </row>
    <row r="1187" spans="1:14" x14ac:dyDescent="0.25">
      <c r="A1187" s="338">
        <v>42107</v>
      </c>
      <c r="B1187" s="345">
        <v>94</v>
      </c>
      <c r="C1187" s="345">
        <v>1</v>
      </c>
      <c r="D1187" s="345">
        <v>3</v>
      </c>
      <c r="E1187" s="345" t="s">
        <v>143</v>
      </c>
      <c r="F1187" s="345" t="s">
        <v>148</v>
      </c>
      <c r="G1187" s="345" t="s">
        <v>157</v>
      </c>
      <c r="H1187" s="345" t="s">
        <v>154</v>
      </c>
      <c r="I1187" s="326">
        <v>6.5000000000000002E-2</v>
      </c>
      <c r="J1187" s="336"/>
      <c r="K1187" s="330"/>
      <c r="L1187" s="9">
        <f t="shared" si="84"/>
        <v>49.279757391963614</v>
      </c>
      <c r="M1187" s="9"/>
      <c r="N1187" s="9">
        <f t="shared" si="85"/>
        <v>0</v>
      </c>
    </row>
    <row r="1188" spans="1:14" x14ac:dyDescent="0.25">
      <c r="A1188" s="338">
        <v>42107</v>
      </c>
      <c r="B1188" s="345">
        <v>95</v>
      </c>
      <c r="C1188" s="345">
        <v>1</v>
      </c>
      <c r="D1188" s="345">
        <v>3</v>
      </c>
      <c r="E1188" s="345" t="s">
        <v>143</v>
      </c>
      <c r="F1188" s="345" t="s">
        <v>149</v>
      </c>
      <c r="G1188" s="345" t="s">
        <v>154</v>
      </c>
      <c r="H1188" s="345" t="s">
        <v>156</v>
      </c>
      <c r="I1188" s="326">
        <v>5.0000000000000001E-3</v>
      </c>
      <c r="J1188" s="336"/>
      <c r="K1188" s="330"/>
      <c r="L1188" s="9">
        <f t="shared" si="84"/>
        <v>3.7907505686125855</v>
      </c>
      <c r="M1188" s="9"/>
      <c r="N1188" s="9">
        <f t="shared" si="85"/>
        <v>0</v>
      </c>
    </row>
    <row r="1189" spans="1:14" x14ac:dyDescent="0.25">
      <c r="A1189" s="338">
        <v>42107</v>
      </c>
      <c r="B1189" s="345">
        <v>96</v>
      </c>
      <c r="C1189" s="345">
        <v>1</v>
      </c>
      <c r="D1189" s="345">
        <v>3</v>
      </c>
      <c r="E1189" s="345" t="s">
        <v>143</v>
      </c>
      <c r="F1189" s="345" t="s">
        <v>241</v>
      </c>
      <c r="G1189" s="345" t="s">
        <v>154</v>
      </c>
      <c r="H1189" s="345" t="s">
        <v>154</v>
      </c>
      <c r="I1189" s="326">
        <v>2.1350000000000001E-2</v>
      </c>
      <c r="J1189" s="336"/>
      <c r="K1189" s="330"/>
      <c r="L1189" s="9">
        <f t="shared" si="84"/>
        <v>16.18650492797574</v>
      </c>
      <c r="M1189" s="9"/>
      <c r="N1189" s="9">
        <f t="shared" si="85"/>
        <v>0</v>
      </c>
    </row>
    <row r="1190" spans="1:14" x14ac:dyDescent="0.25">
      <c r="A1190" s="338">
        <v>42107</v>
      </c>
      <c r="B1190" s="345">
        <v>100</v>
      </c>
      <c r="C1190" s="345">
        <v>1</v>
      </c>
      <c r="D1190" s="345">
        <v>3</v>
      </c>
      <c r="E1190" s="345" t="s">
        <v>143</v>
      </c>
      <c r="F1190" s="345" t="s">
        <v>237</v>
      </c>
      <c r="G1190" s="345" t="s">
        <v>154</v>
      </c>
      <c r="H1190" s="345" t="s">
        <v>156</v>
      </c>
      <c r="I1190" s="326">
        <v>3.9E-2</v>
      </c>
      <c r="J1190" s="336"/>
      <c r="K1190" s="330"/>
      <c r="L1190" s="9">
        <f t="shared" si="84"/>
        <v>29.567854435178166</v>
      </c>
      <c r="M1190" s="9"/>
      <c r="N1190" s="9">
        <f t="shared" si="85"/>
        <v>0</v>
      </c>
    </row>
    <row r="1191" spans="1:14" x14ac:dyDescent="0.25">
      <c r="A1191" s="338">
        <v>42107</v>
      </c>
      <c r="B1191" s="345">
        <v>101</v>
      </c>
      <c r="C1191" s="345">
        <v>1</v>
      </c>
      <c r="D1191" s="345">
        <v>3</v>
      </c>
      <c r="E1191" s="345" t="s">
        <v>143</v>
      </c>
      <c r="F1191" s="345" t="s">
        <v>148</v>
      </c>
      <c r="G1191" s="345" t="s">
        <v>157</v>
      </c>
      <c r="H1191" s="345" t="s">
        <v>155</v>
      </c>
      <c r="I1191" s="326">
        <v>3.1E-2</v>
      </c>
      <c r="J1191" s="336"/>
      <c r="K1191" s="330"/>
      <c r="L1191" s="9">
        <f t="shared" si="84"/>
        <v>23.502653525398031</v>
      </c>
      <c r="M1191" s="9"/>
      <c r="N1191" s="9">
        <f t="shared" si="85"/>
        <v>0</v>
      </c>
    </row>
    <row r="1192" spans="1:14" x14ac:dyDescent="0.25">
      <c r="A1192" s="338">
        <v>42107</v>
      </c>
      <c r="B1192" s="345">
        <v>102</v>
      </c>
      <c r="C1192" s="345">
        <v>1</v>
      </c>
      <c r="D1192" s="345">
        <v>3</v>
      </c>
      <c r="E1192" s="345" t="s">
        <v>143</v>
      </c>
      <c r="F1192" s="345" t="s">
        <v>237</v>
      </c>
      <c r="G1192" s="345" t="s">
        <v>154</v>
      </c>
      <c r="H1192" s="345" t="s">
        <v>154</v>
      </c>
      <c r="I1192" s="326">
        <v>3.5999999999999997E-2</v>
      </c>
      <c r="J1192" s="336"/>
      <c r="K1192" s="330"/>
      <c r="L1192" s="9">
        <f t="shared" si="84"/>
        <v>27.293404094010615</v>
      </c>
      <c r="M1192" s="9"/>
      <c r="N1192" s="9">
        <f t="shared" si="85"/>
        <v>0</v>
      </c>
    </row>
    <row r="1193" spans="1:14" x14ac:dyDescent="0.25">
      <c r="A1193" s="338">
        <v>42107</v>
      </c>
      <c r="B1193" s="345">
        <v>104</v>
      </c>
      <c r="C1193" s="345">
        <v>1</v>
      </c>
      <c r="D1193" s="345">
        <v>3</v>
      </c>
      <c r="E1193" s="345" t="s">
        <v>143</v>
      </c>
      <c r="F1193" s="345" t="s">
        <v>151</v>
      </c>
      <c r="G1193" s="345" t="s">
        <v>154</v>
      </c>
      <c r="H1193" s="345" t="s">
        <v>155</v>
      </c>
      <c r="I1193" s="326">
        <v>1.0999999999999999E-2</v>
      </c>
      <c r="J1193" s="336"/>
      <c r="K1193" s="330"/>
      <c r="L1193" s="9">
        <f t="shared" si="84"/>
        <v>8.3396512509476874</v>
      </c>
      <c r="M1193" s="9"/>
      <c r="N1193" s="9">
        <f t="shared" si="85"/>
        <v>0</v>
      </c>
    </row>
    <row r="1194" spans="1:14" x14ac:dyDescent="0.25">
      <c r="A1194" s="338">
        <v>42107</v>
      </c>
      <c r="B1194" s="345">
        <v>105</v>
      </c>
      <c r="C1194" s="345">
        <v>1</v>
      </c>
      <c r="D1194" s="345">
        <v>3</v>
      </c>
      <c r="E1194" s="345" t="s">
        <v>143</v>
      </c>
      <c r="F1194" s="345" t="s">
        <v>151</v>
      </c>
      <c r="G1194" s="345" t="s">
        <v>154</v>
      </c>
      <c r="H1194" s="345" t="s">
        <v>154</v>
      </c>
      <c r="I1194" s="326">
        <v>1.4999999999999999E-2</v>
      </c>
      <c r="J1194" s="336"/>
      <c r="K1194" s="330"/>
      <c r="L1194" s="9">
        <f t="shared" si="84"/>
        <v>11.372251705837757</v>
      </c>
      <c r="M1194" s="9"/>
      <c r="N1194" s="9">
        <f t="shared" si="85"/>
        <v>0</v>
      </c>
    </row>
    <row r="1195" spans="1:14" x14ac:dyDescent="0.25">
      <c r="A1195" s="338">
        <v>42107</v>
      </c>
      <c r="B1195" s="345">
        <v>108</v>
      </c>
      <c r="C1195" s="345">
        <v>2</v>
      </c>
      <c r="D1195" s="345">
        <v>1</v>
      </c>
      <c r="E1195" s="345" t="s">
        <v>144</v>
      </c>
      <c r="F1195" s="345" t="s">
        <v>149</v>
      </c>
      <c r="G1195" s="345" t="s">
        <v>154</v>
      </c>
      <c r="H1195" s="345" t="s">
        <v>154</v>
      </c>
      <c r="I1195" s="326">
        <v>7.1160000000000001E-2</v>
      </c>
      <c r="J1195" s="336"/>
      <c r="K1195" s="330"/>
      <c r="L1195" s="9">
        <f t="shared" si="84"/>
        <v>53.949962092494317</v>
      </c>
      <c r="M1195" s="9"/>
      <c r="N1195" s="9">
        <f t="shared" si="85"/>
        <v>0</v>
      </c>
    </row>
    <row r="1196" spans="1:14" x14ac:dyDescent="0.25">
      <c r="A1196" s="338">
        <v>42107</v>
      </c>
      <c r="B1196" s="345">
        <v>111</v>
      </c>
      <c r="C1196" s="345">
        <v>2</v>
      </c>
      <c r="D1196" s="345">
        <v>1</v>
      </c>
      <c r="E1196" s="345" t="s">
        <v>144</v>
      </c>
      <c r="F1196" s="345" t="s">
        <v>148</v>
      </c>
      <c r="G1196" s="345" t="s">
        <v>157</v>
      </c>
      <c r="H1196" s="345" t="s">
        <v>155</v>
      </c>
      <c r="I1196" s="326">
        <v>5.8700000000000002E-3</v>
      </c>
      <c r="J1196" s="336"/>
      <c r="K1196" s="330"/>
      <c r="L1196" s="9">
        <f t="shared" si="84"/>
        <v>4.4503411675511755</v>
      </c>
      <c r="M1196" s="9"/>
      <c r="N1196" s="9">
        <f t="shared" si="85"/>
        <v>0</v>
      </c>
    </row>
    <row r="1197" spans="1:14" x14ac:dyDescent="0.25">
      <c r="A1197" s="338">
        <v>42107</v>
      </c>
      <c r="B1197" s="345">
        <v>112</v>
      </c>
      <c r="C1197" s="345">
        <v>2</v>
      </c>
      <c r="D1197" s="345">
        <v>1</v>
      </c>
      <c r="E1197" s="345" t="s">
        <v>144</v>
      </c>
      <c r="F1197" s="345" t="s">
        <v>237</v>
      </c>
      <c r="G1197" s="345" t="s">
        <v>154</v>
      </c>
      <c r="H1197" s="345" t="s">
        <v>156</v>
      </c>
      <c r="I1197" s="326">
        <v>8.0000000000000002E-3</v>
      </c>
      <c r="J1197" s="336"/>
      <c r="K1197" s="330"/>
      <c r="L1197" s="9">
        <f t="shared" si="84"/>
        <v>6.0652009097801365</v>
      </c>
      <c r="M1197" s="9"/>
      <c r="N1197" s="9">
        <f t="shared" si="85"/>
        <v>0</v>
      </c>
    </row>
    <row r="1198" spans="1:14" x14ac:dyDescent="0.25">
      <c r="A1198" s="338">
        <v>42107</v>
      </c>
      <c r="B1198" s="345">
        <v>114</v>
      </c>
      <c r="C1198" s="345">
        <v>2</v>
      </c>
      <c r="D1198" s="345">
        <v>1</v>
      </c>
      <c r="E1198" s="345" t="s">
        <v>144</v>
      </c>
      <c r="F1198" s="345" t="s">
        <v>240</v>
      </c>
      <c r="G1198" s="345" t="s">
        <v>154</v>
      </c>
      <c r="H1198" s="345" t="s">
        <v>154</v>
      </c>
      <c r="I1198" s="326">
        <v>4.3999999999999997E-2</v>
      </c>
      <c r="J1198" s="336"/>
      <c r="K1198" s="330"/>
      <c r="L1198" s="9">
        <f t="shared" si="84"/>
        <v>33.35860500379075</v>
      </c>
      <c r="M1198" s="9"/>
      <c r="N1198" s="9">
        <f t="shared" si="85"/>
        <v>0</v>
      </c>
    </row>
    <row r="1199" spans="1:14" x14ac:dyDescent="0.25">
      <c r="A1199" s="338">
        <v>42107</v>
      </c>
      <c r="B1199" s="345">
        <v>116</v>
      </c>
      <c r="C1199" s="345">
        <v>2</v>
      </c>
      <c r="D1199" s="345">
        <v>1</v>
      </c>
      <c r="E1199" s="345" t="s">
        <v>144</v>
      </c>
      <c r="F1199" s="345" t="s">
        <v>149</v>
      </c>
      <c r="G1199" s="345" t="s">
        <v>154</v>
      </c>
      <c r="H1199" s="345" t="s">
        <v>156</v>
      </c>
      <c r="I1199" s="326">
        <v>2.8000000000000001E-2</v>
      </c>
      <c r="J1199" s="336"/>
      <c r="K1199" s="330"/>
      <c r="L1199" s="9">
        <f t="shared" si="84"/>
        <v>21.228203184230477</v>
      </c>
      <c r="M1199" s="9"/>
      <c r="N1199" s="9">
        <f t="shared" si="85"/>
        <v>0</v>
      </c>
    </row>
    <row r="1200" spans="1:14" x14ac:dyDescent="0.25">
      <c r="A1200" s="338">
        <v>42107</v>
      </c>
      <c r="B1200" s="345">
        <v>119</v>
      </c>
      <c r="C1200" s="345">
        <v>2</v>
      </c>
      <c r="D1200" s="345">
        <v>1</v>
      </c>
      <c r="E1200" s="345" t="s">
        <v>144</v>
      </c>
      <c r="F1200" s="345" t="s">
        <v>148</v>
      </c>
      <c r="G1200" s="345" t="s">
        <v>154</v>
      </c>
      <c r="H1200" s="345" t="s">
        <v>156</v>
      </c>
      <c r="I1200" s="326">
        <v>1.133E-2</v>
      </c>
      <c r="J1200" s="336"/>
      <c r="K1200" s="330"/>
      <c r="L1200" s="9">
        <f t="shared" si="84"/>
        <v>8.5898407884761188</v>
      </c>
      <c r="M1200" s="9"/>
      <c r="N1200" s="9">
        <f t="shared" si="85"/>
        <v>0</v>
      </c>
    </row>
    <row r="1201" spans="1:14" x14ac:dyDescent="0.25">
      <c r="A1201" s="338">
        <v>42107</v>
      </c>
      <c r="B1201" s="345">
        <v>120</v>
      </c>
      <c r="C1201" s="345">
        <v>2</v>
      </c>
      <c r="D1201" s="345">
        <v>1</v>
      </c>
      <c r="E1201" s="345" t="s">
        <v>144</v>
      </c>
      <c r="F1201" s="345" t="s">
        <v>237</v>
      </c>
      <c r="G1201" s="345" t="s">
        <v>157</v>
      </c>
      <c r="H1201" s="345" t="s">
        <v>155</v>
      </c>
      <c r="I1201" s="326">
        <v>1.4E-2</v>
      </c>
      <c r="J1201" s="336"/>
      <c r="K1201" s="330"/>
      <c r="L1201" s="9">
        <f t="shared" si="84"/>
        <v>10.614101592115238</v>
      </c>
      <c r="M1201" s="9"/>
      <c r="N1201" s="9">
        <f t="shared" si="85"/>
        <v>0</v>
      </c>
    </row>
    <row r="1202" spans="1:14" x14ac:dyDescent="0.25">
      <c r="A1202" s="338">
        <v>42107</v>
      </c>
      <c r="B1202" s="345">
        <v>121</v>
      </c>
      <c r="C1202" s="345">
        <v>2</v>
      </c>
      <c r="D1202" s="345">
        <v>1</v>
      </c>
      <c r="E1202" s="345" t="s">
        <v>144</v>
      </c>
      <c r="F1202" s="345" t="s">
        <v>148</v>
      </c>
      <c r="G1202" s="345" t="s">
        <v>157</v>
      </c>
      <c r="H1202" s="345" t="s">
        <v>156</v>
      </c>
      <c r="I1202" s="326">
        <v>4.8000000000000001E-2</v>
      </c>
      <c r="J1202" s="336"/>
      <c r="K1202" s="330"/>
      <c r="L1202" s="9">
        <f t="shared" si="84"/>
        <v>36.391205458680822</v>
      </c>
      <c r="M1202" s="9"/>
      <c r="N1202" s="9">
        <f t="shared" si="85"/>
        <v>0</v>
      </c>
    </row>
    <row r="1203" spans="1:14" x14ac:dyDescent="0.25">
      <c r="A1203" s="338">
        <v>42107</v>
      </c>
      <c r="B1203" s="345">
        <v>123</v>
      </c>
      <c r="C1203" s="345">
        <v>2</v>
      </c>
      <c r="D1203" s="345">
        <v>1</v>
      </c>
      <c r="E1203" s="345" t="s">
        <v>144</v>
      </c>
      <c r="F1203" s="345" t="s">
        <v>148</v>
      </c>
      <c r="G1203" s="345" t="s">
        <v>157</v>
      </c>
      <c r="H1203" s="345" t="s">
        <v>154</v>
      </c>
      <c r="I1203" s="326">
        <v>3.1E-2</v>
      </c>
      <c r="J1203" s="336"/>
      <c r="K1203" s="330"/>
      <c r="L1203" s="9">
        <f t="shared" si="84"/>
        <v>23.502653525398031</v>
      </c>
      <c r="M1203" s="9"/>
      <c r="N1203" s="9">
        <f t="shared" si="85"/>
        <v>0</v>
      </c>
    </row>
    <row r="1204" spans="1:14" x14ac:dyDescent="0.25">
      <c r="A1204" s="338">
        <v>42107</v>
      </c>
      <c r="B1204" s="345">
        <v>124</v>
      </c>
      <c r="C1204" s="345">
        <v>2</v>
      </c>
      <c r="D1204" s="345">
        <v>1</v>
      </c>
      <c r="E1204" s="345" t="s">
        <v>144</v>
      </c>
      <c r="F1204" s="345" t="s">
        <v>148</v>
      </c>
      <c r="G1204" s="345" t="s">
        <v>154</v>
      </c>
      <c r="H1204" s="345" t="s">
        <v>154</v>
      </c>
      <c r="I1204" s="326">
        <v>2.4029999999999999E-2</v>
      </c>
      <c r="J1204" s="336"/>
      <c r="K1204" s="330"/>
      <c r="L1204" s="9">
        <f t="shared" si="84"/>
        <v>18.218347232752084</v>
      </c>
      <c r="M1204" s="9"/>
      <c r="N1204" s="9">
        <f t="shared" si="85"/>
        <v>0</v>
      </c>
    </row>
    <row r="1205" spans="1:14" x14ac:dyDescent="0.25">
      <c r="A1205" s="338">
        <v>42107</v>
      </c>
      <c r="B1205" s="345">
        <v>125</v>
      </c>
      <c r="C1205" s="345">
        <v>2</v>
      </c>
      <c r="D1205" s="345">
        <v>1</v>
      </c>
      <c r="E1205" s="345" t="s">
        <v>144</v>
      </c>
      <c r="F1205" s="345" t="s">
        <v>241</v>
      </c>
      <c r="G1205" s="345" t="s">
        <v>154</v>
      </c>
      <c r="H1205" s="345" t="s">
        <v>154</v>
      </c>
      <c r="I1205" s="326">
        <v>0.05</v>
      </c>
      <c r="J1205" s="336"/>
      <c r="K1205" s="330"/>
      <c r="L1205" s="9">
        <f t="shared" si="84"/>
        <v>37.907505686125852</v>
      </c>
      <c r="M1205" s="9"/>
      <c r="N1205" s="9">
        <f t="shared" si="85"/>
        <v>0</v>
      </c>
    </row>
    <row r="1206" spans="1:14" x14ac:dyDescent="0.25">
      <c r="A1206" s="338">
        <v>42107</v>
      </c>
      <c r="B1206" s="345">
        <v>129</v>
      </c>
      <c r="C1206" s="345">
        <v>2</v>
      </c>
      <c r="D1206" s="345">
        <v>1</v>
      </c>
      <c r="E1206" s="345" t="s">
        <v>144</v>
      </c>
      <c r="F1206" s="345" t="s">
        <v>151</v>
      </c>
      <c r="G1206" s="345" t="s">
        <v>154</v>
      </c>
      <c r="H1206" s="345" t="s">
        <v>156</v>
      </c>
      <c r="I1206" s="326">
        <v>1.4E-2</v>
      </c>
      <c r="J1206" s="336"/>
      <c r="K1206" s="330"/>
      <c r="L1206" s="9">
        <f t="shared" si="84"/>
        <v>10.614101592115238</v>
      </c>
      <c r="M1206" s="9"/>
      <c r="N1206" s="9">
        <f t="shared" si="85"/>
        <v>0</v>
      </c>
    </row>
    <row r="1207" spans="1:14" x14ac:dyDescent="0.25">
      <c r="A1207" s="338">
        <v>42107</v>
      </c>
      <c r="B1207" s="345">
        <v>130</v>
      </c>
      <c r="C1207" s="345">
        <v>2</v>
      </c>
      <c r="D1207" s="345">
        <v>1</v>
      </c>
      <c r="E1207" s="345" t="s">
        <v>144</v>
      </c>
      <c r="F1207" s="345" t="s">
        <v>237</v>
      </c>
      <c r="G1207" s="345" t="s">
        <v>154</v>
      </c>
      <c r="H1207" s="345" t="s">
        <v>155</v>
      </c>
      <c r="I1207" s="326">
        <v>7.0000000000000001E-3</v>
      </c>
      <c r="J1207" s="336"/>
      <c r="K1207" s="330"/>
      <c r="L1207" s="9">
        <f t="shared" si="84"/>
        <v>5.3070507960576192</v>
      </c>
      <c r="M1207" s="9"/>
      <c r="N1207" s="9">
        <f t="shared" si="85"/>
        <v>0</v>
      </c>
    </row>
    <row r="1208" spans="1:14" x14ac:dyDescent="0.25">
      <c r="A1208" s="338">
        <v>42107</v>
      </c>
      <c r="B1208" s="345">
        <v>131</v>
      </c>
      <c r="C1208" s="345">
        <v>2</v>
      </c>
      <c r="D1208" s="345">
        <v>1</v>
      </c>
      <c r="E1208" s="345" t="s">
        <v>144</v>
      </c>
      <c r="F1208" s="345" t="s">
        <v>237</v>
      </c>
      <c r="G1208" s="345" t="s">
        <v>154</v>
      </c>
      <c r="H1208" s="345" t="s">
        <v>154</v>
      </c>
      <c r="I1208" s="326">
        <v>4.2000000000000003E-2</v>
      </c>
      <c r="J1208" s="336"/>
      <c r="K1208" s="330"/>
      <c r="L1208" s="9">
        <f t="shared" ref="L1208:N1271" si="86">(10000*I1208)/13.19</f>
        <v>31.842304776345717</v>
      </c>
      <c r="M1208" s="9"/>
      <c r="N1208" s="9">
        <f t="shared" si="86"/>
        <v>0</v>
      </c>
    </row>
    <row r="1209" spans="1:14" x14ac:dyDescent="0.25">
      <c r="A1209" s="338">
        <v>42107</v>
      </c>
      <c r="B1209" s="345">
        <v>132</v>
      </c>
      <c r="C1209" s="345">
        <v>2</v>
      </c>
      <c r="D1209" s="345">
        <v>1</v>
      </c>
      <c r="E1209" s="345" t="s">
        <v>144</v>
      </c>
      <c r="F1209" s="345" t="s">
        <v>150</v>
      </c>
      <c r="G1209" s="345" t="s">
        <v>154</v>
      </c>
      <c r="H1209" s="345" t="s">
        <v>154</v>
      </c>
      <c r="I1209" s="326">
        <v>2.988E-2</v>
      </c>
      <c r="J1209" s="336"/>
      <c r="K1209" s="330"/>
      <c r="L1209" s="9">
        <f t="shared" si="86"/>
        <v>22.653525398028812</v>
      </c>
      <c r="M1209" s="9"/>
      <c r="N1209" s="9">
        <f t="shared" si="86"/>
        <v>0</v>
      </c>
    </row>
    <row r="1210" spans="1:14" x14ac:dyDescent="0.25">
      <c r="A1210" s="338">
        <v>42107</v>
      </c>
      <c r="B1210" s="345">
        <v>133</v>
      </c>
      <c r="C1210" s="345">
        <v>2</v>
      </c>
      <c r="D1210" s="345">
        <v>1</v>
      </c>
      <c r="E1210" s="345" t="s">
        <v>144</v>
      </c>
      <c r="F1210" s="345" t="s">
        <v>148</v>
      </c>
      <c r="G1210" s="345" t="s">
        <v>154</v>
      </c>
      <c r="H1210" s="345" t="s">
        <v>155</v>
      </c>
      <c r="I1210" s="326">
        <v>2.1420000000000002E-2</v>
      </c>
      <c r="J1210" s="336"/>
      <c r="K1210" s="330"/>
      <c r="L1210" s="9">
        <f t="shared" si="86"/>
        <v>16.239575435936317</v>
      </c>
      <c r="M1210" s="9"/>
      <c r="N1210" s="9">
        <f t="shared" si="86"/>
        <v>0</v>
      </c>
    </row>
    <row r="1211" spans="1:14" x14ac:dyDescent="0.25">
      <c r="A1211" s="338">
        <v>42107</v>
      </c>
      <c r="B1211" s="345">
        <v>134</v>
      </c>
      <c r="C1211" s="345">
        <v>2</v>
      </c>
      <c r="D1211" s="345">
        <v>1</v>
      </c>
      <c r="E1211" s="345" t="s">
        <v>144</v>
      </c>
      <c r="F1211" s="345" t="s">
        <v>151</v>
      </c>
      <c r="G1211" s="345" t="s">
        <v>154</v>
      </c>
      <c r="H1211" s="345" t="s">
        <v>154</v>
      </c>
      <c r="I1211" s="326">
        <v>1.6E-2</v>
      </c>
      <c r="J1211" s="336"/>
      <c r="K1211" s="330"/>
      <c r="L1211" s="9">
        <f t="shared" si="86"/>
        <v>12.130401819560273</v>
      </c>
      <c r="M1211" s="9"/>
      <c r="N1211" s="9">
        <f t="shared" si="86"/>
        <v>0</v>
      </c>
    </row>
    <row r="1212" spans="1:14" x14ac:dyDescent="0.25">
      <c r="A1212" s="338">
        <v>42107</v>
      </c>
      <c r="B1212" s="345">
        <v>135</v>
      </c>
      <c r="C1212" s="345">
        <v>2</v>
      </c>
      <c r="D1212" s="345">
        <v>1</v>
      </c>
      <c r="E1212" s="345" t="s">
        <v>144</v>
      </c>
      <c r="F1212" s="345" t="s">
        <v>237</v>
      </c>
      <c r="G1212" s="345" t="s">
        <v>157</v>
      </c>
      <c r="H1212" s="345" t="s">
        <v>154</v>
      </c>
      <c r="I1212" s="326">
        <v>2.7859999999999999E-2</v>
      </c>
      <c r="J1212" s="336"/>
      <c r="K1212" s="330"/>
      <c r="L1212" s="9">
        <f t="shared" si="86"/>
        <v>21.122062168309323</v>
      </c>
      <c r="M1212" s="9"/>
      <c r="N1212" s="9">
        <f t="shared" si="86"/>
        <v>0</v>
      </c>
    </row>
    <row r="1213" spans="1:14" x14ac:dyDescent="0.25">
      <c r="A1213" s="338">
        <v>42107</v>
      </c>
      <c r="B1213" s="345">
        <v>139</v>
      </c>
      <c r="C1213" s="345">
        <v>2</v>
      </c>
      <c r="D1213" s="345">
        <v>1</v>
      </c>
      <c r="E1213" s="345" t="s">
        <v>144</v>
      </c>
      <c r="F1213" s="345" t="s">
        <v>237</v>
      </c>
      <c r="G1213" s="345" t="s">
        <v>157</v>
      </c>
      <c r="H1213" s="345" t="s">
        <v>156</v>
      </c>
      <c r="I1213" s="326">
        <v>2.0570000000000001E-2</v>
      </c>
      <c r="J1213" s="336"/>
      <c r="K1213" s="330"/>
      <c r="L1213" s="9">
        <f t="shared" si="86"/>
        <v>15.595147839272178</v>
      </c>
      <c r="M1213" s="9"/>
      <c r="N1213" s="9">
        <f t="shared" si="86"/>
        <v>0</v>
      </c>
    </row>
    <row r="1214" spans="1:14" x14ac:dyDescent="0.25">
      <c r="A1214" s="338">
        <v>42107</v>
      </c>
      <c r="B1214" s="345">
        <v>140</v>
      </c>
      <c r="C1214" s="345">
        <v>2</v>
      </c>
      <c r="D1214" s="345">
        <v>1</v>
      </c>
      <c r="E1214" s="345" t="s">
        <v>144</v>
      </c>
      <c r="F1214" s="345" t="s">
        <v>149</v>
      </c>
      <c r="G1214" s="345" t="s">
        <v>154</v>
      </c>
      <c r="H1214" s="345" t="s">
        <v>155</v>
      </c>
      <c r="I1214" s="326">
        <v>3.1E-2</v>
      </c>
      <c r="J1214" s="336"/>
      <c r="K1214" s="330"/>
      <c r="L1214" s="9">
        <f t="shared" si="86"/>
        <v>23.502653525398031</v>
      </c>
      <c r="M1214" s="9"/>
      <c r="N1214" s="9">
        <f t="shared" si="86"/>
        <v>0</v>
      </c>
    </row>
    <row r="1215" spans="1:14" x14ac:dyDescent="0.25">
      <c r="A1215" s="338">
        <v>42107</v>
      </c>
      <c r="B1215" s="345">
        <v>177</v>
      </c>
      <c r="C1215" s="345">
        <v>2</v>
      </c>
      <c r="D1215" s="345">
        <v>3</v>
      </c>
      <c r="E1215" s="345" t="s">
        <v>143</v>
      </c>
      <c r="F1215" s="345" t="s">
        <v>148</v>
      </c>
      <c r="G1215" s="345" t="s">
        <v>154</v>
      </c>
      <c r="H1215" s="345" t="s">
        <v>156</v>
      </c>
      <c r="I1215" s="326">
        <v>7.77E-3</v>
      </c>
      <c r="J1215" s="336"/>
      <c r="K1215" s="330"/>
      <c r="L1215" s="9">
        <f t="shared" si="86"/>
        <v>5.8908263836239581</v>
      </c>
      <c r="M1215" s="9"/>
      <c r="N1215" s="9">
        <f t="shared" si="86"/>
        <v>0</v>
      </c>
    </row>
    <row r="1216" spans="1:14" x14ac:dyDescent="0.25">
      <c r="A1216" s="338">
        <v>42107</v>
      </c>
      <c r="B1216" s="345">
        <v>178</v>
      </c>
      <c r="C1216" s="345">
        <v>2</v>
      </c>
      <c r="D1216" s="345">
        <v>3</v>
      </c>
      <c r="E1216" s="345" t="s">
        <v>143</v>
      </c>
      <c r="F1216" s="345" t="s">
        <v>148</v>
      </c>
      <c r="G1216" s="345" t="s">
        <v>154</v>
      </c>
      <c r="H1216" s="345" t="s">
        <v>155</v>
      </c>
      <c r="I1216" s="326">
        <v>2.1999999999999999E-2</v>
      </c>
      <c r="J1216" s="336"/>
      <c r="K1216" s="330"/>
      <c r="L1216" s="9">
        <f t="shared" si="86"/>
        <v>16.679302501895375</v>
      </c>
      <c r="M1216" s="9"/>
      <c r="N1216" s="9">
        <f t="shared" si="86"/>
        <v>0</v>
      </c>
    </row>
    <row r="1217" spans="1:14" x14ac:dyDescent="0.25">
      <c r="A1217" s="338">
        <v>42107</v>
      </c>
      <c r="B1217" s="345">
        <v>181</v>
      </c>
      <c r="C1217" s="345">
        <v>2</v>
      </c>
      <c r="D1217" s="345">
        <v>3</v>
      </c>
      <c r="E1217" s="345" t="s">
        <v>143</v>
      </c>
      <c r="F1217" s="345" t="s">
        <v>151</v>
      </c>
      <c r="G1217" s="345" t="s">
        <v>154</v>
      </c>
      <c r="H1217" s="345" t="s">
        <v>154</v>
      </c>
      <c r="I1217" s="326">
        <v>4.3999999999999997E-2</v>
      </c>
      <c r="J1217" s="336"/>
      <c r="K1217" s="330"/>
      <c r="L1217" s="9">
        <f t="shared" si="86"/>
        <v>33.35860500379075</v>
      </c>
      <c r="M1217" s="9"/>
      <c r="N1217" s="9">
        <f t="shared" si="86"/>
        <v>0</v>
      </c>
    </row>
    <row r="1218" spans="1:14" x14ac:dyDescent="0.25">
      <c r="A1218" s="338">
        <v>42107</v>
      </c>
      <c r="B1218" s="345">
        <v>182</v>
      </c>
      <c r="C1218" s="345">
        <v>2</v>
      </c>
      <c r="D1218" s="345">
        <v>3</v>
      </c>
      <c r="E1218" s="345" t="s">
        <v>143</v>
      </c>
      <c r="F1218" s="345" t="s">
        <v>237</v>
      </c>
      <c r="G1218" s="345" t="s">
        <v>154</v>
      </c>
      <c r="H1218" s="345" t="s">
        <v>155</v>
      </c>
      <c r="I1218" s="326">
        <v>4.7140000000000001E-2</v>
      </c>
      <c r="J1218" s="336"/>
      <c r="K1218" s="330"/>
      <c r="L1218" s="9">
        <f t="shared" si="86"/>
        <v>35.739196360879461</v>
      </c>
      <c r="M1218" s="9"/>
      <c r="N1218" s="9">
        <f t="shared" si="86"/>
        <v>0</v>
      </c>
    </row>
    <row r="1219" spans="1:14" x14ac:dyDescent="0.25">
      <c r="A1219" s="338">
        <v>42107</v>
      </c>
      <c r="B1219" s="345">
        <v>183</v>
      </c>
      <c r="C1219" s="345">
        <v>2</v>
      </c>
      <c r="D1219" s="345">
        <v>3</v>
      </c>
      <c r="E1219" s="345" t="s">
        <v>143</v>
      </c>
      <c r="F1219" s="345" t="s">
        <v>149</v>
      </c>
      <c r="G1219" s="345" t="s">
        <v>154</v>
      </c>
      <c r="H1219" s="345" t="s">
        <v>156</v>
      </c>
      <c r="I1219" s="326">
        <v>4.3459999999999999E-2</v>
      </c>
      <c r="J1219" s="336"/>
      <c r="K1219" s="330"/>
      <c r="L1219" s="9">
        <f t="shared" si="86"/>
        <v>32.949203942380592</v>
      </c>
      <c r="M1219" s="9"/>
      <c r="N1219" s="9">
        <f t="shared" si="86"/>
        <v>0</v>
      </c>
    </row>
    <row r="1220" spans="1:14" x14ac:dyDescent="0.25">
      <c r="A1220" s="338">
        <v>42107</v>
      </c>
      <c r="B1220" s="345">
        <v>184</v>
      </c>
      <c r="C1220" s="345">
        <v>2</v>
      </c>
      <c r="D1220" s="345">
        <v>3</v>
      </c>
      <c r="E1220" s="345" t="s">
        <v>143</v>
      </c>
      <c r="F1220" s="345" t="s">
        <v>237</v>
      </c>
      <c r="G1220" s="345" t="s">
        <v>157</v>
      </c>
      <c r="H1220" s="345" t="s">
        <v>155</v>
      </c>
      <c r="I1220" s="326">
        <v>5.8000000000000003E-2</v>
      </c>
      <c r="J1220" s="336"/>
      <c r="K1220" s="330"/>
      <c r="L1220" s="9">
        <f t="shared" si="86"/>
        <v>43.97270659590599</v>
      </c>
      <c r="M1220" s="9"/>
      <c r="N1220" s="9">
        <f t="shared" si="86"/>
        <v>0</v>
      </c>
    </row>
    <row r="1221" spans="1:14" x14ac:dyDescent="0.25">
      <c r="A1221" s="338">
        <v>42107</v>
      </c>
      <c r="B1221" s="345">
        <v>185</v>
      </c>
      <c r="C1221" s="345">
        <v>2</v>
      </c>
      <c r="D1221" s="345">
        <v>3</v>
      </c>
      <c r="E1221" s="345" t="s">
        <v>143</v>
      </c>
      <c r="F1221" s="345" t="s">
        <v>150</v>
      </c>
      <c r="G1221" s="345" t="s">
        <v>154</v>
      </c>
      <c r="H1221" s="345" t="s">
        <v>154</v>
      </c>
      <c r="I1221" s="326">
        <v>1.299E-2</v>
      </c>
      <c r="J1221" s="336"/>
      <c r="K1221" s="330"/>
      <c r="L1221" s="9">
        <f t="shared" si="86"/>
        <v>9.8483699772554978</v>
      </c>
      <c r="M1221" s="9"/>
      <c r="N1221" s="9">
        <f t="shared" si="86"/>
        <v>0</v>
      </c>
    </row>
    <row r="1222" spans="1:14" x14ac:dyDescent="0.25">
      <c r="A1222" s="338">
        <v>42107</v>
      </c>
      <c r="B1222" s="345">
        <v>186</v>
      </c>
      <c r="C1222" s="345">
        <v>2</v>
      </c>
      <c r="D1222" s="345">
        <v>3</v>
      </c>
      <c r="E1222" s="345" t="s">
        <v>143</v>
      </c>
      <c r="F1222" s="345" t="s">
        <v>148</v>
      </c>
      <c r="G1222" s="345" t="s">
        <v>157</v>
      </c>
      <c r="H1222" s="345" t="s">
        <v>156</v>
      </c>
      <c r="I1222" s="326">
        <v>9.0299999999999998E-3</v>
      </c>
      <c r="J1222" s="336"/>
      <c r="K1222" s="330"/>
      <c r="L1222" s="9">
        <f t="shared" si="86"/>
        <v>6.8460955269143291</v>
      </c>
      <c r="M1222" s="9"/>
      <c r="N1222" s="9">
        <f t="shared" si="86"/>
        <v>0</v>
      </c>
    </row>
    <row r="1223" spans="1:14" x14ac:dyDescent="0.25">
      <c r="A1223" s="338">
        <v>42107</v>
      </c>
      <c r="B1223" s="345">
        <v>187</v>
      </c>
      <c r="C1223" s="345">
        <v>2</v>
      </c>
      <c r="D1223" s="345">
        <v>3</v>
      </c>
      <c r="E1223" s="345" t="s">
        <v>143</v>
      </c>
      <c r="F1223" s="345" t="s">
        <v>241</v>
      </c>
      <c r="G1223" s="345" t="s">
        <v>154</v>
      </c>
      <c r="H1223" s="345" t="s">
        <v>154</v>
      </c>
      <c r="I1223" s="326">
        <v>1.898E-2</v>
      </c>
      <c r="J1223" s="336"/>
      <c r="K1223" s="330"/>
      <c r="L1223" s="9">
        <f t="shared" si="86"/>
        <v>14.389689158453375</v>
      </c>
      <c r="M1223" s="9"/>
      <c r="N1223" s="9">
        <f t="shared" si="86"/>
        <v>0</v>
      </c>
    </row>
    <row r="1224" spans="1:14" x14ac:dyDescent="0.25">
      <c r="A1224" s="338">
        <v>42107</v>
      </c>
      <c r="B1224" s="345">
        <v>189</v>
      </c>
      <c r="C1224" s="345">
        <v>2</v>
      </c>
      <c r="D1224" s="345">
        <v>3</v>
      </c>
      <c r="E1224" s="345" t="s">
        <v>143</v>
      </c>
      <c r="F1224" s="345" t="s">
        <v>237</v>
      </c>
      <c r="G1224" s="345" t="s">
        <v>157</v>
      </c>
      <c r="H1224" s="345" t="s">
        <v>156</v>
      </c>
      <c r="I1224" s="326">
        <v>1.1849999999999999E-2</v>
      </c>
      <c r="J1224" s="336"/>
      <c r="K1224" s="330"/>
      <c r="L1224" s="9">
        <f t="shared" si="86"/>
        <v>8.9840788476118281</v>
      </c>
      <c r="M1224" s="9"/>
      <c r="N1224" s="9">
        <f t="shared" si="86"/>
        <v>0</v>
      </c>
    </row>
    <row r="1225" spans="1:14" x14ac:dyDescent="0.25">
      <c r="A1225" s="338">
        <v>42107</v>
      </c>
      <c r="B1225" s="345">
        <v>190</v>
      </c>
      <c r="C1225" s="345">
        <v>2</v>
      </c>
      <c r="D1225" s="345">
        <v>3</v>
      </c>
      <c r="E1225" s="345" t="s">
        <v>143</v>
      </c>
      <c r="F1225" s="345" t="s">
        <v>237</v>
      </c>
      <c r="G1225" s="345" t="s">
        <v>154</v>
      </c>
      <c r="H1225" s="345" t="s">
        <v>154</v>
      </c>
      <c r="I1225" s="326">
        <v>1.172E-2</v>
      </c>
      <c r="J1225" s="336"/>
      <c r="K1225" s="330"/>
      <c r="L1225" s="9">
        <f t="shared" si="86"/>
        <v>8.885519332827899</v>
      </c>
      <c r="M1225" s="9"/>
      <c r="N1225" s="9">
        <f t="shared" si="86"/>
        <v>0</v>
      </c>
    </row>
    <row r="1226" spans="1:14" x14ac:dyDescent="0.25">
      <c r="A1226" s="338">
        <v>42107</v>
      </c>
      <c r="B1226" s="345">
        <v>191</v>
      </c>
      <c r="C1226" s="345">
        <v>2</v>
      </c>
      <c r="D1226" s="345">
        <v>3</v>
      </c>
      <c r="E1226" s="345" t="s">
        <v>143</v>
      </c>
      <c r="F1226" s="345" t="s">
        <v>149</v>
      </c>
      <c r="G1226" s="345" t="s">
        <v>154</v>
      </c>
      <c r="H1226" s="345" t="s">
        <v>155</v>
      </c>
      <c r="I1226" s="326">
        <v>1.8859999999999998E-2</v>
      </c>
      <c r="J1226" s="336"/>
      <c r="K1226" s="330"/>
      <c r="L1226" s="9">
        <f t="shared" si="86"/>
        <v>14.298711144806672</v>
      </c>
      <c r="M1226" s="9"/>
      <c r="N1226" s="9">
        <f t="shared" si="86"/>
        <v>0</v>
      </c>
    </row>
    <row r="1227" spans="1:14" x14ac:dyDescent="0.25">
      <c r="A1227" s="338">
        <v>42107</v>
      </c>
      <c r="B1227" s="345">
        <v>192</v>
      </c>
      <c r="C1227" s="345">
        <v>2</v>
      </c>
      <c r="D1227" s="345">
        <v>3</v>
      </c>
      <c r="E1227" s="345" t="s">
        <v>143</v>
      </c>
      <c r="F1227" s="345" t="s">
        <v>240</v>
      </c>
      <c r="G1227" s="345" t="s">
        <v>154</v>
      </c>
      <c r="H1227" s="345" t="s">
        <v>154</v>
      </c>
      <c r="I1227" s="326">
        <v>5.4900000000000001E-3</v>
      </c>
      <c r="J1227" s="336"/>
      <c r="K1227" s="330"/>
      <c r="L1227" s="9">
        <f t="shared" si="86"/>
        <v>4.1622441243366186</v>
      </c>
      <c r="M1227" s="9"/>
      <c r="N1227" s="9">
        <f t="shared" si="86"/>
        <v>0</v>
      </c>
    </row>
    <row r="1228" spans="1:14" x14ac:dyDescent="0.25">
      <c r="A1228" s="338">
        <v>42107</v>
      </c>
      <c r="B1228" s="345">
        <v>195</v>
      </c>
      <c r="C1228" s="345">
        <v>2</v>
      </c>
      <c r="D1228" s="345">
        <v>3</v>
      </c>
      <c r="E1228" s="345" t="s">
        <v>143</v>
      </c>
      <c r="F1228" s="345" t="s">
        <v>237</v>
      </c>
      <c r="G1228" s="345" t="s">
        <v>157</v>
      </c>
      <c r="H1228" s="345" t="s">
        <v>154</v>
      </c>
      <c r="I1228" s="326">
        <v>8.8100000000000001E-3</v>
      </c>
      <c r="J1228" s="336"/>
      <c r="K1228" s="330"/>
      <c r="L1228" s="9">
        <f t="shared" si="86"/>
        <v>6.6793025018953749</v>
      </c>
      <c r="M1228" s="9"/>
      <c r="N1228" s="9">
        <f t="shared" si="86"/>
        <v>0</v>
      </c>
    </row>
    <row r="1229" spans="1:14" x14ac:dyDescent="0.25">
      <c r="A1229" s="338">
        <v>42107</v>
      </c>
      <c r="B1229" s="345">
        <v>196</v>
      </c>
      <c r="C1229" s="345">
        <v>2</v>
      </c>
      <c r="D1229" s="345">
        <v>3</v>
      </c>
      <c r="E1229" s="345" t="s">
        <v>143</v>
      </c>
      <c r="F1229" s="345" t="s">
        <v>237</v>
      </c>
      <c r="G1229" s="345" t="s">
        <v>154</v>
      </c>
      <c r="H1229" s="345" t="s">
        <v>156</v>
      </c>
      <c r="I1229" s="326">
        <v>4.9340000000000002E-2</v>
      </c>
      <c r="J1229" s="336"/>
      <c r="K1229" s="330"/>
      <c r="L1229" s="9">
        <f t="shared" si="86"/>
        <v>37.407126611068996</v>
      </c>
      <c r="M1229" s="9"/>
      <c r="N1229" s="9">
        <f t="shared" si="86"/>
        <v>0</v>
      </c>
    </row>
    <row r="1230" spans="1:14" x14ac:dyDescent="0.25">
      <c r="A1230" s="338">
        <v>42107</v>
      </c>
      <c r="B1230" s="345">
        <v>197</v>
      </c>
      <c r="C1230" s="345">
        <v>2</v>
      </c>
      <c r="D1230" s="345">
        <v>3</v>
      </c>
      <c r="E1230" s="345" t="s">
        <v>143</v>
      </c>
      <c r="F1230" s="345" t="s">
        <v>151</v>
      </c>
      <c r="G1230" s="345" t="s">
        <v>154</v>
      </c>
      <c r="H1230" s="345" t="s">
        <v>155</v>
      </c>
      <c r="I1230" s="326">
        <v>6.0099999999999997E-3</v>
      </c>
      <c r="J1230" s="336"/>
      <c r="K1230" s="330"/>
      <c r="L1230" s="9">
        <f t="shared" si="86"/>
        <v>4.556482183472327</v>
      </c>
      <c r="M1230" s="9"/>
      <c r="N1230" s="9">
        <f t="shared" si="86"/>
        <v>0</v>
      </c>
    </row>
    <row r="1231" spans="1:14" x14ac:dyDescent="0.25">
      <c r="A1231" s="338">
        <v>42107</v>
      </c>
      <c r="B1231" s="345">
        <v>198</v>
      </c>
      <c r="C1231" s="345">
        <v>2</v>
      </c>
      <c r="D1231" s="345">
        <v>3</v>
      </c>
      <c r="E1231" s="345" t="s">
        <v>143</v>
      </c>
      <c r="F1231" s="345" t="s">
        <v>148</v>
      </c>
      <c r="G1231" s="345" t="s">
        <v>154</v>
      </c>
      <c r="H1231" s="345" t="s">
        <v>154</v>
      </c>
      <c r="I1231" s="326">
        <v>4.3249999999999997E-2</v>
      </c>
      <c r="J1231" s="336"/>
      <c r="K1231" s="330"/>
      <c r="L1231" s="9">
        <f t="shared" si="86"/>
        <v>32.789992418498862</v>
      </c>
      <c r="M1231" s="9"/>
      <c r="N1231" s="9">
        <f t="shared" si="86"/>
        <v>0</v>
      </c>
    </row>
    <row r="1232" spans="1:14" x14ac:dyDescent="0.25">
      <c r="A1232" s="338">
        <v>42107</v>
      </c>
      <c r="B1232" s="345">
        <v>200</v>
      </c>
      <c r="C1232" s="345">
        <v>2</v>
      </c>
      <c r="D1232" s="345">
        <v>3</v>
      </c>
      <c r="E1232" s="345" t="s">
        <v>143</v>
      </c>
      <c r="F1232" s="345" t="s">
        <v>151</v>
      </c>
      <c r="G1232" s="345" t="s">
        <v>154</v>
      </c>
      <c r="H1232" s="345" t="s">
        <v>156</v>
      </c>
      <c r="I1232" s="326">
        <v>1.4200000000000001E-2</v>
      </c>
      <c r="J1232" s="336"/>
      <c r="K1232" s="330"/>
      <c r="L1232" s="9">
        <f t="shared" si="86"/>
        <v>10.765731614859742</v>
      </c>
      <c r="M1232" s="9"/>
      <c r="N1232" s="9">
        <f t="shared" si="86"/>
        <v>0</v>
      </c>
    </row>
    <row r="1233" spans="1:14" x14ac:dyDescent="0.25">
      <c r="A1233" s="338">
        <v>42107</v>
      </c>
      <c r="B1233" s="345">
        <v>204</v>
      </c>
      <c r="C1233" s="345">
        <v>2</v>
      </c>
      <c r="D1233" s="345">
        <v>3</v>
      </c>
      <c r="E1233" s="345" t="s">
        <v>143</v>
      </c>
      <c r="F1233" s="345" t="s">
        <v>148</v>
      </c>
      <c r="G1233" s="345" t="s">
        <v>157</v>
      </c>
      <c r="H1233" s="345" t="s">
        <v>154</v>
      </c>
      <c r="I1233" s="326">
        <v>3.2539999999999999E-2</v>
      </c>
      <c r="J1233" s="336"/>
      <c r="K1233" s="330"/>
      <c r="L1233" s="9">
        <f t="shared" si="86"/>
        <v>24.670204700530704</v>
      </c>
      <c r="M1233" s="9"/>
      <c r="N1233" s="9">
        <f t="shared" si="86"/>
        <v>0</v>
      </c>
    </row>
    <row r="1234" spans="1:14" x14ac:dyDescent="0.25">
      <c r="A1234" s="338">
        <v>42107</v>
      </c>
      <c r="B1234" s="345">
        <v>205</v>
      </c>
      <c r="C1234" s="345">
        <v>2</v>
      </c>
      <c r="D1234" s="345">
        <v>3</v>
      </c>
      <c r="E1234" s="345" t="s">
        <v>143</v>
      </c>
      <c r="F1234" s="345" t="s">
        <v>149</v>
      </c>
      <c r="G1234" s="345" t="s">
        <v>154</v>
      </c>
      <c r="H1234" s="345" t="s">
        <v>154</v>
      </c>
      <c r="I1234" s="326">
        <v>2.8119999999999999E-2</v>
      </c>
      <c r="J1234" s="336"/>
      <c r="K1234" s="330"/>
      <c r="L1234" s="9">
        <f t="shared" si="86"/>
        <v>21.319181197877178</v>
      </c>
      <c r="M1234" s="9"/>
      <c r="N1234" s="9">
        <f t="shared" si="86"/>
        <v>0</v>
      </c>
    </row>
    <row r="1235" spans="1:14" x14ac:dyDescent="0.25">
      <c r="A1235" s="338">
        <v>42107</v>
      </c>
      <c r="B1235" s="345">
        <v>207</v>
      </c>
      <c r="C1235" s="345">
        <v>2</v>
      </c>
      <c r="D1235" s="345">
        <v>3</v>
      </c>
      <c r="E1235" s="345" t="s">
        <v>143</v>
      </c>
      <c r="F1235" s="345" t="s">
        <v>148</v>
      </c>
      <c r="G1235" s="345" t="s">
        <v>157</v>
      </c>
      <c r="H1235" s="345" t="s">
        <v>155</v>
      </c>
      <c r="I1235" s="326">
        <v>2.4379999999999999E-2</v>
      </c>
      <c r="J1235" s="336"/>
      <c r="K1235" s="330"/>
      <c r="L1235" s="9">
        <f t="shared" si="86"/>
        <v>18.483699772554964</v>
      </c>
      <c r="M1235" s="9"/>
      <c r="N1235" s="9">
        <f t="shared" si="86"/>
        <v>0</v>
      </c>
    </row>
    <row r="1236" spans="1:14" x14ac:dyDescent="0.25">
      <c r="A1236" s="338">
        <v>42107</v>
      </c>
      <c r="B1236" s="345">
        <v>211</v>
      </c>
      <c r="C1236" s="345">
        <v>3</v>
      </c>
      <c r="D1236" s="345">
        <v>1</v>
      </c>
      <c r="E1236" s="345" t="s">
        <v>145</v>
      </c>
      <c r="F1236" s="345" t="s">
        <v>237</v>
      </c>
      <c r="G1236" s="345" t="s">
        <v>154</v>
      </c>
      <c r="H1236" s="345" t="s">
        <v>156</v>
      </c>
      <c r="I1236" s="326">
        <v>2.6370000000000001E-2</v>
      </c>
      <c r="J1236" s="336"/>
      <c r="K1236" s="330"/>
      <c r="L1236" s="9">
        <f t="shared" si="86"/>
        <v>19.992418498862776</v>
      </c>
      <c r="M1236" s="9"/>
      <c r="N1236" s="9">
        <f t="shared" si="86"/>
        <v>0</v>
      </c>
    </row>
    <row r="1237" spans="1:14" x14ac:dyDescent="0.25">
      <c r="A1237" s="338">
        <v>42107</v>
      </c>
      <c r="B1237" s="345">
        <v>216</v>
      </c>
      <c r="C1237" s="345">
        <v>3</v>
      </c>
      <c r="D1237" s="345">
        <v>1</v>
      </c>
      <c r="E1237" s="345" t="s">
        <v>145</v>
      </c>
      <c r="F1237" s="345" t="s">
        <v>148</v>
      </c>
      <c r="G1237" s="345" t="s">
        <v>157</v>
      </c>
      <c r="H1237" s="345" t="s">
        <v>156</v>
      </c>
      <c r="I1237" s="326">
        <v>4.1180000000000001E-2</v>
      </c>
      <c r="J1237" s="336"/>
      <c r="K1237" s="330"/>
      <c r="L1237" s="9">
        <f t="shared" si="86"/>
        <v>31.220621683093256</v>
      </c>
      <c r="M1237" s="9"/>
      <c r="N1237" s="9">
        <f t="shared" si="86"/>
        <v>0</v>
      </c>
    </row>
    <row r="1238" spans="1:14" x14ac:dyDescent="0.25">
      <c r="A1238" s="338">
        <v>42107</v>
      </c>
      <c r="B1238" s="345">
        <v>217</v>
      </c>
      <c r="C1238" s="345">
        <v>3</v>
      </c>
      <c r="D1238" s="345">
        <v>1</v>
      </c>
      <c r="E1238" s="345" t="s">
        <v>145</v>
      </c>
      <c r="F1238" s="345" t="s">
        <v>237</v>
      </c>
      <c r="G1238" s="345" t="s">
        <v>154</v>
      </c>
      <c r="H1238" s="345" t="s">
        <v>154</v>
      </c>
      <c r="I1238" s="326">
        <v>5.3010000000000002E-2</v>
      </c>
      <c r="J1238" s="336"/>
      <c r="K1238" s="330"/>
      <c r="L1238" s="9">
        <f t="shared" si="86"/>
        <v>40.189537528430634</v>
      </c>
      <c r="M1238" s="9"/>
      <c r="N1238" s="9">
        <f t="shared" si="86"/>
        <v>0</v>
      </c>
    </row>
    <row r="1239" spans="1:14" x14ac:dyDescent="0.25">
      <c r="A1239" s="338">
        <v>42107</v>
      </c>
      <c r="B1239" s="345">
        <v>218</v>
      </c>
      <c r="C1239" s="345">
        <v>3</v>
      </c>
      <c r="D1239" s="345">
        <v>1</v>
      </c>
      <c r="E1239" s="345" t="s">
        <v>145</v>
      </c>
      <c r="F1239" s="345" t="s">
        <v>237</v>
      </c>
      <c r="G1239" s="345" t="s">
        <v>154</v>
      </c>
      <c r="H1239" s="345" t="s">
        <v>155</v>
      </c>
      <c r="I1239" s="326">
        <v>6.7400000000000002E-2</v>
      </c>
      <c r="J1239" s="336"/>
      <c r="K1239" s="330"/>
      <c r="L1239" s="9">
        <f t="shared" si="86"/>
        <v>51.099317664897654</v>
      </c>
      <c r="M1239" s="9"/>
      <c r="N1239" s="9">
        <f t="shared" si="86"/>
        <v>0</v>
      </c>
    </row>
    <row r="1240" spans="1:14" x14ac:dyDescent="0.25">
      <c r="A1240" s="338">
        <v>42107</v>
      </c>
      <c r="B1240" s="345">
        <v>222</v>
      </c>
      <c r="C1240" s="345">
        <v>3</v>
      </c>
      <c r="D1240" s="345">
        <v>1</v>
      </c>
      <c r="E1240" s="345" t="s">
        <v>145</v>
      </c>
      <c r="F1240" s="345" t="s">
        <v>149</v>
      </c>
      <c r="G1240" s="345" t="s">
        <v>154</v>
      </c>
      <c r="H1240" s="345" t="s">
        <v>155</v>
      </c>
      <c r="I1240" s="326">
        <v>1.183E-2</v>
      </c>
      <c r="J1240" s="336"/>
      <c r="K1240" s="330"/>
      <c r="L1240" s="9">
        <f t="shared" si="86"/>
        <v>8.9689158453373761</v>
      </c>
      <c r="M1240" s="9"/>
      <c r="N1240" s="9">
        <f t="shared" si="86"/>
        <v>0</v>
      </c>
    </row>
    <row r="1241" spans="1:14" x14ac:dyDescent="0.25">
      <c r="A1241" s="338">
        <v>42107</v>
      </c>
      <c r="B1241" s="345">
        <v>223</v>
      </c>
      <c r="C1241" s="345">
        <v>3</v>
      </c>
      <c r="D1241" s="345">
        <v>1</v>
      </c>
      <c r="E1241" s="345" t="s">
        <v>145</v>
      </c>
      <c r="F1241" s="345" t="s">
        <v>151</v>
      </c>
      <c r="G1241" s="345" t="s">
        <v>154</v>
      </c>
      <c r="H1241" s="345" t="s">
        <v>154</v>
      </c>
      <c r="I1241" s="326">
        <v>2.7990000000000001E-2</v>
      </c>
      <c r="J1241" s="336"/>
      <c r="K1241" s="330"/>
      <c r="L1241" s="9">
        <f t="shared" si="86"/>
        <v>21.220621683093256</v>
      </c>
      <c r="M1241" s="9"/>
      <c r="N1241" s="9">
        <f t="shared" si="86"/>
        <v>0</v>
      </c>
    </row>
    <row r="1242" spans="1:14" x14ac:dyDescent="0.25">
      <c r="A1242" s="338">
        <v>42107</v>
      </c>
      <c r="B1242" s="345">
        <v>224</v>
      </c>
      <c r="C1242" s="345">
        <v>3</v>
      </c>
      <c r="D1242" s="345">
        <v>1</v>
      </c>
      <c r="E1242" s="345" t="s">
        <v>145</v>
      </c>
      <c r="F1242" s="345" t="s">
        <v>148</v>
      </c>
      <c r="G1242" s="345" t="s">
        <v>154</v>
      </c>
      <c r="H1242" s="345" t="s">
        <v>156</v>
      </c>
      <c r="I1242" s="326">
        <v>3.9559999999999998E-2</v>
      </c>
      <c r="J1242" s="336"/>
      <c r="K1242" s="330"/>
      <c r="L1242" s="9">
        <f t="shared" si="86"/>
        <v>29.992418498862772</v>
      </c>
      <c r="M1242" s="9"/>
      <c r="N1242" s="9">
        <f t="shared" si="86"/>
        <v>0</v>
      </c>
    </row>
    <row r="1243" spans="1:14" x14ac:dyDescent="0.25">
      <c r="A1243" s="338">
        <v>42107</v>
      </c>
      <c r="B1243" s="345">
        <v>226</v>
      </c>
      <c r="C1243" s="345">
        <v>3</v>
      </c>
      <c r="D1243" s="345">
        <v>1</v>
      </c>
      <c r="E1243" s="345" t="s">
        <v>145</v>
      </c>
      <c r="F1243" s="345" t="s">
        <v>237</v>
      </c>
      <c r="G1243" s="345" t="s">
        <v>157</v>
      </c>
      <c r="H1243" s="345" t="s">
        <v>155</v>
      </c>
      <c r="I1243" s="326">
        <v>1.524E-2</v>
      </c>
      <c r="J1243" s="336"/>
      <c r="K1243" s="330"/>
      <c r="L1243" s="9">
        <f t="shared" si="86"/>
        <v>11.554207733131161</v>
      </c>
      <c r="M1243" s="9"/>
      <c r="N1243" s="9">
        <f t="shared" si="86"/>
        <v>0</v>
      </c>
    </row>
    <row r="1244" spans="1:14" x14ac:dyDescent="0.25">
      <c r="A1244" s="338">
        <v>42107</v>
      </c>
      <c r="B1244" s="345">
        <v>227</v>
      </c>
      <c r="C1244" s="345">
        <v>3</v>
      </c>
      <c r="D1244" s="345">
        <v>1</v>
      </c>
      <c r="E1244" s="345" t="s">
        <v>145</v>
      </c>
      <c r="F1244" s="345" t="s">
        <v>148</v>
      </c>
      <c r="G1244" s="345" t="s">
        <v>154</v>
      </c>
      <c r="H1244" s="345" t="s">
        <v>154</v>
      </c>
      <c r="I1244" s="326">
        <v>3.993E-2</v>
      </c>
      <c r="J1244" s="336"/>
      <c r="K1244" s="330"/>
      <c r="L1244" s="9">
        <f t="shared" si="86"/>
        <v>30.272934040940108</v>
      </c>
      <c r="M1244" s="9"/>
      <c r="N1244" s="9">
        <f t="shared" si="86"/>
        <v>0</v>
      </c>
    </row>
    <row r="1245" spans="1:14" x14ac:dyDescent="0.25">
      <c r="A1245" s="338">
        <v>42107</v>
      </c>
      <c r="B1245" s="345">
        <v>229</v>
      </c>
      <c r="C1245" s="345">
        <v>3</v>
      </c>
      <c r="D1245" s="345">
        <v>1</v>
      </c>
      <c r="E1245" s="345" t="s">
        <v>145</v>
      </c>
      <c r="F1245" s="345" t="s">
        <v>149</v>
      </c>
      <c r="G1245" s="345" t="s">
        <v>154</v>
      </c>
      <c r="H1245" s="345" t="s">
        <v>154</v>
      </c>
      <c r="I1245" s="326">
        <v>2.4109999999999999E-2</v>
      </c>
      <c r="J1245" s="336"/>
      <c r="K1245" s="330"/>
      <c r="L1245" s="9">
        <f t="shared" si="86"/>
        <v>18.278999241849885</v>
      </c>
      <c r="M1245" s="9"/>
      <c r="N1245" s="9">
        <f t="shared" si="86"/>
        <v>0</v>
      </c>
    </row>
    <row r="1246" spans="1:14" x14ac:dyDescent="0.25">
      <c r="A1246" s="338">
        <v>42107</v>
      </c>
      <c r="B1246" s="345">
        <v>232</v>
      </c>
      <c r="C1246" s="345">
        <v>3</v>
      </c>
      <c r="D1246" s="345">
        <v>1</v>
      </c>
      <c r="E1246" s="345" t="s">
        <v>145</v>
      </c>
      <c r="F1246" s="345" t="s">
        <v>148</v>
      </c>
      <c r="G1246" s="345" t="s">
        <v>154</v>
      </c>
      <c r="H1246" s="345" t="s">
        <v>155</v>
      </c>
      <c r="I1246" s="326">
        <v>2.4E-2</v>
      </c>
      <c r="J1246" s="336"/>
      <c r="K1246" s="330"/>
      <c r="L1246" s="9">
        <f t="shared" si="86"/>
        <v>18.195602729340411</v>
      </c>
      <c r="M1246" s="9"/>
      <c r="N1246" s="9">
        <f t="shared" si="86"/>
        <v>0</v>
      </c>
    </row>
    <row r="1247" spans="1:14" x14ac:dyDescent="0.25">
      <c r="A1247" s="338">
        <v>42107</v>
      </c>
      <c r="B1247" s="345">
        <v>235</v>
      </c>
      <c r="C1247" s="345">
        <v>3</v>
      </c>
      <c r="D1247" s="345">
        <v>1</v>
      </c>
      <c r="E1247" s="345" t="s">
        <v>145</v>
      </c>
      <c r="F1247" s="345" t="s">
        <v>237</v>
      </c>
      <c r="G1247" s="345" t="s">
        <v>157</v>
      </c>
      <c r="H1247" s="345" t="s">
        <v>156</v>
      </c>
      <c r="I1247" s="326">
        <v>1.695E-2</v>
      </c>
      <c r="J1247" s="336"/>
      <c r="K1247" s="330"/>
      <c r="L1247" s="9">
        <f t="shared" si="86"/>
        <v>12.850644427596665</v>
      </c>
      <c r="M1247" s="9"/>
      <c r="N1247" s="9">
        <f t="shared" si="86"/>
        <v>0</v>
      </c>
    </row>
    <row r="1248" spans="1:14" x14ac:dyDescent="0.25">
      <c r="A1248" s="338">
        <v>42107</v>
      </c>
      <c r="B1248" s="345">
        <v>236</v>
      </c>
      <c r="C1248" s="345">
        <v>3</v>
      </c>
      <c r="D1248" s="345">
        <v>1</v>
      </c>
      <c r="E1248" s="345" t="s">
        <v>145</v>
      </c>
      <c r="F1248" s="345" t="s">
        <v>241</v>
      </c>
      <c r="G1248" s="345" t="s">
        <v>154</v>
      </c>
      <c r="H1248" s="345" t="s">
        <v>154</v>
      </c>
      <c r="I1248" s="326">
        <v>0.04</v>
      </c>
      <c r="J1248" s="336"/>
      <c r="K1248" s="330"/>
      <c r="L1248" s="9">
        <f t="shared" si="86"/>
        <v>30.326004548900684</v>
      </c>
      <c r="M1248" s="9"/>
      <c r="N1248" s="9">
        <f t="shared" si="86"/>
        <v>0</v>
      </c>
    </row>
    <row r="1249" spans="1:14" x14ac:dyDescent="0.25">
      <c r="A1249" s="338">
        <v>42107</v>
      </c>
      <c r="B1249" s="345">
        <v>238</v>
      </c>
      <c r="C1249" s="345">
        <v>3</v>
      </c>
      <c r="D1249" s="345">
        <v>1</v>
      </c>
      <c r="E1249" s="345" t="s">
        <v>145</v>
      </c>
      <c r="F1249" s="345" t="s">
        <v>149</v>
      </c>
      <c r="G1249" s="345" t="s">
        <v>154</v>
      </c>
      <c r="H1249" s="345" t="s">
        <v>156</v>
      </c>
      <c r="I1249" s="326">
        <v>2.5999999999999999E-2</v>
      </c>
      <c r="J1249" s="336"/>
      <c r="K1249" s="330"/>
      <c r="L1249" s="9">
        <f t="shared" si="86"/>
        <v>19.711902956785444</v>
      </c>
      <c r="M1249" s="9"/>
      <c r="N1249" s="9">
        <f t="shared" si="86"/>
        <v>0</v>
      </c>
    </row>
    <row r="1250" spans="1:14" x14ac:dyDescent="0.25">
      <c r="A1250" s="338">
        <v>42107</v>
      </c>
      <c r="B1250" s="345">
        <v>240</v>
      </c>
      <c r="C1250" s="345">
        <v>3</v>
      </c>
      <c r="D1250" s="345">
        <v>1</v>
      </c>
      <c r="E1250" s="345" t="s">
        <v>145</v>
      </c>
      <c r="F1250" s="345" t="s">
        <v>237</v>
      </c>
      <c r="G1250" s="345" t="s">
        <v>157</v>
      </c>
      <c r="H1250" s="345" t="s">
        <v>154</v>
      </c>
      <c r="I1250" s="326">
        <v>2.6620000000000001E-2</v>
      </c>
      <c r="J1250" s="336"/>
      <c r="K1250" s="330"/>
      <c r="L1250" s="9">
        <f t="shared" si="86"/>
        <v>20.181956027293403</v>
      </c>
      <c r="M1250" s="9"/>
      <c r="N1250" s="9">
        <f t="shared" si="86"/>
        <v>0</v>
      </c>
    </row>
    <row r="1251" spans="1:14" x14ac:dyDescent="0.25">
      <c r="A1251" s="338">
        <v>42107</v>
      </c>
      <c r="B1251" s="345">
        <v>241</v>
      </c>
      <c r="C1251" s="345">
        <v>3</v>
      </c>
      <c r="D1251" s="345">
        <v>1</v>
      </c>
      <c r="E1251" s="345" t="s">
        <v>145</v>
      </c>
      <c r="F1251" s="345" t="s">
        <v>240</v>
      </c>
      <c r="G1251" s="345" t="s">
        <v>154</v>
      </c>
      <c r="H1251" s="345" t="s">
        <v>154</v>
      </c>
      <c r="I1251" s="326">
        <v>0.02</v>
      </c>
      <c r="J1251" s="336"/>
      <c r="K1251" s="330"/>
      <c r="L1251" s="9">
        <f t="shared" si="86"/>
        <v>15.163002274450342</v>
      </c>
      <c r="M1251" s="9"/>
      <c r="N1251" s="9">
        <f t="shared" si="86"/>
        <v>0</v>
      </c>
    </row>
    <row r="1252" spans="1:14" x14ac:dyDescent="0.25">
      <c r="A1252" s="338">
        <v>42107</v>
      </c>
      <c r="B1252" s="345">
        <v>242</v>
      </c>
      <c r="C1252" s="345">
        <v>3</v>
      </c>
      <c r="D1252" s="345">
        <v>1</v>
      </c>
      <c r="E1252" s="345" t="s">
        <v>145</v>
      </c>
      <c r="F1252" s="345" t="s">
        <v>148</v>
      </c>
      <c r="G1252" s="345" t="s">
        <v>157</v>
      </c>
      <c r="H1252" s="345" t="s">
        <v>155</v>
      </c>
      <c r="I1252" s="326">
        <v>3.8600000000000001E-3</v>
      </c>
      <c r="J1252" s="336"/>
      <c r="K1252" s="330"/>
      <c r="L1252" s="9">
        <f t="shared" si="86"/>
        <v>2.9264594389689162</v>
      </c>
      <c r="M1252" s="9"/>
      <c r="N1252" s="9">
        <f t="shared" si="86"/>
        <v>0</v>
      </c>
    </row>
    <row r="1253" spans="1:14" x14ac:dyDescent="0.25">
      <c r="A1253" s="338">
        <v>42107</v>
      </c>
      <c r="B1253" s="345">
        <v>244</v>
      </c>
      <c r="C1253" s="345">
        <v>3</v>
      </c>
      <c r="D1253" s="345">
        <v>1</v>
      </c>
      <c r="E1253" s="345" t="s">
        <v>145</v>
      </c>
      <c r="F1253" s="345" t="s">
        <v>148</v>
      </c>
      <c r="G1253" s="345" t="s">
        <v>157</v>
      </c>
      <c r="H1253" s="345" t="s">
        <v>154</v>
      </c>
      <c r="I1253" s="326">
        <v>2.3E-2</v>
      </c>
      <c r="J1253" s="336"/>
      <c r="K1253" s="330"/>
      <c r="L1253" s="9">
        <f t="shared" si="86"/>
        <v>17.437452615617893</v>
      </c>
      <c r="M1253" s="9"/>
      <c r="N1253" s="9">
        <f t="shared" si="86"/>
        <v>0</v>
      </c>
    </row>
    <row r="1254" spans="1:14" x14ac:dyDescent="0.25">
      <c r="A1254" s="338">
        <v>42107</v>
      </c>
      <c r="B1254" s="345">
        <v>245</v>
      </c>
      <c r="C1254" s="345">
        <v>3</v>
      </c>
      <c r="D1254" s="345">
        <v>1</v>
      </c>
      <c r="E1254" s="345" t="s">
        <v>145</v>
      </c>
      <c r="F1254" s="345" t="s">
        <v>150</v>
      </c>
      <c r="G1254" s="345" t="s">
        <v>154</v>
      </c>
      <c r="H1254" s="345" t="s">
        <v>154</v>
      </c>
      <c r="I1254" s="326">
        <v>6.4000000000000001E-2</v>
      </c>
      <c r="J1254" s="336"/>
      <c r="K1254" s="330"/>
      <c r="L1254" s="9">
        <f t="shared" si="86"/>
        <v>48.521607278241092</v>
      </c>
      <c r="M1254" s="9"/>
      <c r="N1254" s="9">
        <f t="shared" si="86"/>
        <v>0</v>
      </c>
    </row>
    <row r="1255" spans="1:14" x14ac:dyDescent="0.25">
      <c r="A1255" s="338">
        <v>42107</v>
      </c>
      <c r="B1255" s="345">
        <v>247</v>
      </c>
      <c r="C1255" s="345">
        <v>3</v>
      </c>
      <c r="D1255" s="345">
        <v>2</v>
      </c>
      <c r="E1255" s="345" t="s">
        <v>143</v>
      </c>
      <c r="F1255" s="345" t="s">
        <v>150</v>
      </c>
      <c r="G1255" s="345" t="s">
        <v>154</v>
      </c>
      <c r="H1255" s="345" t="s">
        <v>154</v>
      </c>
      <c r="I1255" s="326">
        <v>7.8E-2</v>
      </c>
      <c r="J1255" s="336"/>
      <c r="K1255" s="330"/>
      <c r="L1255" s="9">
        <f t="shared" si="86"/>
        <v>59.135708870356332</v>
      </c>
      <c r="M1255" s="9"/>
      <c r="N1255" s="9">
        <f t="shared" si="86"/>
        <v>0</v>
      </c>
    </row>
    <row r="1256" spans="1:14" x14ac:dyDescent="0.25">
      <c r="A1256" s="338">
        <v>42107</v>
      </c>
      <c r="B1256" s="345">
        <v>248</v>
      </c>
      <c r="C1256" s="345">
        <v>3</v>
      </c>
      <c r="D1256" s="345">
        <v>2</v>
      </c>
      <c r="E1256" s="345" t="s">
        <v>143</v>
      </c>
      <c r="F1256" s="345" t="s">
        <v>148</v>
      </c>
      <c r="G1256" s="345" t="s">
        <v>154</v>
      </c>
      <c r="H1256" s="345" t="s">
        <v>156</v>
      </c>
      <c r="I1256" s="326">
        <v>0.03</v>
      </c>
      <c r="J1256" s="336"/>
      <c r="K1256" s="330"/>
      <c r="L1256" s="9">
        <f t="shared" si="86"/>
        <v>22.744503411675513</v>
      </c>
      <c r="M1256" s="9"/>
      <c r="N1256" s="9">
        <f t="shared" si="86"/>
        <v>0</v>
      </c>
    </row>
    <row r="1257" spans="1:14" x14ac:dyDescent="0.25">
      <c r="A1257" s="338">
        <v>42107</v>
      </c>
      <c r="B1257" s="345">
        <v>250</v>
      </c>
      <c r="C1257" s="345">
        <v>3</v>
      </c>
      <c r="D1257" s="345">
        <v>2</v>
      </c>
      <c r="E1257" s="345" t="s">
        <v>143</v>
      </c>
      <c r="F1257" s="345" t="s">
        <v>148</v>
      </c>
      <c r="G1257" s="345" t="s">
        <v>154</v>
      </c>
      <c r="H1257" s="345" t="s">
        <v>155</v>
      </c>
      <c r="I1257" s="326">
        <v>5.0999999999999997E-2</v>
      </c>
      <c r="J1257" s="336"/>
      <c r="K1257" s="330"/>
      <c r="L1257" s="9">
        <f t="shared" si="86"/>
        <v>38.665655799848366</v>
      </c>
      <c r="M1257" s="9"/>
      <c r="N1257" s="9">
        <f t="shared" si="86"/>
        <v>0</v>
      </c>
    </row>
    <row r="1258" spans="1:14" x14ac:dyDescent="0.25">
      <c r="A1258" s="338">
        <v>42107</v>
      </c>
      <c r="B1258" s="345">
        <v>252</v>
      </c>
      <c r="C1258" s="345">
        <v>3</v>
      </c>
      <c r="D1258" s="345">
        <v>2</v>
      </c>
      <c r="E1258" s="345" t="s">
        <v>143</v>
      </c>
      <c r="F1258" s="345" t="s">
        <v>148</v>
      </c>
      <c r="G1258" s="345" t="s">
        <v>157</v>
      </c>
      <c r="H1258" s="345" t="s">
        <v>154</v>
      </c>
      <c r="I1258" s="326">
        <v>5.5E-2</v>
      </c>
      <c r="J1258" s="336"/>
      <c r="K1258" s="330"/>
      <c r="L1258" s="9">
        <f t="shared" si="86"/>
        <v>41.698256254738439</v>
      </c>
      <c r="M1258" s="9"/>
      <c r="N1258" s="9">
        <f t="shared" si="86"/>
        <v>0</v>
      </c>
    </row>
    <row r="1259" spans="1:14" x14ac:dyDescent="0.25">
      <c r="A1259" s="338">
        <v>42107</v>
      </c>
      <c r="B1259" s="345">
        <v>255</v>
      </c>
      <c r="C1259" s="345">
        <v>3</v>
      </c>
      <c r="D1259" s="345">
        <v>2</v>
      </c>
      <c r="E1259" s="345" t="s">
        <v>143</v>
      </c>
      <c r="F1259" s="345" t="s">
        <v>148</v>
      </c>
      <c r="G1259" s="345" t="s">
        <v>157</v>
      </c>
      <c r="H1259" s="345" t="s">
        <v>156</v>
      </c>
      <c r="I1259" s="326">
        <v>4.367E-2</v>
      </c>
      <c r="J1259" s="336"/>
      <c r="K1259" s="330"/>
      <c r="L1259" s="9">
        <f t="shared" si="86"/>
        <v>33.108415466262322</v>
      </c>
      <c r="M1259" s="9"/>
      <c r="N1259" s="9">
        <f t="shared" si="86"/>
        <v>0</v>
      </c>
    </row>
    <row r="1260" spans="1:14" x14ac:dyDescent="0.25">
      <c r="A1260" s="338">
        <v>42107</v>
      </c>
      <c r="B1260" s="345">
        <v>257</v>
      </c>
      <c r="C1260" s="345">
        <v>3</v>
      </c>
      <c r="D1260" s="345">
        <v>2</v>
      </c>
      <c r="E1260" s="345" t="s">
        <v>143</v>
      </c>
      <c r="F1260" s="345" t="s">
        <v>151</v>
      </c>
      <c r="G1260" s="345" t="s">
        <v>154</v>
      </c>
      <c r="H1260" s="345" t="s">
        <v>154</v>
      </c>
      <c r="I1260" s="326">
        <v>2.0750000000000001E-2</v>
      </c>
      <c r="J1260" s="336"/>
      <c r="K1260" s="330"/>
      <c r="L1260" s="9">
        <f t="shared" si="86"/>
        <v>15.73161485974223</v>
      </c>
      <c r="M1260" s="9"/>
      <c r="N1260" s="9">
        <f t="shared" si="86"/>
        <v>0</v>
      </c>
    </row>
    <row r="1261" spans="1:14" x14ac:dyDescent="0.25">
      <c r="A1261" s="338">
        <v>42107</v>
      </c>
      <c r="B1261" s="345">
        <v>259</v>
      </c>
      <c r="C1261" s="345">
        <v>3</v>
      </c>
      <c r="D1261" s="345">
        <v>2</v>
      </c>
      <c r="E1261" s="345" t="s">
        <v>143</v>
      </c>
      <c r="F1261" s="345" t="s">
        <v>149</v>
      </c>
      <c r="G1261" s="345" t="s">
        <v>154</v>
      </c>
      <c r="H1261" s="345" t="s">
        <v>155</v>
      </c>
      <c r="I1261" s="326">
        <v>2.5839999999999998E-2</v>
      </c>
      <c r="J1261" s="336"/>
      <c r="K1261" s="330"/>
      <c r="L1261" s="9">
        <f t="shared" si="86"/>
        <v>19.590598938589839</v>
      </c>
      <c r="M1261" s="9"/>
      <c r="N1261" s="9">
        <f t="shared" si="86"/>
        <v>0</v>
      </c>
    </row>
    <row r="1262" spans="1:14" x14ac:dyDescent="0.25">
      <c r="A1262" s="338">
        <v>42107</v>
      </c>
      <c r="B1262" s="345">
        <v>260</v>
      </c>
      <c r="C1262" s="345">
        <v>3</v>
      </c>
      <c r="D1262" s="345">
        <v>2</v>
      </c>
      <c r="E1262" s="345" t="s">
        <v>143</v>
      </c>
      <c r="F1262" s="345" t="s">
        <v>237</v>
      </c>
      <c r="G1262" s="345" t="s">
        <v>154</v>
      </c>
      <c r="H1262" s="345" t="s">
        <v>155</v>
      </c>
      <c r="I1262" s="326">
        <v>3.2969999999999999E-2</v>
      </c>
      <c r="J1262" s="336"/>
      <c r="K1262" s="330"/>
      <c r="L1262" s="9">
        <f t="shared" si="86"/>
        <v>24.996209249431388</v>
      </c>
      <c r="M1262" s="9"/>
      <c r="N1262" s="9">
        <f t="shared" si="86"/>
        <v>0</v>
      </c>
    </row>
    <row r="1263" spans="1:14" x14ac:dyDescent="0.25">
      <c r="A1263" s="338">
        <v>42107</v>
      </c>
      <c r="B1263" s="345">
        <v>261</v>
      </c>
      <c r="C1263" s="345">
        <v>3</v>
      </c>
      <c r="D1263" s="345">
        <v>2</v>
      </c>
      <c r="E1263" s="345" t="s">
        <v>143</v>
      </c>
      <c r="F1263" s="345" t="s">
        <v>149</v>
      </c>
      <c r="G1263" s="345" t="s">
        <v>154</v>
      </c>
      <c r="H1263" s="345" t="s">
        <v>156</v>
      </c>
      <c r="I1263" s="326">
        <v>1.8499999999999999E-2</v>
      </c>
      <c r="J1263" s="336"/>
      <c r="K1263" s="330"/>
      <c r="L1263" s="9">
        <f t="shared" si="86"/>
        <v>14.025777103866567</v>
      </c>
      <c r="M1263" s="9"/>
      <c r="N1263" s="9">
        <f t="shared" si="86"/>
        <v>0</v>
      </c>
    </row>
    <row r="1264" spans="1:14" x14ac:dyDescent="0.25">
      <c r="A1264" s="338">
        <v>42107</v>
      </c>
      <c r="B1264" s="345">
        <v>262</v>
      </c>
      <c r="C1264" s="345">
        <v>3</v>
      </c>
      <c r="D1264" s="345">
        <v>2</v>
      </c>
      <c r="E1264" s="345" t="s">
        <v>143</v>
      </c>
      <c r="F1264" s="345" t="s">
        <v>237</v>
      </c>
      <c r="G1264" s="345" t="s">
        <v>157</v>
      </c>
      <c r="H1264" s="345" t="s">
        <v>154</v>
      </c>
      <c r="I1264" s="326">
        <v>3.7999999999999999E-2</v>
      </c>
      <c r="J1264" s="336"/>
      <c r="K1264" s="330"/>
      <c r="L1264" s="9">
        <f t="shared" si="86"/>
        <v>28.809704321455648</v>
      </c>
      <c r="M1264" s="9"/>
      <c r="N1264" s="9">
        <f t="shared" si="86"/>
        <v>0</v>
      </c>
    </row>
    <row r="1265" spans="1:14" x14ac:dyDescent="0.25">
      <c r="A1265" s="338">
        <v>42107</v>
      </c>
      <c r="B1265" s="345">
        <v>263</v>
      </c>
      <c r="C1265" s="345">
        <v>3</v>
      </c>
      <c r="D1265" s="345">
        <v>2</v>
      </c>
      <c r="E1265" s="345" t="s">
        <v>143</v>
      </c>
      <c r="F1265" s="345" t="s">
        <v>151</v>
      </c>
      <c r="G1265" s="345" t="s">
        <v>154</v>
      </c>
      <c r="H1265" s="345" t="s">
        <v>156</v>
      </c>
      <c r="I1265" s="326">
        <v>1.4E-2</v>
      </c>
      <c r="J1265" s="336"/>
      <c r="K1265" s="330"/>
      <c r="L1265" s="9">
        <f t="shared" si="86"/>
        <v>10.614101592115238</v>
      </c>
      <c r="M1265" s="9"/>
      <c r="N1265" s="9">
        <f t="shared" si="86"/>
        <v>0</v>
      </c>
    </row>
    <row r="1266" spans="1:14" x14ac:dyDescent="0.25">
      <c r="A1266" s="338">
        <v>42107</v>
      </c>
      <c r="B1266" s="345">
        <v>264</v>
      </c>
      <c r="C1266" s="345">
        <v>3</v>
      </c>
      <c r="D1266" s="345">
        <v>2</v>
      </c>
      <c r="E1266" s="345" t="s">
        <v>143</v>
      </c>
      <c r="F1266" s="345" t="s">
        <v>237</v>
      </c>
      <c r="G1266" s="345" t="s">
        <v>154</v>
      </c>
      <c r="H1266" s="345" t="s">
        <v>154</v>
      </c>
      <c r="I1266" s="326">
        <v>2.5999999999999999E-2</v>
      </c>
      <c r="J1266" s="336"/>
      <c r="K1266" s="330"/>
      <c r="L1266" s="9">
        <f t="shared" si="86"/>
        <v>19.711902956785444</v>
      </c>
      <c r="M1266" s="9"/>
      <c r="N1266" s="9">
        <f t="shared" si="86"/>
        <v>0</v>
      </c>
    </row>
    <row r="1267" spans="1:14" x14ac:dyDescent="0.25">
      <c r="A1267" s="338">
        <v>42107</v>
      </c>
      <c r="B1267" s="345">
        <v>267</v>
      </c>
      <c r="C1267" s="345">
        <v>3</v>
      </c>
      <c r="D1267" s="345">
        <v>2</v>
      </c>
      <c r="E1267" s="345" t="s">
        <v>143</v>
      </c>
      <c r="F1267" s="345" t="s">
        <v>241</v>
      </c>
      <c r="G1267" s="345" t="s">
        <v>154</v>
      </c>
      <c r="H1267" s="345" t="s">
        <v>154</v>
      </c>
      <c r="I1267" s="326">
        <v>3.0349999999999999E-2</v>
      </c>
      <c r="J1267" s="336"/>
      <c r="K1267" s="330"/>
      <c r="L1267" s="9">
        <f t="shared" si="86"/>
        <v>23.009855951478393</v>
      </c>
      <c r="M1267" s="9"/>
      <c r="N1267" s="9">
        <f t="shared" si="86"/>
        <v>0</v>
      </c>
    </row>
    <row r="1268" spans="1:14" x14ac:dyDescent="0.25">
      <c r="A1268" s="338">
        <v>42107</v>
      </c>
      <c r="B1268" s="345">
        <v>268</v>
      </c>
      <c r="C1268" s="345">
        <v>3</v>
      </c>
      <c r="D1268" s="345">
        <v>2</v>
      </c>
      <c r="E1268" s="345" t="s">
        <v>143</v>
      </c>
      <c r="F1268" s="345" t="s">
        <v>240</v>
      </c>
      <c r="G1268" s="345" t="s">
        <v>154</v>
      </c>
      <c r="H1268" s="345" t="s">
        <v>154</v>
      </c>
      <c r="I1268" s="326">
        <v>2.5999999999999999E-2</v>
      </c>
      <c r="J1268" s="336"/>
      <c r="K1268" s="330"/>
      <c r="L1268" s="9">
        <f t="shared" si="86"/>
        <v>19.711902956785444</v>
      </c>
      <c r="M1268" s="9"/>
      <c r="N1268" s="9">
        <f t="shared" si="86"/>
        <v>0</v>
      </c>
    </row>
    <row r="1269" spans="1:14" x14ac:dyDescent="0.25">
      <c r="A1269" s="338">
        <v>42107</v>
      </c>
      <c r="B1269" s="345">
        <v>271</v>
      </c>
      <c r="C1269" s="345">
        <v>3</v>
      </c>
      <c r="D1269" s="345">
        <v>2</v>
      </c>
      <c r="E1269" s="345" t="s">
        <v>143</v>
      </c>
      <c r="F1269" s="345" t="s">
        <v>148</v>
      </c>
      <c r="G1269" s="345" t="s">
        <v>157</v>
      </c>
      <c r="H1269" s="345" t="s">
        <v>155</v>
      </c>
      <c r="I1269" s="326">
        <v>4.6350000000000002E-2</v>
      </c>
      <c r="J1269" s="336"/>
      <c r="K1269" s="330"/>
      <c r="L1269" s="9">
        <f t="shared" si="86"/>
        <v>35.140257771038669</v>
      </c>
      <c r="M1269" s="9"/>
      <c r="N1269" s="9">
        <f t="shared" si="86"/>
        <v>0</v>
      </c>
    </row>
    <row r="1270" spans="1:14" x14ac:dyDescent="0.25">
      <c r="A1270" s="338">
        <v>42107</v>
      </c>
      <c r="B1270" s="345">
        <v>272</v>
      </c>
      <c r="C1270" s="345">
        <v>3</v>
      </c>
      <c r="D1270" s="345">
        <v>2</v>
      </c>
      <c r="E1270" s="345" t="s">
        <v>143</v>
      </c>
      <c r="F1270" s="345" t="s">
        <v>148</v>
      </c>
      <c r="G1270" s="345" t="s">
        <v>154</v>
      </c>
      <c r="H1270" s="345" t="s">
        <v>154</v>
      </c>
      <c r="I1270" s="326">
        <v>4.1599999999999998E-2</v>
      </c>
      <c r="J1270" s="336"/>
      <c r="K1270" s="330"/>
      <c r="L1270" s="9">
        <f t="shared" si="86"/>
        <v>31.539044730856713</v>
      </c>
      <c r="M1270" s="9"/>
      <c r="N1270" s="9">
        <f t="shared" si="86"/>
        <v>0</v>
      </c>
    </row>
    <row r="1271" spans="1:14" x14ac:dyDescent="0.25">
      <c r="A1271" s="338">
        <v>42107</v>
      </c>
      <c r="B1271" s="345">
        <v>273</v>
      </c>
      <c r="C1271" s="345">
        <v>3</v>
      </c>
      <c r="D1271" s="345">
        <v>2</v>
      </c>
      <c r="E1271" s="345" t="s">
        <v>143</v>
      </c>
      <c r="F1271" s="345" t="s">
        <v>149</v>
      </c>
      <c r="G1271" s="345" t="s">
        <v>154</v>
      </c>
      <c r="H1271" s="345" t="s">
        <v>154</v>
      </c>
      <c r="I1271" s="326">
        <v>5.5690000000000003E-2</v>
      </c>
      <c r="J1271" s="336"/>
      <c r="K1271" s="330"/>
      <c r="L1271" s="9">
        <f t="shared" si="86"/>
        <v>42.221379833206974</v>
      </c>
      <c r="M1271" s="9"/>
      <c r="N1271" s="9">
        <f t="shared" si="86"/>
        <v>0</v>
      </c>
    </row>
    <row r="1272" spans="1:14" x14ac:dyDescent="0.25">
      <c r="A1272" s="338">
        <v>42107</v>
      </c>
      <c r="B1272" s="345">
        <v>276</v>
      </c>
      <c r="C1272" s="345">
        <v>3</v>
      </c>
      <c r="D1272" s="345">
        <v>2</v>
      </c>
      <c r="E1272" s="345" t="s">
        <v>143</v>
      </c>
      <c r="F1272" s="345" t="s">
        <v>237</v>
      </c>
      <c r="G1272" s="345" t="s">
        <v>154</v>
      </c>
      <c r="H1272" s="345" t="s">
        <v>156</v>
      </c>
      <c r="I1272" s="326">
        <v>3.1E-2</v>
      </c>
      <c r="J1272" s="336"/>
      <c r="K1272" s="330"/>
      <c r="L1272" s="9">
        <f t="shared" ref="L1272:N1335" si="87">(10000*I1272)/13.19</f>
        <v>23.502653525398031</v>
      </c>
      <c r="M1272" s="9"/>
      <c r="N1272" s="9">
        <f t="shared" si="87"/>
        <v>0</v>
      </c>
    </row>
    <row r="1273" spans="1:14" x14ac:dyDescent="0.25">
      <c r="A1273" s="338">
        <v>42107</v>
      </c>
      <c r="B1273" s="345">
        <v>278</v>
      </c>
      <c r="C1273" s="345">
        <v>3</v>
      </c>
      <c r="D1273" s="345">
        <v>2</v>
      </c>
      <c r="E1273" s="345" t="s">
        <v>143</v>
      </c>
      <c r="F1273" s="345" t="s">
        <v>151</v>
      </c>
      <c r="G1273" s="345" t="s">
        <v>154</v>
      </c>
      <c r="H1273" s="345" t="s">
        <v>155</v>
      </c>
      <c r="I1273" s="326">
        <v>1.251E-2</v>
      </c>
      <c r="J1273" s="336"/>
      <c r="K1273" s="330"/>
      <c r="L1273" s="9">
        <f t="shared" si="87"/>
        <v>9.4844579226686889</v>
      </c>
      <c r="M1273" s="9"/>
      <c r="N1273" s="9">
        <f t="shared" si="87"/>
        <v>0</v>
      </c>
    </row>
    <row r="1274" spans="1:14" x14ac:dyDescent="0.25">
      <c r="A1274" s="338">
        <v>42107</v>
      </c>
      <c r="B1274" s="345">
        <v>279</v>
      </c>
      <c r="C1274" s="345">
        <v>3</v>
      </c>
      <c r="D1274" s="345">
        <v>2</v>
      </c>
      <c r="E1274" s="345" t="s">
        <v>143</v>
      </c>
      <c r="F1274" s="345" t="s">
        <v>237</v>
      </c>
      <c r="G1274" s="345" t="s">
        <v>157</v>
      </c>
      <c r="H1274" s="345" t="s">
        <v>156</v>
      </c>
      <c r="I1274" s="326">
        <v>3.1690000000000003E-2</v>
      </c>
      <c r="J1274" s="336"/>
      <c r="K1274" s="330"/>
      <c r="L1274" s="9">
        <f t="shared" si="87"/>
        <v>24.02577710386657</v>
      </c>
      <c r="M1274" s="9"/>
      <c r="N1274" s="9">
        <f t="shared" si="87"/>
        <v>0</v>
      </c>
    </row>
    <row r="1275" spans="1:14" x14ac:dyDescent="0.25">
      <c r="A1275" s="338">
        <v>42107</v>
      </c>
      <c r="B1275" s="345">
        <v>280</v>
      </c>
      <c r="C1275" s="345">
        <v>3</v>
      </c>
      <c r="D1275" s="345">
        <v>2</v>
      </c>
      <c r="E1275" s="345" t="s">
        <v>143</v>
      </c>
      <c r="F1275" s="345" t="s">
        <v>237</v>
      </c>
      <c r="G1275" s="345" t="s">
        <v>157</v>
      </c>
      <c r="H1275" s="345" t="s">
        <v>155</v>
      </c>
      <c r="I1275" s="326">
        <v>1.4999999999999999E-2</v>
      </c>
      <c r="J1275" s="336"/>
      <c r="K1275" s="330"/>
      <c r="L1275" s="9">
        <f t="shared" si="87"/>
        <v>11.372251705837757</v>
      </c>
      <c r="M1275" s="9"/>
      <c r="N1275" s="9">
        <f t="shared" si="87"/>
        <v>0</v>
      </c>
    </row>
    <row r="1276" spans="1:14" x14ac:dyDescent="0.25">
      <c r="A1276" s="338">
        <v>42107</v>
      </c>
      <c r="B1276" s="345">
        <v>317</v>
      </c>
      <c r="C1276" s="345">
        <v>4</v>
      </c>
      <c r="D1276" s="345">
        <v>1</v>
      </c>
      <c r="E1276" s="345" t="s">
        <v>143</v>
      </c>
      <c r="F1276" s="345" t="s">
        <v>148</v>
      </c>
      <c r="G1276" s="345" t="s">
        <v>154</v>
      </c>
      <c r="H1276" s="345" t="s">
        <v>154</v>
      </c>
      <c r="I1276" s="326">
        <v>2.8000000000000001E-2</v>
      </c>
      <c r="J1276" s="336"/>
      <c r="K1276" s="330"/>
      <c r="L1276" s="9">
        <f t="shared" si="87"/>
        <v>21.228203184230477</v>
      </c>
      <c r="M1276" s="9"/>
      <c r="N1276" s="9">
        <f t="shared" si="87"/>
        <v>0</v>
      </c>
    </row>
    <row r="1277" spans="1:14" x14ac:dyDescent="0.25">
      <c r="A1277" s="338">
        <v>42107</v>
      </c>
      <c r="B1277" s="345">
        <v>319</v>
      </c>
      <c r="C1277" s="345">
        <v>4</v>
      </c>
      <c r="D1277" s="345">
        <v>1</v>
      </c>
      <c r="E1277" s="345" t="s">
        <v>143</v>
      </c>
      <c r="F1277" s="345" t="s">
        <v>151</v>
      </c>
      <c r="G1277" s="345" t="s">
        <v>154</v>
      </c>
      <c r="H1277" s="345" t="s">
        <v>154</v>
      </c>
      <c r="I1277" s="326">
        <v>1.1010000000000001E-2</v>
      </c>
      <c r="J1277" s="336"/>
      <c r="K1277" s="330"/>
      <c r="L1277" s="9">
        <f t="shared" si="87"/>
        <v>8.3472327520849134</v>
      </c>
      <c r="M1277" s="9"/>
      <c r="N1277" s="9">
        <f t="shared" si="87"/>
        <v>0</v>
      </c>
    </row>
    <row r="1278" spans="1:14" x14ac:dyDescent="0.25">
      <c r="A1278" s="338">
        <v>42107</v>
      </c>
      <c r="B1278" s="345">
        <v>321</v>
      </c>
      <c r="C1278" s="345">
        <v>4</v>
      </c>
      <c r="D1278" s="345">
        <v>1</v>
      </c>
      <c r="E1278" s="345" t="s">
        <v>143</v>
      </c>
      <c r="F1278" s="345" t="s">
        <v>148</v>
      </c>
      <c r="G1278" s="345" t="s">
        <v>157</v>
      </c>
      <c r="H1278" s="345" t="s">
        <v>154</v>
      </c>
      <c r="I1278" s="326">
        <v>4.4760000000000001E-2</v>
      </c>
      <c r="J1278" s="336"/>
      <c r="K1278" s="330"/>
      <c r="L1278" s="9">
        <f t="shared" si="87"/>
        <v>33.934799090219869</v>
      </c>
      <c r="M1278" s="9"/>
      <c r="N1278" s="9">
        <f t="shared" si="87"/>
        <v>0</v>
      </c>
    </row>
    <row r="1279" spans="1:14" x14ac:dyDescent="0.25">
      <c r="A1279" s="338">
        <v>42107</v>
      </c>
      <c r="B1279" s="345">
        <v>322</v>
      </c>
      <c r="C1279" s="345">
        <v>4</v>
      </c>
      <c r="D1279" s="345">
        <v>1</v>
      </c>
      <c r="E1279" s="345" t="s">
        <v>143</v>
      </c>
      <c r="F1279" s="345" t="s">
        <v>148</v>
      </c>
      <c r="G1279" s="345" t="s">
        <v>157</v>
      </c>
      <c r="H1279" s="345" t="s">
        <v>156</v>
      </c>
      <c r="I1279" s="326">
        <v>1.487E-2</v>
      </c>
      <c r="J1279" s="336"/>
      <c r="K1279" s="330"/>
      <c r="L1279" s="9">
        <f t="shared" si="87"/>
        <v>11.273692191053827</v>
      </c>
      <c r="M1279" s="9"/>
      <c r="N1279" s="9">
        <f t="shared" si="87"/>
        <v>0</v>
      </c>
    </row>
    <row r="1280" spans="1:14" x14ac:dyDescent="0.25">
      <c r="A1280" s="338">
        <v>42107</v>
      </c>
      <c r="B1280" s="345">
        <v>323</v>
      </c>
      <c r="C1280" s="345">
        <v>4</v>
      </c>
      <c r="D1280" s="345">
        <v>1</v>
      </c>
      <c r="E1280" s="345" t="s">
        <v>143</v>
      </c>
      <c r="F1280" s="345" t="s">
        <v>149</v>
      </c>
      <c r="G1280" s="345" t="s">
        <v>154</v>
      </c>
      <c r="H1280" s="345" t="s">
        <v>154</v>
      </c>
      <c r="I1280" s="326">
        <v>8.6019999999999999E-2</v>
      </c>
      <c r="J1280" s="336"/>
      <c r="K1280" s="330"/>
      <c r="L1280" s="9">
        <f t="shared" si="87"/>
        <v>65.216072782410919</v>
      </c>
      <c r="M1280" s="9"/>
      <c r="N1280" s="9">
        <f t="shared" si="87"/>
        <v>0</v>
      </c>
    </row>
    <row r="1281" spans="1:14" x14ac:dyDescent="0.25">
      <c r="A1281" s="338">
        <v>42107</v>
      </c>
      <c r="B1281" s="345">
        <v>325</v>
      </c>
      <c r="C1281" s="345">
        <v>4</v>
      </c>
      <c r="D1281" s="345">
        <v>1</v>
      </c>
      <c r="E1281" s="345" t="s">
        <v>143</v>
      </c>
      <c r="F1281" s="345" t="s">
        <v>148</v>
      </c>
      <c r="G1281" s="345" t="s">
        <v>154</v>
      </c>
      <c r="H1281" s="345" t="s">
        <v>156</v>
      </c>
      <c r="I1281" s="326">
        <v>2.4340000000000001E-2</v>
      </c>
      <c r="J1281" s="336"/>
      <c r="K1281" s="330"/>
      <c r="L1281" s="9">
        <f t="shared" si="87"/>
        <v>18.453373768006067</v>
      </c>
      <c r="M1281" s="9"/>
      <c r="N1281" s="9">
        <f t="shared" si="87"/>
        <v>0</v>
      </c>
    </row>
    <row r="1282" spans="1:14" x14ac:dyDescent="0.25">
      <c r="A1282" s="338">
        <v>42107</v>
      </c>
      <c r="B1282" s="345">
        <v>326</v>
      </c>
      <c r="C1282" s="345">
        <v>4</v>
      </c>
      <c r="D1282" s="345">
        <v>1</v>
      </c>
      <c r="E1282" s="345" t="s">
        <v>143</v>
      </c>
      <c r="F1282" s="345" t="s">
        <v>149</v>
      </c>
      <c r="G1282" s="345" t="s">
        <v>154</v>
      </c>
      <c r="H1282" s="345" t="s">
        <v>156</v>
      </c>
      <c r="I1282" s="326">
        <v>3.2550000000000003E-2</v>
      </c>
      <c r="J1282" s="336"/>
      <c r="K1282" s="330"/>
      <c r="L1282" s="9">
        <f t="shared" si="87"/>
        <v>24.677786201667931</v>
      </c>
      <c r="M1282" s="9"/>
      <c r="N1282" s="9">
        <f t="shared" si="87"/>
        <v>0</v>
      </c>
    </row>
    <row r="1283" spans="1:14" x14ac:dyDescent="0.25">
      <c r="A1283" s="338">
        <v>42107</v>
      </c>
      <c r="B1283" s="345">
        <v>329</v>
      </c>
      <c r="C1283" s="345">
        <v>4</v>
      </c>
      <c r="D1283" s="345">
        <v>1</v>
      </c>
      <c r="E1283" s="345" t="s">
        <v>143</v>
      </c>
      <c r="F1283" s="345" t="s">
        <v>148</v>
      </c>
      <c r="G1283" s="345" t="s">
        <v>157</v>
      </c>
      <c r="H1283" s="345" t="s">
        <v>155</v>
      </c>
      <c r="I1283" s="326">
        <v>3.005E-2</v>
      </c>
      <c r="J1283" s="336"/>
      <c r="K1283" s="330"/>
      <c r="L1283" s="9">
        <f t="shared" si="87"/>
        <v>22.782410917361638</v>
      </c>
      <c r="M1283" s="9"/>
      <c r="N1283" s="9">
        <f t="shared" si="87"/>
        <v>0</v>
      </c>
    </row>
    <row r="1284" spans="1:14" x14ac:dyDescent="0.25">
      <c r="A1284" s="338">
        <v>42107</v>
      </c>
      <c r="B1284" s="345">
        <v>331</v>
      </c>
      <c r="C1284" s="345">
        <v>4</v>
      </c>
      <c r="D1284" s="345">
        <v>1</v>
      </c>
      <c r="E1284" s="345" t="s">
        <v>143</v>
      </c>
      <c r="F1284" s="345" t="s">
        <v>237</v>
      </c>
      <c r="G1284" s="345" t="s">
        <v>154</v>
      </c>
      <c r="H1284" s="345" t="s">
        <v>156</v>
      </c>
      <c r="I1284" s="326">
        <v>5.6469999999999999E-2</v>
      </c>
      <c r="J1284" s="336"/>
      <c r="K1284" s="330"/>
      <c r="L1284" s="9">
        <f t="shared" si="87"/>
        <v>42.812736921910542</v>
      </c>
      <c r="M1284" s="9"/>
      <c r="N1284" s="9">
        <f t="shared" si="87"/>
        <v>0</v>
      </c>
    </row>
    <row r="1285" spans="1:14" x14ac:dyDescent="0.25">
      <c r="A1285" s="338">
        <v>42107</v>
      </c>
      <c r="B1285" s="345">
        <v>332</v>
      </c>
      <c r="C1285" s="345">
        <v>4</v>
      </c>
      <c r="D1285" s="345">
        <v>1</v>
      </c>
      <c r="E1285" s="345" t="s">
        <v>143</v>
      </c>
      <c r="F1285" s="345" t="s">
        <v>241</v>
      </c>
      <c r="G1285" s="345" t="s">
        <v>154</v>
      </c>
      <c r="H1285" s="345" t="s">
        <v>154</v>
      </c>
      <c r="I1285" s="326">
        <v>2.3E-2</v>
      </c>
      <c r="J1285" s="336"/>
      <c r="K1285" s="330"/>
      <c r="L1285" s="9">
        <f t="shared" si="87"/>
        <v>17.437452615617893</v>
      </c>
      <c r="M1285" s="9"/>
      <c r="N1285" s="9">
        <f t="shared" si="87"/>
        <v>0</v>
      </c>
    </row>
    <row r="1286" spans="1:14" x14ac:dyDescent="0.25">
      <c r="A1286" s="338">
        <v>42107</v>
      </c>
      <c r="B1286" s="345">
        <v>333</v>
      </c>
      <c r="C1286" s="345">
        <v>4</v>
      </c>
      <c r="D1286" s="345">
        <v>1</v>
      </c>
      <c r="E1286" s="345" t="s">
        <v>143</v>
      </c>
      <c r="F1286" s="345" t="s">
        <v>240</v>
      </c>
      <c r="G1286" s="345" t="s">
        <v>154</v>
      </c>
      <c r="H1286" s="345" t="s">
        <v>154</v>
      </c>
      <c r="I1286" s="326">
        <v>2.019E-2</v>
      </c>
      <c r="J1286" s="336"/>
      <c r="K1286" s="330"/>
      <c r="L1286" s="9">
        <f t="shared" si="87"/>
        <v>15.30705079605762</v>
      </c>
      <c r="M1286" s="9"/>
      <c r="N1286" s="9">
        <f t="shared" si="87"/>
        <v>0</v>
      </c>
    </row>
    <row r="1287" spans="1:14" x14ac:dyDescent="0.25">
      <c r="A1287" s="338">
        <v>42107</v>
      </c>
      <c r="B1287" s="345">
        <v>334</v>
      </c>
      <c r="C1287" s="345">
        <v>4</v>
      </c>
      <c r="D1287" s="345">
        <v>1</v>
      </c>
      <c r="E1287" s="345" t="s">
        <v>143</v>
      </c>
      <c r="F1287" s="345" t="s">
        <v>149</v>
      </c>
      <c r="G1287" s="345" t="s">
        <v>154</v>
      </c>
      <c r="H1287" s="345" t="s">
        <v>155</v>
      </c>
      <c r="I1287" s="326">
        <v>5.561E-2</v>
      </c>
      <c r="J1287" s="336"/>
      <c r="K1287" s="330"/>
      <c r="L1287" s="9">
        <f t="shared" si="87"/>
        <v>42.160727824109173</v>
      </c>
      <c r="M1287" s="9"/>
      <c r="N1287" s="9">
        <f t="shared" si="87"/>
        <v>0</v>
      </c>
    </row>
    <row r="1288" spans="1:14" x14ac:dyDescent="0.25">
      <c r="A1288" s="338">
        <v>42107</v>
      </c>
      <c r="B1288" s="345">
        <v>335</v>
      </c>
      <c r="C1288" s="345">
        <v>4</v>
      </c>
      <c r="D1288" s="345">
        <v>1</v>
      </c>
      <c r="E1288" s="345" t="s">
        <v>143</v>
      </c>
      <c r="F1288" s="345" t="s">
        <v>150</v>
      </c>
      <c r="G1288" s="345" t="s">
        <v>154</v>
      </c>
      <c r="H1288" s="345" t="s">
        <v>154</v>
      </c>
      <c r="I1288" s="326">
        <v>4.2000000000000003E-2</v>
      </c>
      <c r="J1288" s="336"/>
      <c r="K1288" s="330"/>
      <c r="L1288" s="9">
        <f t="shared" si="87"/>
        <v>31.842304776345717</v>
      </c>
      <c r="M1288" s="9"/>
      <c r="N1288" s="9">
        <f t="shared" si="87"/>
        <v>0</v>
      </c>
    </row>
    <row r="1289" spans="1:14" x14ac:dyDescent="0.25">
      <c r="A1289" s="338">
        <v>42107</v>
      </c>
      <c r="B1289" s="345">
        <v>336</v>
      </c>
      <c r="C1289" s="345">
        <v>4</v>
      </c>
      <c r="D1289" s="345">
        <v>1</v>
      </c>
      <c r="E1289" s="345" t="s">
        <v>143</v>
      </c>
      <c r="F1289" s="345" t="s">
        <v>237</v>
      </c>
      <c r="G1289" s="345" t="s">
        <v>157</v>
      </c>
      <c r="H1289" s="345" t="s">
        <v>155</v>
      </c>
      <c r="I1289" s="326">
        <v>3.4410000000000003E-2</v>
      </c>
      <c r="J1289" s="336"/>
      <c r="K1289" s="330"/>
      <c r="L1289" s="9">
        <f t="shared" si="87"/>
        <v>26.087945413191814</v>
      </c>
      <c r="M1289" s="9"/>
      <c r="N1289" s="9">
        <f t="shared" si="87"/>
        <v>0</v>
      </c>
    </row>
    <row r="1290" spans="1:14" x14ac:dyDescent="0.25">
      <c r="A1290" s="338">
        <v>42107</v>
      </c>
      <c r="B1290" s="345">
        <v>337</v>
      </c>
      <c r="C1290" s="345">
        <v>4</v>
      </c>
      <c r="D1290" s="345">
        <v>1</v>
      </c>
      <c r="E1290" s="345" t="s">
        <v>143</v>
      </c>
      <c r="F1290" s="345" t="s">
        <v>151</v>
      </c>
      <c r="G1290" s="345" t="s">
        <v>154</v>
      </c>
      <c r="H1290" s="345" t="s">
        <v>156</v>
      </c>
      <c r="I1290" s="326">
        <v>1.231E-2</v>
      </c>
      <c r="J1290" s="336"/>
      <c r="K1290" s="330"/>
      <c r="L1290" s="9">
        <f t="shared" si="87"/>
        <v>9.3328278999241849</v>
      </c>
      <c r="M1290" s="9"/>
      <c r="N1290" s="9">
        <f t="shared" si="87"/>
        <v>0</v>
      </c>
    </row>
    <row r="1291" spans="1:14" x14ac:dyDescent="0.25">
      <c r="A1291" s="338">
        <v>42107</v>
      </c>
      <c r="B1291" s="345">
        <v>338</v>
      </c>
      <c r="C1291" s="345">
        <v>4</v>
      </c>
      <c r="D1291" s="345">
        <v>1</v>
      </c>
      <c r="E1291" s="345" t="s">
        <v>143</v>
      </c>
      <c r="F1291" s="345" t="s">
        <v>237</v>
      </c>
      <c r="G1291" s="345" t="s">
        <v>154</v>
      </c>
      <c r="H1291" s="345" t="s">
        <v>155</v>
      </c>
      <c r="I1291" s="326">
        <v>2.6440000000000002E-2</v>
      </c>
      <c r="J1291" s="336"/>
      <c r="K1291" s="330"/>
      <c r="L1291" s="9">
        <f t="shared" si="87"/>
        <v>20.045489006823356</v>
      </c>
      <c r="M1291" s="9"/>
      <c r="N1291" s="9">
        <f t="shared" si="87"/>
        <v>0</v>
      </c>
    </row>
    <row r="1292" spans="1:14" x14ac:dyDescent="0.25">
      <c r="A1292" s="338">
        <v>42107</v>
      </c>
      <c r="B1292" s="345">
        <v>341</v>
      </c>
      <c r="C1292" s="345">
        <v>4</v>
      </c>
      <c r="D1292" s="345">
        <v>1</v>
      </c>
      <c r="E1292" s="345" t="s">
        <v>143</v>
      </c>
      <c r="F1292" s="345" t="s">
        <v>151</v>
      </c>
      <c r="G1292" s="345" t="s">
        <v>154</v>
      </c>
      <c r="H1292" s="345" t="s">
        <v>155</v>
      </c>
      <c r="I1292" s="326">
        <v>6.0000000000000001E-3</v>
      </c>
      <c r="J1292" s="336"/>
      <c r="K1292" s="330"/>
      <c r="L1292" s="9">
        <f t="shared" si="87"/>
        <v>4.5489006823351028</v>
      </c>
      <c r="M1292" s="9"/>
      <c r="N1292" s="9">
        <f t="shared" si="87"/>
        <v>0</v>
      </c>
    </row>
    <row r="1293" spans="1:14" x14ac:dyDescent="0.25">
      <c r="A1293" s="338">
        <v>42107</v>
      </c>
      <c r="B1293" s="345">
        <v>345</v>
      </c>
      <c r="C1293" s="345">
        <v>4</v>
      </c>
      <c r="D1293" s="345">
        <v>1</v>
      </c>
      <c r="E1293" s="345" t="s">
        <v>143</v>
      </c>
      <c r="F1293" s="345" t="s">
        <v>237</v>
      </c>
      <c r="G1293" s="345" t="s">
        <v>157</v>
      </c>
      <c r="H1293" s="345" t="s">
        <v>156</v>
      </c>
      <c r="I1293" s="326">
        <v>3.9E-2</v>
      </c>
      <c r="J1293" s="336"/>
      <c r="K1293" s="330"/>
      <c r="L1293" s="9">
        <f t="shared" si="87"/>
        <v>29.567854435178166</v>
      </c>
      <c r="M1293" s="9"/>
      <c r="N1293" s="9">
        <f t="shared" si="87"/>
        <v>0</v>
      </c>
    </row>
    <row r="1294" spans="1:14" x14ac:dyDescent="0.25">
      <c r="A1294" s="338">
        <v>42107</v>
      </c>
      <c r="B1294" s="345">
        <v>346</v>
      </c>
      <c r="C1294" s="345">
        <v>4</v>
      </c>
      <c r="D1294" s="345">
        <v>1</v>
      </c>
      <c r="E1294" s="345" t="s">
        <v>143</v>
      </c>
      <c r="F1294" s="345" t="s">
        <v>237</v>
      </c>
      <c r="G1294" s="345" t="s">
        <v>154</v>
      </c>
      <c r="H1294" s="345" t="s">
        <v>154</v>
      </c>
      <c r="I1294" s="326">
        <v>9.7400000000000004E-3</v>
      </c>
      <c r="J1294" s="336"/>
      <c r="K1294" s="330"/>
      <c r="L1294" s="9">
        <f t="shared" si="87"/>
        <v>7.3843821076573173</v>
      </c>
      <c r="M1294" s="9"/>
      <c r="N1294" s="9">
        <f t="shared" si="87"/>
        <v>0</v>
      </c>
    </row>
    <row r="1295" spans="1:14" x14ac:dyDescent="0.25">
      <c r="A1295" s="338">
        <v>42107</v>
      </c>
      <c r="B1295" s="345">
        <v>347</v>
      </c>
      <c r="C1295" s="345">
        <v>4</v>
      </c>
      <c r="D1295" s="345">
        <v>1</v>
      </c>
      <c r="E1295" s="345" t="s">
        <v>143</v>
      </c>
      <c r="F1295" s="345" t="s">
        <v>148</v>
      </c>
      <c r="G1295" s="345" t="s">
        <v>154</v>
      </c>
      <c r="H1295" s="345" t="s">
        <v>155</v>
      </c>
      <c r="I1295" s="326">
        <v>1.4999999999999999E-2</v>
      </c>
      <c r="J1295" s="336"/>
      <c r="K1295" s="330"/>
      <c r="L1295" s="9">
        <f t="shared" si="87"/>
        <v>11.372251705837757</v>
      </c>
      <c r="M1295" s="9"/>
      <c r="N1295" s="9">
        <f t="shared" si="87"/>
        <v>0</v>
      </c>
    </row>
    <row r="1296" spans="1:14" x14ac:dyDescent="0.25">
      <c r="A1296" s="338">
        <v>42107</v>
      </c>
      <c r="B1296" s="345">
        <v>350</v>
      </c>
      <c r="C1296" s="345">
        <v>4</v>
      </c>
      <c r="D1296" s="345">
        <v>1</v>
      </c>
      <c r="E1296" s="345" t="s">
        <v>143</v>
      </c>
      <c r="F1296" s="345" t="s">
        <v>237</v>
      </c>
      <c r="G1296" s="345" t="s">
        <v>157</v>
      </c>
      <c r="H1296" s="345" t="s">
        <v>154</v>
      </c>
      <c r="I1296" s="326">
        <v>2.8000000000000001E-2</v>
      </c>
      <c r="J1296" s="336"/>
      <c r="K1296" s="330"/>
      <c r="L1296" s="9">
        <f t="shared" si="87"/>
        <v>21.228203184230477</v>
      </c>
      <c r="M1296" s="9"/>
      <c r="N1296" s="9">
        <f t="shared" si="87"/>
        <v>0</v>
      </c>
    </row>
    <row r="1297" spans="1:14" x14ac:dyDescent="0.25">
      <c r="A1297" s="338">
        <v>42107</v>
      </c>
      <c r="B1297" s="345">
        <v>351</v>
      </c>
      <c r="C1297" s="345">
        <v>4</v>
      </c>
      <c r="D1297" s="345">
        <v>2</v>
      </c>
      <c r="E1297" s="345" t="s">
        <v>145</v>
      </c>
      <c r="F1297" s="345" t="s">
        <v>148</v>
      </c>
      <c r="G1297" s="345" t="s">
        <v>154</v>
      </c>
      <c r="H1297" s="345" t="s">
        <v>155</v>
      </c>
      <c r="I1297" s="326">
        <v>1.7860000000000001E-2</v>
      </c>
      <c r="J1297" s="336"/>
      <c r="K1297" s="330"/>
      <c r="L1297" s="9">
        <f t="shared" si="87"/>
        <v>13.540561031084158</v>
      </c>
      <c r="M1297" s="9"/>
      <c r="N1297" s="9">
        <f t="shared" si="87"/>
        <v>0</v>
      </c>
    </row>
    <row r="1298" spans="1:14" x14ac:dyDescent="0.25">
      <c r="A1298" s="338">
        <v>42107</v>
      </c>
      <c r="B1298" s="345">
        <v>353</v>
      </c>
      <c r="C1298" s="345">
        <v>4</v>
      </c>
      <c r="D1298" s="345">
        <v>2</v>
      </c>
      <c r="E1298" s="345" t="s">
        <v>145</v>
      </c>
      <c r="F1298" s="345" t="s">
        <v>148</v>
      </c>
      <c r="G1298" s="345" t="s">
        <v>157</v>
      </c>
      <c r="H1298" s="345" t="s">
        <v>154</v>
      </c>
      <c r="I1298" s="326">
        <v>4.5999999999999999E-2</v>
      </c>
      <c r="J1298" s="336"/>
      <c r="K1298" s="330"/>
      <c r="L1298" s="9">
        <f t="shared" si="87"/>
        <v>34.874905231235786</v>
      </c>
      <c r="M1298" s="9"/>
      <c r="N1298" s="9">
        <f t="shared" si="87"/>
        <v>0</v>
      </c>
    </row>
    <row r="1299" spans="1:14" x14ac:dyDescent="0.25">
      <c r="A1299" s="338">
        <v>42107</v>
      </c>
      <c r="B1299" s="345">
        <v>355</v>
      </c>
      <c r="C1299" s="345">
        <v>4</v>
      </c>
      <c r="D1299" s="345">
        <v>2</v>
      </c>
      <c r="E1299" s="345" t="s">
        <v>145</v>
      </c>
      <c r="F1299" s="345" t="s">
        <v>237</v>
      </c>
      <c r="G1299" s="345" t="s">
        <v>154</v>
      </c>
      <c r="H1299" s="345" t="s">
        <v>155</v>
      </c>
      <c r="I1299" s="326">
        <v>4.3999999999999997E-2</v>
      </c>
      <c r="J1299" s="336"/>
      <c r="K1299" s="330"/>
      <c r="L1299" s="9">
        <f t="shared" si="87"/>
        <v>33.35860500379075</v>
      </c>
      <c r="M1299" s="9"/>
      <c r="N1299" s="9">
        <f t="shared" si="87"/>
        <v>0</v>
      </c>
    </row>
    <row r="1300" spans="1:14" x14ac:dyDescent="0.25">
      <c r="A1300" s="338">
        <v>42107</v>
      </c>
      <c r="B1300" s="345">
        <v>356</v>
      </c>
      <c r="C1300" s="345">
        <v>4</v>
      </c>
      <c r="D1300" s="345">
        <v>2</v>
      </c>
      <c r="E1300" s="345" t="s">
        <v>145</v>
      </c>
      <c r="F1300" s="345" t="s">
        <v>237</v>
      </c>
      <c r="G1300" s="345" t="s">
        <v>157</v>
      </c>
      <c r="H1300" s="345" t="s">
        <v>154</v>
      </c>
      <c r="I1300" s="326">
        <v>3.4430000000000002E-2</v>
      </c>
      <c r="J1300" s="336"/>
      <c r="K1300" s="330"/>
      <c r="L1300" s="9">
        <f t="shared" si="87"/>
        <v>26.103108415466263</v>
      </c>
      <c r="M1300" s="9"/>
      <c r="N1300" s="9">
        <f t="shared" si="87"/>
        <v>0</v>
      </c>
    </row>
    <row r="1301" spans="1:14" x14ac:dyDescent="0.25">
      <c r="A1301" s="338">
        <v>42107</v>
      </c>
      <c r="B1301" s="345">
        <v>357</v>
      </c>
      <c r="C1301" s="345">
        <v>4</v>
      </c>
      <c r="D1301" s="345">
        <v>2</v>
      </c>
      <c r="E1301" s="345" t="s">
        <v>145</v>
      </c>
      <c r="F1301" s="345" t="s">
        <v>237</v>
      </c>
      <c r="G1301" s="345" t="s">
        <v>157</v>
      </c>
      <c r="H1301" s="345" t="s">
        <v>156</v>
      </c>
      <c r="I1301" s="326">
        <v>2.5999999999999999E-2</v>
      </c>
      <c r="J1301" s="336"/>
      <c r="K1301" s="330"/>
      <c r="L1301" s="9">
        <f t="shared" si="87"/>
        <v>19.711902956785444</v>
      </c>
      <c r="M1301" s="9"/>
      <c r="N1301" s="9">
        <f t="shared" si="87"/>
        <v>0</v>
      </c>
    </row>
    <row r="1302" spans="1:14" x14ac:dyDescent="0.25">
      <c r="A1302" s="338">
        <v>42107</v>
      </c>
      <c r="B1302" s="345">
        <v>358</v>
      </c>
      <c r="C1302" s="345">
        <v>4</v>
      </c>
      <c r="D1302" s="345">
        <v>2</v>
      </c>
      <c r="E1302" s="345" t="s">
        <v>145</v>
      </c>
      <c r="F1302" s="345" t="s">
        <v>237</v>
      </c>
      <c r="G1302" s="345" t="s">
        <v>154</v>
      </c>
      <c r="H1302" s="345" t="s">
        <v>156</v>
      </c>
      <c r="I1302" s="326">
        <v>3.7999999999999999E-2</v>
      </c>
      <c r="J1302" s="336"/>
      <c r="K1302" s="330"/>
      <c r="L1302" s="9">
        <f t="shared" si="87"/>
        <v>28.809704321455648</v>
      </c>
      <c r="M1302" s="9"/>
      <c r="N1302" s="9">
        <f t="shared" si="87"/>
        <v>0</v>
      </c>
    </row>
    <row r="1303" spans="1:14" x14ac:dyDescent="0.25">
      <c r="A1303" s="338">
        <v>42107</v>
      </c>
      <c r="B1303" s="345">
        <v>360</v>
      </c>
      <c r="C1303" s="345">
        <v>4</v>
      </c>
      <c r="D1303" s="345">
        <v>2</v>
      </c>
      <c r="E1303" s="345" t="s">
        <v>145</v>
      </c>
      <c r="F1303" s="345" t="s">
        <v>148</v>
      </c>
      <c r="G1303" s="345" t="s">
        <v>157</v>
      </c>
      <c r="H1303" s="345" t="s">
        <v>156</v>
      </c>
      <c r="I1303" s="326">
        <v>3.6999999999999998E-2</v>
      </c>
      <c r="J1303" s="336"/>
      <c r="K1303" s="330"/>
      <c r="L1303" s="9">
        <f t="shared" si="87"/>
        <v>28.051554207733133</v>
      </c>
      <c r="M1303" s="9"/>
      <c r="N1303" s="9">
        <f t="shared" si="87"/>
        <v>0</v>
      </c>
    </row>
    <row r="1304" spans="1:14" x14ac:dyDescent="0.25">
      <c r="A1304" s="338">
        <v>42107</v>
      </c>
      <c r="B1304" s="345">
        <v>361</v>
      </c>
      <c r="C1304" s="345">
        <v>4</v>
      </c>
      <c r="D1304" s="345">
        <v>2</v>
      </c>
      <c r="E1304" s="345" t="s">
        <v>145</v>
      </c>
      <c r="F1304" s="345" t="s">
        <v>241</v>
      </c>
      <c r="G1304" s="345" t="s">
        <v>154</v>
      </c>
      <c r="H1304" s="345" t="s">
        <v>154</v>
      </c>
      <c r="I1304" s="326">
        <v>2.4E-2</v>
      </c>
      <c r="J1304" s="336"/>
      <c r="K1304" s="330"/>
      <c r="L1304" s="9">
        <f t="shared" si="87"/>
        <v>18.195602729340411</v>
      </c>
      <c r="M1304" s="9"/>
      <c r="N1304" s="9">
        <f t="shared" si="87"/>
        <v>0</v>
      </c>
    </row>
    <row r="1305" spans="1:14" x14ac:dyDescent="0.25">
      <c r="A1305" s="338">
        <v>42107</v>
      </c>
      <c r="B1305" s="345">
        <v>364</v>
      </c>
      <c r="C1305" s="345">
        <v>4</v>
      </c>
      <c r="D1305" s="345">
        <v>2</v>
      </c>
      <c r="E1305" s="345" t="s">
        <v>145</v>
      </c>
      <c r="F1305" s="345" t="s">
        <v>149</v>
      </c>
      <c r="G1305" s="345" t="s">
        <v>154</v>
      </c>
      <c r="H1305" s="345" t="s">
        <v>154</v>
      </c>
      <c r="I1305" s="326">
        <v>1.7000000000000001E-2</v>
      </c>
      <c r="J1305" s="336"/>
      <c r="K1305" s="330"/>
      <c r="L1305" s="9">
        <f t="shared" si="87"/>
        <v>12.888551933282791</v>
      </c>
      <c r="M1305" s="9"/>
      <c r="N1305" s="9">
        <f t="shared" si="87"/>
        <v>0</v>
      </c>
    </row>
    <row r="1306" spans="1:14" x14ac:dyDescent="0.25">
      <c r="A1306" s="338">
        <v>42107</v>
      </c>
      <c r="B1306" s="345">
        <v>365</v>
      </c>
      <c r="C1306" s="345">
        <v>4</v>
      </c>
      <c r="D1306" s="345">
        <v>2</v>
      </c>
      <c r="E1306" s="345" t="s">
        <v>145</v>
      </c>
      <c r="F1306" s="345" t="s">
        <v>148</v>
      </c>
      <c r="G1306" s="345" t="s">
        <v>154</v>
      </c>
      <c r="H1306" s="345" t="s">
        <v>156</v>
      </c>
      <c r="I1306" s="326">
        <v>7.0000000000000007E-2</v>
      </c>
      <c r="J1306" s="326">
        <v>3.32E-3</v>
      </c>
      <c r="K1306" s="330">
        <f t="shared" ref="K1306" si="88">SUM(I1306,J1306)</f>
        <v>7.332000000000001E-2</v>
      </c>
      <c r="L1306" s="9">
        <f t="shared" si="87"/>
        <v>53.070507960576208</v>
      </c>
      <c r="M1306" s="9">
        <f t="shared" si="87"/>
        <v>2.5170583775587572</v>
      </c>
      <c r="N1306" s="9">
        <f t="shared" si="87"/>
        <v>55.587566338134955</v>
      </c>
    </row>
    <row r="1307" spans="1:14" x14ac:dyDescent="0.25">
      <c r="A1307" s="338">
        <v>42107</v>
      </c>
      <c r="B1307" s="345">
        <v>366</v>
      </c>
      <c r="C1307" s="345">
        <v>4</v>
      </c>
      <c r="D1307" s="345">
        <v>2</v>
      </c>
      <c r="E1307" s="345" t="s">
        <v>145</v>
      </c>
      <c r="F1307" s="345" t="s">
        <v>237</v>
      </c>
      <c r="G1307" s="345" t="s">
        <v>157</v>
      </c>
      <c r="H1307" s="345" t="s">
        <v>155</v>
      </c>
      <c r="I1307" s="326">
        <v>3.5999999999999997E-2</v>
      </c>
      <c r="J1307" s="336"/>
      <c r="K1307" s="330"/>
      <c r="L1307" s="9">
        <f t="shared" si="87"/>
        <v>27.293404094010615</v>
      </c>
      <c r="M1307" s="9"/>
      <c r="N1307" s="9">
        <f t="shared" si="87"/>
        <v>0</v>
      </c>
    </row>
    <row r="1308" spans="1:14" x14ac:dyDescent="0.25">
      <c r="A1308" s="338">
        <v>42107</v>
      </c>
      <c r="B1308" s="345">
        <v>369</v>
      </c>
      <c r="C1308" s="345">
        <v>4</v>
      </c>
      <c r="D1308" s="345">
        <v>2</v>
      </c>
      <c r="E1308" s="345" t="s">
        <v>145</v>
      </c>
      <c r="F1308" s="345" t="s">
        <v>148</v>
      </c>
      <c r="G1308" s="345" t="s">
        <v>154</v>
      </c>
      <c r="H1308" s="345" t="s">
        <v>154</v>
      </c>
      <c r="I1308" s="326">
        <v>3.5999999999999997E-2</v>
      </c>
      <c r="J1308" s="336"/>
      <c r="K1308" s="330"/>
      <c r="L1308" s="9">
        <f t="shared" si="87"/>
        <v>27.293404094010615</v>
      </c>
      <c r="M1308" s="9"/>
      <c r="N1308" s="9">
        <f t="shared" si="87"/>
        <v>0</v>
      </c>
    </row>
    <row r="1309" spans="1:14" x14ac:dyDescent="0.25">
      <c r="A1309" s="338">
        <v>42107</v>
      </c>
      <c r="B1309" s="345">
        <v>370</v>
      </c>
      <c r="C1309" s="345">
        <v>4</v>
      </c>
      <c r="D1309" s="345">
        <v>2</v>
      </c>
      <c r="E1309" s="345" t="s">
        <v>145</v>
      </c>
      <c r="F1309" s="345" t="s">
        <v>148</v>
      </c>
      <c r="G1309" s="345" t="s">
        <v>157</v>
      </c>
      <c r="H1309" s="345" t="s">
        <v>155</v>
      </c>
      <c r="I1309" s="326">
        <v>5.5E-2</v>
      </c>
      <c r="J1309" s="336"/>
      <c r="K1309" s="330"/>
      <c r="L1309" s="9">
        <f t="shared" si="87"/>
        <v>41.698256254738439</v>
      </c>
      <c r="M1309" s="9"/>
      <c r="N1309" s="9">
        <f t="shared" si="87"/>
        <v>0</v>
      </c>
    </row>
    <row r="1310" spans="1:14" x14ac:dyDescent="0.25">
      <c r="A1310" s="338">
        <v>42107</v>
      </c>
      <c r="B1310" s="345">
        <v>371</v>
      </c>
      <c r="C1310" s="345">
        <v>4</v>
      </c>
      <c r="D1310" s="345">
        <v>2</v>
      </c>
      <c r="E1310" s="345" t="s">
        <v>145</v>
      </c>
      <c r="F1310" s="345" t="s">
        <v>237</v>
      </c>
      <c r="G1310" s="345" t="s">
        <v>154</v>
      </c>
      <c r="H1310" s="345" t="s">
        <v>154</v>
      </c>
      <c r="I1310" s="326">
        <v>1.4E-2</v>
      </c>
      <c r="J1310" s="336"/>
      <c r="K1310" s="330"/>
      <c r="L1310" s="9">
        <f t="shared" si="87"/>
        <v>10.614101592115238</v>
      </c>
      <c r="M1310" s="9"/>
      <c r="N1310" s="9">
        <f t="shared" si="87"/>
        <v>0</v>
      </c>
    </row>
    <row r="1311" spans="1:14" x14ac:dyDescent="0.25">
      <c r="A1311" s="338">
        <v>42107</v>
      </c>
      <c r="B1311" s="345">
        <v>374</v>
      </c>
      <c r="C1311" s="345">
        <v>4</v>
      </c>
      <c r="D1311" s="345">
        <v>2</v>
      </c>
      <c r="E1311" s="345" t="s">
        <v>145</v>
      </c>
      <c r="F1311" s="345" t="s">
        <v>150</v>
      </c>
      <c r="G1311" s="345" t="s">
        <v>154</v>
      </c>
      <c r="H1311" s="345" t="s">
        <v>154</v>
      </c>
      <c r="I1311" s="326">
        <v>4.8000000000000001E-2</v>
      </c>
      <c r="J1311" s="336"/>
      <c r="K1311" s="330"/>
      <c r="L1311" s="9">
        <f t="shared" si="87"/>
        <v>36.391205458680822</v>
      </c>
      <c r="M1311" s="9"/>
      <c r="N1311" s="9">
        <f t="shared" si="87"/>
        <v>0</v>
      </c>
    </row>
    <row r="1312" spans="1:14" x14ac:dyDescent="0.25">
      <c r="A1312" s="338">
        <v>42107</v>
      </c>
      <c r="B1312" s="345">
        <v>378</v>
      </c>
      <c r="C1312" s="345">
        <v>4</v>
      </c>
      <c r="D1312" s="345">
        <v>2</v>
      </c>
      <c r="E1312" s="345" t="s">
        <v>145</v>
      </c>
      <c r="F1312" s="345" t="s">
        <v>149</v>
      </c>
      <c r="G1312" s="345" t="s">
        <v>154</v>
      </c>
      <c r="H1312" s="345" t="s">
        <v>156</v>
      </c>
      <c r="I1312" s="326">
        <v>4.2999999999999997E-2</v>
      </c>
      <c r="J1312" s="336"/>
      <c r="K1312" s="330"/>
      <c r="L1312" s="9">
        <f t="shared" si="87"/>
        <v>32.600454890068228</v>
      </c>
      <c r="M1312" s="9"/>
      <c r="N1312" s="9">
        <f t="shared" si="87"/>
        <v>0</v>
      </c>
    </row>
    <row r="1313" spans="1:14" x14ac:dyDescent="0.25">
      <c r="A1313" s="338">
        <v>42107</v>
      </c>
      <c r="B1313" s="345">
        <v>379</v>
      </c>
      <c r="C1313" s="345">
        <v>4</v>
      </c>
      <c r="D1313" s="345">
        <v>2</v>
      </c>
      <c r="E1313" s="345" t="s">
        <v>145</v>
      </c>
      <c r="F1313" s="345" t="s">
        <v>151</v>
      </c>
      <c r="G1313" s="345" t="s">
        <v>154</v>
      </c>
      <c r="H1313" s="345" t="s">
        <v>154</v>
      </c>
      <c r="I1313" s="326">
        <v>2.5000000000000001E-2</v>
      </c>
      <c r="J1313" s="336"/>
      <c r="K1313" s="330"/>
      <c r="L1313" s="9">
        <f t="shared" si="87"/>
        <v>18.953752843062926</v>
      </c>
      <c r="M1313" s="9"/>
      <c r="N1313" s="9">
        <f t="shared" si="87"/>
        <v>0</v>
      </c>
    </row>
    <row r="1314" spans="1:14" x14ac:dyDescent="0.25">
      <c r="A1314" s="338">
        <v>42107</v>
      </c>
      <c r="B1314" s="345">
        <v>382</v>
      </c>
      <c r="C1314" s="345">
        <v>4</v>
      </c>
      <c r="D1314" s="345">
        <v>2</v>
      </c>
      <c r="E1314" s="345" t="s">
        <v>145</v>
      </c>
      <c r="F1314" s="345" t="s">
        <v>149</v>
      </c>
      <c r="G1314" s="345" t="s">
        <v>154</v>
      </c>
      <c r="H1314" s="345" t="s">
        <v>155</v>
      </c>
      <c r="I1314" s="326">
        <v>7.6E-3</v>
      </c>
      <c r="J1314" s="336"/>
      <c r="K1314" s="330"/>
      <c r="L1314" s="9">
        <f t="shared" si="87"/>
        <v>5.7619408642911303</v>
      </c>
      <c r="M1314" s="9"/>
      <c r="N1314" s="9">
        <f t="shared" si="87"/>
        <v>0</v>
      </c>
    </row>
    <row r="1315" spans="1:14" x14ac:dyDescent="0.25">
      <c r="A1315" s="338">
        <v>42107</v>
      </c>
      <c r="B1315" s="345">
        <v>383</v>
      </c>
      <c r="C1315" s="345">
        <v>4</v>
      </c>
      <c r="D1315" s="345">
        <v>2</v>
      </c>
      <c r="E1315" s="345" t="s">
        <v>145</v>
      </c>
      <c r="F1315" s="345" t="s">
        <v>240</v>
      </c>
      <c r="G1315" s="345" t="s">
        <v>154</v>
      </c>
      <c r="H1315" s="345" t="s">
        <v>154</v>
      </c>
      <c r="I1315" s="326">
        <v>5.7239999999999999E-2</v>
      </c>
      <c r="J1315" s="336"/>
      <c r="K1315" s="330"/>
      <c r="L1315" s="9">
        <f t="shared" si="87"/>
        <v>43.396512509476878</v>
      </c>
      <c r="M1315" s="9"/>
      <c r="N1315" s="9">
        <f t="shared" si="87"/>
        <v>0</v>
      </c>
    </row>
    <row r="1316" spans="1:14" x14ac:dyDescent="0.25">
      <c r="A1316" s="338">
        <v>42107</v>
      </c>
      <c r="B1316" s="345">
        <v>386</v>
      </c>
      <c r="C1316" s="345">
        <v>4</v>
      </c>
      <c r="D1316" s="345">
        <v>3</v>
      </c>
      <c r="E1316" s="345" t="s">
        <v>144</v>
      </c>
      <c r="F1316" s="345" t="s">
        <v>237</v>
      </c>
      <c r="G1316" s="345" t="s">
        <v>157</v>
      </c>
      <c r="H1316" s="345" t="s">
        <v>154</v>
      </c>
      <c r="I1316" s="326">
        <v>1.703E-2</v>
      </c>
      <c r="J1316" s="336"/>
      <c r="K1316" s="330"/>
      <c r="L1316" s="9">
        <f t="shared" si="87"/>
        <v>12.911296436694467</v>
      </c>
      <c r="M1316" s="9"/>
      <c r="N1316" s="9">
        <f t="shared" si="87"/>
        <v>0</v>
      </c>
    </row>
    <row r="1317" spans="1:14" x14ac:dyDescent="0.25">
      <c r="A1317" s="338">
        <v>42107</v>
      </c>
      <c r="B1317" s="345">
        <v>391</v>
      </c>
      <c r="C1317" s="345">
        <v>4</v>
      </c>
      <c r="D1317" s="345">
        <v>3</v>
      </c>
      <c r="E1317" s="345" t="s">
        <v>144</v>
      </c>
      <c r="F1317" s="345" t="s">
        <v>237</v>
      </c>
      <c r="G1317" s="345" t="s">
        <v>154</v>
      </c>
      <c r="H1317" s="345" t="s">
        <v>156</v>
      </c>
      <c r="I1317" s="326">
        <v>1.6979999999999999E-2</v>
      </c>
      <c r="J1317" s="336"/>
      <c r="K1317" s="330"/>
      <c r="L1317" s="9">
        <f t="shared" si="87"/>
        <v>12.873388931008339</v>
      </c>
      <c r="M1317" s="9"/>
      <c r="N1317" s="9">
        <f t="shared" si="87"/>
        <v>0</v>
      </c>
    </row>
    <row r="1318" spans="1:14" x14ac:dyDescent="0.25">
      <c r="A1318" s="338">
        <v>42107</v>
      </c>
      <c r="B1318" s="345">
        <v>392</v>
      </c>
      <c r="C1318" s="345">
        <v>4</v>
      </c>
      <c r="D1318" s="345">
        <v>3</v>
      </c>
      <c r="E1318" s="345" t="s">
        <v>144</v>
      </c>
      <c r="F1318" s="345" t="s">
        <v>149</v>
      </c>
      <c r="G1318" s="345" t="s">
        <v>154</v>
      </c>
      <c r="H1318" s="345" t="s">
        <v>154</v>
      </c>
      <c r="I1318" s="326">
        <v>2.3259999999999999E-2</v>
      </c>
      <c r="J1318" s="336"/>
      <c r="K1318" s="330"/>
      <c r="L1318" s="9">
        <f t="shared" si="87"/>
        <v>17.634571645185748</v>
      </c>
      <c r="M1318" s="9"/>
      <c r="N1318" s="9">
        <f t="shared" si="87"/>
        <v>0</v>
      </c>
    </row>
    <row r="1319" spans="1:14" x14ac:dyDescent="0.25">
      <c r="A1319" s="338">
        <v>42107</v>
      </c>
      <c r="B1319" s="345">
        <v>394</v>
      </c>
      <c r="C1319" s="345">
        <v>4</v>
      </c>
      <c r="D1319" s="345">
        <v>3</v>
      </c>
      <c r="E1319" s="345" t="s">
        <v>144</v>
      </c>
      <c r="F1319" s="345" t="s">
        <v>237</v>
      </c>
      <c r="G1319" s="345" t="s">
        <v>157</v>
      </c>
      <c r="H1319" s="345" t="s">
        <v>155</v>
      </c>
      <c r="I1319" s="326">
        <v>4.2779999999999999E-2</v>
      </c>
      <c r="J1319" s="336"/>
      <c r="K1319" s="330"/>
      <c r="L1319" s="9">
        <f t="shared" si="87"/>
        <v>32.433661865049281</v>
      </c>
      <c r="M1319" s="9"/>
      <c r="N1319" s="9">
        <f t="shared" si="87"/>
        <v>0</v>
      </c>
    </row>
    <row r="1320" spans="1:14" x14ac:dyDescent="0.25">
      <c r="A1320" s="338">
        <v>42107</v>
      </c>
      <c r="B1320" s="345">
        <v>395</v>
      </c>
      <c r="C1320" s="345">
        <v>4</v>
      </c>
      <c r="D1320" s="345">
        <v>3</v>
      </c>
      <c r="E1320" s="345" t="s">
        <v>144</v>
      </c>
      <c r="F1320" s="345" t="s">
        <v>237</v>
      </c>
      <c r="G1320" s="345" t="s">
        <v>157</v>
      </c>
      <c r="H1320" s="345" t="s">
        <v>156</v>
      </c>
      <c r="I1320" s="326">
        <v>2.0490000000000001E-2</v>
      </c>
      <c r="J1320" s="336"/>
      <c r="K1320" s="330"/>
      <c r="L1320" s="9">
        <f t="shared" si="87"/>
        <v>15.534495830174375</v>
      </c>
      <c r="M1320" s="9"/>
      <c r="N1320" s="9">
        <f t="shared" si="87"/>
        <v>0</v>
      </c>
    </row>
    <row r="1321" spans="1:14" x14ac:dyDescent="0.25">
      <c r="A1321" s="338">
        <v>42107</v>
      </c>
      <c r="B1321" s="345">
        <v>396</v>
      </c>
      <c r="C1321" s="345">
        <v>4</v>
      </c>
      <c r="D1321" s="345">
        <v>3</v>
      </c>
      <c r="E1321" s="345" t="s">
        <v>144</v>
      </c>
      <c r="F1321" s="345" t="s">
        <v>148</v>
      </c>
      <c r="G1321" s="345" t="s">
        <v>157</v>
      </c>
      <c r="H1321" s="345" t="s">
        <v>155</v>
      </c>
      <c r="I1321" s="326">
        <v>1.4449999999999999E-2</v>
      </c>
      <c r="J1321" s="336"/>
      <c r="K1321" s="330"/>
      <c r="L1321" s="9">
        <f t="shared" si="87"/>
        <v>10.955269143290371</v>
      </c>
      <c r="M1321" s="9"/>
      <c r="N1321" s="9">
        <f t="shared" si="87"/>
        <v>0</v>
      </c>
    </row>
    <row r="1322" spans="1:14" x14ac:dyDescent="0.25">
      <c r="A1322" s="338">
        <v>42107</v>
      </c>
      <c r="B1322" s="345">
        <v>397</v>
      </c>
      <c r="C1322" s="345">
        <v>4</v>
      </c>
      <c r="D1322" s="345">
        <v>3</v>
      </c>
      <c r="E1322" s="345" t="s">
        <v>144</v>
      </c>
      <c r="F1322" s="345" t="s">
        <v>237</v>
      </c>
      <c r="G1322" s="345" t="s">
        <v>154</v>
      </c>
      <c r="H1322" s="345" t="s">
        <v>155</v>
      </c>
      <c r="I1322" s="326">
        <v>7.9299999999999995E-3</v>
      </c>
      <c r="J1322" s="336"/>
      <c r="K1322" s="330"/>
      <c r="L1322" s="9">
        <f t="shared" si="87"/>
        <v>6.0121304018195607</v>
      </c>
      <c r="M1322" s="9"/>
      <c r="N1322" s="9">
        <f t="shared" si="87"/>
        <v>0</v>
      </c>
    </row>
    <row r="1323" spans="1:14" x14ac:dyDescent="0.25">
      <c r="A1323" s="338">
        <v>42107</v>
      </c>
      <c r="B1323" s="345">
        <v>398</v>
      </c>
      <c r="C1323" s="345">
        <v>4</v>
      </c>
      <c r="D1323" s="345">
        <v>3</v>
      </c>
      <c r="E1323" s="345" t="s">
        <v>144</v>
      </c>
      <c r="F1323" s="345" t="s">
        <v>148</v>
      </c>
      <c r="G1323" s="345" t="s">
        <v>154</v>
      </c>
      <c r="H1323" s="345" t="s">
        <v>156</v>
      </c>
      <c r="I1323" s="326">
        <v>3.1019999999999999E-2</v>
      </c>
      <c r="J1323" s="336"/>
      <c r="K1323" s="330"/>
      <c r="L1323" s="9">
        <f t="shared" si="87"/>
        <v>23.51781652767248</v>
      </c>
      <c r="M1323" s="9"/>
      <c r="N1323" s="9">
        <f t="shared" si="87"/>
        <v>0</v>
      </c>
    </row>
    <row r="1324" spans="1:14" x14ac:dyDescent="0.25">
      <c r="A1324" s="338">
        <v>42107</v>
      </c>
      <c r="B1324" s="345">
        <v>399</v>
      </c>
      <c r="C1324" s="345">
        <v>4</v>
      </c>
      <c r="D1324" s="345">
        <v>3</v>
      </c>
      <c r="E1324" s="345" t="s">
        <v>144</v>
      </c>
      <c r="F1324" s="345" t="s">
        <v>237</v>
      </c>
      <c r="G1324" s="345" t="s">
        <v>154</v>
      </c>
      <c r="H1324" s="345" t="s">
        <v>154</v>
      </c>
      <c r="I1324" s="326">
        <v>1.0999999999999999E-2</v>
      </c>
      <c r="J1324" s="336"/>
      <c r="K1324" s="330"/>
      <c r="L1324" s="9">
        <f t="shared" si="87"/>
        <v>8.3396512509476874</v>
      </c>
      <c r="M1324" s="9"/>
      <c r="N1324" s="9">
        <f t="shared" si="87"/>
        <v>0</v>
      </c>
    </row>
    <row r="1325" spans="1:14" x14ac:dyDescent="0.25">
      <c r="A1325" s="338">
        <v>42107</v>
      </c>
      <c r="B1325" s="345">
        <v>402</v>
      </c>
      <c r="C1325" s="345">
        <v>4</v>
      </c>
      <c r="D1325" s="345">
        <v>3</v>
      </c>
      <c r="E1325" s="345" t="s">
        <v>144</v>
      </c>
      <c r="F1325" s="345" t="s">
        <v>149</v>
      </c>
      <c r="G1325" s="345" t="s">
        <v>154</v>
      </c>
      <c r="H1325" s="345" t="s">
        <v>155</v>
      </c>
      <c r="I1325" s="326">
        <v>2.7E-2</v>
      </c>
      <c r="J1325" s="336"/>
      <c r="K1325" s="330"/>
      <c r="L1325" s="9">
        <f t="shared" si="87"/>
        <v>20.470053070507962</v>
      </c>
      <c r="M1325" s="9"/>
      <c r="N1325" s="9">
        <f t="shared" si="87"/>
        <v>0</v>
      </c>
    </row>
    <row r="1326" spans="1:14" x14ac:dyDescent="0.25">
      <c r="A1326" s="338">
        <v>42107</v>
      </c>
      <c r="B1326" s="345">
        <v>405</v>
      </c>
      <c r="C1326" s="345">
        <v>4</v>
      </c>
      <c r="D1326" s="345">
        <v>3</v>
      </c>
      <c r="E1326" s="345" t="s">
        <v>144</v>
      </c>
      <c r="F1326" s="345" t="s">
        <v>148</v>
      </c>
      <c r="G1326" s="345" t="s">
        <v>154</v>
      </c>
      <c r="H1326" s="345" t="s">
        <v>154</v>
      </c>
      <c r="I1326" s="326">
        <v>5.8599999999999999E-2</v>
      </c>
      <c r="J1326" s="336"/>
      <c r="K1326" s="330"/>
      <c r="L1326" s="9">
        <f t="shared" si="87"/>
        <v>44.4275966641395</v>
      </c>
      <c r="M1326" s="9"/>
      <c r="N1326" s="9">
        <f t="shared" si="87"/>
        <v>0</v>
      </c>
    </row>
    <row r="1327" spans="1:14" x14ac:dyDescent="0.25">
      <c r="A1327" s="338">
        <v>42107</v>
      </c>
      <c r="B1327" s="345">
        <v>407</v>
      </c>
      <c r="C1327" s="345">
        <v>4</v>
      </c>
      <c r="D1327" s="345">
        <v>3</v>
      </c>
      <c r="E1327" s="345" t="s">
        <v>144</v>
      </c>
      <c r="F1327" s="345" t="s">
        <v>149</v>
      </c>
      <c r="G1327" s="345" t="s">
        <v>154</v>
      </c>
      <c r="H1327" s="345" t="s">
        <v>156</v>
      </c>
      <c r="I1327" s="326">
        <v>3.5099999999999999E-2</v>
      </c>
      <c r="J1327" s="336"/>
      <c r="K1327" s="330"/>
      <c r="L1327" s="9">
        <f t="shared" si="87"/>
        <v>26.61106899166035</v>
      </c>
      <c r="M1327" s="9"/>
      <c r="N1327" s="9">
        <f t="shared" si="87"/>
        <v>0</v>
      </c>
    </row>
    <row r="1328" spans="1:14" x14ac:dyDescent="0.25">
      <c r="A1328" s="338">
        <v>42107</v>
      </c>
      <c r="B1328" s="345">
        <v>409</v>
      </c>
      <c r="C1328" s="345">
        <v>4</v>
      </c>
      <c r="D1328" s="345">
        <v>3</v>
      </c>
      <c r="E1328" s="345" t="s">
        <v>144</v>
      </c>
      <c r="F1328" s="345" t="s">
        <v>150</v>
      </c>
      <c r="G1328" s="345" t="s">
        <v>154</v>
      </c>
      <c r="H1328" s="345" t="s">
        <v>154</v>
      </c>
      <c r="I1328" s="326">
        <v>0.03</v>
      </c>
      <c r="J1328" s="336"/>
      <c r="K1328" s="330"/>
      <c r="L1328" s="9">
        <f t="shared" si="87"/>
        <v>22.744503411675513</v>
      </c>
      <c r="M1328" s="9"/>
      <c r="N1328" s="9">
        <f t="shared" si="87"/>
        <v>0</v>
      </c>
    </row>
    <row r="1329" spans="1:14" x14ac:dyDescent="0.25">
      <c r="A1329" s="338">
        <v>42107</v>
      </c>
      <c r="B1329" s="345">
        <v>411</v>
      </c>
      <c r="C1329" s="345">
        <v>4</v>
      </c>
      <c r="D1329" s="345">
        <v>3</v>
      </c>
      <c r="E1329" s="345" t="s">
        <v>144</v>
      </c>
      <c r="F1329" s="345" t="s">
        <v>151</v>
      </c>
      <c r="G1329" s="345" t="s">
        <v>154</v>
      </c>
      <c r="H1329" s="345" t="s">
        <v>154</v>
      </c>
      <c r="I1329" s="326">
        <v>1.273E-2</v>
      </c>
      <c r="J1329" s="336"/>
      <c r="K1329" s="330"/>
      <c r="L1329" s="9">
        <f t="shared" si="87"/>
        <v>9.6512509476876431</v>
      </c>
      <c r="M1329" s="9"/>
      <c r="N1329" s="9">
        <f t="shared" si="87"/>
        <v>0</v>
      </c>
    </row>
    <row r="1330" spans="1:14" x14ac:dyDescent="0.25">
      <c r="A1330" s="338">
        <v>42107</v>
      </c>
      <c r="B1330" s="345">
        <v>413</v>
      </c>
      <c r="C1330" s="345">
        <v>4</v>
      </c>
      <c r="D1330" s="345">
        <v>3</v>
      </c>
      <c r="E1330" s="345" t="s">
        <v>144</v>
      </c>
      <c r="F1330" s="345" t="s">
        <v>148</v>
      </c>
      <c r="G1330" s="345" t="s">
        <v>157</v>
      </c>
      <c r="H1330" s="345" t="s">
        <v>156</v>
      </c>
      <c r="I1330" s="326">
        <v>0.10118000000000001</v>
      </c>
      <c r="J1330" s="336"/>
      <c r="K1330" s="330"/>
      <c r="L1330" s="9">
        <f t="shared" si="87"/>
        <v>76.70962850644429</v>
      </c>
      <c r="M1330" s="9"/>
      <c r="N1330" s="9">
        <f t="shared" si="87"/>
        <v>0</v>
      </c>
    </row>
    <row r="1331" spans="1:14" x14ac:dyDescent="0.25">
      <c r="A1331" s="338">
        <v>42107</v>
      </c>
      <c r="B1331" s="345">
        <v>414</v>
      </c>
      <c r="C1331" s="345">
        <v>4</v>
      </c>
      <c r="D1331" s="345">
        <v>3</v>
      </c>
      <c r="E1331" s="345" t="s">
        <v>144</v>
      </c>
      <c r="F1331" s="345" t="s">
        <v>151</v>
      </c>
      <c r="G1331" s="345" t="s">
        <v>154</v>
      </c>
      <c r="H1331" s="345" t="s">
        <v>156</v>
      </c>
      <c r="I1331" s="326">
        <v>9.1400000000000006E-3</v>
      </c>
      <c r="J1331" s="336"/>
      <c r="K1331" s="330"/>
      <c r="L1331" s="9">
        <f t="shared" si="87"/>
        <v>6.9294920394238062</v>
      </c>
      <c r="M1331" s="9"/>
      <c r="N1331" s="9">
        <f t="shared" si="87"/>
        <v>0</v>
      </c>
    </row>
    <row r="1332" spans="1:14" x14ac:dyDescent="0.25">
      <c r="A1332" s="338">
        <v>42107</v>
      </c>
      <c r="B1332" s="345">
        <v>415</v>
      </c>
      <c r="C1332" s="345">
        <v>4</v>
      </c>
      <c r="D1332" s="345">
        <v>3</v>
      </c>
      <c r="E1332" s="345" t="s">
        <v>144</v>
      </c>
      <c r="F1332" s="345" t="s">
        <v>148</v>
      </c>
      <c r="G1332" s="345" t="s">
        <v>157</v>
      </c>
      <c r="H1332" s="345" t="s">
        <v>154</v>
      </c>
      <c r="I1332" s="326">
        <v>2.7879999999999999E-2</v>
      </c>
      <c r="J1332" s="336"/>
      <c r="K1332" s="330"/>
      <c r="L1332" s="9">
        <f t="shared" si="87"/>
        <v>21.137225170583775</v>
      </c>
      <c r="M1332" s="9"/>
      <c r="N1332" s="9">
        <f t="shared" si="87"/>
        <v>0</v>
      </c>
    </row>
    <row r="1333" spans="1:14" x14ac:dyDescent="0.25">
      <c r="A1333" s="338">
        <v>42107</v>
      </c>
      <c r="B1333" s="345">
        <v>416</v>
      </c>
      <c r="C1333" s="345">
        <v>4</v>
      </c>
      <c r="D1333" s="345">
        <v>3</v>
      </c>
      <c r="E1333" s="345" t="s">
        <v>144</v>
      </c>
      <c r="F1333" s="345" t="s">
        <v>241</v>
      </c>
      <c r="G1333" s="345" t="s">
        <v>154</v>
      </c>
      <c r="H1333" s="345" t="s">
        <v>154</v>
      </c>
      <c r="I1333" s="326">
        <v>7.9600000000000001E-3</v>
      </c>
      <c r="J1333" s="336"/>
      <c r="K1333" s="330"/>
      <c r="L1333" s="9">
        <f t="shared" si="87"/>
        <v>6.0348749052312352</v>
      </c>
      <c r="M1333" s="9"/>
      <c r="N1333" s="9">
        <f t="shared" si="87"/>
        <v>0</v>
      </c>
    </row>
    <row r="1334" spans="1:14" x14ac:dyDescent="0.25">
      <c r="A1334" s="338">
        <v>42107</v>
      </c>
      <c r="B1334" s="345">
        <v>417</v>
      </c>
      <c r="C1334" s="345">
        <v>4</v>
      </c>
      <c r="D1334" s="345">
        <v>3</v>
      </c>
      <c r="E1334" s="345" t="s">
        <v>144</v>
      </c>
      <c r="F1334" s="345" t="s">
        <v>240</v>
      </c>
      <c r="G1334" s="345" t="s">
        <v>154</v>
      </c>
      <c r="H1334" s="345" t="s">
        <v>154</v>
      </c>
      <c r="I1334" s="326">
        <v>2.7E-2</v>
      </c>
      <c r="J1334" s="336"/>
      <c r="K1334" s="330"/>
      <c r="L1334" s="9">
        <f t="shared" si="87"/>
        <v>20.470053070507962</v>
      </c>
      <c r="M1334" s="9"/>
      <c r="N1334" s="9">
        <f t="shared" si="87"/>
        <v>0</v>
      </c>
    </row>
    <row r="1335" spans="1:14" x14ac:dyDescent="0.25">
      <c r="A1335" s="338">
        <v>42107</v>
      </c>
      <c r="B1335" s="345">
        <v>419</v>
      </c>
      <c r="C1335" s="345">
        <v>4</v>
      </c>
      <c r="D1335" s="345">
        <v>3</v>
      </c>
      <c r="E1335" s="345" t="s">
        <v>144</v>
      </c>
      <c r="F1335" s="345" t="s">
        <v>148</v>
      </c>
      <c r="G1335" s="345" t="s">
        <v>154</v>
      </c>
      <c r="H1335" s="345" t="s">
        <v>155</v>
      </c>
      <c r="I1335" s="326">
        <v>0.19789999999999999</v>
      </c>
      <c r="J1335" s="336"/>
      <c r="K1335" s="330"/>
      <c r="L1335" s="9">
        <f t="shared" si="87"/>
        <v>150.03790750568612</v>
      </c>
      <c r="M1335" s="9"/>
      <c r="N1335" s="9">
        <f t="shared" si="87"/>
        <v>0</v>
      </c>
    </row>
    <row r="1336" spans="1:14" x14ac:dyDescent="0.25">
      <c r="A1336" s="338">
        <v>42107</v>
      </c>
      <c r="B1336" s="345">
        <v>424</v>
      </c>
      <c r="C1336" s="345">
        <v>5</v>
      </c>
      <c r="D1336" s="345">
        <v>1</v>
      </c>
      <c r="E1336" s="345" t="s">
        <v>144</v>
      </c>
      <c r="F1336" s="345" t="s">
        <v>237</v>
      </c>
      <c r="G1336" s="345" t="s">
        <v>157</v>
      </c>
      <c r="H1336" s="345" t="s">
        <v>156</v>
      </c>
      <c r="I1336" s="326">
        <v>0.02</v>
      </c>
      <c r="J1336" s="336"/>
      <c r="K1336" s="330"/>
      <c r="L1336" s="9">
        <f t="shared" ref="L1336:N1399" si="89">(10000*I1336)/13.19</f>
        <v>15.163002274450342</v>
      </c>
      <c r="M1336" s="9"/>
      <c r="N1336" s="9">
        <f t="shared" si="89"/>
        <v>0</v>
      </c>
    </row>
    <row r="1337" spans="1:14" x14ac:dyDescent="0.25">
      <c r="A1337" s="338">
        <v>42107</v>
      </c>
      <c r="B1337" s="345">
        <v>425</v>
      </c>
      <c r="C1337" s="345">
        <v>5</v>
      </c>
      <c r="D1337" s="345">
        <v>1</v>
      </c>
      <c r="E1337" s="345" t="s">
        <v>144</v>
      </c>
      <c r="F1337" s="345" t="s">
        <v>237</v>
      </c>
      <c r="G1337" s="345" t="s">
        <v>157</v>
      </c>
      <c r="H1337" s="345" t="s">
        <v>155</v>
      </c>
      <c r="I1337" s="326">
        <v>3.6999999999999998E-2</v>
      </c>
      <c r="J1337" s="336"/>
      <c r="K1337" s="330"/>
      <c r="L1337" s="9">
        <f t="shared" si="89"/>
        <v>28.051554207733133</v>
      </c>
      <c r="M1337" s="9"/>
      <c r="N1337" s="9">
        <f t="shared" si="89"/>
        <v>0</v>
      </c>
    </row>
    <row r="1338" spans="1:14" x14ac:dyDescent="0.25">
      <c r="A1338" s="338">
        <v>42107</v>
      </c>
      <c r="B1338" s="345">
        <v>427</v>
      </c>
      <c r="C1338" s="345">
        <v>5</v>
      </c>
      <c r="D1338" s="345">
        <v>1</v>
      </c>
      <c r="E1338" s="345" t="s">
        <v>144</v>
      </c>
      <c r="F1338" s="345" t="s">
        <v>151</v>
      </c>
      <c r="G1338" s="345" t="s">
        <v>154</v>
      </c>
      <c r="H1338" s="345" t="s">
        <v>154</v>
      </c>
      <c r="I1338" s="326">
        <v>1.9E-2</v>
      </c>
      <c r="J1338" s="336"/>
      <c r="K1338" s="330"/>
      <c r="L1338" s="9">
        <f t="shared" si="89"/>
        <v>14.404852160727824</v>
      </c>
      <c r="M1338" s="9"/>
      <c r="N1338" s="9">
        <f t="shared" si="89"/>
        <v>0</v>
      </c>
    </row>
    <row r="1339" spans="1:14" x14ac:dyDescent="0.25">
      <c r="A1339" s="338">
        <v>42107</v>
      </c>
      <c r="B1339" s="345">
        <v>428</v>
      </c>
      <c r="C1339" s="345">
        <v>5</v>
      </c>
      <c r="D1339" s="345">
        <v>1</v>
      </c>
      <c r="E1339" s="345" t="s">
        <v>144</v>
      </c>
      <c r="F1339" s="345" t="s">
        <v>237</v>
      </c>
      <c r="G1339" s="345" t="s">
        <v>157</v>
      </c>
      <c r="H1339" s="345" t="s">
        <v>154</v>
      </c>
      <c r="I1339" s="326">
        <v>7.0000000000000001E-3</v>
      </c>
      <c r="J1339" s="336"/>
      <c r="K1339" s="330"/>
      <c r="L1339" s="9">
        <f t="shared" si="89"/>
        <v>5.3070507960576192</v>
      </c>
      <c r="M1339" s="9"/>
      <c r="N1339" s="9">
        <f t="shared" si="89"/>
        <v>0</v>
      </c>
    </row>
    <row r="1340" spans="1:14" x14ac:dyDescent="0.25">
      <c r="A1340" s="338">
        <v>42107</v>
      </c>
      <c r="B1340" s="345">
        <v>433</v>
      </c>
      <c r="C1340" s="345">
        <v>5</v>
      </c>
      <c r="D1340" s="345">
        <v>1</v>
      </c>
      <c r="E1340" s="345" t="s">
        <v>144</v>
      </c>
      <c r="F1340" s="345" t="s">
        <v>148</v>
      </c>
      <c r="G1340" s="345" t="s">
        <v>157</v>
      </c>
      <c r="H1340" s="345" t="s">
        <v>154</v>
      </c>
      <c r="I1340" s="326">
        <v>0.115</v>
      </c>
      <c r="J1340" s="336"/>
      <c r="K1340" s="330"/>
      <c r="L1340" s="9">
        <f t="shared" si="89"/>
        <v>87.187263078089458</v>
      </c>
      <c r="M1340" s="9"/>
      <c r="N1340" s="9">
        <f t="shared" si="89"/>
        <v>0</v>
      </c>
    </row>
    <row r="1341" spans="1:14" x14ac:dyDescent="0.25">
      <c r="A1341" s="338">
        <v>42107</v>
      </c>
      <c r="B1341" s="345">
        <v>434</v>
      </c>
      <c r="C1341" s="345">
        <v>5</v>
      </c>
      <c r="D1341" s="345">
        <v>1</v>
      </c>
      <c r="E1341" s="345" t="s">
        <v>144</v>
      </c>
      <c r="F1341" s="345" t="s">
        <v>240</v>
      </c>
      <c r="G1341" s="345" t="s">
        <v>154</v>
      </c>
      <c r="H1341" s="345" t="s">
        <v>154</v>
      </c>
      <c r="I1341" s="326">
        <v>7.8420000000000004E-2</v>
      </c>
      <c r="J1341" s="336"/>
      <c r="K1341" s="330"/>
      <c r="L1341" s="9">
        <f t="shared" si="89"/>
        <v>59.454131918119792</v>
      </c>
      <c r="M1341" s="9"/>
      <c r="N1341" s="9">
        <f t="shared" si="89"/>
        <v>0</v>
      </c>
    </row>
    <row r="1342" spans="1:14" x14ac:dyDescent="0.25">
      <c r="A1342" s="338">
        <v>42107</v>
      </c>
      <c r="B1342" s="345">
        <v>435</v>
      </c>
      <c r="C1342" s="345">
        <v>5</v>
      </c>
      <c r="D1342" s="345">
        <v>1</v>
      </c>
      <c r="E1342" s="345" t="s">
        <v>144</v>
      </c>
      <c r="F1342" s="345" t="s">
        <v>148</v>
      </c>
      <c r="G1342" s="345" t="s">
        <v>157</v>
      </c>
      <c r="H1342" s="345" t="s">
        <v>155</v>
      </c>
      <c r="I1342" s="326">
        <v>2.9000000000000001E-2</v>
      </c>
      <c r="J1342" s="336"/>
      <c r="K1342" s="330"/>
      <c r="L1342" s="9">
        <f t="shared" si="89"/>
        <v>21.986353297952995</v>
      </c>
      <c r="M1342" s="9"/>
      <c r="N1342" s="9">
        <f t="shared" si="89"/>
        <v>0</v>
      </c>
    </row>
    <row r="1343" spans="1:14" x14ac:dyDescent="0.25">
      <c r="A1343" s="338">
        <v>42107</v>
      </c>
      <c r="B1343" s="345">
        <v>436</v>
      </c>
      <c r="C1343" s="345">
        <v>5</v>
      </c>
      <c r="D1343" s="345">
        <v>1</v>
      </c>
      <c r="E1343" s="345" t="s">
        <v>144</v>
      </c>
      <c r="F1343" s="345" t="s">
        <v>237</v>
      </c>
      <c r="G1343" s="345" t="s">
        <v>154</v>
      </c>
      <c r="H1343" s="345" t="s">
        <v>154</v>
      </c>
      <c r="I1343" s="326">
        <v>2.5999999999999999E-2</v>
      </c>
      <c r="J1343" s="336"/>
      <c r="K1343" s="330"/>
      <c r="L1343" s="9">
        <f t="shared" si="89"/>
        <v>19.711902956785444</v>
      </c>
      <c r="M1343" s="9"/>
      <c r="N1343" s="9">
        <f t="shared" si="89"/>
        <v>0</v>
      </c>
    </row>
    <row r="1344" spans="1:14" x14ac:dyDescent="0.25">
      <c r="A1344" s="338">
        <v>42107</v>
      </c>
      <c r="B1344" s="345">
        <v>437</v>
      </c>
      <c r="C1344" s="345">
        <v>5</v>
      </c>
      <c r="D1344" s="345">
        <v>1</v>
      </c>
      <c r="E1344" s="345" t="s">
        <v>144</v>
      </c>
      <c r="F1344" s="345" t="s">
        <v>148</v>
      </c>
      <c r="G1344" s="345" t="s">
        <v>154</v>
      </c>
      <c r="H1344" s="345" t="s">
        <v>156</v>
      </c>
      <c r="I1344" s="326">
        <v>1.9E-2</v>
      </c>
      <c r="J1344" s="336"/>
      <c r="K1344" s="330"/>
      <c r="L1344" s="9">
        <f t="shared" si="89"/>
        <v>14.404852160727824</v>
      </c>
      <c r="M1344" s="9"/>
      <c r="N1344" s="9">
        <f t="shared" si="89"/>
        <v>0</v>
      </c>
    </row>
    <row r="1345" spans="1:14" x14ac:dyDescent="0.25">
      <c r="A1345" s="338">
        <v>42107</v>
      </c>
      <c r="B1345" s="345">
        <v>438</v>
      </c>
      <c r="C1345" s="345">
        <v>5</v>
      </c>
      <c r="D1345" s="345">
        <v>1</v>
      </c>
      <c r="E1345" s="345" t="s">
        <v>144</v>
      </c>
      <c r="F1345" s="345" t="s">
        <v>237</v>
      </c>
      <c r="G1345" s="345" t="s">
        <v>154</v>
      </c>
      <c r="H1345" s="345" t="s">
        <v>156</v>
      </c>
      <c r="I1345" s="326">
        <v>1.4E-2</v>
      </c>
      <c r="J1345" s="336"/>
      <c r="K1345" s="330"/>
      <c r="L1345" s="9">
        <f t="shared" si="89"/>
        <v>10.614101592115238</v>
      </c>
      <c r="M1345" s="9"/>
      <c r="N1345" s="9">
        <f t="shared" si="89"/>
        <v>0</v>
      </c>
    </row>
    <row r="1346" spans="1:14" x14ac:dyDescent="0.25">
      <c r="A1346" s="338">
        <v>42107</v>
      </c>
      <c r="B1346" s="345">
        <v>441</v>
      </c>
      <c r="C1346" s="345">
        <v>5</v>
      </c>
      <c r="D1346" s="345">
        <v>1</v>
      </c>
      <c r="E1346" s="345" t="s">
        <v>144</v>
      </c>
      <c r="F1346" s="345" t="s">
        <v>148</v>
      </c>
      <c r="G1346" s="345" t="s">
        <v>154</v>
      </c>
      <c r="H1346" s="345" t="s">
        <v>154</v>
      </c>
      <c r="I1346" s="326">
        <v>0.04</v>
      </c>
      <c r="J1346" s="336"/>
      <c r="K1346" s="330"/>
      <c r="L1346" s="9">
        <f t="shared" si="89"/>
        <v>30.326004548900684</v>
      </c>
      <c r="M1346" s="9"/>
      <c r="N1346" s="9">
        <f t="shared" si="89"/>
        <v>0</v>
      </c>
    </row>
    <row r="1347" spans="1:14" x14ac:dyDescent="0.25">
      <c r="A1347" s="338">
        <v>42107</v>
      </c>
      <c r="B1347" s="345">
        <v>444</v>
      </c>
      <c r="C1347" s="345">
        <v>5</v>
      </c>
      <c r="D1347" s="345">
        <v>1</v>
      </c>
      <c r="E1347" s="345" t="s">
        <v>144</v>
      </c>
      <c r="F1347" s="345" t="s">
        <v>148</v>
      </c>
      <c r="G1347" s="345" t="s">
        <v>154</v>
      </c>
      <c r="H1347" s="345" t="s">
        <v>155</v>
      </c>
      <c r="I1347" s="326">
        <v>0.05</v>
      </c>
      <c r="J1347" s="336"/>
      <c r="K1347" s="330"/>
      <c r="L1347" s="9">
        <f t="shared" si="89"/>
        <v>37.907505686125852</v>
      </c>
      <c r="M1347" s="9"/>
      <c r="N1347" s="9">
        <f t="shared" si="89"/>
        <v>0</v>
      </c>
    </row>
    <row r="1348" spans="1:14" x14ac:dyDescent="0.25">
      <c r="A1348" s="338">
        <v>42107</v>
      </c>
      <c r="B1348" s="345">
        <v>445</v>
      </c>
      <c r="C1348" s="345">
        <v>5</v>
      </c>
      <c r="D1348" s="345">
        <v>1</v>
      </c>
      <c r="E1348" s="345" t="s">
        <v>144</v>
      </c>
      <c r="F1348" s="345" t="s">
        <v>241</v>
      </c>
      <c r="G1348" s="345" t="s">
        <v>154</v>
      </c>
      <c r="H1348" s="345" t="s">
        <v>154</v>
      </c>
      <c r="I1348" s="326">
        <v>8.4000000000000005E-2</v>
      </c>
      <c r="J1348" s="336"/>
      <c r="K1348" s="330"/>
      <c r="L1348" s="9">
        <f t="shared" si="89"/>
        <v>63.684609552691434</v>
      </c>
      <c r="M1348" s="9"/>
      <c r="N1348" s="9">
        <f t="shared" si="89"/>
        <v>0</v>
      </c>
    </row>
    <row r="1349" spans="1:14" x14ac:dyDescent="0.25">
      <c r="A1349" s="338">
        <v>42107</v>
      </c>
      <c r="B1349" s="345">
        <v>446</v>
      </c>
      <c r="C1349" s="345">
        <v>5</v>
      </c>
      <c r="D1349" s="345">
        <v>1</v>
      </c>
      <c r="E1349" s="345" t="s">
        <v>144</v>
      </c>
      <c r="F1349" s="345" t="s">
        <v>237</v>
      </c>
      <c r="G1349" s="345" t="s">
        <v>154</v>
      </c>
      <c r="H1349" s="345" t="s">
        <v>155</v>
      </c>
      <c r="I1349" s="326">
        <v>1.6E-2</v>
      </c>
      <c r="J1349" s="336"/>
      <c r="K1349" s="330"/>
      <c r="L1349" s="9">
        <f t="shared" si="89"/>
        <v>12.130401819560273</v>
      </c>
      <c r="M1349" s="9"/>
      <c r="N1349" s="9">
        <f t="shared" si="89"/>
        <v>0</v>
      </c>
    </row>
    <row r="1350" spans="1:14" x14ac:dyDescent="0.25">
      <c r="A1350" s="338">
        <v>42107</v>
      </c>
      <c r="B1350" s="345">
        <v>447</v>
      </c>
      <c r="C1350" s="345">
        <v>5</v>
      </c>
      <c r="D1350" s="345">
        <v>1</v>
      </c>
      <c r="E1350" s="345" t="s">
        <v>144</v>
      </c>
      <c r="F1350" s="345" t="s">
        <v>149</v>
      </c>
      <c r="G1350" s="345" t="s">
        <v>154</v>
      </c>
      <c r="H1350" s="345" t="s">
        <v>155</v>
      </c>
      <c r="I1350" s="326">
        <v>2.103E-2</v>
      </c>
      <c r="J1350" s="336"/>
      <c r="K1350" s="330"/>
      <c r="L1350" s="9">
        <f t="shared" si="89"/>
        <v>15.943896891584535</v>
      </c>
      <c r="M1350" s="9"/>
      <c r="N1350" s="9">
        <f t="shared" si="89"/>
        <v>0</v>
      </c>
    </row>
    <row r="1351" spans="1:14" x14ac:dyDescent="0.25">
      <c r="A1351" s="338">
        <v>42107</v>
      </c>
      <c r="B1351" s="345">
        <v>451</v>
      </c>
      <c r="C1351" s="345">
        <v>5</v>
      </c>
      <c r="D1351" s="345">
        <v>1</v>
      </c>
      <c r="E1351" s="345" t="s">
        <v>144</v>
      </c>
      <c r="F1351" s="345" t="s">
        <v>148</v>
      </c>
      <c r="G1351" s="345" t="s">
        <v>157</v>
      </c>
      <c r="H1351" s="345" t="s">
        <v>156</v>
      </c>
      <c r="I1351" s="326">
        <v>1.2999999999999999E-2</v>
      </c>
      <c r="J1351" s="336"/>
      <c r="K1351" s="330"/>
      <c r="L1351" s="9">
        <f t="shared" si="89"/>
        <v>9.855951478392722</v>
      </c>
      <c r="M1351" s="9"/>
      <c r="N1351" s="9">
        <f t="shared" si="89"/>
        <v>0</v>
      </c>
    </row>
    <row r="1352" spans="1:14" x14ac:dyDescent="0.25">
      <c r="A1352" s="338">
        <v>42107</v>
      </c>
      <c r="B1352" s="345">
        <v>452</v>
      </c>
      <c r="C1352" s="345">
        <v>5</v>
      </c>
      <c r="D1352" s="345">
        <v>1</v>
      </c>
      <c r="E1352" s="345" t="s">
        <v>144</v>
      </c>
      <c r="F1352" s="345" t="s">
        <v>149</v>
      </c>
      <c r="G1352" s="345" t="s">
        <v>154</v>
      </c>
      <c r="H1352" s="345" t="s">
        <v>154</v>
      </c>
      <c r="I1352" s="326">
        <v>3.2000000000000001E-2</v>
      </c>
      <c r="J1352" s="336"/>
      <c r="K1352" s="330"/>
      <c r="L1352" s="9">
        <f t="shared" si="89"/>
        <v>24.260803639120546</v>
      </c>
      <c r="M1352" s="9"/>
      <c r="N1352" s="9">
        <f t="shared" si="89"/>
        <v>0</v>
      </c>
    </row>
    <row r="1353" spans="1:14" x14ac:dyDescent="0.25">
      <c r="A1353" s="338">
        <v>42107</v>
      </c>
      <c r="B1353" s="345">
        <v>453</v>
      </c>
      <c r="C1353" s="345">
        <v>5</v>
      </c>
      <c r="D1353" s="345">
        <v>1</v>
      </c>
      <c r="E1353" s="345" t="s">
        <v>144</v>
      </c>
      <c r="F1353" s="345" t="s">
        <v>150</v>
      </c>
      <c r="G1353" s="345" t="s">
        <v>154</v>
      </c>
      <c r="H1353" s="345" t="s">
        <v>154</v>
      </c>
      <c r="I1353" s="326">
        <v>3.5999999999999997E-2</v>
      </c>
      <c r="J1353" s="336"/>
      <c r="K1353" s="330"/>
      <c r="L1353" s="9">
        <f t="shared" si="89"/>
        <v>27.293404094010615</v>
      </c>
      <c r="M1353" s="9"/>
      <c r="N1353" s="9">
        <f t="shared" si="89"/>
        <v>0</v>
      </c>
    </row>
    <row r="1354" spans="1:14" x14ac:dyDescent="0.25">
      <c r="A1354" s="338">
        <v>42107</v>
      </c>
      <c r="B1354" s="345">
        <v>454</v>
      </c>
      <c r="C1354" s="345">
        <v>5</v>
      </c>
      <c r="D1354" s="345">
        <v>1</v>
      </c>
      <c r="E1354" s="345" t="s">
        <v>144</v>
      </c>
      <c r="F1354" s="345" t="s">
        <v>149</v>
      </c>
      <c r="G1354" s="345" t="s">
        <v>154</v>
      </c>
      <c r="H1354" s="345" t="s">
        <v>156</v>
      </c>
      <c r="I1354" s="326">
        <v>2.7390000000000001E-2</v>
      </c>
      <c r="J1354" s="336"/>
      <c r="K1354" s="330"/>
      <c r="L1354" s="9">
        <f t="shared" si="89"/>
        <v>20.765731614859746</v>
      </c>
      <c r="M1354" s="9"/>
      <c r="N1354" s="9">
        <f t="shared" si="89"/>
        <v>0</v>
      </c>
    </row>
    <row r="1355" spans="1:14" x14ac:dyDescent="0.25">
      <c r="A1355" s="338">
        <v>42107</v>
      </c>
      <c r="B1355" s="345">
        <v>492</v>
      </c>
      <c r="C1355" s="345">
        <v>5</v>
      </c>
      <c r="D1355" s="345">
        <v>3</v>
      </c>
      <c r="E1355" s="345" t="s">
        <v>143</v>
      </c>
      <c r="F1355" s="345" t="s">
        <v>148</v>
      </c>
      <c r="G1355" s="345" t="s">
        <v>154</v>
      </c>
      <c r="H1355" s="345" t="s">
        <v>154</v>
      </c>
      <c r="I1355" s="326">
        <v>3.3950000000000001E-2</v>
      </c>
      <c r="J1355" s="336"/>
      <c r="K1355" s="330"/>
      <c r="L1355" s="9">
        <f t="shared" si="89"/>
        <v>25.739196360879454</v>
      </c>
      <c r="M1355" s="9"/>
      <c r="N1355" s="9">
        <f t="shared" si="89"/>
        <v>0</v>
      </c>
    </row>
    <row r="1356" spans="1:14" x14ac:dyDescent="0.25">
      <c r="A1356" s="338">
        <v>42107</v>
      </c>
      <c r="B1356" s="345">
        <v>493</v>
      </c>
      <c r="C1356" s="345">
        <v>5</v>
      </c>
      <c r="D1356" s="345">
        <v>3</v>
      </c>
      <c r="E1356" s="345" t="s">
        <v>143</v>
      </c>
      <c r="F1356" s="345" t="s">
        <v>149</v>
      </c>
      <c r="G1356" s="345" t="s">
        <v>154</v>
      </c>
      <c r="H1356" s="345" t="s">
        <v>155</v>
      </c>
      <c r="I1356" s="326">
        <v>4.7410000000000001E-2</v>
      </c>
      <c r="J1356" s="336"/>
      <c r="K1356" s="330"/>
      <c r="L1356" s="9">
        <f t="shared" si="89"/>
        <v>35.943896891584536</v>
      </c>
      <c r="M1356" s="9"/>
      <c r="N1356" s="9">
        <f t="shared" si="89"/>
        <v>0</v>
      </c>
    </row>
    <row r="1357" spans="1:14" x14ac:dyDescent="0.25">
      <c r="A1357" s="338">
        <v>42107</v>
      </c>
      <c r="B1357" s="345">
        <v>496</v>
      </c>
      <c r="C1357" s="345">
        <v>5</v>
      </c>
      <c r="D1357" s="345">
        <v>3</v>
      </c>
      <c r="E1357" s="345" t="s">
        <v>143</v>
      </c>
      <c r="F1357" s="345" t="s">
        <v>237</v>
      </c>
      <c r="G1357" s="345" t="s">
        <v>157</v>
      </c>
      <c r="H1357" s="345" t="s">
        <v>156</v>
      </c>
      <c r="I1357" s="326">
        <v>5.9560000000000002E-2</v>
      </c>
      <c r="J1357" s="336"/>
      <c r="K1357" s="330"/>
      <c r="L1357" s="9">
        <f t="shared" si="89"/>
        <v>45.155420773313118</v>
      </c>
      <c r="M1357" s="9"/>
      <c r="N1357" s="9">
        <f t="shared" si="89"/>
        <v>0</v>
      </c>
    </row>
    <row r="1358" spans="1:14" x14ac:dyDescent="0.25">
      <c r="A1358" s="338">
        <v>42107</v>
      </c>
      <c r="B1358" s="345">
        <v>497</v>
      </c>
      <c r="C1358" s="345">
        <v>5</v>
      </c>
      <c r="D1358" s="345">
        <v>3</v>
      </c>
      <c r="E1358" s="345" t="s">
        <v>143</v>
      </c>
      <c r="F1358" s="345" t="s">
        <v>151</v>
      </c>
      <c r="G1358" s="345" t="s">
        <v>154</v>
      </c>
      <c r="H1358" s="345" t="s">
        <v>156</v>
      </c>
      <c r="I1358" s="326">
        <v>1.0999999999999999E-2</v>
      </c>
      <c r="J1358" s="336"/>
      <c r="K1358" s="330"/>
      <c r="L1358" s="9">
        <f t="shared" si="89"/>
        <v>8.3396512509476874</v>
      </c>
      <c r="M1358" s="9"/>
      <c r="N1358" s="9">
        <f t="shared" si="89"/>
        <v>0</v>
      </c>
    </row>
    <row r="1359" spans="1:14" x14ac:dyDescent="0.25">
      <c r="A1359" s="338">
        <v>42107</v>
      </c>
      <c r="B1359" s="345">
        <v>498</v>
      </c>
      <c r="C1359" s="345">
        <v>5</v>
      </c>
      <c r="D1359" s="345">
        <v>3</v>
      </c>
      <c r="E1359" s="345" t="s">
        <v>143</v>
      </c>
      <c r="F1359" s="345" t="s">
        <v>149</v>
      </c>
      <c r="G1359" s="345" t="s">
        <v>154</v>
      </c>
      <c r="H1359" s="345" t="s">
        <v>156</v>
      </c>
      <c r="I1359" s="326">
        <v>4.1489999999999999E-2</v>
      </c>
      <c r="J1359" s="336"/>
      <c r="K1359" s="330"/>
      <c r="L1359" s="9">
        <f t="shared" si="89"/>
        <v>31.455648218347232</v>
      </c>
      <c r="M1359" s="9"/>
      <c r="N1359" s="9">
        <f t="shared" si="89"/>
        <v>0</v>
      </c>
    </row>
    <row r="1360" spans="1:14" x14ac:dyDescent="0.25">
      <c r="A1360" s="338">
        <v>42107</v>
      </c>
      <c r="B1360" s="345">
        <v>499</v>
      </c>
      <c r="C1360" s="345">
        <v>5</v>
      </c>
      <c r="D1360" s="345">
        <v>3</v>
      </c>
      <c r="E1360" s="345" t="s">
        <v>143</v>
      </c>
      <c r="F1360" s="345" t="s">
        <v>150</v>
      </c>
      <c r="G1360" s="345" t="s">
        <v>154</v>
      </c>
      <c r="H1360" s="345" t="s">
        <v>154</v>
      </c>
      <c r="I1360" s="326">
        <v>9.8640000000000005E-2</v>
      </c>
      <c r="J1360" s="336"/>
      <c r="K1360" s="330"/>
      <c r="L1360" s="9">
        <f t="shared" si="89"/>
        <v>74.783927217589095</v>
      </c>
      <c r="M1360" s="9"/>
      <c r="N1360" s="9">
        <f t="shared" si="89"/>
        <v>0</v>
      </c>
    </row>
    <row r="1361" spans="1:14" x14ac:dyDescent="0.25">
      <c r="A1361" s="338">
        <v>42107</v>
      </c>
      <c r="B1361" s="345">
        <v>500</v>
      </c>
      <c r="C1361" s="345">
        <v>5</v>
      </c>
      <c r="D1361" s="345">
        <v>3</v>
      </c>
      <c r="E1361" s="345" t="s">
        <v>143</v>
      </c>
      <c r="F1361" s="345" t="s">
        <v>240</v>
      </c>
      <c r="G1361" s="345" t="s">
        <v>154</v>
      </c>
      <c r="H1361" s="345" t="s">
        <v>154</v>
      </c>
      <c r="I1361" s="326">
        <v>1.17E-2</v>
      </c>
      <c r="J1361" s="336"/>
      <c r="K1361" s="330"/>
      <c r="L1361" s="9">
        <f t="shared" si="89"/>
        <v>8.8703563305534505</v>
      </c>
      <c r="M1361" s="9"/>
      <c r="N1361" s="9">
        <f t="shared" si="89"/>
        <v>0</v>
      </c>
    </row>
    <row r="1362" spans="1:14" x14ac:dyDescent="0.25">
      <c r="A1362" s="338">
        <v>42107</v>
      </c>
      <c r="B1362" s="345">
        <v>503</v>
      </c>
      <c r="C1362" s="345">
        <v>5</v>
      </c>
      <c r="D1362" s="345">
        <v>3</v>
      </c>
      <c r="E1362" s="345" t="s">
        <v>143</v>
      </c>
      <c r="F1362" s="345" t="s">
        <v>151</v>
      </c>
      <c r="G1362" s="345" t="s">
        <v>154</v>
      </c>
      <c r="H1362" s="345" t="s">
        <v>154</v>
      </c>
      <c r="I1362" s="326">
        <v>2.7399999999999998E-3</v>
      </c>
      <c r="J1362" s="336"/>
      <c r="K1362" s="330"/>
      <c r="L1362" s="9">
        <f t="shared" si="89"/>
        <v>2.0773313115996968</v>
      </c>
      <c r="M1362" s="9"/>
      <c r="N1362" s="9">
        <f t="shared" si="89"/>
        <v>0</v>
      </c>
    </row>
    <row r="1363" spans="1:14" x14ac:dyDescent="0.25">
      <c r="A1363" s="338">
        <v>42107</v>
      </c>
      <c r="B1363" s="345">
        <v>504</v>
      </c>
      <c r="C1363" s="345">
        <v>5</v>
      </c>
      <c r="D1363" s="345">
        <v>3</v>
      </c>
      <c r="E1363" s="345" t="s">
        <v>143</v>
      </c>
      <c r="F1363" s="345" t="s">
        <v>148</v>
      </c>
      <c r="G1363" s="345" t="s">
        <v>154</v>
      </c>
      <c r="H1363" s="345" t="s">
        <v>155</v>
      </c>
      <c r="I1363" s="326">
        <v>1.307E-2</v>
      </c>
      <c r="J1363" s="336"/>
      <c r="K1363" s="330"/>
      <c r="L1363" s="9">
        <f t="shared" si="89"/>
        <v>9.9090219863532969</v>
      </c>
      <c r="M1363" s="9"/>
      <c r="N1363" s="9">
        <f t="shared" si="89"/>
        <v>0</v>
      </c>
    </row>
    <row r="1364" spans="1:14" x14ac:dyDescent="0.25">
      <c r="A1364" s="338">
        <v>42107</v>
      </c>
      <c r="B1364" s="345">
        <v>505</v>
      </c>
      <c r="C1364" s="345">
        <v>5</v>
      </c>
      <c r="D1364" s="345">
        <v>3</v>
      </c>
      <c r="E1364" s="345" t="s">
        <v>143</v>
      </c>
      <c r="F1364" s="345" t="s">
        <v>237</v>
      </c>
      <c r="G1364" s="345" t="s">
        <v>154</v>
      </c>
      <c r="H1364" s="345" t="s">
        <v>155</v>
      </c>
      <c r="I1364" s="326">
        <v>5.3539999999999997E-2</v>
      </c>
      <c r="J1364" s="336"/>
      <c r="K1364" s="330"/>
      <c r="L1364" s="9">
        <f t="shared" si="89"/>
        <v>40.59135708870356</v>
      </c>
      <c r="M1364" s="9"/>
      <c r="N1364" s="9">
        <f t="shared" si="89"/>
        <v>0</v>
      </c>
    </row>
    <row r="1365" spans="1:14" x14ac:dyDescent="0.25">
      <c r="A1365" s="338">
        <v>42107</v>
      </c>
      <c r="B1365" s="345">
        <v>507</v>
      </c>
      <c r="C1365" s="345">
        <v>5</v>
      </c>
      <c r="D1365" s="345">
        <v>3</v>
      </c>
      <c r="E1365" s="345" t="s">
        <v>143</v>
      </c>
      <c r="F1365" s="345" t="s">
        <v>237</v>
      </c>
      <c r="G1365" s="345" t="s">
        <v>154</v>
      </c>
      <c r="H1365" s="345" t="s">
        <v>154</v>
      </c>
      <c r="I1365" s="326">
        <v>7.0699999999999999E-3</v>
      </c>
      <c r="J1365" s="336"/>
      <c r="K1365" s="330"/>
      <c r="L1365" s="9">
        <f t="shared" si="89"/>
        <v>5.3601213040181959</v>
      </c>
      <c r="M1365" s="9"/>
      <c r="N1365" s="9">
        <f t="shared" si="89"/>
        <v>0</v>
      </c>
    </row>
    <row r="1366" spans="1:14" x14ac:dyDescent="0.25">
      <c r="A1366" s="338">
        <v>42107</v>
      </c>
      <c r="B1366" s="345">
        <v>508</v>
      </c>
      <c r="C1366" s="345">
        <v>5</v>
      </c>
      <c r="D1366" s="345">
        <v>3</v>
      </c>
      <c r="E1366" s="345" t="s">
        <v>143</v>
      </c>
      <c r="F1366" s="345" t="s">
        <v>148</v>
      </c>
      <c r="G1366" s="345" t="s">
        <v>157</v>
      </c>
      <c r="H1366" s="345" t="s">
        <v>154</v>
      </c>
      <c r="I1366" s="326">
        <v>4.7309999999999998E-2</v>
      </c>
      <c r="J1366" s="336"/>
      <c r="K1366" s="330"/>
      <c r="L1366" s="9">
        <f t="shared" si="89"/>
        <v>35.86808188021228</v>
      </c>
      <c r="M1366" s="9"/>
      <c r="N1366" s="9">
        <f t="shared" si="89"/>
        <v>0</v>
      </c>
    </row>
    <row r="1367" spans="1:14" x14ac:dyDescent="0.25">
      <c r="A1367" s="338">
        <v>42107</v>
      </c>
      <c r="B1367" s="345">
        <v>511</v>
      </c>
      <c r="C1367" s="345">
        <v>5</v>
      </c>
      <c r="D1367" s="345">
        <v>3</v>
      </c>
      <c r="E1367" s="345" t="s">
        <v>143</v>
      </c>
      <c r="F1367" s="345" t="s">
        <v>148</v>
      </c>
      <c r="G1367" s="345" t="s">
        <v>157</v>
      </c>
      <c r="H1367" s="345" t="s">
        <v>156</v>
      </c>
      <c r="I1367" s="326">
        <v>0.105</v>
      </c>
      <c r="J1367" s="336"/>
      <c r="K1367" s="330"/>
      <c r="L1367" s="9">
        <f t="shared" si="89"/>
        <v>79.605761940864298</v>
      </c>
      <c r="M1367" s="9"/>
      <c r="N1367" s="9">
        <f t="shared" si="89"/>
        <v>0</v>
      </c>
    </row>
    <row r="1368" spans="1:14" x14ac:dyDescent="0.25">
      <c r="A1368" s="338">
        <v>42107</v>
      </c>
      <c r="B1368" s="345">
        <v>512</v>
      </c>
      <c r="C1368" s="345">
        <v>5</v>
      </c>
      <c r="D1368" s="345">
        <v>3</v>
      </c>
      <c r="E1368" s="345" t="s">
        <v>143</v>
      </c>
      <c r="F1368" s="345" t="s">
        <v>237</v>
      </c>
      <c r="G1368" s="345" t="s">
        <v>157</v>
      </c>
      <c r="H1368" s="345" t="s">
        <v>154</v>
      </c>
      <c r="I1368" s="326">
        <v>3.7010000000000001E-2</v>
      </c>
      <c r="J1368" s="336"/>
      <c r="K1368" s="330"/>
      <c r="L1368" s="9">
        <f t="shared" si="89"/>
        <v>28.059135708870357</v>
      </c>
      <c r="M1368" s="9"/>
      <c r="N1368" s="9">
        <f t="shared" si="89"/>
        <v>0</v>
      </c>
    </row>
    <row r="1369" spans="1:14" x14ac:dyDescent="0.25">
      <c r="A1369" s="338">
        <v>42107</v>
      </c>
      <c r="B1369" s="345">
        <v>514</v>
      </c>
      <c r="C1369" s="345">
        <v>5</v>
      </c>
      <c r="D1369" s="345">
        <v>3</v>
      </c>
      <c r="E1369" s="345" t="s">
        <v>143</v>
      </c>
      <c r="F1369" s="345" t="s">
        <v>237</v>
      </c>
      <c r="G1369" s="345" t="s">
        <v>157</v>
      </c>
      <c r="H1369" s="345" t="s">
        <v>155</v>
      </c>
      <c r="I1369" s="326">
        <v>7.3000000000000001E-3</v>
      </c>
      <c r="J1369" s="336"/>
      <c r="K1369" s="330"/>
      <c r="L1369" s="9">
        <f t="shared" si="89"/>
        <v>5.5344958301743743</v>
      </c>
      <c r="M1369" s="9"/>
      <c r="N1369" s="9">
        <f t="shared" si="89"/>
        <v>0</v>
      </c>
    </row>
    <row r="1370" spans="1:14" x14ac:dyDescent="0.25">
      <c r="A1370" s="338">
        <v>42107</v>
      </c>
      <c r="B1370" s="345">
        <v>516</v>
      </c>
      <c r="C1370" s="345">
        <v>5</v>
      </c>
      <c r="D1370" s="345">
        <v>3</v>
      </c>
      <c r="E1370" s="345" t="s">
        <v>143</v>
      </c>
      <c r="F1370" s="345" t="s">
        <v>151</v>
      </c>
      <c r="G1370" s="345" t="s">
        <v>154</v>
      </c>
      <c r="H1370" s="345" t="s">
        <v>155</v>
      </c>
      <c r="I1370" s="326">
        <v>6.0000000000000001E-3</v>
      </c>
      <c r="J1370" s="336"/>
      <c r="K1370" s="330"/>
      <c r="L1370" s="9">
        <f t="shared" si="89"/>
        <v>4.5489006823351028</v>
      </c>
      <c r="M1370" s="9"/>
      <c r="N1370" s="9">
        <f t="shared" si="89"/>
        <v>0</v>
      </c>
    </row>
    <row r="1371" spans="1:14" x14ac:dyDescent="0.25">
      <c r="A1371" s="338">
        <v>42107</v>
      </c>
      <c r="B1371" s="345">
        <v>517</v>
      </c>
      <c r="C1371" s="345">
        <v>5</v>
      </c>
      <c r="D1371" s="345">
        <v>3</v>
      </c>
      <c r="E1371" s="345" t="s">
        <v>143</v>
      </c>
      <c r="F1371" s="345" t="s">
        <v>148</v>
      </c>
      <c r="G1371" s="345" t="s">
        <v>154</v>
      </c>
      <c r="H1371" s="345" t="s">
        <v>156</v>
      </c>
      <c r="I1371" s="326">
        <v>0.03</v>
      </c>
      <c r="J1371" s="336"/>
      <c r="K1371" s="330"/>
      <c r="L1371" s="9">
        <f t="shared" si="89"/>
        <v>22.744503411675513</v>
      </c>
      <c r="M1371" s="9"/>
      <c r="N1371" s="9">
        <f t="shared" si="89"/>
        <v>0</v>
      </c>
    </row>
    <row r="1372" spans="1:14" x14ac:dyDescent="0.25">
      <c r="A1372" s="338">
        <v>42107</v>
      </c>
      <c r="B1372" s="345">
        <v>518</v>
      </c>
      <c r="C1372" s="345">
        <v>5</v>
      </c>
      <c r="D1372" s="345">
        <v>3</v>
      </c>
      <c r="E1372" s="345" t="s">
        <v>143</v>
      </c>
      <c r="F1372" s="345" t="s">
        <v>241</v>
      </c>
      <c r="G1372" s="345" t="s">
        <v>154</v>
      </c>
      <c r="H1372" s="345" t="s">
        <v>154</v>
      </c>
      <c r="I1372" s="326">
        <v>2.8000000000000001E-2</v>
      </c>
      <c r="J1372" s="336"/>
      <c r="K1372" s="330"/>
      <c r="L1372" s="9">
        <f t="shared" si="89"/>
        <v>21.228203184230477</v>
      </c>
      <c r="M1372" s="9"/>
      <c r="N1372" s="9">
        <f t="shared" si="89"/>
        <v>0</v>
      </c>
    </row>
    <row r="1373" spans="1:14" x14ac:dyDescent="0.25">
      <c r="A1373" s="338">
        <v>42107</v>
      </c>
      <c r="B1373" s="345">
        <v>522</v>
      </c>
      <c r="C1373" s="345">
        <v>5</v>
      </c>
      <c r="D1373" s="345">
        <v>3</v>
      </c>
      <c r="E1373" s="345" t="s">
        <v>143</v>
      </c>
      <c r="F1373" s="345" t="s">
        <v>148</v>
      </c>
      <c r="G1373" s="345" t="s">
        <v>157</v>
      </c>
      <c r="H1373" s="345" t="s">
        <v>155</v>
      </c>
      <c r="I1373" s="326">
        <v>1.397E-2</v>
      </c>
      <c r="J1373" s="336"/>
      <c r="K1373" s="330"/>
      <c r="L1373" s="9">
        <f t="shared" si="89"/>
        <v>10.591357088703562</v>
      </c>
      <c r="M1373" s="9"/>
      <c r="N1373" s="9">
        <f t="shared" si="89"/>
        <v>0</v>
      </c>
    </row>
    <row r="1374" spans="1:14" x14ac:dyDescent="0.25">
      <c r="A1374" s="338">
        <v>42107</v>
      </c>
      <c r="B1374" s="345">
        <v>523</v>
      </c>
      <c r="C1374" s="345">
        <v>5</v>
      </c>
      <c r="D1374" s="345">
        <v>3</v>
      </c>
      <c r="E1374" s="345" t="s">
        <v>143</v>
      </c>
      <c r="F1374" s="345" t="s">
        <v>237</v>
      </c>
      <c r="G1374" s="345" t="s">
        <v>154</v>
      </c>
      <c r="H1374" s="345" t="s">
        <v>156</v>
      </c>
      <c r="I1374" s="326">
        <v>1.005E-2</v>
      </c>
      <c r="J1374" s="336"/>
      <c r="K1374" s="330"/>
      <c r="L1374" s="9">
        <f t="shared" si="89"/>
        <v>7.6194086429112966</v>
      </c>
      <c r="M1374" s="9"/>
      <c r="N1374" s="9">
        <f t="shared" si="89"/>
        <v>0</v>
      </c>
    </row>
    <row r="1375" spans="1:14" x14ac:dyDescent="0.25">
      <c r="A1375" s="338">
        <v>42107</v>
      </c>
      <c r="B1375" s="345">
        <v>525</v>
      </c>
      <c r="C1375" s="345">
        <v>5</v>
      </c>
      <c r="D1375" s="345">
        <v>3</v>
      </c>
      <c r="E1375" s="345" t="s">
        <v>143</v>
      </c>
      <c r="F1375" s="345" t="s">
        <v>149</v>
      </c>
      <c r="G1375" s="345" t="s">
        <v>154</v>
      </c>
      <c r="H1375" s="345" t="s">
        <v>154</v>
      </c>
      <c r="I1375" s="326">
        <v>3.4970000000000001E-2</v>
      </c>
      <c r="J1375" s="336"/>
      <c r="K1375" s="330"/>
      <c r="L1375" s="9">
        <f t="shared" si="89"/>
        <v>26.512509476876421</v>
      </c>
      <c r="M1375" s="9"/>
      <c r="N1375" s="9">
        <f t="shared" si="89"/>
        <v>0</v>
      </c>
    </row>
    <row r="1376" spans="1:14" x14ac:dyDescent="0.25">
      <c r="A1376" s="338">
        <v>42107</v>
      </c>
      <c r="B1376" s="345">
        <v>526</v>
      </c>
      <c r="C1376" s="345">
        <v>6</v>
      </c>
      <c r="D1376" s="345">
        <v>1</v>
      </c>
      <c r="E1376" s="345" t="s">
        <v>145</v>
      </c>
      <c r="F1376" s="345" t="s">
        <v>237</v>
      </c>
      <c r="G1376" s="345" t="s">
        <v>157</v>
      </c>
      <c r="H1376" s="345" t="s">
        <v>154</v>
      </c>
      <c r="I1376" s="326">
        <v>2.6190000000000001E-2</v>
      </c>
      <c r="J1376" s="336"/>
      <c r="K1376" s="330"/>
      <c r="L1376" s="9">
        <f t="shared" si="89"/>
        <v>19.855951478392726</v>
      </c>
      <c r="M1376" s="9"/>
      <c r="N1376" s="9">
        <f t="shared" si="89"/>
        <v>0</v>
      </c>
    </row>
    <row r="1377" spans="1:14" x14ac:dyDescent="0.25">
      <c r="A1377" s="338">
        <v>42107</v>
      </c>
      <c r="B1377" s="345">
        <v>527</v>
      </c>
      <c r="C1377" s="345">
        <v>6</v>
      </c>
      <c r="D1377" s="345">
        <v>1</v>
      </c>
      <c r="E1377" s="345" t="s">
        <v>145</v>
      </c>
      <c r="F1377" s="345" t="s">
        <v>237</v>
      </c>
      <c r="G1377" s="345" t="s">
        <v>154</v>
      </c>
      <c r="H1377" s="345" t="s">
        <v>155</v>
      </c>
      <c r="I1377" s="326">
        <v>3.9620000000000002E-2</v>
      </c>
      <c r="J1377" s="336"/>
      <c r="K1377" s="330"/>
      <c r="L1377" s="9">
        <f t="shared" si="89"/>
        <v>30.037907505686132</v>
      </c>
      <c r="M1377" s="9"/>
      <c r="N1377" s="9">
        <f t="shared" si="89"/>
        <v>0</v>
      </c>
    </row>
    <row r="1378" spans="1:14" x14ac:dyDescent="0.25">
      <c r="A1378" s="338">
        <v>42107</v>
      </c>
      <c r="B1378" s="345">
        <v>529</v>
      </c>
      <c r="C1378" s="345">
        <v>6</v>
      </c>
      <c r="D1378" s="345">
        <v>1</v>
      </c>
      <c r="E1378" s="345" t="s">
        <v>145</v>
      </c>
      <c r="F1378" s="345" t="s">
        <v>149</v>
      </c>
      <c r="G1378" s="345" t="s">
        <v>154</v>
      </c>
      <c r="H1378" s="345" t="s">
        <v>154</v>
      </c>
      <c r="I1378" s="326">
        <v>4.6829999999999997E-2</v>
      </c>
      <c r="J1378" s="336"/>
      <c r="K1378" s="330"/>
      <c r="L1378" s="9">
        <f t="shared" si="89"/>
        <v>35.504169825625475</v>
      </c>
      <c r="M1378" s="9"/>
      <c r="N1378" s="9">
        <f t="shared" si="89"/>
        <v>0</v>
      </c>
    </row>
    <row r="1379" spans="1:14" x14ac:dyDescent="0.25">
      <c r="A1379" s="338">
        <v>42107</v>
      </c>
      <c r="B1379" s="345">
        <v>530</v>
      </c>
      <c r="C1379" s="345">
        <v>6</v>
      </c>
      <c r="D1379" s="345">
        <v>1</v>
      </c>
      <c r="E1379" s="345" t="s">
        <v>145</v>
      </c>
      <c r="F1379" s="345" t="s">
        <v>237</v>
      </c>
      <c r="G1379" s="345" t="s">
        <v>157</v>
      </c>
      <c r="H1379" s="345" t="s">
        <v>156</v>
      </c>
      <c r="I1379" s="326">
        <v>4.7500000000000001E-2</v>
      </c>
      <c r="J1379" s="336"/>
      <c r="K1379" s="330"/>
      <c r="L1379" s="9">
        <f t="shared" si="89"/>
        <v>36.012130401819562</v>
      </c>
      <c r="M1379" s="9"/>
      <c r="N1379" s="9">
        <f t="shared" si="89"/>
        <v>0</v>
      </c>
    </row>
    <row r="1380" spans="1:14" x14ac:dyDescent="0.25">
      <c r="A1380" s="338">
        <v>42107</v>
      </c>
      <c r="B1380" s="345">
        <v>532</v>
      </c>
      <c r="C1380" s="345">
        <v>6</v>
      </c>
      <c r="D1380" s="345">
        <v>1</v>
      </c>
      <c r="E1380" s="345" t="s">
        <v>145</v>
      </c>
      <c r="F1380" s="345" t="s">
        <v>148</v>
      </c>
      <c r="G1380" s="345" t="s">
        <v>157</v>
      </c>
      <c r="H1380" s="345" t="s">
        <v>156</v>
      </c>
      <c r="I1380" s="326">
        <v>3.2099999999999997E-2</v>
      </c>
      <c r="J1380" s="336"/>
      <c r="K1380" s="330"/>
      <c r="L1380" s="9">
        <f t="shared" si="89"/>
        <v>24.336618650492795</v>
      </c>
      <c r="M1380" s="9"/>
      <c r="N1380" s="9">
        <f t="shared" si="89"/>
        <v>0</v>
      </c>
    </row>
    <row r="1381" spans="1:14" x14ac:dyDescent="0.25">
      <c r="A1381" s="338">
        <v>42107</v>
      </c>
      <c r="B1381" s="345">
        <v>536</v>
      </c>
      <c r="C1381" s="345">
        <v>6</v>
      </c>
      <c r="D1381" s="345">
        <v>1</v>
      </c>
      <c r="E1381" s="345" t="s">
        <v>145</v>
      </c>
      <c r="F1381" s="345" t="s">
        <v>149</v>
      </c>
      <c r="G1381" s="345" t="s">
        <v>154</v>
      </c>
      <c r="H1381" s="345" t="s">
        <v>156</v>
      </c>
      <c r="I1381" s="326">
        <v>4.1000000000000002E-2</v>
      </c>
      <c r="J1381" s="336"/>
      <c r="K1381" s="330"/>
      <c r="L1381" s="9">
        <f t="shared" si="89"/>
        <v>31.084154662623199</v>
      </c>
      <c r="M1381" s="9"/>
      <c r="N1381" s="9">
        <f t="shared" si="89"/>
        <v>0</v>
      </c>
    </row>
    <row r="1382" spans="1:14" x14ac:dyDescent="0.25">
      <c r="A1382" s="338">
        <v>42107</v>
      </c>
      <c r="B1382" s="345">
        <v>537</v>
      </c>
      <c r="C1382" s="345">
        <v>6</v>
      </c>
      <c r="D1382" s="345">
        <v>1</v>
      </c>
      <c r="E1382" s="345" t="s">
        <v>145</v>
      </c>
      <c r="F1382" s="345" t="s">
        <v>148</v>
      </c>
      <c r="G1382" s="345" t="s">
        <v>154</v>
      </c>
      <c r="H1382" s="345" t="s">
        <v>155</v>
      </c>
      <c r="I1382" s="326">
        <v>5.6000000000000001E-2</v>
      </c>
      <c r="J1382" s="336"/>
      <c r="K1382" s="330"/>
      <c r="L1382" s="9">
        <f t="shared" si="89"/>
        <v>42.456406368460954</v>
      </c>
      <c r="M1382" s="9"/>
      <c r="N1382" s="9">
        <f t="shared" si="89"/>
        <v>0</v>
      </c>
    </row>
    <row r="1383" spans="1:14" x14ac:dyDescent="0.25">
      <c r="A1383" s="338">
        <v>42107</v>
      </c>
      <c r="B1383" s="345">
        <v>539</v>
      </c>
      <c r="C1383" s="345">
        <v>6</v>
      </c>
      <c r="D1383" s="345">
        <v>1</v>
      </c>
      <c r="E1383" s="345" t="s">
        <v>145</v>
      </c>
      <c r="F1383" s="345" t="s">
        <v>148</v>
      </c>
      <c r="G1383" s="345" t="s">
        <v>157</v>
      </c>
      <c r="H1383" s="345" t="s">
        <v>154</v>
      </c>
      <c r="I1383" s="326">
        <v>4.3810000000000002E-2</v>
      </c>
      <c r="J1383" s="336"/>
      <c r="K1383" s="330"/>
      <c r="L1383" s="9">
        <f t="shared" si="89"/>
        <v>33.214556482183475</v>
      </c>
      <c r="M1383" s="9"/>
      <c r="N1383" s="9">
        <f t="shared" si="89"/>
        <v>0</v>
      </c>
    </row>
    <row r="1384" spans="1:14" x14ac:dyDescent="0.25">
      <c r="A1384" s="338">
        <v>42107</v>
      </c>
      <c r="B1384" s="345">
        <v>540</v>
      </c>
      <c r="C1384" s="345">
        <v>6</v>
      </c>
      <c r="D1384" s="345">
        <v>1</v>
      </c>
      <c r="E1384" s="345" t="s">
        <v>145</v>
      </c>
      <c r="F1384" s="345" t="s">
        <v>149</v>
      </c>
      <c r="G1384" s="345" t="s">
        <v>154</v>
      </c>
      <c r="H1384" s="345" t="s">
        <v>155</v>
      </c>
      <c r="I1384" s="326">
        <v>4.9209999999999997E-2</v>
      </c>
      <c r="J1384" s="336"/>
      <c r="K1384" s="330"/>
      <c r="L1384" s="9">
        <f t="shared" si="89"/>
        <v>37.30856709628506</v>
      </c>
      <c r="M1384" s="9"/>
      <c r="N1384" s="9">
        <f t="shared" si="89"/>
        <v>0</v>
      </c>
    </row>
    <row r="1385" spans="1:14" x14ac:dyDescent="0.25">
      <c r="A1385" s="338">
        <v>42107</v>
      </c>
      <c r="B1385" s="345">
        <v>541</v>
      </c>
      <c r="C1385" s="345">
        <v>6</v>
      </c>
      <c r="D1385" s="345">
        <v>1</v>
      </c>
      <c r="E1385" s="345" t="s">
        <v>145</v>
      </c>
      <c r="F1385" s="345" t="s">
        <v>150</v>
      </c>
      <c r="G1385" s="345" t="s">
        <v>154</v>
      </c>
      <c r="H1385" s="345" t="s">
        <v>154</v>
      </c>
      <c r="I1385" s="326">
        <v>5.3870000000000001E-2</v>
      </c>
      <c r="J1385" s="336"/>
      <c r="K1385" s="330"/>
      <c r="L1385" s="9">
        <f t="shared" si="89"/>
        <v>40.841546626232002</v>
      </c>
      <c r="M1385" s="9"/>
      <c r="N1385" s="9">
        <f t="shared" si="89"/>
        <v>0</v>
      </c>
    </row>
    <row r="1386" spans="1:14" x14ac:dyDescent="0.25">
      <c r="A1386" s="338">
        <v>42107</v>
      </c>
      <c r="B1386" s="345">
        <v>543</v>
      </c>
      <c r="C1386" s="345">
        <v>6</v>
      </c>
      <c r="D1386" s="345">
        <v>1</v>
      </c>
      <c r="E1386" s="345" t="s">
        <v>145</v>
      </c>
      <c r="F1386" s="345" t="s">
        <v>148</v>
      </c>
      <c r="G1386" s="345" t="s">
        <v>157</v>
      </c>
      <c r="H1386" s="345" t="s">
        <v>155</v>
      </c>
      <c r="I1386" s="326">
        <v>3.9010000000000003E-2</v>
      </c>
      <c r="J1386" s="336"/>
      <c r="K1386" s="330"/>
      <c r="L1386" s="9">
        <f t="shared" si="89"/>
        <v>29.575435936315394</v>
      </c>
      <c r="M1386" s="9"/>
      <c r="N1386" s="9">
        <f t="shared" si="89"/>
        <v>0</v>
      </c>
    </row>
    <row r="1387" spans="1:14" x14ac:dyDescent="0.25">
      <c r="A1387" s="338">
        <v>42107</v>
      </c>
      <c r="B1387" s="345">
        <v>546</v>
      </c>
      <c r="C1387" s="345">
        <v>6</v>
      </c>
      <c r="D1387" s="345">
        <v>1</v>
      </c>
      <c r="E1387" s="345" t="s">
        <v>145</v>
      </c>
      <c r="F1387" s="345" t="s">
        <v>148</v>
      </c>
      <c r="G1387" s="345" t="s">
        <v>154</v>
      </c>
      <c r="H1387" s="345" t="s">
        <v>156</v>
      </c>
      <c r="I1387" s="326">
        <v>3.986E-2</v>
      </c>
      <c r="J1387" s="336"/>
      <c r="K1387" s="330"/>
      <c r="L1387" s="9">
        <f t="shared" si="89"/>
        <v>30.219863532979534</v>
      </c>
      <c r="M1387" s="9"/>
      <c r="N1387" s="9">
        <f t="shared" si="89"/>
        <v>0</v>
      </c>
    </row>
    <row r="1388" spans="1:14" x14ac:dyDescent="0.25">
      <c r="A1388" s="338">
        <v>42107</v>
      </c>
      <c r="B1388" s="345">
        <v>547</v>
      </c>
      <c r="C1388" s="345">
        <v>6</v>
      </c>
      <c r="D1388" s="345">
        <v>1</v>
      </c>
      <c r="E1388" s="345" t="s">
        <v>145</v>
      </c>
      <c r="F1388" s="345" t="s">
        <v>240</v>
      </c>
      <c r="G1388" s="345" t="s">
        <v>154</v>
      </c>
      <c r="H1388" s="345" t="s">
        <v>154</v>
      </c>
      <c r="I1388" s="326">
        <v>0.10488</v>
      </c>
      <c r="J1388" s="336"/>
      <c r="K1388" s="330"/>
      <c r="L1388" s="9">
        <f t="shared" si="89"/>
        <v>79.514783927217593</v>
      </c>
      <c r="M1388" s="9"/>
      <c r="N1388" s="9">
        <f t="shared" si="89"/>
        <v>0</v>
      </c>
    </row>
    <row r="1389" spans="1:14" x14ac:dyDescent="0.25">
      <c r="A1389" s="338">
        <v>42107</v>
      </c>
      <c r="B1389" s="345">
        <v>548</v>
      </c>
      <c r="C1389" s="345">
        <v>6</v>
      </c>
      <c r="D1389" s="345">
        <v>1</v>
      </c>
      <c r="E1389" s="345" t="s">
        <v>145</v>
      </c>
      <c r="F1389" s="345" t="s">
        <v>237</v>
      </c>
      <c r="G1389" s="345" t="s">
        <v>154</v>
      </c>
      <c r="H1389" s="345" t="s">
        <v>156</v>
      </c>
      <c r="I1389" s="326">
        <v>4.8669999999999998E-2</v>
      </c>
      <c r="J1389" s="336"/>
      <c r="K1389" s="330"/>
      <c r="L1389" s="9">
        <f t="shared" si="89"/>
        <v>36.899166034874902</v>
      </c>
      <c r="M1389" s="9"/>
      <c r="N1389" s="9">
        <f t="shared" si="89"/>
        <v>0</v>
      </c>
    </row>
    <row r="1390" spans="1:14" x14ac:dyDescent="0.25">
      <c r="A1390" s="338">
        <v>42107</v>
      </c>
      <c r="B1390" s="345">
        <v>549</v>
      </c>
      <c r="C1390" s="345">
        <v>6</v>
      </c>
      <c r="D1390" s="345">
        <v>1</v>
      </c>
      <c r="E1390" s="345" t="s">
        <v>145</v>
      </c>
      <c r="F1390" s="345" t="s">
        <v>151</v>
      </c>
      <c r="G1390" s="345" t="s">
        <v>154</v>
      </c>
      <c r="H1390" s="345" t="s">
        <v>154</v>
      </c>
      <c r="I1390" s="326">
        <v>2.232E-2</v>
      </c>
      <c r="J1390" s="336"/>
      <c r="K1390" s="330"/>
      <c r="L1390" s="9">
        <f t="shared" si="89"/>
        <v>16.921910538286582</v>
      </c>
      <c r="M1390" s="9"/>
      <c r="N1390" s="9">
        <f t="shared" si="89"/>
        <v>0</v>
      </c>
    </row>
    <row r="1391" spans="1:14" x14ac:dyDescent="0.25">
      <c r="A1391" s="338">
        <v>42107</v>
      </c>
      <c r="B1391" s="345">
        <v>552</v>
      </c>
      <c r="C1391" s="345">
        <v>6</v>
      </c>
      <c r="D1391" s="345">
        <v>1</v>
      </c>
      <c r="E1391" s="345" t="s">
        <v>145</v>
      </c>
      <c r="F1391" s="345" t="s">
        <v>237</v>
      </c>
      <c r="G1391" s="345" t="s">
        <v>154</v>
      </c>
      <c r="H1391" s="345" t="s">
        <v>154</v>
      </c>
      <c r="I1391" s="326">
        <v>4.0059999999999998E-2</v>
      </c>
      <c r="J1391" s="336"/>
      <c r="K1391" s="330"/>
      <c r="L1391" s="9">
        <f t="shared" si="89"/>
        <v>30.371493555724033</v>
      </c>
      <c r="M1391" s="9"/>
      <c r="N1391" s="9">
        <f t="shared" si="89"/>
        <v>0</v>
      </c>
    </row>
    <row r="1392" spans="1:14" x14ac:dyDescent="0.25">
      <c r="A1392" s="338">
        <v>42107</v>
      </c>
      <c r="B1392" s="345">
        <v>555</v>
      </c>
      <c r="C1392" s="345">
        <v>6</v>
      </c>
      <c r="D1392" s="345">
        <v>1</v>
      </c>
      <c r="E1392" s="345" t="s">
        <v>145</v>
      </c>
      <c r="F1392" s="345" t="s">
        <v>237</v>
      </c>
      <c r="G1392" s="345" t="s">
        <v>157</v>
      </c>
      <c r="H1392" s="345" t="s">
        <v>155</v>
      </c>
      <c r="I1392" s="326">
        <v>2.179E-2</v>
      </c>
      <c r="J1392" s="336"/>
      <c r="K1392" s="330"/>
      <c r="L1392" s="9">
        <f t="shared" si="89"/>
        <v>16.520090978013648</v>
      </c>
      <c r="M1392" s="9"/>
      <c r="N1392" s="9">
        <f t="shared" si="89"/>
        <v>0</v>
      </c>
    </row>
    <row r="1393" spans="1:14" x14ac:dyDescent="0.25">
      <c r="A1393" s="338">
        <v>42107</v>
      </c>
      <c r="B1393" s="345">
        <v>558</v>
      </c>
      <c r="C1393" s="345">
        <v>6</v>
      </c>
      <c r="D1393" s="345">
        <v>1</v>
      </c>
      <c r="E1393" s="345" t="s">
        <v>145</v>
      </c>
      <c r="F1393" s="345" t="s">
        <v>241</v>
      </c>
      <c r="G1393" s="345" t="s">
        <v>154</v>
      </c>
      <c r="H1393" s="345" t="s">
        <v>154</v>
      </c>
      <c r="I1393" s="326">
        <v>2.733E-2</v>
      </c>
      <c r="J1393" s="336"/>
      <c r="K1393" s="330"/>
      <c r="L1393" s="9">
        <f t="shared" si="89"/>
        <v>20.720242608036394</v>
      </c>
      <c r="M1393" s="9"/>
      <c r="N1393" s="9">
        <f t="shared" si="89"/>
        <v>0</v>
      </c>
    </row>
    <row r="1394" spans="1:14" x14ac:dyDescent="0.25">
      <c r="A1394" s="338">
        <v>42107</v>
      </c>
      <c r="B1394" s="345">
        <v>560</v>
      </c>
      <c r="C1394" s="345">
        <v>6</v>
      </c>
      <c r="D1394" s="345">
        <v>1</v>
      </c>
      <c r="E1394" s="345" t="s">
        <v>145</v>
      </c>
      <c r="F1394" s="345" t="s">
        <v>148</v>
      </c>
      <c r="G1394" s="345" t="s">
        <v>154</v>
      </c>
      <c r="H1394" s="345" t="s">
        <v>154</v>
      </c>
      <c r="I1394" s="326">
        <v>2.632E-2</v>
      </c>
      <c r="J1394" s="336"/>
      <c r="K1394" s="330"/>
      <c r="L1394" s="9">
        <f t="shared" si="89"/>
        <v>19.954510993176648</v>
      </c>
      <c r="M1394" s="9"/>
      <c r="N1394" s="9">
        <f t="shared" si="89"/>
        <v>0</v>
      </c>
    </row>
    <row r="1395" spans="1:14" x14ac:dyDescent="0.25">
      <c r="A1395" s="338">
        <v>42107</v>
      </c>
      <c r="B1395" s="345">
        <v>561</v>
      </c>
      <c r="C1395" s="345">
        <v>6</v>
      </c>
      <c r="D1395" s="345">
        <v>2</v>
      </c>
      <c r="E1395" s="345" t="s">
        <v>143</v>
      </c>
      <c r="F1395" s="345" t="s">
        <v>149</v>
      </c>
      <c r="G1395" s="345" t="s">
        <v>154</v>
      </c>
      <c r="H1395" s="345" t="s">
        <v>155</v>
      </c>
      <c r="I1395" s="326">
        <v>2.4989999999999998E-2</v>
      </c>
      <c r="J1395" s="336"/>
      <c r="K1395" s="330"/>
      <c r="L1395" s="9">
        <f t="shared" si="89"/>
        <v>18.946171341925702</v>
      </c>
      <c r="M1395" s="9"/>
      <c r="N1395" s="9">
        <f t="shared" si="89"/>
        <v>0</v>
      </c>
    </row>
    <row r="1396" spans="1:14" x14ac:dyDescent="0.25">
      <c r="A1396" s="338">
        <v>42107</v>
      </c>
      <c r="B1396" s="345">
        <v>562</v>
      </c>
      <c r="C1396" s="345">
        <v>6</v>
      </c>
      <c r="D1396" s="345">
        <v>2</v>
      </c>
      <c r="E1396" s="345" t="s">
        <v>143</v>
      </c>
      <c r="F1396" s="345" t="s">
        <v>148</v>
      </c>
      <c r="G1396" s="345" t="s">
        <v>154</v>
      </c>
      <c r="H1396" s="345" t="s">
        <v>154</v>
      </c>
      <c r="I1396" s="326">
        <v>3.916E-2</v>
      </c>
      <c r="J1396" s="336"/>
      <c r="K1396" s="330"/>
      <c r="L1396" s="9">
        <f t="shared" si="89"/>
        <v>29.689158453373771</v>
      </c>
      <c r="M1396" s="9"/>
      <c r="N1396" s="9">
        <f t="shared" si="89"/>
        <v>0</v>
      </c>
    </row>
    <row r="1397" spans="1:14" x14ac:dyDescent="0.25">
      <c r="A1397" s="338">
        <v>42107</v>
      </c>
      <c r="B1397" s="345">
        <v>564</v>
      </c>
      <c r="C1397" s="345">
        <v>6</v>
      </c>
      <c r="D1397" s="345">
        <v>2</v>
      </c>
      <c r="E1397" s="345" t="s">
        <v>143</v>
      </c>
      <c r="F1397" s="345" t="s">
        <v>241</v>
      </c>
      <c r="G1397" s="345" t="s">
        <v>154</v>
      </c>
      <c r="H1397" s="345" t="s">
        <v>154</v>
      </c>
      <c r="I1397" s="326">
        <v>8.5100000000000002E-3</v>
      </c>
      <c r="J1397" s="336"/>
      <c r="K1397" s="330"/>
      <c r="L1397" s="9">
        <f t="shared" si="89"/>
        <v>6.4518574677786207</v>
      </c>
      <c r="M1397" s="9"/>
      <c r="N1397" s="9">
        <f t="shared" si="89"/>
        <v>0</v>
      </c>
    </row>
    <row r="1398" spans="1:14" x14ac:dyDescent="0.25">
      <c r="A1398" s="338">
        <v>42107</v>
      </c>
      <c r="B1398" s="345">
        <v>565</v>
      </c>
      <c r="C1398" s="345">
        <v>6</v>
      </c>
      <c r="D1398" s="345">
        <v>2</v>
      </c>
      <c r="E1398" s="345" t="s">
        <v>143</v>
      </c>
      <c r="F1398" s="345" t="s">
        <v>149</v>
      </c>
      <c r="G1398" s="345" t="s">
        <v>154</v>
      </c>
      <c r="H1398" s="345" t="s">
        <v>156</v>
      </c>
      <c r="I1398" s="326">
        <v>2.4889999999999999E-2</v>
      </c>
      <c r="J1398" s="336"/>
      <c r="K1398" s="330"/>
      <c r="L1398" s="9">
        <f t="shared" si="89"/>
        <v>18.870356330553449</v>
      </c>
      <c r="M1398" s="9"/>
      <c r="N1398" s="9">
        <f t="shared" si="89"/>
        <v>0</v>
      </c>
    </row>
    <row r="1399" spans="1:14" x14ac:dyDescent="0.25">
      <c r="A1399" s="338">
        <v>42107</v>
      </c>
      <c r="B1399" s="345">
        <v>566</v>
      </c>
      <c r="C1399" s="345">
        <v>6</v>
      </c>
      <c r="D1399" s="345">
        <v>2</v>
      </c>
      <c r="E1399" s="345" t="s">
        <v>143</v>
      </c>
      <c r="F1399" s="345" t="s">
        <v>237</v>
      </c>
      <c r="G1399" s="345" t="s">
        <v>157</v>
      </c>
      <c r="H1399" s="345" t="s">
        <v>156</v>
      </c>
      <c r="I1399" s="326">
        <v>0.12634000000000001</v>
      </c>
      <c r="J1399" s="336"/>
      <c r="K1399" s="330"/>
      <c r="L1399" s="9">
        <f t="shared" si="89"/>
        <v>95.784685367702821</v>
      </c>
      <c r="M1399" s="9"/>
      <c r="N1399" s="9">
        <f t="shared" si="89"/>
        <v>0</v>
      </c>
    </row>
    <row r="1400" spans="1:14" x14ac:dyDescent="0.25">
      <c r="A1400" s="338">
        <v>42107</v>
      </c>
      <c r="B1400" s="345">
        <v>570</v>
      </c>
      <c r="C1400" s="345">
        <v>6</v>
      </c>
      <c r="D1400" s="345">
        <v>2</v>
      </c>
      <c r="E1400" s="345" t="s">
        <v>143</v>
      </c>
      <c r="F1400" s="345" t="s">
        <v>151</v>
      </c>
      <c r="G1400" s="345" t="s">
        <v>154</v>
      </c>
      <c r="H1400" s="345" t="s">
        <v>154</v>
      </c>
      <c r="I1400" s="326">
        <v>6.2850000000000003E-2</v>
      </c>
      <c r="J1400" s="336"/>
      <c r="K1400" s="330"/>
      <c r="L1400" s="9">
        <f t="shared" ref="L1400:N1461" si="90">(10000*I1400)/13.19</f>
        <v>47.6497346474602</v>
      </c>
      <c r="M1400" s="9"/>
      <c r="N1400" s="9">
        <f t="shared" si="90"/>
        <v>0</v>
      </c>
    </row>
    <row r="1401" spans="1:14" x14ac:dyDescent="0.25">
      <c r="A1401" s="338">
        <v>42107</v>
      </c>
      <c r="B1401" s="345">
        <v>571</v>
      </c>
      <c r="C1401" s="345">
        <v>6</v>
      </c>
      <c r="D1401" s="345">
        <v>2</v>
      </c>
      <c r="E1401" s="345" t="s">
        <v>143</v>
      </c>
      <c r="F1401" s="345" t="s">
        <v>148</v>
      </c>
      <c r="G1401" s="345" t="s">
        <v>154</v>
      </c>
      <c r="H1401" s="345" t="s">
        <v>155</v>
      </c>
      <c r="I1401" s="326">
        <v>4.5629999999999997E-2</v>
      </c>
      <c r="J1401" s="336"/>
      <c r="K1401" s="330"/>
      <c r="L1401" s="9">
        <f t="shared" si="90"/>
        <v>34.594389689158454</v>
      </c>
      <c r="M1401" s="9"/>
      <c r="N1401" s="9">
        <f t="shared" si="90"/>
        <v>0</v>
      </c>
    </row>
    <row r="1402" spans="1:14" x14ac:dyDescent="0.25">
      <c r="A1402" s="338">
        <v>42107</v>
      </c>
      <c r="B1402" s="345">
        <v>572</v>
      </c>
      <c r="C1402" s="345">
        <v>6</v>
      </c>
      <c r="D1402" s="345">
        <v>2</v>
      </c>
      <c r="E1402" s="345" t="s">
        <v>143</v>
      </c>
      <c r="F1402" s="345" t="s">
        <v>148</v>
      </c>
      <c r="G1402" s="345" t="s">
        <v>154</v>
      </c>
      <c r="H1402" s="345" t="s">
        <v>156</v>
      </c>
      <c r="I1402" s="326">
        <v>1.703E-2</v>
      </c>
      <c r="J1402" s="336"/>
      <c r="K1402" s="330"/>
      <c r="L1402" s="9">
        <f t="shared" si="90"/>
        <v>12.911296436694467</v>
      </c>
      <c r="M1402" s="9"/>
      <c r="N1402" s="9">
        <f t="shared" si="90"/>
        <v>0</v>
      </c>
    </row>
    <row r="1403" spans="1:14" x14ac:dyDescent="0.25">
      <c r="A1403" s="338">
        <v>42107</v>
      </c>
      <c r="B1403" s="345">
        <v>574</v>
      </c>
      <c r="C1403" s="345">
        <v>6</v>
      </c>
      <c r="D1403" s="345">
        <v>2</v>
      </c>
      <c r="E1403" s="345" t="s">
        <v>143</v>
      </c>
      <c r="F1403" s="345" t="s">
        <v>148</v>
      </c>
      <c r="G1403" s="345" t="s">
        <v>157</v>
      </c>
      <c r="H1403" s="345" t="s">
        <v>154</v>
      </c>
      <c r="I1403" s="326">
        <v>3.2660000000000002E-2</v>
      </c>
      <c r="J1403" s="336"/>
      <c r="K1403" s="330"/>
      <c r="L1403" s="9">
        <f t="shared" si="90"/>
        <v>24.761182714177409</v>
      </c>
      <c r="M1403" s="9"/>
      <c r="N1403" s="9">
        <f t="shared" si="90"/>
        <v>0</v>
      </c>
    </row>
    <row r="1404" spans="1:14" x14ac:dyDescent="0.25">
      <c r="A1404" s="338">
        <v>42107</v>
      </c>
      <c r="B1404" s="345">
        <v>576</v>
      </c>
      <c r="C1404" s="345">
        <v>6</v>
      </c>
      <c r="D1404" s="345">
        <v>2</v>
      </c>
      <c r="E1404" s="345" t="s">
        <v>143</v>
      </c>
      <c r="F1404" s="345" t="s">
        <v>151</v>
      </c>
      <c r="G1404" s="345" t="s">
        <v>154</v>
      </c>
      <c r="H1404" s="345" t="s">
        <v>155</v>
      </c>
      <c r="I1404" s="326">
        <v>1.2149999999999999E-2</v>
      </c>
      <c r="J1404" s="336"/>
      <c r="K1404" s="330"/>
      <c r="L1404" s="9">
        <f t="shared" si="90"/>
        <v>9.2115238817285832</v>
      </c>
      <c r="M1404" s="9"/>
      <c r="N1404" s="9">
        <f t="shared" si="90"/>
        <v>0</v>
      </c>
    </row>
    <row r="1405" spans="1:14" x14ac:dyDescent="0.25">
      <c r="A1405" s="338">
        <v>42107</v>
      </c>
      <c r="B1405" s="345">
        <v>577</v>
      </c>
      <c r="C1405" s="345">
        <v>6</v>
      </c>
      <c r="D1405" s="345">
        <v>2</v>
      </c>
      <c r="E1405" s="345" t="s">
        <v>143</v>
      </c>
      <c r="F1405" s="345" t="s">
        <v>150</v>
      </c>
      <c r="G1405" s="345" t="s">
        <v>154</v>
      </c>
      <c r="H1405" s="345" t="s">
        <v>154</v>
      </c>
      <c r="I1405" s="326">
        <v>8.6899999999999998E-3</v>
      </c>
      <c r="J1405" s="336"/>
      <c r="K1405" s="330"/>
      <c r="L1405" s="9">
        <f t="shared" si="90"/>
        <v>6.5883244882486727</v>
      </c>
      <c r="M1405" s="9"/>
      <c r="N1405" s="9">
        <f t="shared" si="90"/>
        <v>0</v>
      </c>
    </row>
    <row r="1406" spans="1:14" x14ac:dyDescent="0.25">
      <c r="A1406" s="338">
        <v>42107</v>
      </c>
      <c r="B1406" s="345">
        <v>578</v>
      </c>
      <c r="C1406" s="345">
        <v>6</v>
      </c>
      <c r="D1406" s="345">
        <v>2</v>
      </c>
      <c r="E1406" s="345" t="s">
        <v>143</v>
      </c>
      <c r="F1406" s="345" t="s">
        <v>151</v>
      </c>
      <c r="G1406" s="345" t="s">
        <v>154</v>
      </c>
      <c r="H1406" s="345" t="s">
        <v>156</v>
      </c>
      <c r="I1406" s="326">
        <v>5.28E-3</v>
      </c>
      <c r="J1406" s="336"/>
      <c r="K1406" s="330"/>
      <c r="L1406" s="9">
        <f t="shared" si="90"/>
        <v>4.0030326004548904</v>
      </c>
      <c r="M1406" s="9"/>
      <c r="N1406" s="9">
        <f t="shared" si="90"/>
        <v>0</v>
      </c>
    </row>
    <row r="1407" spans="1:14" x14ac:dyDescent="0.25">
      <c r="A1407" s="338">
        <v>42107</v>
      </c>
      <c r="B1407" s="345">
        <v>579</v>
      </c>
      <c r="C1407" s="345">
        <v>6</v>
      </c>
      <c r="D1407" s="345">
        <v>2</v>
      </c>
      <c r="E1407" s="345" t="s">
        <v>143</v>
      </c>
      <c r="F1407" s="345" t="s">
        <v>237</v>
      </c>
      <c r="G1407" s="345" t="s">
        <v>157</v>
      </c>
      <c r="H1407" s="345" t="s">
        <v>154</v>
      </c>
      <c r="I1407" s="326">
        <v>2.8250000000000001E-2</v>
      </c>
      <c r="J1407" s="336"/>
      <c r="K1407" s="330"/>
      <c r="L1407" s="9">
        <f t="shared" si="90"/>
        <v>21.417740712661107</v>
      </c>
      <c r="M1407" s="9"/>
      <c r="N1407" s="9">
        <f t="shared" si="90"/>
        <v>0</v>
      </c>
    </row>
    <row r="1408" spans="1:14" x14ac:dyDescent="0.25">
      <c r="A1408" s="338">
        <v>42107</v>
      </c>
      <c r="B1408" s="345">
        <v>583</v>
      </c>
      <c r="C1408" s="345">
        <v>6</v>
      </c>
      <c r="D1408" s="345">
        <v>2</v>
      </c>
      <c r="E1408" s="345" t="s">
        <v>143</v>
      </c>
      <c r="F1408" s="345" t="s">
        <v>237</v>
      </c>
      <c r="G1408" s="345" t="s">
        <v>154</v>
      </c>
      <c r="H1408" s="345" t="s">
        <v>154</v>
      </c>
      <c r="I1408" s="326">
        <v>1.4670000000000001E-2</v>
      </c>
      <c r="J1408" s="336"/>
      <c r="K1408" s="330"/>
      <c r="L1408" s="9">
        <f t="shared" si="90"/>
        <v>11.122062168309327</v>
      </c>
      <c r="M1408" s="9"/>
      <c r="N1408" s="9">
        <f t="shared" si="90"/>
        <v>0</v>
      </c>
    </row>
    <row r="1409" spans="1:14" x14ac:dyDescent="0.25">
      <c r="A1409" s="338">
        <v>42107</v>
      </c>
      <c r="B1409" s="345">
        <v>585</v>
      </c>
      <c r="C1409" s="345">
        <v>6</v>
      </c>
      <c r="D1409" s="345">
        <v>2</v>
      </c>
      <c r="E1409" s="345" t="s">
        <v>143</v>
      </c>
      <c r="F1409" s="345" t="s">
        <v>237</v>
      </c>
      <c r="G1409" s="345" t="s">
        <v>154</v>
      </c>
      <c r="H1409" s="345" t="s">
        <v>156</v>
      </c>
      <c r="I1409" s="326">
        <v>6.1799999999999997E-3</v>
      </c>
      <c r="J1409" s="336"/>
      <c r="K1409" s="330"/>
      <c r="L1409" s="9">
        <f t="shared" si="90"/>
        <v>4.6853677028051557</v>
      </c>
      <c r="M1409" s="9"/>
      <c r="N1409" s="9">
        <f t="shared" si="90"/>
        <v>0</v>
      </c>
    </row>
    <row r="1410" spans="1:14" x14ac:dyDescent="0.25">
      <c r="A1410" s="338">
        <v>42107</v>
      </c>
      <c r="B1410" s="345">
        <v>586</v>
      </c>
      <c r="C1410" s="345">
        <v>6</v>
      </c>
      <c r="D1410" s="345">
        <v>2</v>
      </c>
      <c r="E1410" s="345" t="s">
        <v>143</v>
      </c>
      <c r="F1410" s="345" t="s">
        <v>148</v>
      </c>
      <c r="G1410" s="345" t="s">
        <v>157</v>
      </c>
      <c r="H1410" s="345" t="s">
        <v>156</v>
      </c>
      <c r="I1410" s="326">
        <v>1.7069999999999998E-2</v>
      </c>
      <c r="J1410" s="336"/>
      <c r="K1410" s="330"/>
      <c r="L1410" s="9">
        <f t="shared" si="90"/>
        <v>12.941622441243366</v>
      </c>
      <c r="M1410" s="9"/>
      <c r="N1410" s="9">
        <f t="shared" si="90"/>
        <v>0</v>
      </c>
    </row>
    <row r="1411" spans="1:14" x14ac:dyDescent="0.25">
      <c r="A1411" s="338">
        <v>42107</v>
      </c>
      <c r="B1411" s="345">
        <v>587</v>
      </c>
      <c r="C1411" s="345">
        <v>6</v>
      </c>
      <c r="D1411" s="345">
        <v>2</v>
      </c>
      <c r="E1411" s="345" t="s">
        <v>143</v>
      </c>
      <c r="F1411" s="345" t="s">
        <v>149</v>
      </c>
      <c r="G1411" s="345" t="s">
        <v>154</v>
      </c>
      <c r="H1411" s="345" t="s">
        <v>154</v>
      </c>
      <c r="I1411" s="326">
        <v>1.095E-2</v>
      </c>
      <c r="J1411" s="336"/>
      <c r="K1411" s="330"/>
      <c r="L1411" s="9">
        <f t="shared" si="90"/>
        <v>8.3017437452615628</v>
      </c>
      <c r="M1411" s="9"/>
      <c r="N1411" s="9">
        <f t="shared" si="90"/>
        <v>0</v>
      </c>
    </row>
    <row r="1412" spans="1:14" x14ac:dyDescent="0.25">
      <c r="A1412" s="338">
        <v>42107</v>
      </c>
      <c r="B1412" s="345">
        <v>590</v>
      </c>
      <c r="C1412" s="345">
        <v>6</v>
      </c>
      <c r="D1412" s="345">
        <v>2</v>
      </c>
      <c r="E1412" s="345" t="s">
        <v>143</v>
      </c>
      <c r="F1412" s="345" t="s">
        <v>240</v>
      </c>
      <c r="G1412" s="345" t="s">
        <v>154</v>
      </c>
      <c r="H1412" s="345" t="s">
        <v>154</v>
      </c>
      <c r="I1412" s="326">
        <v>8.3999999999999995E-3</v>
      </c>
      <c r="J1412" s="336"/>
      <c r="K1412" s="330"/>
      <c r="L1412" s="9">
        <f t="shared" si="90"/>
        <v>6.3684609552691436</v>
      </c>
      <c r="M1412" s="9"/>
      <c r="N1412" s="9">
        <f t="shared" si="90"/>
        <v>0</v>
      </c>
    </row>
    <row r="1413" spans="1:14" x14ac:dyDescent="0.25">
      <c r="A1413" s="338">
        <v>42107</v>
      </c>
      <c r="B1413" s="345">
        <v>592</v>
      </c>
      <c r="C1413" s="345">
        <v>6</v>
      </c>
      <c r="D1413" s="345">
        <v>2</v>
      </c>
      <c r="E1413" s="345" t="s">
        <v>143</v>
      </c>
      <c r="F1413" s="345" t="s">
        <v>237</v>
      </c>
      <c r="G1413" s="345" t="s">
        <v>154</v>
      </c>
      <c r="H1413" s="345" t="s">
        <v>155</v>
      </c>
      <c r="I1413" s="326">
        <v>4.0590000000000001E-2</v>
      </c>
      <c r="J1413" s="336"/>
      <c r="K1413" s="330"/>
      <c r="L1413" s="9">
        <f t="shared" si="90"/>
        <v>30.77331311599697</v>
      </c>
      <c r="M1413" s="9"/>
      <c r="N1413" s="9">
        <f t="shared" si="90"/>
        <v>0</v>
      </c>
    </row>
    <row r="1414" spans="1:14" x14ac:dyDescent="0.25">
      <c r="A1414" s="338">
        <v>42107</v>
      </c>
      <c r="B1414" s="345">
        <v>593</v>
      </c>
      <c r="C1414" s="345">
        <v>6</v>
      </c>
      <c r="D1414" s="345">
        <v>2</v>
      </c>
      <c r="E1414" s="345" t="s">
        <v>143</v>
      </c>
      <c r="F1414" s="345" t="s">
        <v>237</v>
      </c>
      <c r="G1414" s="345" t="s">
        <v>157</v>
      </c>
      <c r="H1414" s="345" t="s">
        <v>155</v>
      </c>
      <c r="I1414" s="326">
        <v>5.2199999999999998E-3</v>
      </c>
      <c r="J1414" s="336"/>
      <c r="K1414" s="330"/>
      <c r="L1414" s="9">
        <f t="shared" si="90"/>
        <v>3.9575435936315388</v>
      </c>
      <c r="M1414" s="9"/>
      <c r="N1414" s="9">
        <f t="shared" si="90"/>
        <v>0</v>
      </c>
    </row>
    <row r="1415" spans="1:14" x14ac:dyDescent="0.25">
      <c r="A1415" s="338">
        <v>42107</v>
      </c>
      <c r="B1415" s="345">
        <v>594</v>
      </c>
      <c r="C1415" s="345">
        <v>6</v>
      </c>
      <c r="D1415" s="345">
        <v>2</v>
      </c>
      <c r="E1415" s="345" t="s">
        <v>143</v>
      </c>
      <c r="F1415" s="345" t="s">
        <v>148</v>
      </c>
      <c r="G1415" s="345" t="s">
        <v>157</v>
      </c>
      <c r="H1415" s="345" t="s">
        <v>155</v>
      </c>
      <c r="I1415" s="326">
        <v>1.393E-2</v>
      </c>
      <c r="J1415" s="336"/>
      <c r="K1415" s="330"/>
      <c r="L1415" s="9">
        <f t="shared" si="90"/>
        <v>10.561031084154662</v>
      </c>
      <c r="M1415" s="9"/>
      <c r="N1415" s="9">
        <f t="shared" si="90"/>
        <v>0</v>
      </c>
    </row>
    <row r="1416" spans="1:14" x14ac:dyDescent="0.25">
      <c r="A1416" s="338">
        <v>42107</v>
      </c>
      <c r="B1416" s="345">
        <v>631</v>
      </c>
      <c r="C1416" s="345">
        <v>7</v>
      </c>
      <c r="D1416" s="345">
        <v>1</v>
      </c>
      <c r="E1416" s="345" t="s">
        <v>143</v>
      </c>
      <c r="F1416" s="345" t="s">
        <v>149</v>
      </c>
      <c r="G1416" s="345" t="s">
        <v>154</v>
      </c>
      <c r="H1416" s="345" t="s">
        <v>154</v>
      </c>
      <c r="I1416" s="326">
        <v>2.094E-2</v>
      </c>
      <c r="J1416" s="336"/>
      <c r="K1416" s="330"/>
      <c r="L1416" s="9">
        <f t="shared" si="90"/>
        <v>15.875663381349508</v>
      </c>
      <c r="M1416" s="9"/>
      <c r="N1416" s="9">
        <f t="shared" si="90"/>
        <v>0</v>
      </c>
    </row>
    <row r="1417" spans="1:14" x14ac:dyDescent="0.25">
      <c r="A1417" s="338">
        <v>42107</v>
      </c>
      <c r="B1417" s="345">
        <v>632</v>
      </c>
      <c r="C1417" s="345">
        <v>7</v>
      </c>
      <c r="D1417" s="345">
        <v>1</v>
      </c>
      <c r="E1417" s="345" t="s">
        <v>143</v>
      </c>
      <c r="F1417" s="345" t="s">
        <v>237</v>
      </c>
      <c r="G1417" s="345" t="s">
        <v>157</v>
      </c>
      <c r="H1417" s="345" t="s">
        <v>154</v>
      </c>
      <c r="I1417" s="326">
        <v>1.03E-2</v>
      </c>
      <c r="J1417" s="336"/>
      <c r="K1417" s="330"/>
      <c r="L1417" s="9">
        <f t="shared" si="90"/>
        <v>7.8089461713419261</v>
      </c>
      <c r="M1417" s="9"/>
      <c r="N1417" s="9">
        <f t="shared" si="90"/>
        <v>0</v>
      </c>
    </row>
    <row r="1418" spans="1:14" x14ac:dyDescent="0.25">
      <c r="A1418" s="338">
        <v>42107</v>
      </c>
      <c r="B1418" s="345">
        <v>634</v>
      </c>
      <c r="C1418" s="345">
        <v>7</v>
      </c>
      <c r="D1418" s="345">
        <v>1</v>
      </c>
      <c r="E1418" s="345" t="s">
        <v>143</v>
      </c>
      <c r="F1418" s="345" t="s">
        <v>150</v>
      </c>
      <c r="G1418" s="345" t="s">
        <v>154</v>
      </c>
      <c r="H1418" s="345" t="s">
        <v>154</v>
      </c>
      <c r="I1418" s="326">
        <v>6.2500000000000003E-3</v>
      </c>
      <c r="J1418" s="336"/>
      <c r="K1418" s="330"/>
      <c r="L1418" s="9">
        <f t="shared" si="90"/>
        <v>4.7384382107657315</v>
      </c>
      <c r="M1418" s="9"/>
      <c r="N1418" s="9">
        <f t="shared" si="90"/>
        <v>0</v>
      </c>
    </row>
    <row r="1419" spans="1:14" x14ac:dyDescent="0.25">
      <c r="A1419" s="338">
        <v>42107</v>
      </c>
      <c r="B1419" s="345">
        <v>638</v>
      </c>
      <c r="C1419" s="345">
        <v>7</v>
      </c>
      <c r="D1419" s="345">
        <v>1</v>
      </c>
      <c r="E1419" s="345" t="s">
        <v>143</v>
      </c>
      <c r="F1419" s="345" t="s">
        <v>148</v>
      </c>
      <c r="G1419" s="345" t="s">
        <v>154</v>
      </c>
      <c r="H1419" s="345" t="s">
        <v>155</v>
      </c>
      <c r="I1419" s="326">
        <v>2.5250000000000002E-2</v>
      </c>
      <c r="J1419" s="336"/>
      <c r="K1419" s="330"/>
      <c r="L1419" s="9">
        <f t="shared" si="90"/>
        <v>19.14329037149356</v>
      </c>
      <c r="M1419" s="9"/>
      <c r="N1419" s="9">
        <f t="shared" si="90"/>
        <v>0</v>
      </c>
    </row>
    <row r="1420" spans="1:14" x14ac:dyDescent="0.25">
      <c r="A1420" s="338">
        <v>42107</v>
      </c>
      <c r="B1420" s="345">
        <v>640</v>
      </c>
      <c r="C1420" s="345">
        <v>7</v>
      </c>
      <c r="D1420" s="345">
        <v>1</v>
      </c>
      <c r="E1420" s="345" t="s">
        <v>143</v>
      </c>
      <c r="F1420" s="345" t="s">
        <v>148</v>
      </c>
      <c r="G1420" s="345" t="s">
        <v>157</v>
      </c>
      <c r="H1420" s="345" t="s">
        <v>155</v>
      </c>
      <c r="I1420" s="326">
        <v>3.5899999999999999E-3</v>
      </c>
      <c r="J1420" s="336"/>
      <c r="K1420" s="330"/>
      <c r="L1420" s="9">
        <f t="shared" si="90"/>
        <v>2.721758908263836</v>
      </c>
      <c r="M1420" s="9"/>
      <c r="N1420" s="9">
        <f t="shared" si="90"/>
        <v>0</v>
      </c>
    </row>
    <row r="1421" spans="1:14" x14ac:dyDescent="0.25">
      <c r="A1421" s="338">
        <v>42107</v>
      </c>
      <c r="B1421" s="345">
        <v>641</v>
      </c>
      <c r="C1421" s="345">
        <v>7</v>
      </c>
      <c r="D1421" s="345">
        <v>1</v>
      </c>
      <c r="E1421" s="345" t="s">
        <v>143</v>
      </c>
      <c r="F1421" s="345" t="s">
        <v>151</v>
      </c>
      <c r="G1421" s="345" t="s">
        <v>154</v>
      </c>
      <c r="H1421" s="345" t="s">
        <v>154</v>
      </c>
      <c r="I1421" s="326">
        <v>1.9120000000000002E-2</v>
      </c>
      <c r="J1421" s="336"/>
      <c r="K1421" s="330"/>
      <c r="L1421" s="9">
        <f t="shared" si="90"/>
        <v>14.495830174374529</v>
      </c>
      <c r="M1421" s="9"/>
      <c r="N1421" s="9">
        <f t="shared" si="90"/>
        <v>0</v>
      </c>
    </row>
    <row r="1422" spans="1:14" x14ac:dyDescent="0.25">
      <c r="A1422" s="338">
        <v>42107</v>
      </c>
      <c r="B1422" s="345">
        <v>644</v>
      </c>
      <c r="C1422" s="345">
        <v>7</v>
      </c>
      <c r="D1422" s="345">
        <v>1</v>
      </c>
      <c r="E1422" s="345" t="s">
        <v>143</v>
      </c>
      <c r="F1422" s="345" t="s">
        <v>237</v>
      </c>
      <c r="G1422" s="345" t="s">
        <v>154</v>
      </c>
      <c r="H1422" s="345" t="s">
        <v>156</v>
      </c>
      <c r="I1422" s="326">
        <v>2.9299999999999999E-3</v>
      </c>
      <c r="J1422" s="336"/>
      <c r="K1422" s="330"/>
      <c r="L1422" s="9">
        <f t="shared" si="90"/>
        <v>2.2213798332069747</v>
      </c>
      <c r="M1422" s="9"/>
      <c r="N1422" s="9">
        <f t="shared" si="90"/>
        <v>0</v>
      </c>
    </row>
    <row r="1423" spans="1:14" x14ac:dyDescent="0.25">
      <c r="A1423" s="338">
        <v>42107</v>
      </c>
      <c r="B1423" s="345">
        <v>645</v>
      </c>
      <c r="C1423" s="345">
        <v>7</v>
      </c>
      <c r="D1423" s="345">
        <v>1</v>
      </c>
      <c r="E1423" s="345" t="s">
        <v>143</v>
      </c>
      <c r="F1423" s="345" t="s">
        <v>241</v>
      </c>
      <c r="G1423" s="345" t="s">
        <v>154</v>
      </c>
      <c r="H1423" s="345" t="s">
        <v>154</v>
      </c>
      <c r="I1423" s="326">
        <v>1.468E-2</v>
      </c>
      <c r="J1423" s="336"/>
      <c r="K1423" s="330"/>
      <c r="L1423" s="9">
        <f t="shared" si="90"/>
        <v>11.129643669446551</v>
      </c>
      <c r="M1423" s="9"/>
      <c r="N1423" s="9">
        <f t="shared" si="90"/>
        <v>0</v>
      </c>
    </row>
    <row r="1424" spans="1:14" x14ac:dyDescent="0.25">
      <c r="A1424" s="338">
        <v>42107</v>
      </c>
      <c r="B1424" s="345">
        <v>647</v>
      </c>
      <c r="C1424" s="345">
        <v>7</v>
      </c>
      <c r="D1424" s="345">
        <v>1</v>
      </c>
      <c r="E1424" s="345" t="s">
        <v>143</v>
      </c>
      <c r="F1424" s="345" t="s">
        <v>237</v>
      </c>
      <c r="G1424" s="345" t="s">
        <v>154</v>
      </c>
      <c r="H1424" s="345" t="s">
        <v>154</v>
      </c>
      <c r="I1424" s="326">
        <v>5.4799999999999996E-3</v>
      </c>
      <c r="J1424" s="336"/>
      <c r="K1424" s="330"/>
      <c r="L1424" s="9">
        <f t="shared" si="90"/>
        <v>4.1546626231993935</v>
      </c>
      <c r="M1424" s="9"/>
      <c r="N1424" s="9">
        <f t="shared" si="90"/>
        <v>0</v>
      </c>
    </row>
    <row r="1425" spans="1:14" x14ac:dyDescent="0.25">
      <c r="A1425" s="338">
        <v>42107</v>
      </c>
      <c r="B1425" s="345">
        <v>648</v>
      </c>
      <c r="C1425" s="345">
        <v>7</v>
      </c>
      <c r="D1425" s="345">
        <v>1</v>
      </c>
      <c r="E1425" s="345" t="s">
        <v>143</v>
      </c>
      <c r="F1425" s="345" t="s">
        <v>149</v>
      </c>
      <c r="G1425" s="345" t="s">
        <v>154</v>
      </c>
      <c r="H1425" s="345" t="s">
        <v>156</v>
      </c>
      <c r="I1425" s="326">
        <v>7.3099999999999997E-3</v>
      </c>
      <c r="J1425" s="336"/>
      <c r="K1425" s="330"/>
      <c r="L1425" s="9">
        <f t="shared" si="90"/>
        <v>5.5420773313115994</v>
      </c>
      <c r="M1425" s="9"/>
      <c r="N1425" s="9">
        <f t="shared" si="90"/>
        <v>0</v>
      </c>
    </row>
    <row r="1426" spans="1:14" x14ac:dyDescent="0.25">
      <c r="A1426" s="338">
        <v>42107</v>
      </c>
      <c r="B1426" s="345">
        <v>650</v>
      </c>
      <c r="C1426" s="345">
        <v>7</v>
      </c>
      <c r="D1426" s="345">
        <v>1</v>
      </c>
      <c r="E1426" s="345" t="s">
        <v>143</v>
      </c>
      <c r="F1426" s="345" t="s">
        <v>237</v>
      </c>
      <c r="G1426" s="345" t="s">
        <v>157</v>
      </c>
      <c r="H1426" s="345" t="s">
        <v>155</v>
      </c>
      <c r="I1426" s="326">
        <v>3.2200000000000002E-3</v>
      </c>
      <c r="J1426" s="336"/>
      <c r="K1426" s="330"/>
      <c r="L1426" s="9">
        <f t="shared" si="90"/>
        <v>2.4412433661865052</v>
      </c>
      <c r="M1426" s="9"/>
      <c r="N1426" s="9">
        <f t="shared" si="90"/>
        <v>0</v>
      </c>
    </row>
    <row r="1427" spans="1:14" x14ac:dyDescent="0.25">
      <c r="A1427" s="338">
        <v>42107</v>
      </c>
      <c r="B1427" s="345">
        <v>651</v>
      </c>
      <c r="C1427" s="345">
        <v>7</v>
      </c>
      <c r="D1427" s="345">
        <v>1</v>
      </c>
      <c r="E1427" s="345" t="s">
        <v>143</v>
      </c>
      <c r="F1427" s="345" t="s">
        <v>148</v>
      </c>
      <c r="G1427" s="345" t="s">
        <v>157</v>
      </c>
      <c r="H1427" s="345" t="s">
        <v>154</v>
      </c>
      <c r="I1427" s="326">
        <v>2.4490000000000001E-2</v>
      </c>
      <c r="J1427" s="336"/>
      <c r="K1427" s="330"/>
      <c r="L1427" s="9">
        <f t="shared" si="90"/>
        <v>18.567096285064444</v>
      </c>
      <c r="M1427" s="9"/>
      <c r="N1427" s="9">
        <f t="shared" si="90"/>
        <v>0</v>
      </c>
    </row>
    <row r="1428" spans="1:14" x14ac:dyDescent="0.25">
      <c r="A1428" s="338">
        <v>42107</v>
      </c>
      <c r="B1428" s="345">
        <v>652</v>
      </c>
      <c r="C1428" s="345">
        <v>7</v>
      </c>
      <c r="D1428" s="345">
        <v>1</v>
      </c>
      <c r="E1428" s="345" t="s">
        <v>143</v>
      </c>
      <c r="F1428" s="345" t="s">
        <v>240</v>
      </c>
      <c r="G1428" s="345" t="s">
        <v>154</v>
      </c>
      <c r="H1428" s="345" t="s">
        <v>154</v>
      </c>
      <c r="I1428" s="326">
        <v>1.4120000000000001E-2</v>
      </c>
      <c r="J1428" s="336"/>
      <c r="K1428" s="330"/>
      <c r="L1428" s="9">
        <f t="shared" si="90"/>
        <v>10.705079605761943</v>
      </c>
      <c r="M1428" s="9"/>
      <c r="N1428" s="9">
        <f t="shared" si="90"/>
        <v>0</v>
      </c>
    </row>
    <row r="1429" spans="1:14" x14ac:dyDescent="0.25">
      <c r="A1429" s="338">
        <v>42107</v>
      </c>
      <c r="B1429" s="345">
        <v>653</v>
      </c>
      <c r="C1429" s="345">
        <v>7</v>
      </c>
      <c r="D1429" s="345">
        <v>1</v>
      </c>
      <c r="E1429" s="345" t="s">
        <v>143</v>
      </c>
      <c r="F1429" s="345" t="s">
        <v>149</v>
      </c>
      <c r="G1429" s="345" t="s">
        <v>154</v>
      </c>
      <c r="H1429" s="345" t="s">
        <v>155</v>
      </c>
      <c r="I1429" s="326">
        <v>3.0269999999999998E-2</v>
      </c>
      <c r="J1429" s="336"/>
      <c r="K1429" s="330"/>
      <c r="L1429" s="9">
        <f t="shared" si="90"/>
        <v>22.949203942380592</v>
      </c>
      <c r="M1429" s="9"/>
      <c r="N1429" s="9">
        <f t="shared" si="90"/>
        <v>0</v>
      </c>
    </row>
    <row r="1430" spans="1:14" x14ac:dyDescent="0.25">
      <c r="A1430" s="338">
        <v>42107</v>
      </c>
      <c r="B1430" s="345">
        <v>654</v>
      </c>
      <c r="C1430" s="345">
        <v>7</v>
      </c>
      <c r="D1430" s="345">
        <v>1</v>
      </c>
      <c r="E1430" s="345" t="s">
        <v>143</v>
      </c>
      <c r="F1430" s="345" t="s">
        <v>148</v>
      </c>
      <c r="G1430" s="345" t="s">
        <v>154</v>
      </c>
      <c r="H1430" s="345" t="s">
        <v>156</v>
      </c>
      <c r="I1430" s="326">
        <v>7.3099999999999997E-3</v>
      </c>
      <c r="J1430" s="336"/>
      <c r="K1430" s="330"/>
      <c r="L1430" s="9">
        <f t="shared" si="90"/>
        <v>5.5420773313115994</v>
      </c>
      <c r="M1430" s="9"/>
      <c r="N1430" s="9">
        <f t="shared" si="90"/>
        <v>0</v>
      </c>
    </row>
    <row r="1431" spans="1:14" x14ac:dyDescent="0.25">
      <c r="A1431" s="338">
        <v>42107</v>
      </c>
      <c r="B1431" s="345">
        <v>655</v>
      </c>
      <c r="C1431" s="345">
        <v>7</v>
      </c>
      <c r="D1431" s="345">
        <v>1</v>
      </c>
      <c r="E1431" s="345" t="s">
        <v>143</v>
      </c>
      <c r="F1431" s="345" t="s">
        <v>151</v>
      </c>
      <c r="G1431" s="345" t="s">
        <v>154</v>
      </c>
      <c r="H1431" s="345" t="s">
        <v>156</v>
      </c>
      <c r="I1431" s="326">
        <v>3.7100000000000002E-3</v>
      </c>
      <c r="J1431" s="336"/>
      <c r="K1431" s="330"/>
      <c r="L1431" s="9">
        <f t="shared" si="90"/>
        <v>2.8127369219105387</v>
      </c>
      <c r="M1431" s="9"/>
      <c r="N1431" s="9">
        <f t="shared" si="90"/>
        <v>0</v>
      </c>
    </row>
    <row r="1432" spans="1:14" x14ac:dyDescent="0.25">
      <c r="A1432" s="338">
        <v>42107</v>
      </c>
      <c r="B1432" s="345">
        <v>661</v>
      </c>
      <c r="C1432" s="345">
        <v>7</v>
      </c>
      <c r="D1432" s="345">
        <v>1</v>
      </c>
      <c r="E1432" s="345" t="s">
        <v>143</v>
      </c>
      <c r="F1432" s="345" t="s">
        <v>148</v>
      </c>
      <c r="G1432" s="345" t="s">
        <v>154</v>
      </c>
      <c r="H1432" s="345" t="s">
        <v>154</v>
      </c>
      <c r="I1432" s="326">
        <v>3.2739999999999998E-2</v>
      </c>
      <c r="J1432" s="336"/>
      <c r="K1432" s="330"/>
      <c r="L1432" s="9">
        <f t="shared" si="90"/>
        <v>24.821834723275209</v>
      </c>
      <c r="M1432" s="9"/>
      <c r="N1432" s="9">
        <f t="shared" si="90"/>
        <v>0</v>
      </c>
    </row>
    <row r="1433" spans="1:14" x14ac:dyDescent="0.25">
      <c r="A1433" s="338">
        <v>42107</v>
      </c>
      <c r="B1433" s="345">
        <v>662</v>
      </c>
      <c r="C1433" s="345">
        <v>7</v>
      </c>
      <c r="D1433" s="345">
        <v>1</v>
      </c>
      <c r="E1433" s="345" t="s">
        <v>143</v>
      </c>
      <c r="F1433" s="345" t="s">
        <v>237</v>
      </c>
      <c r="G1433" s="345" t="s">
        <v>157</v>
      </c>
      <c r="H1433" s="345" t="s">
        <v>156</v>
      </c>
      <c r="I1433" s="326">
        <v>3.48E-3</v>
      </c>
      <c r="J1433" s="336"/>
      <c r="K1433" s="330"/>
      <c r="L1433" s="9">
        <f t="shared" si="90"/>
        <v>2.6383623957543594</v>
      </c>
      <c r="M1433" s="9"/>
      <c r="N1433" s="9">
        <f t="shared" si="90"/>
        <v>0</v>
      </c>
    </row>
    <row r="1434" spans="1:14" x14ac:dyDescent="0.25">
      <c r="A1434" s="338">
        <v>42107</v>
      </c>
      <c r="B1434" s="345">
        <v>663</v>
      </c>
      <c r="C1434" s="345">
        <v>7</v>
      </c>
      <c r="D1434" s="345">
        <v>1</v>
      </c>
      <c r="E1434" s="345" t="s">
        <v>143</v>
      </c>
      <c r="F1434" s="345" t="s">
        <v>237</v>
      </c>
      <c r="G1434" s="345" t="s">
        <v>154</v>
      </c>
      <c r="H1434" s="345" t="s">
        <v>155</v>
      </c>
      <c r="I1434" s="326">
        <v>1.687E-2</v>
      </c>
      <c r="J1434" s="336"/>
      <c r="K1434" s="330"/>
      <c r="L1434" s="9">
        <f t="shared" si="90"/>
        <v>12.789992418498862</v>
      </c>
      <c r="M1434" s="9"/>
      <c r="N1434" s="9">
        <f t="shared" si="90"/>
        <v>0</v>
      </c>
    </row>
    <row r="1435" spans="1:14" x14ac:dyDescent="0.25">
      <c r="A1435" s="338">
        <v>42107</v>
      </c>
      <c r="B1435" s="345">
        <v>664</v>
      </c>
      <c r="C1435" s="345">
        <v>7</v>
      </c>
      <c r="D1435" s="345">
        <v>1</v>
      </c>
      <c r="E1435" s="345" t="s">
        <v>143</v>
      </c>
      <c r="F1435" s="345" t="s">
        <v>148</v>
      </c>
      <c r="G1435" s="345" t="s">
        <v>157</v>
      </c>
      <c r="H1435" s="345" t="s">
        <v>156</v>
      </c>
      <c r="I1435" s="326">
        <v>2.2800000000000001E-2</v>
      </c>
      <c r="J1435" s="336"/>
      <c r="K1435" s="330"/>
      <c r="L1435" s="9">
        <f t="shared" si="90"/>
        <v>17.285822592873391</v>
      </c>
      <c r="M1435" s="9"/>
      <c r="N1435" s="9">
        <f t="shared" si="90"/>
        <v>0</v>
      </c>
    </row>
    <row r="1436" spans="1:14" x14ac:dyDescent="0.25">
      <c r="A1436" s="338">
        <v>42107</v>
      </c>
      <c r="B1436" s="345">
        <v>665</v>
      </c>
      <c r="C1436" s="345">
        <v>7</v>
      </c>
      <c r="D1436" s="345">
        <v>1</v>
      </c>
      <c r="E1436" s="345" t="s">
        <v>143</v>
      </c>
      <c r="F1436" s="345" t="s">
        <v>151</v>
      </c>
      <c r="G1436" s="345" t="s">
        <v>154</v>
      </c>
      <c r="H1436" s="345" t="s">
        <v>155</v>
      </c>
      <c r="I1436" s="326">
        <v>4.5999999999999999E-3</v>
      </c>
      <c r="J1436" s="336"/>
      <c r="K1436" s="330"/>
      <c r="L1436" s="9">
        <f t="shared" si="90"/>
        <v>3.4874905231235784</v>
      </c>
      <c r="M1436" s="9"/>
      <c r="N1436" s="9">
        <f t="shared" si="90"/>
        <v>0</v>
      </c>
    </row>
    <row r="1437" spans="1:14" x14ac:dyDescent="0.25">
      <c r="A1437" s="338">
        <v>42107</v>
      </c>
      <c r="B1437" s="345">
        <v>736</v>
      </c>
      <c r="C1437" s="345">
        <v>8</v>
      </c>
      <c r="D1437" s="345">
        <v>1</v>
      </c>
      <c r="E1437" s="345" t="s">
        <v>143</v>
      </c>
      <c r="F1437" s="345" t="s">
        <v>237</v>
      </c>
      <c r="G1437" s="345" t="s">
        <v>157</v>
      </c>
      <c r="H1437" s="345" t="s">
        <v>155</v>
      </c>
      <c r="I1437" s="326">
        <v>4.3600000000000002E-3</v>
      </c>
      <c r="J1437" s="336"/>
      <c r="K1437" s="330"/>
      <c r="L1437" s="9">
        <f t="shared" si="90"/>
        <v>3.3055344958301744</v>
      </c>
      <c r="M1437" s="9"/>
      <c r="N1437" s="9">
        <f t="shared" si="90"/>
        <v>0</v>
      </c>
    </row>
    <row r="1438" spans="1:14" x14ac:dyDescent="0.25">
      <c r="A1438" s="338">
        <v>42107</v>
      </c>
      <c r="B1438" s="345">
        <v>737</v>
      </c>
      <c r="C1438" s="345">
        <v>8</v>
      </c>
      <c r="D1438" s="345">
        <v>1</v>
      </c>
      <c r="E1438" s="345" t="s">
        <v>143</v>
      </c>
      <c r="F1438" s="345" t="s">
        <v>237</v>
      </c>
      <c r="G1438" s="345" t="s">
        <v>154</v>
      </c>
      <c r="H1438" s="345" t="s">
        <v>155</v>
      </c>
      <c r="I1438" s="326">
        <v>8.4899999999999993E-3</v>
      </c>
      <c r="J1438" s="336"/>
      <c r="K1438" s="330"/>
      <c r="L1438" s="9">
        <f t="shared" si="90"/>
        <v>6.4366944655041696</v>
      </c>
      <c r="M1438" s="9"/>
      <c r="N1438" s="9">
        <f t="shared" si="90"/>
        <v>0</v>
      </c>
    </row>
    <row r="1439" spans="1:14" x14ac:dyDescent="0.25">
      <c r="A1439" s="338">
        <v>42107</v>
      </c>
      <c r="B1439" s="345">
        <v>740</v>
      </c>
      <c r="C1439" s="345">
        <v>8</v>
      </c>
      <c r="D1439" s="345">
        <v>1</v>
      </c>
      <c r="E1439" s="345" t="s">
        <v>143</v>
      </c>
      <c r="F1439" s="345" t="s">
        <v>148</v>
      </c>
      <c r="G1439" s="345" t="s">
        <v>157</v>
      </c>
      <c r="H1439" s="345" t="s">
        <v>155</v>
      </c>
      <c r="I1439" s="326">
        <v>1.384E-2</v>
      </c>
      <c r="J1439" s="336"/>
      <c r="K1439" s="330"/>
      <c r="L1439" s="9">
        <f t="shared" si="90"/>
        <v>10.492797573919637</v>
      </c>
      <c r="M1439" s="9"/>
      <c r="N1439" s="9">
        <f t="shared" si="90"/>
        <v>0</v>
      </c>
    </row>
    <row r="1440" spans="1:14" x14ac:dyDescent="0.25">
      <c r="A1440" s="338">
        <v>42107</v>
      </c>
      <c r="B1440" s="345">
        <v>743</v>
      </c>
      <c r="C1440" s="345">
        <v>8</v>
      </c>
      <c r="D1440" s="345">
        <v>1</v>
      </c>
      <c r="E1440" s="345" t="s">
        <v>143</v>
      </c>
      <c r="F1440" s="345" t="s">
        <v>149</v>
      </c>
      <c r="G1440" s="345" t="s">
        <v>154</v>
      </c>
      <c r="H1440" s="345" t="s">
        <v>154</v>
      </c>
      <c r="I1440" s="326">
        <v>4.0140000000000002E-2</v>
      </c>
      <c r="J1440" s="336"/>
      <c r="K1440" s="330"/>
      <c r="L1440" s="9">
        <f t="shared" si="90"/>
        <v>30.432145564821838</v>
      </c>
      <c r="M1440" s="9"/>
      <c r="N1440" s="9">
        <f t="shared" si="90"/>
        <v>0</v>
      </c>
    </row>
    <row r="1441" spans="1:14" x14ac:dyDescent="0.25">
      <c r="A1441" s="338">
        <v>42107</v>
      </c>
      <c r="B1441" s="345">
        <v>744</v>
      </c>
      <c r="C1441" s="345">
        <v>8</v>
      </c>
      <c r="D1441" s="345">
        <v>1</v>
      </c>
      <c r="E1441" s="345" t="s">
        <v>143</v>
      </c>
      <c r="F1441" s="345" t="s">
        <v>148</v>
      </c>
      <c r="G1441" s="345" t="s">
        <v>154</v>
      </c>
      <c r="H1441" s="345" t="s">
        <v>154</v>
      </c>
      <c r="I1441" s="326">
        <v>1.9359999999999999E-2</v>
      </c>
      <c r="J1441" s="336"/>
      <c r="K1441" s="330"/>
      <c r="L1441" s="9">
        <f t="shared" si="90"/>
        <v>14.67778620166793</v>
      </c>
      <c r="M1441" s="9"/>
      <c r="N1441" s="9">
        <f t="shared" si="90"/>
        <v>0</v>
      </c>
    </row>
    <row r="1442" spans="1:14" x14ac:dyDescent="0.25">
      <c r="A1442" s="338">
        <v>42107</v>
      </c>
      <c r="B1442" s="345">
        <v>745</v>
      </c>
      <c r="C1442" s="345">
        <v>8</v>
      </c>
      <c r="D1442" s="345">
        <v>1</v>
      </c>
      <c r="E1442" s="345" t="s">
        <v>143</v>
      </c>
      <c r="F1442" s="345" t="s">
        <v>148</v>
      </c>
      <c r="G1442" s="345" t="s">
        <v>154</v>
      </c>
      <c r="H1442" s="345" t="s">
        <v>155</v>
      </c>
      <c r="I1442" s="326">
        <v>1.2460000000000001E-2</v>
      </c>
      <c r="J1442" s="336"/>
      <c r="K1442" s="330"/>
      <c r="L1442" s="9">
        <f t="shared" si="90"/>
        <v>9.4465504169825643</v>
      </c>
      <c r="M1442" s="9"/>
      <c r="N1442" s="9">
        <f t="shared" si="90"/>
        <v>0</v>
      </c>
    </row>
    <row r="1443" spans="1:14" x14ac:dyDescent="0.25">
      <c r="A1443" s="338">
        <v>42107</v>
      </c>
      <c r="B1443" s="345">
        <v>746</v>
      </c>
      <c r="C1443" s="345">
        <v>8</v>
      </c>
      <c r="D1443" s="345">
        <v>1</v>
      </c>
      <c r="E1443" s="345" t="s">
        <v>143</v>
      </c>
      <c r="F1443" s="345" t="s">
        <v>151</v>
      </c>
      <c r="G1443" s="345" t="s">
        <v>154</v>
      </c>
      <c r="H1443" s="345" t="s">
        <v>154</v>
      </c>
      <c r="I1443" s="326">
        <v>2.8800000000000002E-3</v>
      </c>
      <c r="J1443" s="336"/>
      <c r="K1443" s="330"/>
      <c r="L1443" s="9">
        <f t="shared" si="90"/>
        <v>2.1834723275208492</v>
      </c>
      <c r="M1443" s="9"/>
      <c r="N1443" s="9">
        <f t="shared" si="90"/>
        <v>0</v>
      </c>
    </row>
    <row r="1444" spans="1:14" x14ac:dyDescent="0.25">
      <c r="A1444" s="338">
        <v>42107</v>
      </c>
      <c r="B1444" s="345">
        <v>749</v>
      </c>
      <c r="C1444" s="345">
        <v>8</v>
      </c>
      <c r="D1444" s="345">
        <v>1</v>
      </c>
      <c r="E1444" s="345" t="s">
        <v>143</v>
      </c>
      <c r="F1444" s="345" t="s">
        <v>151</v>
      </c>
      <c r="G1444" s="345" t="s">
        <v>154</v>
      </c>
      <c r="H1444" s="345" t="s">
        <v>155</v>
      </c>
      <c r="I1444" s="326">
        <v>1.538E-2</v>
      </c>
      <c r="J1444" s="336"/>
      <c r="K1444" s="330"/>
      <c r="L1444" s="9">
        <f t="shared" si="90"/>
        <v>11.660348749052311</v>
      </c>
      <c r="M1444" s="9"/>
      <c r="N1444" s="9">
        <f t="shared" si="90"/>
        <v>0</v>
      </c>
    </row>
    <row r="1445" spans="1:14" x14ac:dyDescent="0.25">
      <c r="A1445" s="338">
        <v>42107</v>
      </c>
      <c r="B1445" s="345">
        <v>750</v>
      </c>
      <c r="C1445" s="345">
        <v>8</v>
      </c>
      <c r="D1445" s="345">
        <v>1</v>
      </c>
      <c r="E1445" s="345" t="s">
        <v>143</v>
      </c>
      <c r="F1445" s="345" t="s">
        <v>149</v>
      </c>
      <c r="G1445" s="345" t="s">
        <v>154</v>
      </c>
      <c r="H1445" s="345" t="s">
        <v>156</v>
      </c>
      <c r="I1445" s="326">
        <v>2.9329999999999998E-2</v>
      </c>
      <c r="J1445" s="336"/>
      <c r="K1445" s="330"/>
      <c r="L1445" s="9">
        <f t="shared" si="90"/>
        <v>22.236542835481426</v>
      </c>
      <c r="M1445" s="9"/>
      <c r="N1445" s="9">
        <f t="shared" si="90"/>
        <v>0</v>
      </c>
    </row>
    <row r="1446" spans="1:14" x14ac:dyDescent="0.25">
      <c r="A1446" s="338">
        <v>42107</v>
      </c>
      <c r="B1446" s="345">
        <v>751</v>
      </c>
      <c r="C1446" s="345">
        <v>8</v>
      </c>
      <c r="D1446" s="345">
        <v>1</v>
      </c>
      <c r="E1446" s="345" t="s">
        <v>143</v>
      </c>
      <c r="F1446" s="345" t="s">
        <v>237</v>
      </c>
      <c r="G1446" s="345" t="s">
        <v>154</v>
      </c>
      <c r="H1446" s="345" t="s">
        <v>156</v>
      </c>
      <c r="I1446" s="326">
        <v>5.7200000000000003E-3</v>
      </c>
      <c r="J1446" s="336"/>
      <c r="K1446" s="330"/>
      <c r="L1446" s="9">
        <f t="shared" si="90"/>
        <v>4.3366186504927979</v>
      </c>
      <c r="M1446" s="9"/>
      <c r="N1446" s="9">
        <f t="shared" si="90"/>
        <v>0</v>
      </c>
    </row>
    <row r="1447" spans="1:14" x14ac:dyDescent="0.25">
      <c r="A1447" s="338">
        <v>42107</v>
      </c>
      <c r="B1447" s="345">
        <v>752</v>
      </c>
      <c r="C1447" s="345">
        <v>8</v>
      </c>
      <c r="D1447" s="345">
        <v>1</v>
      </c>
      <c r="E1447" s="345" t="s">
        <v>143</v>
      </c>
      <c r="F1447" s="345" t="s">
        <v>237</v>
      </c>
      <c r="G1447" s="345" t="s">
        <v>157</v>
      </c>
      <c r="H1447" s="345" t="s">
        <v>154</v>
      </c>
      <c r="I1447" s="326">
        <v>9.7000000000000003E-3</v>
      </c>
      <c r="J1447" s="336"/>
      <c r="K1447" s="330"/>
      <c r="L1447" s="9">
        <f t="shared" si="90"/>
        <v>7.354056103108416</v>
      </c>
      <c r="M1447" s="9"/>
      <c r="N1447" s="9">
        <f t="shared" si="90"/>
        <v>0</v>
      </c>
    </row>
    <row r="1448" spans="1:14" x14ac:dyDescent="0.25">
      <c r="A1448" s="338">
        <v>42107</v>
      </c>
      <c r="B1448" s="345">
        <v>753</v>
      </c>
      <c r="C1448" s="345">
        <v>8</v>
      </c>
      <c r="D1448" s="345">
        <v>1</v>
      </c>
      <c r="E1448" s="345" t="s">
        <v>143</v>
      </c>
      <c r="F1448" s="345" t="s">
        <v>148</v>
      </c>
      <c r="G1448" s="345" t="s">
        <v>157</v>
      </c>
      <c r="H1448" s="345" t="s">
        <v>156</v>
      </c>
      <c r="I1448" s="326">
        <v>2.793E-2</v>
      </c>
      <c r="J1448" s="336"/>
      <c r="K1448" s="330"/>
      <c r="L1448" s="9">
        <f t="shared" si="90"/>
        <v>21.175132676269904</v>
      </c>
      <c r="M1448" s="9"/>
      <c r="N1448" s="9">
        <f t="shared" si="90"/>
        <v>0</v>
      </c>
    </row>
    <row r="1449" spans="1:14" x14ac:dyDescent="0.25">
      <c r="A1449" s="338">
        <v>42107</v>
      </c>
      <c r="B1449" s="345">
        <v>754</v>
      </c>
      <c r="C1449" s="345">
        <v>8</v>
      </c>
      <c r="D1449" s="345">
        <v>1</v>
      </c>
      <c r="E1449" s="345" t="s">
        <v>143</v>
      </c>
      <c r="F1449" s="345" t="s">
        <v>237</v>
      </c>
      <c r="G1449" s="345" t="s">
        <v>154</v>
      </c>
      <c r="H1449" s="345" t="s">
        <v>154</v>
      </c>
      <c r="I1449" s="326">
        <v>2.33E-3</v>
      </c>
      <c r="J1449" s="336"/>
      <c r="K1449" s="330"/>
      <c r="L1449" s="9">
        <f t="shared" si="90"/>
        <v>1.7664897649734648</v>
      </c>
      <c r="M1449" s="9"/>
      <c r="N1449" s="9">
        <f t="shared" si="90"/>
        <v>0</v>
      </c>
    </row>
    <row r="1450" spans="1:14" x14ac:dyDescent="0.25">
      <c r="A1450" s="338">
        <v>42107</v>
      </c>
      <c r="B1450" s="345">
        <v>755</v>
      </c>
      <c r="C1450" s="345">
        <v>8</v>
      </c>
      <c r="D1450" s="345">
        <v>1</v>
      </c>
      <c r="E1450" s="345" t="s">
        <v>143</v>
      </c>
      <c r="F1450" s="345" t="s">
        <v>149</v>
      </c>
      <c r="G1450" s="345" t="s">
        <v>154</v>
      </c>
      <c r="H1450" s="345" t="s">
        <v>155</v>
      </c>
      <c r="I1450" s="326">
        <v>2.4289999999999999E-2</v>
      </c>
      <c r="J1450" s="336"/>
      <c r="K1450" s="330"/>
      <c r="L1450" s="9">
        <f t="shared" si="90"/>
        <v>18.415466262319939</v>
      </c>
      <c r="M1450" s="9"/>
      <c r="N1450" s="9">
        <f t="shared" si="90"/>
        <v>0</v>
      </c>
    </row>
    <row r="1451" spans="1:14" x14ac:dyDescent="0.25">
      <c r="A1451" s="338">
        <v>42107</v>
      </c>
      <c r="B1451" s="345">
        <v>756</v>
      </c>
      <c r="C1451" s="345">
        <v>8</v>
      </c>
      <c r="D1451" s="345">
        <v>1</v>
      </c>
      <c r="E1451" s="345" t="s">
        <v>143</v>
      </c>
      <c r="F1451" s="345" t="s">
        <v>241</v>
      </c>
      <c r="G1451" s="345" t="s">
        <v>154</v>
      </c>
      <c r="H1451" s="345" t="s">
        <v>154</v>
      </c>
      <c r="I1451" s="326">
        <v>2.7009999999999999E-2</v>
      </c>
      <c r="J1451" s="336"/>
      <c r="K1451" s="330"/>
      <c r="L1451" s="9">
        <f t="shared" si="90"/>
        <v>20.477634571645183</v>
      </c>
      <c r="M1451" s="9"/>
      <c r="N1451" s="9">
        <f t="shared" si="90"/>
        <v>0</v>
      </c>
    </row>
    <row r="1452" spans="1:14" x14ac:dyDescent="0.25">
      <c r="A1452" s="338">
        <v>42107</v>
      </c>
      <c r="B1452" s="345">
        <v>758</v>
      </c>
      <c r="C1452" s="345">
        <v>8</v>
      </c>
      <c r="D1452" s="345">
        <v>1</v>
      </c>
      <c r="E1452" s="345" t="s">
        <v>143</v>
      </c>
      <c r="F1452" s="345" t="s">
        <v>148</v>
      </c>
      <c r="G1452" s="345" t="s">
        <v>157</v>
      </c>
      <c r="H1452" s="345" t="s">
        <v>154</v>
      </c>
      <c r="I1452" s="326">
        <v>4.3899999999999998E-3</v>
      </c>
      <c r="J1452" s="336"/>
      <c r="K1452" s="330"/>
      <c r="L1452" s="9">
        <f t="shared" si="90"/>
        <v>3.3282789992418498</v>
      </c>
      <c r="M1452" s="9"/>
      <c r="N1452" s="9">
        <f t="shared" si="90"/>
        <v>0</v>
      </c>
    </row>
    <row r="1453" spans="1:14" x14ac:dyDescent="0.25">
      <c r="A1453" s="338">
        <v>42107</v>
      </c>
      <c r="B1453" s="345">
        <v>760</v>
      </c>
      <c r="C1453" s="345">
        <v>8</v>
      </c>
      <c r="D1453" s="345">
        <v>1</v>
      </c>
      <c r="E1453" s="345" t="s">
        <v>143</v>
      </c>
      <c r="F1453" s="345" t="s">
        <v>237</v>
      </c>
      <c r="G1453" s="345" t="s">
        <v>157</v>
      </c>
      <c r="H1453" s="345" t="s">
        <v>156</v>
      </c>
      <c r="I1453" s="326">
        <v>5.5599999999999998E-3</v>
      </c>
      <c r="J1453" s="336"/>
      <c r="K1453" s="330"/>
      <c r="L1453" s="9">
        <f t="shared" si="90"/>
        <v>4.2153146322971953</v>
      </c>
      <c r="M1453" s="9"/>
      <c r="N1453" s="9">
        <f t="shared" si="90"/>
        <v>0</v>
      </c>
    </row>
    <row r="1454" spans="1:14" x14ac:dyDescent="0.25">
      <c r="A1454" s="338">
        <v>42107</v>
      </c>
      <c r="B1454" s="345">
        <v>762</v>
      </c>
      <c r="C1454" s="345">
        <v>8</v>
      </c>
      <c r="D1454" s="345">
        <v>1</v>
      </c>
      <c r="E1454" s="345" t="s">
        <v>143</v>
      </c>
      <c r="F1454" s="345" t="s">
        <v>151</v>
      </c>
      <c r="G1454" s="345" t="s">
        <v>154</v>
      </c>
      <c r="H1454" s="345" t="s">
        <v>156</v>
      </c>
      <c r="I1454" s="326">
        <v>3.2699999999999999E-3</v>
      </c>
      <c r="J1454" s="336"/>
      <c r="K1454" s="330"/>
      <c r="L1454" s="9">
        <f t="shared" si="90"/>
        <v>2.4791508718726307</v>
      </c>
      <c r="M1454" s="9"/>
      <c r="N1454" s="9">
        <f t="shared" si="90"/>
        <v>0</v>
      </c>
    </row>
    <row r="1455" spans="1:14" x14ac:dyDescent="0.25">
      <c r="A1455" s="338">
        <v>42107</v>
      </c>
      <c r="B1455" s="345">
        <v>765</v>
      </c>
      <c r="C1455" s="345">
        <v>8</v>
      </c>
      <c r="D1455" s="345">
        <v>1</v>
      </c>
      <c r="E1455" s="345" t="s">
        <v>143</v>
      </c>
      <c r="F1455" s="345" t="s">
        <v>150</v>
      </c>
      <c r="G1455" s="345" t="s">
        <v>154</v>
      </c>
      <c r="H1455" s="345" t="s">
        <v>154</v>
      </c>
      <c r="I1455" s="326">
        <v>1.1039999999999999E-2</v>
      </c>
      <c r="J1455" s="336"/>
      <c r="K1455" s="330"/>
      <c r="L1455" s="9">
        <f t="shared" si="90"/>
        <v>8.3699772554965879</v>
      </c>
      <c r="M1455" s="9"/>
      <c r="N1455" s="9">
        <f t="shared" si="90"/>
        <v>0</v>
      </c>
    </row>
    <row r="1456" spans="1:14" x14ac:dyDescent="0.25">
      <c r="A1456" s="338">
        <v>42107</v>
      </c>
      <c r="B1456" s="345">
        <v>769</v>
      </c>
      <c r="C1456" s="345">
        <v>8</v>
      </c>
      <c r="D1456" s="345">
        <v>1</v>
      </c>
      <c r="E1456" s="345" t="s">
        <v>143</v>
      </c>
      <c r="F1456" s="345" t="s">
        <v>240</v>
      </c>
      <c r="G1456" s="345" t="s">
        <v>154</v>
      </c>
      <c r="H1456" s="345" t="s">
        <v>154</v>
      </c>
      <c r="I1456" s="326">
        <v>8.5299999999999994E-3</v>
      </c>
      <c r="J1456" s="336"/>
      <c r="K1456" s="330"/>
      <c r="L1456" s="9">
        <f t="shared" si="90"/>
        <v>6.4670204700530709</v>
      </c>
      <c r="M1456" s="9"/>
      <c r="N1456" s="9">
        <f t="shared" si="90"/>
        <v>0</v>
      </c>
    </row>
    <row r="1457" spans="1:14" ht="15.75" thickBot="1" x14ac:dyDescent="0.3">
      <c r="A1457" s="366">
        <v>42107</v>
      </c>
      <c r="B1457" s="362">
        <v>770</v>
      </c>
      <c r="C1457" s="362">
        <v>8</v>
      </c>
      <c r="D1457" s="362">
        <v>1</v>
      </c>
      <c r="E1457" s="362" t="s">
        <v>143</v>
      </c>
      <c r="F1457" s="362" t="s">
        <v>148</v>
      </c>
      <c r="G1457" s="362" t="s">
        <v>154</v>
      </c>
      <c r="H1457" s="362" t="s">
        <v>156</v>
      </c>
      <c r="I1457" s="357">
        <v>1.8440000000000002E-2</v>
      </c>
      <c r="J1457" s="367"/>
      <c r="K1457" s="368"/>
      <c r="L1457" s="369">
        <f t="shared" si="90"/>
        <v>13.980288097043216</v>
      </c>
      <c r="M1457" s="369"/>
      <c r="N1457" s="369">
        <f t="shared" si="90"/>
        <v>0</v>
      </c>
    </row>
    <row r="1458" spans="1:14" x14ac:dyDescent="0.25">
      <c r="A1458" s="359">
        <v>42472</v>
      </c>
      <c r="B1458" s="361">
        <v>71</v>
      </c>
      <c r="C1458" s="361">
        <v>1</v>
      </c>
      <c r="D1458" s="361">
        <v>3</v>
      </c>
      <c r="E1458" s="361" t="s">
        <v>143</v>
      </c>
      <c r="F1458" s="361" t="s">
        <v>148</v>
      </c>
      <c r="G1458" s="361" t="s">
        <v>157</v>
      </c>
      <c r="H1458" s="361" t="s">
        <v>156</v>
      </c>
      <c r="I1458" s="363">
        <v>5.6050000000000003E-2</v>
      </c>
      <c r="J1458" s="365"/>
      <c r="L1458" s="9">
        <f>(10000*I1458)/13.19</f>
        <v>42.494313874147082</v>
      </c>
    </row>
    <row r="1459" spans="1:14" x14ac:dyDescent="0.25">
      <c r="A1459" s="360">
        <v>42472</v>
      </c>
      <c r="B1459" s="345">
        <v>72</v>
      </c>
      <c r="C1459" s="345">
        <v>1</v>
      </c>
      <c r="D1459" s="345">
        <v>3</v>
      </c>
      <c r="E1459" s="345" t="s">
        <v>143</v>
      </c>
      <c r="F1459" s="345" t="s">
        <v>237</v>
      </c>
      <c r="G1459" s="345" t="s">
        <v>157</v>
      </c>
      <c r="H1459" s="345" t="s">
        <v>154</v>
      </c>
      <c r="I1459" s="364">
        <v>8.4029999999999994E-2</v>
      </c>
      <c r="J1459" s="336"/>
      <c r="L1459" s="9">
        <f t="shared" si="90"/>
        <v>63.707354056103107</v>
      </c>
    </row>
    <row r="1460" spans="1:14" x14ac:dyDescent="0.25">
      <c r="A1460" s="360">
        <v>42472</v>
      </c>
      <c r="B1460" s="345">
        <v>74</v>
      </c>
      <c r="C1460" s="345">
        <v>1</v>
      </c>
      <c r="D1460" s="345">
        <v>3</v>
      </c>
      <c r="E1460" s="345" t="s">
        <v>143</v>
      </c>
      <c r="F1460" s="345" t="s">
        <v>150</v>
      </c>
      <c r="G1460" s="345" t="s">
        <v>154</v>
      </c>
      <c r="H1460" s="345" t="s">
        <v>154</v>
      </c>
      <c r="I1460" s="364">
        <v>7.1389999999999995E-2</v>
      </c>
      <c r="J1460" s="336"/>
      <c r="L1460" s="9">
        <f t="shared" si="90"/>
        <v>54.124336618650496</v>
      </c>
    </row>
    <row r="1461" spans="1:14" x14ac:dyDescent="0.25">
      <c r="A1461" s="360">
        <v>42472</v>
      </c>
      <c r="B1461" s="345">
        <v>76</v>
      </c>
      <c r="C1461" s="345">
        <v>1</v>
      </c>
      <c r="D1461" s="345">
        <v>3</v>
      </c>
      <c r="E1461" s="345" t="s">
        <v>143</v>
      </c>
      <c r="F1461" s="345" t="s">
        <v>237</v>
      </c>
      <c r="G1461" s="345" t="s">
        <v>157</v>
      </c>
      <c r="H1461" s="345" t="s">
        <v>155</v>
      </c>
      <c r="I1461" s="364">
        <v>4.5929999999999999E-2</v>
      </c>
      <c r="J1461" s="336"/>
      <c r="L1461" s="9">
        <f t="shared" si="90"/>
        <v>34.821834723275209</v>
      </c>
    </row>
    <row r="1462" spans="1:14" x14ac:dyDescent="0.25">
      <c r="A1462" s="360">
        <v>42472</v>
      </c>
      <c r="B1462" s="345">
        <v>77</v>
      </c>
      <c r="C1462" s="345">
        <v>1</v>
      </c>
      <c r="D1462" s="345">
        <v>3</v>
      </c>
      <c r="E1462" s="345" t="s">
        <v>143</v>
      </c>
      <c r="F1462" s="345" t="s">
        <v>237</v>
      </c>
      <c r="G1462" s="345" t="s">
        <v>154</v>
      </c>
      <c r="H1462" s="345" t="s">
        <v>155</v>
      </c>
      <c r="I1462" s="364">
        <v>0.12453</v>
      </c>
      <c r="J1462" s="336"/>
      <c r="L1462" s="9">
        <f t="shared" ref="L1462:L1525" si="91">(10000*I1462)/13.19</f>
        <v>94.412433661865052</v>
      </c>
    </row>
    <row r="1463" spans="1:14" x14ac:dyDescent="0.25">
      <c r="A1463" s="360">
        <v>42472</v>
      </c>
      <c r="B1463" s="345">
        <v>80</v>
      </c>
      <c r="C1463" s="345">
        <v>1</v>
      </c>
      <c r="D1463" s="345">
        <v>3</v>
      </c>
      <c r="E1463" s="345" t="s">
        <v>143</v>
      </c>
      <c r="F1463" s="345" t="s">
        <v>148</v>
      </c>
      <c r="G1463" s="345" t="s">
        <v>154</v>
      </c>
      <c r="H1463" s="345" t="s">
        <v>154</v>
      </c>
      <c r="I1463" s="364">
        <v>4.2750000000000003E-2</v>
      </c>
      <c r="J1463" s="336"/>
      <c r="L1463" s="9">
        <f t="shared" si="91"/>
        <v>32.410917361637608</v>
      </c>
    </row>
    <row r="1464" spans="1:14" x14ac:dyDescent="0.25">
      <c r="A1464" s="360">
        <v>42472</v>
      </c>
      <c r="B1464" s="345">
        <v>82</v>
      </c>
      <c r="C1464" s="345">
        <v>1</v>
      </c>
      <c r="D1464" s="345">
        <v>3</v>
      </c>
      <c r="E1464" s="345" t="s">
        <v>143</v>
      </c>
      <c r="F1464" s="345" t="s">
        <v>237</v>
      </c>
      <c r="G1464" s="345" t="s">
        <v>157</v>
      </c>
      <c r="H1464" s="345" t="s">
        <v>156</v>
      </c>
      <c r="I1464" s="364">
        <v>4.4499999999999998E-2</v>
      </c>
      <c r="J1464" s="336"/>
      <c r="L1464" s="9">
        <f t="shared" si="91"/>
        <v>33.737680060652011</v>
      </c>
    </row>
    <row r="1465" spans="1:14" x14ac:dyDescent="0.25">
      <c r="A1465" s="360">
        <v>42472</v>
      </c>
      <c r="B1465" s="345">
        <v>86</v>
      </c>
      <c r="C1465" s="345">
        <v>1</v>
      </c>
      <c r="D1465" s="345">
        <v>3</v>
      </c>
      <c r="E1465" s="345" t="s">
        <v>143</v>
      </c>
      <c r="F1465" s="345" t="s">
        <v>149</v>
      </c>
      <c r="G1465" s="345" t="s">
        <v>154</v>
      </c>
      <c r="H1465" s="345" t="s">
        <v>154</v>
      </c>
      <c r="I1465" s="364">
        <v>4.0840000000000001E-2</v>
      </c>
      <c r="J1465" s="336"/>
      <c r="L1465" s="9">
        <f t="shared" si="91"/>
        <v>30.962850644427601</v>
      </c>
    </row>
    <row r="1466" spans="1:14" x14ac:dyDescent="0.25">
      <c r="A1466" s="360">
        <v>42472</v>
      </c>
      <c r="B1466" s="345">
        <v>87</v>
      </c>
      <c r="C1466" s="345">
        <v>1</v>
      </c>
      <c r="D1466" s="345">
        <v>3</v>
      </c>
      <c r="E1466" s="345" t="s">
        <v>143</v>
      </c>
      <c r="F1466" s="345" t="s">
        <v>149</v>
      </c>
      <c r="G1466" s="345" t="s">
        <v>154</v>
      </c>
      <c r="H1466" s="345" t="s">
        <v>155</v>
      </c>
      <c r="I1466" s="364">
        <v>3.5990000000000001E-2</v>
      </c>
      <c r="J1466" s="336"/>
      <c r="L1466" s="9">
        <f t="shared" si="91"/>
        <v>27.285822592873391</v>
      </c>
    </row>
    <row r="1467" spans="1:14" x14ac:dyDescent="0.25">
      <c r="A1467" s="360">
        <v>42472</v>
      </c>
      <c r="B1467" s="345">
        <v>88</v>
      </c>
      <c r="C1467" s="345">
        <v>1</v>
      </c>
      <c r="D1467" s="345">
        <v>3</v>
      </c>
      <c r="E1467" s="345" t="s">
        <v>143</v>
      </c>
      <c r="F1467" s="345" t="s">
        <v>148</v>
      </c>
      <c r="G1467" s="345" t="s">
        <v>154</v>
      </c>
      <c r="H1467" s="345" t="s">
        <v>155</v>
      </c>
      <c r="I1467" s="364">
        <v>3.424E-2</v>
      </c>
      <c r="J1467" s="336"/>
      <c r="L1467" s="9">
        <f t="shared" si="91"/>
        <v>25.959059893858985</v>
      </c>
    </row>
    <row r="1468" spans="1:14" x14ac:dyDescent="0.25">
      <c r="A1468" s="360">
        <v>42472</v>
      </c>
      <c r="B1468" s="345">
        <v>89</v>
      </c>
      <c r="C1468" s="345">
        <v>1</v>
      </c>
      <c r="D1468" s="345">
        <v>3</v>
      </c>
      <c r="E1468" s="345" t="s">
        <v>143</v>
      </c>
      <c r="F1468" s="345" t="s">
        <v>148</v>
      </c>
      <c r="G1468" s="345" t="s">
        <v>154</v>
      </c>
      <c r="H1468" s="345" t="s">
        <v>156</v>
      </c>
      <c r="I1468" s="364">
        <v>3.2770000000000001E-2</v>
      </c>
      <c r="J1468" s="336"/>
      <c r="L1468" s="9">
        <f t="shared" si="91"/>
        <v>24.844579226686886</v>
      </c>
    </row>
    <row r="1469" spans="1:14" x14ac:dyDescent="0.25">
      <c r="A1469" s="360">
        <v>42472</v>
      </c>
      <c r="B1469" s="345">
        <v>90</v>
      </c>
      <c r="C1469" s="345">
        <v>1</v>
      </c>
      <c r="D1469" s="345">
        <v>3</v>
      </c>
      <c r="E1469" s="345" t="s">
        <v>143</v>
      </c>
      <c r="F1469" s="345" t="s">
        <v>151</v>
      </c>
      <c r="G1469" s="345" t="s">
        <v>154</v>
      </c>
      <c r="H1469" s="345" t="s">
        <v>156</v>
      </c>
      <c r="I1469" s="364">
        <v>2.231E-2</v>
      </c>
      <c r="J1469" s="336"/>
      <c r="L1469" s="9">
        <f t="shared" si="91"/>
        <v>16.914329037149354</v>
      </c>
    </row>
    <row r="1470" spans="1:14" x14ac:dyDescent="0.25">
      <c r="A1470" s="360">
        <v>42472</v>
      </c>
      <c r="B1470" s="345">
        <v>91</v>
      </c>
      <c r="C1470" s="345">
        <v>1</v>
      </c>
      <c r="D1470" s="345">
        <v>3</v>
      </c>
      <c r="E1470" s="345" t="s">
        <v>143</v>
      </c>
      <c r="F1470" s="345" t="s">
        <v>240</v>
      </c>
      <c r="G1470" s="345" t="s">
        <v>154</v>
      </c>
      <c r="H1470" s="345" t="s">
        <v>154</v>
      </c>
      <c r="I1470" s="364">
        <v>9.3420000000000003E-2</v>
      </c>
      <c r="J1470" s="336"/>
      <c r="L1470" s="9">
        <f t="shared" si="91"/>
        <v>70.826383623957554</v>
      </c>
    </row>
    <row r="1471" spans="1:14" x14ac:dyDescent="0.25">
      <c r="A1471" s="360">
        <v>42472</v>
      </c>
      <c r="B1471" s="345">
        <v>94</v>
      </c>
      <c r="C1471" s="345">
        <v>1</v>
      </c>
      <c r="D1471" s="345">
        <v>3</v>
      </c>
      <c r="E1471" s="345" t="s">
        <v>143</v>
      </c>
      <c r="F1471" s="345" t="s">
        <v>148</v>
      </c>
      <c r="G1471" s="345" t="s">
        <v>157</v>
      </c>
      <c r="H1471" s="345" t="s">
        <v>154</v>
      </c>
      <c r="I1471" s="364">
        <v>5.1319999999999998E-2</v>
      </c>
      <c r="J1471" s="336"/>
      <c r="L1471" s="9">
        <f t="shared" si="91"/>
        <v>38.90826383623957</v>
      </c>
    </row>
    <row r="1472" spans="1:14" x14ac:dyDescent="0.25">
      <c r="A1472" s="360">
        <v>42472</v>
      </c>
      <c r="B1472" s="345">
        <v>95</v>
      </c>
      <c r="C1472" s="345">
        <v>1</v>
      </c>
      <c r="D1472" s="345">
        <v>3</v>
      </c>
      <c r="E1472" s="345" t="s">
        <v>143</v>
      </c>
      <c r="F1472" s="345" t="s">
        <v>149</v>
      </c>
      <c r="G1472" s="345" t="s">
        <v>154</v>
      </c>
      <c r="H1472" s="345" t="s">
        <v>156</v>
      </c>
      <c r="I1472" s="364">
        <v>5.0990000000000001E-2</v>
      </c>
      <c r="J1472" s="336"/>
      <c r="L1472" s="9">
        <f t="shared" si="91"/>
        <v>38.658074298711149</v>
      </c>
    </row>
    <row r="1473" spans="1:12" x14ac:dyDescent="0.25">
      <c r="A1473" s="360">
        <v>42472</v>
      </c>
      <c r="B1473" s="345">
        <v>96</v>
      </c>
      <c r="C1473" s="345">
        <v>1</v>
      </c>
      <c r="D1473" s="345">
        <v>3</v>
      </c>
      <c r="E1473" s="345" t="s">
        <v>143</v>
      </c>
      <c r="F1473" s="345" t="s">
        <v>241</v>
      </c>
      <c r="G1473" s="345" t="s">
        <v>154</v>
      </c>
      <c r="H1473" s="345" t="s">
        <v>154</v>
      </c>
      <c r="I1473" s="364">
        <v>7.0360000000000006E-2</v>
      </c>
      <c r="J1473" s="336"/>
      <c r="L1473" s="9">
        <f t="shared" si="91"/>
        <v>53.343442001516301</v>
      </c>
    </row>
    <row r="1474" spans="1:12" x14ac:dyDescent="0.25">
      <c r="A1474" s="360">
        <v>42472</v>
      </c>
      <c r="B1474" s="345">
        <v>100</v>
      </c>
      <c r="C1474" s="345">
        <v>1</v>
      </c>
      <c r="D1474" s="345">
        <v>3</v>
      </c>
      <c r="E1474" s="345" t="s">
        <v>143</v>
      </c>
      <c r="F1474" s="345" t="s">
        <v>237</v>
      </c>
      <c r="G1474" s="345" t="s">
        <v>154</v>
      </c>
      <c r="H1474" s="345" t="s">
        <v>156</v>
      </c>
      <c r="I1474" s="364">
        <v>0.10018000000000001</v>
      </c>
      <c r="J1474" s="336"/>
      <c r="L1474" s="9">
        <f t="shared" si="91"/>
        <v>75.951478392721768</v>
      </c>
    </row>
    <row r="1475" spans="1:12" x14ac:dyDescent="0.25">
      <c r="A1475" s="360">
        <v>42472</v>
      </c>
      <c r="B1475" s="345">
        <v>101</v>
      </c>
      <c r="C1475" s="345">
        <v>1</v>
      </c>
      <c r="D1475" s="345">
        <v>3</v>
      </c>
      <c r="E1475" s="345" t="s">
        <v>143</v>
      </c>
      <c r="F1475" s="345" t="s">
        <v>148</v>
      </c>
      <c r="G1475" s="345" t="s">
        <v>157</v>
      </c>
      <c r="H1475" s="345" t="s">
        <v>155</v>
      </c>
      <c r="I1475" s="364">
        <v>5.9209999999999999E-2</v>
      </c>
      <c r="J1475" s="336"/>
      <c r="L1475" s="9">
        <f t="shared" si="91"/>
        <v>44.890068233510242</v>
      </c>
    </row>
    <row r="1476" spans="1:12" x14ac:dyDescent="0.25">
      <c r="A1476" s="360">
        <v>42472</v>
      </c>
      <c r="B1476" s="345">
        <v>102</v>
      </c>
      <c r="C1476" s="345">
        <v>1</v>
      </c>
      <c r="D1476" s="345">
        <v>3</v>
      </c>
      <c r="E1476" s="345" t="s">
        <v>143</v>
      </c>
      <c r="F1476" s="345" t="s">
        <v>237</v>
      </c>
      <c r="G1476" s="345" t="s">
        <v>154</v>
      </c>
      <c r="H1476" s="345" t="s">
        <v>154</v>
      </c>
      <c r="I1476" s="364">
        <v>4.7890000000000002E-2</v>
      </c>
      <c r="J1476" s="336"/>
      <c r="L1476" s="9">
        <f t="shared" si="91"/>
        <v>36.307808946171349</v>
      </c>
    </row>
    <row r="1477" spans="1:12" x14ac:dyDescent="0.25">
      <c r="A1477" s="360">
        <v>42472</v>
      </c>
      <c r="B1477" s="345">
        <v>104</v>
      </c>
      <c r="C1477" s="345">
        <v>1</v>
      </c>
      <c r="D1477" s="345">
        <v>3</v>
      </c>
      <c r="E1477" s="345" t="s">
        <v>143</v>
      </c>
      <c r="F1477" s="345" t="s">
        <v>151</v>
      </c>
      <c r="G1477" s="345" t="s">
        <v>154</v>
      </c>
      <c r="H1477" s="345" t="s">
        <v>155</v>
      </c>
      <c r="I1477" s="364">
        <v>5.4210000000000001E-2</v>
      </c>
      <c r="J1477" s="336"/>
      <c r="L1477" s="9">
        <f t="shared" si="91"/>
        <v>41.099317664897654</v>
      </c>
    </row>
    <row r="1478" spans="1:12" x14ac:dyDescent="0.25">
      <c r="A1478" s="360">
        <v>42472</v>
      </c>
      <c r="B1478" s="345">
        <v>105</v>
      </c>
      <c r="C1478" s="345">
        <v>1</v>
      </c>
      <c r="D1478" s="345">
        <v>3</v>
      </c>
      <c r="E1478" s="345" t="s">
        <v>143</v>
      </c>
      <c r="F1478" s="345" t="s">
        <v>151</v>
      </c>
      <c r="G1478" s="345" t="s">
        <v>154</v>
      </c>
      <c r="H1478" s="345" t="s">
        <v>154</v>
      </c>
      <c r="I1478" s="364">
        <v>4.9540000000000001E-2</v>
      </c>
      <c r="J1478" s="336"/>
      <c r="L1478" s="9">
        <f t="shared" si="91"/>
        <v>37.558756633813502</v>
      </c>
    </row>
    <row r="1479" spans="1:12" x14ac:dyDescent="0.25">
      <c r="A1479" s="360">
        <v>42472</v>
      </c>
      <c r="B1479" s="345">
        <v>108</v>
      </c>
      <c r="C1479" s="345">
        <v>2</v>
      </c>
      <c r="D1479" s="345">
        <v>1</v>
      </c>
      <c r="E1479" s="345" t="s">
        <v>144</v>
      </c>
      <c r="F1479" s="345" t="s">
        <v>149</v>
      </c>
      <c r="G1479" s="345" t="s">
        <v>154</v>
      </c>
      <c r="H1479" s="345" t="s">
        <v>154</v>
      </c>
      <c r="I1479" s="364">
        <v>2.3130000000000001E-2</v>
      </c>
      <c r="J1479" s="336"/>
      <c r="L1479" s="9">
        <f t="shared" si="91"/>
        <v>17.536012130401822</v>
      </c>
    </row>
    <row r="1480" spans="1:12" x14ac:dyDescent="0.25">
      <c r="A1480" s="360">
        <v>42472</v>
      </c>
      <c r="B1480" s="345">
        <v>111</v>
      </c>
      <c r="C1480" s="345">
        <v>2</v>
      </c>
      <c r="D1480" s="345">
        <v>1</v>
      </c>
      <c r="E1480" s="345" t="s">
        <v>144</v>
      </c>
      <c r="F1480" s="345" t="s">
        <v>148</v>
      </c>
      <c r="G1480" s="345" t="s">
        <v>157</v>
      </c>
      <c r="H1480" s="345" t="s">
        <v>155</v>
      </c>
      <c r="I1480" s="364">
        <v>0.11749999999999999</v>
      </c>
      <c r="J1480" s="336"/>
      <c r="L1480" s="9">
        <f t="shared" si="91"/>
        <v>89.082638362395755</v>
      </c>
    </row>
    <row r="1481" spans="1:12" x14ac:dyDescent="0.25">
      <c r="A1481" s="360">
        <v>42472</v>
      </c>
      <c r="B1481" s="345">
        <v>112</v>
      </c>
      <c r="C1481" s="345">
        <v>2</v>
      </c>
      <c r="D1481" s="345">
        <v>1</v>
      </c>
      <c r="E1481" s="345" t="s">
        <v>144</v>
      </c>
      <c r="F1481" s="345" t="s">
        <v>237</v>
      </c>
      <c r="G1481" s="345" t="s">
        <v>154</v>
      </c>
      <c r="H1481" s="345" t="s">
        <v>156</v>
      </c>
      <c r="I1481" s="364">
        <v>2.9080000000000002E-2</v>
      </c>
      <c r="J1481" s="336"/>
      <c r="L1481" s="9">
        <f t="shared" si="91"/>
        <v>22.047005307050799</v>
      </c>
    </row>
    <row r="1482" spans="1:12" x14ac:dyDescent="0.25">
      <c r="A1482" s="360">
        <v>42472</v>
      </c>
      <c r="B1482" s="345">
        <v>114</v>
      </c>
      <c r="C1482" s="345">
        <v>2</v>
      </c>
      <c r="D1482" s="345">
        <v>1</v>
      </c>
      <c r="E1482" s="345" t="s">
        <v>144</v>
      </c>
      <c r="F1482" s="345" t="s">
        <v>240</v>
      </c>
      <c r="G1482" s="345" t="s">
        <v>154</v>
      </c>
      <c r="H1482" s="345" t="s">
        <v>154</v>
      </c>
      <c r="I1482" s="364">
        <v>4.0140000000000002E-2</v>
      </c>
      <c r="J1482" s="336"/>
      <c r="L1482" s="9">
        <f t="shared" si="91"/>
        <v>30.432145564821838</v>
      </c>
    </row>
    <row r="1483" spans="1:12" x14ac:dyDescent="0.25">
      <c r="A1483" s="360">
        <v>42472</v>
      </c>
      <c r="B1483" s="345">
        <v>116</v>
      </c>
      <c r="C1483" s="345">
        <v>2</v>
      </c>
      <c r="D1483" s="345">
        <v>1</v>
      </c>
      <c r="E1483" s="345" t="s">
        <v>144</v>
      </c>
      <c r="F1483" s="345" t="s">
        <v>149</v>
      </c>
      <c r="G1483" s="345" t="s">
        <v>154</v>
      </c>
      <c r="H1483" s="345" t="s">
        <v>156</v>
      </c>
      <c r="I1483" s="364">
        <v>3.687E-2</v>
      </c>
      <c r="J1483" s="336"/>
      <c r="L1483" s="9">
        <f t="shared" si="91"/>
        <v>27.952994692949204</v>
      </c>
    </row>
    <row r="1484" spans="1:12" x14ac:dyDescent="0.25">
      <c r="A1484" s="360">
        <v>42472</v>
      </c>
      <c r="B1484" s="345">
        <v>119</v>
      </c>
      <c r="C1484" s="345">
        <v>2</v>
      </c>
      <c r="D1484" s="345">
        <v>1</v>
      </c>
      <c r="E1484" s="345" t="s">
        <v>144</v>
      </c>
      <c r="F1484" s="345" t="s">
        <v>148</v>
      </c>
      <c r="G1484" s="345" t="s">
        <v>154</v>
      </c>
      <c r="H1484" s="345" t="s">
        <v>156</v>
      </c>
      <c r="I1484" s="364">
        <v>1.363E-2</v>
      </c>
      <c r="J1484" s="336"/>
      <c r="L1484" s="9">
        <f t="shared" si="91"/>
        <v>10.333586050037908</v>
      </c>
    </row>
    <row r="1485" spans="1:12" x14ac:dyDescent="0.25">
      <c r="A1485" s="360">
        <v>42472</v>
      </c>
      <c r="B1485" s="345">
        <v>120</v>
      </c>
      <c r="C1485" s="345">
        <v>2</v>
      </c>
      <c r="D1485" s="345">
        <v>1</v>
      </c>
      <c r="E1485" s="345" t="s">
        <v>144</v>
      </c>
      <c r="F1485" s="345" t="s">
        <v>237</v>
      </c>
      <c r="G1485" s="345" t="s">
        <v>157</v>
      </c>
      <c r="H1485" s="345" t="s">
        <v>155</v>
      </c>
      <c r="I1485" s="364">
        <v>4.972E-2</v>
      </c>
      <c r="J1485" s="336"/>
      <c r="L1485" s="9">
        <f t="shared" si="91"/>
        <v>37.695223654283552</v>
      </c>
    </row>
    <row r="1486" spans="1:12" x14ac:dyDescent="0.25">
      <c r="A1486" s="360">
        <v>42472</v>
      </c>
      <c r="B1486" s="345">
        <v>121</v>
      </c>
      <c r="C1486" s="345">
        <v>2</v>
      </c>
      <c r="D1486" s="345">
        <v>1</v>
      </c>
      <c r="E1486" s="345" t="s">
        <v>144</v>
      </c>
      <c r="F1486" s="345" t="s">
        <v>148</v>
      </c>
      <c r="G1486" s="345" t="s">
        <v>157</v>
      </c>
      <c r="H1486" s="345" t="s">
        <v>156</v>
      </c>
      <c r="I1486" s="364">
        <v>7.1110000000000007E-2</v>
      </c>
      <c r="J1486" s="336"/>
      <c r="L1486" s="9">
        <f t="shared" si="91"/>
        <v>53.912054586808189</v>
      </c>
    </row>
    <row r="1487" spans="1:12" x14ac:dyDescent="0.25">
      <c r="A1487" s="360">
        <v>42472</v>
      </c>
      <c r="B1487" s="345">
        <v>123</v>
      </c>
      <c r="C1487" s="345">
        <v>2</v>
      </c>
      <c r="D1487" s="345">
        <v>1</v>
      </c>
      <c r="E1487" s="345" t="s">
        <v>144</v>
      </c>
      <c r="F1487" s="345" t="s">
        <v>148</v>
      </c>
      <c r="G1487" s="345" t="s">
        <v>157</v>
      </c>
      <c r="H1487" s="345" t="s">
        <v>154</v>
      </c>
      <c r="I1487" s="364">
        <v>1.2880000000000001E-2</v>
      </c>
      <c r="J1487" s="336"/>
      <c r="L1487" s="9">
        <f t="shared" si="91"/>
        <v>9.7649734647460207</v>
      </c>
    </row>
    <row r="1488" spans="1:12" x14ac:dyDescent="0.25">
      <c r="A1488" s="360">
        <v>42472</v>
      </c>
      <c r="B1488" s="345">
        <v>124</v>
      </c>
      <c r="C1488" s="345">
        <v>2</v>
      </c>
      <c r="D1488" s="345">
        <v>1</v>
      </c>
      <c r="E1488" s="345" t="s">
        <v>144</v>
      </c>
      <c r="F1488" s="345" t="s">
        <v>148</v>
      </c>
      <c r="G1488" s="345" t="s">
        <v>154</v>
      </c>
      <c r="H1488" s="345" t="s">
        <v>154</v>
      </c>
      <c r="I1488" s="364">
        <v>5.4859999999999999E-2</v>
      </c>
      <c r="J1488" s="336"/>
      <c r="L1488" s="9">
        <f t="shared" si="91"/>
        <v>41.592115238817286</v>
      </c>
    </row>
    <row r="1489" spans="1:12" x14ac:dyDescent="0.25">
      <c r="A1489" s="360">
        <v>42472</v>
      </c>
      <c r="B1489" s="345">
        <v>125</v>
      </c>
      <c r="C1489" s="345">
        <v>2</v>
      </c>
      <c r="D1489" s="345">
        <v>1</v>
      </c>
      <c r="E1489" s="345" t="s">
        <v>144</v>
      </c>
      <c r="F1489" s="345" t="s">
        <v>241</v>
      </c>
      <c r="G1489" s="345" t="s">
        <v>154</v>
      </c>
      <c r="H1489" s="345" t="s">
        <v>154</v>
      </c>
      <c r="I1489" s="364" t="s">
        <v>14</v>
      </c>
      <c r="J1489" s="336"/>
      <c r="L1489" s="9" t="s">
        <v>14</v>
      </c>
    </row>
    <row r="1490" spans="1:12" x14ac:dyDescent="0.25">
      <c r="A1490" s="360">
        <v>42472</v>
      </c>
      <c r="B1490" s="345">
        <v>129</v>
      </c>
      <c r="C1490" s="345">
        <v>2</v>
      </c>
      <c r="D1490" s="345">
        <v>1</v>
      </c>
      <c r="E1490" s="345" t="s">
        <v>144</v>
      </c>
      <c r="F1490" s="345" t="s">
        <v>151</v>
      </c>
      <c r="G1490" s="345" t="s">
        <v>154</v>
      </c>
      <c r="H1490" s="345" t="s">
        <v>156</v>
      </c>
      <c r="I1490" s="364">
        <v>2.5749999999999999E-2</v>
      </c>
      <c r="J1490" s="336"/>
      <c r="L1490" s="9">
        <f t="shared" si="91"/>
        <v>19.522365428354814</v>
      </c>
    </row>
    <row r="1491" spans="1:12" x14ac:dyDescent="0.25">
      <c r="A1491" s="360">
        <v>42472</v>
      </c>
      <c r="B1491" s="345">
        <v>130</v>
      </c>
      <c r="C1491" s="345">
        <v>2</v>
      </c>
      <c r="D1491" s="345">
        <v>1</v>
      </c>
      <c r="E1491" s="345" t="s">
        <v>144</v>
      </c>
      <c r="F1491" s="345" t="s">
        <v>237</v>
      </c>
      <c r="G1491" s="345" t="s">
        <v>154</v>
      </c>
      <c r="H1491" s="345" t="s">
        <v>155</v>
      </c>
      <c r="I1491" s="364">
        <v>0.11658</v>
      </c>
      <c r="J1491" s="336"/>
      <c r="L1491" s="9">
        <f t="shared" si="91"/>
        <v>88.385140257771042</v>
      </c>
    </row>
    <row r="1492" spans="1:12" x14ac:dyDescent="0.25">
      <c r="A1492" s="360">
        <v>42472</v>
      </c>
      <c r="B1492" s="345">
        <v>131</v>
      </c>
      <c r="C1492" s="345">
        <v>2</v>
      </c>
      <c r="D1492" s="345">
        <v>1</v>
      </c>
      <c r="E1492" s="345" t="s">
        <v>144</v>
      </c>
      <c r="F1492" s="345" t="s">
        <v>237</v>
      </c>
      <c r="G1492" s="345" t="s">
        <v>154</v>
      </c>
      <c r="H1492" s="345" t="s">
        <v>154</v>
      </c>
      <c r="I1492" s="364">
        <v>3.0450000000000001E-2</v>
      </c>
      <c r="J1492" s="336"/>
      <c r="L1492" s="9">
        <f t="shared" si="91"/>
        <v>23.085670962850646</v>
      </c>
    </row>
    <row r="1493" spans="1:12" x14ac:dyDescent="0.25">
      <c r="A1493" s="360">
        <v>42472</v>
      </c>
      <c r="B1493" s="345">
        <v>132</v>
      </c>
      <c r="C1493" s="345">
        <v>2</v>
      </c>
      <c r="D1493" s="345">
        <v>1</v>
      </c>
      <c r="E1493" s="345" t="s">
        <v>144</v>
      </c>
      <c r="F1493" s="345" t="s">
        <v>150</v>
      </c>
      <c r="G1493" s="345" t="s">
        <v>154</v>
      </c>
      <c r="H1493" s="345" t="s">
        <v>154</v>
      </c>
      <c r="I1493" s="364">
        <v>3.7679999999999998E-2</v>
      </c>
      <c r="J1493" s="336"/>
      <c r="L1493" s="9">
        <f t="shared" si="91"/>
        <v>28.567096285064441</v>
      </c>
    </row>
    <row r="1494" spans="1:12" x14ac:dyDescent="0.25">
      <c r="A1494" s="360">
        <v>42472</v>
      </c>
      <c r="B1494" s="345">
        <v>133</v>
      </c>
      <c r="C1494" s="345">
        <v>2</v>
      </c>
      <c r="D1494" s="345">
        <v>1</v>
      </c>
      <c r="E1494" s="345" t="s">
        <v>144</v>
      </c>
      <c r="F1494" s="345" t="s">
        <v>148</v>
      </c>
      <c r="G1494" s="345" t="s">
        <v>154</v>
      </c>
      <c r="H1494" s="345" t="s">
        <v>155</v>
      </c>
      <c r="I1494" s="364">
        <v>0.19272</v>
      </c>
      <c r="J1494" s="336"/>
      <c r="L1494" s="9">
        <f t="shared" si="91"/>
        <v>146.11068991660349</v>
      </c>
    </row>
    <row r="1495" spans="1:12" x14ac:dyDescent="0.25">
      <c r="A1495" s="360">
        <v>42472</v>
      </c>
      <c r="B1495" s="345">
        <v>134</v>
      </c>
      <c r="C1495" s="345">
        <v>2</v>
      </c>
      <c r="D1495" s="345">
        <v>1</v>
      </c>
      <c r="E1495" s="345" t="s">
        <v>144</v>
      </c>
      <c r="F1495" s="345" t="s">
        <v>151</v>
      </c>
      <c r="G1495" s="345" t="s">
        <v>154</v>
      </c>
      <c r="H1495" s="345" t="s">
        <v>154</v>
      </c>
      <c r="I1495" s="364">
        <v>2.7179999999999999E-2</v>
      </c>
      <c r="J1495" s="336"/>
      <c r="L1495" s="9">
        <f t="shared" si="91"/>
        <v>20.606520090978016</v>
      </c>
    </row>
    <row r="1496" spans="1:12" x14ac:dyDescent="0.25">
      <c r="A1496" s="360">
        <v>42472</v>
      </c>
      <c r="B1496" s="345">
        <v>135</v>
      </c>
      <c r="C1496" s="345">
        <v>2</v>
      </c>
      <c r="D1496" s="345">
        <v>1</v>
      </c>
      <c r="E1496" s="345" t="s">
        <v>144</v>
      </c>
      <c r="F1496" s="345" t="s">
        <v>237</v>
      </c>
      <c r="G1496" s="345" t="s">
        <v>157</v>
      </c>
      <c r="H1496" s="345" t="s">
        <v>154</v>
      </c>
      <c r="I1496" s="364">
        <v>2.2769999999999999E-2</v>
      </c>
      <c r="J1496" s="336"/>
      <c r="L1496" s="9">
        <f t="shared" si="91"/>
        <v>17.263078089461715</v>
      </c>
    </row>
    <row r="1497" spans="1:12" x14ac:dyDescent="0.25">
      <c r="A1497" s="360">
        <v>42472</v>
      </c>
      <c r="B1497" s="345">
        <v>139</v>
      </c>
      <c r="C1497" s="345">
        <v>2</v>
      </c>
      <c r="D1497" s="345">
        <v>1</v>
      </c>
      <c r="E1497" s="345" t="s">
        <v>144</v>
      </c>
      <c r="F1497" s="345" t="s">
        <v>237</v>
      </c>
      <c r="G1497" s="345" t="s">
        <v>157</v>
      </c>
      <c r="H1497" s="345" t="s">
        <v>156</v>
      </c>
      <c r="I1497" s="364">
        <v>0.13730999999999999</v>
      </c>
      <c r="J1497" s="336"/>
      <c r="L1497" s="9">
        <f t="shared" si="91"/>
        <v>104.10159211523882</v>
      </c>
    </row>
    <row r="1498" spans="1:12" x14ac:dyDescent="0.25">
      <c r="A1498" s="360">
        <v>42472</v>
      </c>
      <c r="B1498" s="345">
        <v>140</v>
      </c>
      <c r="C1498" s="345">
        <v>2</v>
      </c>
      <c r="D1498" s="345">
        <v>1</v>
      </c>
      <c r="E1498" s="345" t="s">
        <v>144</v>
      </c>
      <c r="F1498" s="345" t="s">
        <v>149</v>
      </c>
      <c r="G1498" s="345" t="s">
        <v>154</v>
      </c>
      <c r="H1498" s="345" t="s">
        <v>155</v>
      </c>
      <c r="I1498" s="364">
        <v>2.7890000000000002E-2</v>
      </c>
      <c r="J1498" s="336"/>
      <c r="L1498" s="9">
        <f t="shared" si="91"/>
        <v>21.144806671721003</v>
      </c>
    </row>
    <row r="1499" spans="1:12" x14ac:dyDescent="0.25">
      <c r="A1499" s="360">
        <v>42472</v>
      </c>
      <c r="B1499" s="345">
        <v>177</v>
      </c>
      <c r="C1499" s="345">
        <v>2</v>
      </c>
      <c r="D1499" s="345">
        <v>3</v>
      </c>
      <c r="E1499" s="345" t="s">
        <v>143</v>
      </c>
      <c r="F1499" s="345" t="s">
        <v>148</v>
      </c>
      <c r="G1499" s="345" t="s">
        <v>154</v>
      </c>
      <c r="H1499" s="345" t="s">
        <v>156</v>
      </c>
      <c r="I1499" s="364">
        <v>3.4259999999999999E-2</v>
      </c>
      <c r="J1499" s="336"/>
      <c r="L1499" s="9">
        <f t="shared" si="91"/>
        <v>25.974222896133433</v>
      </c>
    </row>
    <row r="1500" spans="1:12" x14ac:dyDescent="0.25">
      <c r="A1500" s="360">
        <v>42472</v>
      </c>
      <c r="B1500" s="345">
        <v>178</v>
      </c>
      <c r="C1500" s="345">
        <v>2</v>
      </c>
      <c r="D1500" s="345">
        <v>3</v>
      </c>
      <c r="E1500" s="345" t="s">
        <v>143</v>
      </c>
      <c r="F1500" s="345" t="s">
        <v>148</v>
      </c>
      <c r="G1500" s="345" t="s">
        <v>154</v>
      </c>
      <c r="H1500" s="345" t="s">
        <v>155</v>
      </c>
      <c r="I1500" s="364">
        <v>5.0709999999999998E-2</v>
      </c>
      <c r="J1500" s="336"/>
      <c r="L1500" s="9">
        <f t="shared" si="91"/>
        <v>38.445792266868835</v>
      </c>
    </row>
    <row r="1501" spans="1:12" x14ac:dyDescent="0.25">
      <c r="A1501" s="360">
        <v>42472</v>
      </c>
      <c r="B1501" s="345">
        <v>181</v>
      </c>
      <c r="C1501" s="345">
        <v>2</v>
      </c>
      <c r="D1501" s="345">
        <v>3</v>
      </c>
      <c r="E1501" s="345" t="s">
        <v>143</v>
      </c>
      <c r="F1501" s="345" t="s">
        <v>151</v>
      </c>
      <c r="G1501" s="345" t="s">
        <v>154</v>
      </c>
      <c r="H1501" s="345" t="s">
        <v>154</v>
      </c>
      <c r="I1501" s="364">
        <v>4.4170000000000001E-2</v>
      </c>
      <c r="J1501" s="336"/>
      <c r="L1501" s="9">
        <f t="shared" si="91"/>
        <v>33.487490523123576</v>
      </c>
    </row>
    <row r="1502" spans="1:12" x14ac:dyDescent="0.25">
      <c r="A1502" s="360">
        <v>42472</v>
      </c>
      <c r="B1502" s="345">
        <v>182</v>
      </c>
      <c r="C1502" s="345">
        <v>2</v>
      </c>
      <c r="D1502" s="345">
        <v>3</v>
      </c>
      <c r="E1502" s="345" t="s">
        <v>143</v>
      </c>
      <c r="F1502" s="345" t="s">
        <v>237</v>
      </c>
      <c r="G1502" s="345" t="s">
        <v>154</v>
      </c>
      <c r="H1502" s="345" t="s">
        <v>155</v>
      </c>
      <c r="I1502" s="364">
        <v>6.515E-2</v>
      </c>
      <c r="J1502" s="336"/>
      <c r="L1502" s="9">
        <f t="shared" si="91"/>
        <v>49.393479909021991</v>
      </c>
    </row>
    <row r="1503" spans="1:12" x14ac:dyDescent="0.25">
      <c r="A1503" s="360">
        <v>42472</v>
      </c>
      <c r="B1503" s="345">
        <v>183</v>
      </c>
      <c r="C1503" s="345">
        <v>2</v>
      </c>
      <c r="D1503" s="345">
        <v>3</v>
      </c>
      <c r="E1503" s="345" t="s">
        <v>143</v>
      </c>
      <c r="F1503" s="345" t="s">
        <v>149</v>
      </c>
      <c r="G1503" s="345" t="s">
        <v>154</v>
      </c>
      <c r="H1503" s="345" t="s">
        <v>156</v>
      </c>
      <c r="I1503" s="364">
        <v>0.14995</v>
      </c>
      <c r="J1503" s="336"/>
      <c r="L1503" s="9">
        <f t="shared" si="91"/>
        <v>113.68460955269144</v>
      </c>
    </row>
    <row r="1504" spans="1:12" x14ac:dyDescent="0.25">
      <c r="A1504" s="360">
        <v>42472</v>
      </c>
      <c r="B1504" s="345">
        <v>184</v>
      </c>
      <c r="C1504" s="345">
        <v>2</v>
      </c>
      <c r="D1504" s="345">
        <v>3</v>
      </c>
      <c r="E1504" s="345" t="s">
        <v>143</v>
      </c>
      <c r="F1504" s="345" t="s">
        <v>237</v>
      </c>
      <c r="G1504" s="345" t="s">
        <v>157</v>
      </c>
      <c r="H1504" s="345" t="s">
        <v>155</v>
      </c>
      <c r="I1504" s="364">
        <v>0.11842</v>
      </c>
      <c r="J1504" s="336"/>
      <c r="L1504" s="9">
        <f t="shared" si="91"/>
        <v>89.780136467020483</v>
      </c>
    </row>
    <row r="1505" spans="1:12" x14ac:dyDescent="0.25">
      <c r="A1505" s="360">
        <v>42472</v>
      </c>
      <c r="B1505" s="345">
        <v>185</v>
      </c>
      <c r="C1505" s="345">
        <v>2</v>
      </c>
      <c r="D1505" s="345">
        <v>3</v>
      </c>
      <c r="E1505" s="345" t="s">
        <v>143</v>
      </c>
      <c r="F1505" s="345" t="s">
        <v>150</v>
      </c>
      <c r="G1505" s="345" t="s">
        <v>154</v>
      </c>
      <c r="H1505" s="345" t="s">
        <v>154</v>
      </c>
      <c r="I1505" s="364">
        <v>3.875E-2</v>
      </c>
      <c r="J1505" s="336"/>
      <c r="L1505" s="9">
        <f t="shared" si="91"/>
        <v>29.378316906747536</v>
      </c>
    </row>
    <row r="1506" spans="1:12" x14ac:dyDescent="0.25">
      <c r="A1506" s="360">
        <v>42472</v>
      </c>
      <c r="B1506" s="345">
        <v>186</v>
      </c>
      <c r="C1506" s="345">
        <v>2</v>
      </c>
      <c r="D1506" s="345">
        <v>3</v>
      </c>
      <c r="E1506" s="345" t="s">
        <v>143</v>
      </c>
      <c r="F1506" s="345" t="s">
        <v>148</v>
      </c>
      <c r="G1506" s="345" t="s">
        <v>157</v>
      </c>
      <c r="H1506" s="345" t="s">
        <v>156</v>
      </c>
      <c r="I1506" s="364">
        <v>4.3249999999999997E-2</v>
      </c>
      <c r="J1506" s="336"/>
      <c r="L1506" s="9">
        <f t="shared" si="91"/>
        <v>32.789992418498862</v>
      </c>
    </row>
    <row r="1507" spans="1:12" x14ac:dyDescent="0.25">
      <c r="A1507" s="360">
        <v>42472</v>
      </c>
      <c r="B1507" s="345">
        <v>187</v>
      </c>
      <c r="C1507" s="345">
        <v>2</v>
      </c>
      <c r="D1507" s="345">
        <v>3</v>
      </c>
      <c r="E1507" s="345" t="s">
        <v>143</v>
      </c>
      <c r="F1507" s="345" t="s">
        <v>241</v>
      </c>
      <c r="G1507" s="345" t="s">
        <v>154</v>
      </c>
      <c r="H1507" s="345" t="s">
        <v>154</v>
      </c>
      <c r="I1507" s="364">
        <v>6.6100000000000006E-2</v>
      </c>
      <c r="J1507" s="336"/>
      <c r="L1507" s="9">
        <f t="shared" si="91"/>
        <v>50.113722517058385</v>
      </c>
    </row>
    <row r="1508" spans="1:12" x14ac:dyDescent="0.25">
      <c r="A1508" s="360">
        <v>42472</v>
      </c>
      <c r="B1508" s="345">
        <v>189</v>
      </c>
      <c r="C1508" s="345">
        <v>2</v>
      </c>
      <c r="D1508" s="345">
        <v>3</v>
      </c>
      <c r="E1508" s="345" t="s">
        <v>143</v>
      </c>
      <c r="F1508" s="345" t="s">
        <v>237</v>
      </c>
      <c r="G1508" s="345" t="s">
        <v>157</v>
      </c>
      <c r="H1508" s="345" t="s">
        <v>156</v>
      </c>
      <c r="I1508" s="364">
        <v>6.4839999999999995E-2</v>
      </c>
      <c r="J1508" s="336"/>
      <c r="L1508" s="9">
        <f t="shared" si="91"/>
        <v>49.158453373768005</v>
      </c>
    </row>
    <row r="1509" spans="1:12" x14ac:dyDescent="0.25">
      <c r="A1509" s="360">
        <v>42472</v>
      </c>
      <c r="B1509" s="345">
        <v>190</v>
      </c>
      <c r="C1509" s="345">
        <v>2</v>
      </c>
      <c r="D1509" s="345">
        <v>3</v>
      </c>
      <c r="E1509" s="345" t="s">
        <v>143</v>
      </c>
      <c r="F1509" s="345" t="s">
        <v>237</v>
      </c>
      <c r="G1509" s="345" t="s">
        <v>154</v>
      </c>
      <c r="H1509" s="345" t="s">
        <v>154</v>
      </c>
      <c r="I1509" s="364">
        <v>2.436E-2</v>
      </c>
      <c r="J1509" s="336"/>
      <c r="L1509" s="9">
        <f t="shared" si="91"/>
        <v>18.468536770280515</v>
      </c>
    </row>
    <row r="1510" spans="1:12" x14ac:dyDescent="0.25">
      <c r="A1510" s="360">
        <v>42472</v>
      </c>
      <c r="B1510" s="345">
        <v>191</v>
      </c>
      <c r="C1510" s="345">
        <v>2</v>
      </c>
      <c r="D1510" s="345">
        <v>3</v>
      </c>
      <c r="E1510" s="345" t="s">
        <v>143</v>
      </c>
      <c r="F1510" s="345" t="s">
        <v>149</v>
      </c>
      <c r="G1510" s="345" t="s">
        <v>154</v>
      </c>
      <c r="H1510" s="345" t="s">
        <v>155</v>
      </c>
      <c r="I1510" s="364">
        <v>5.237E-2</v>
      </c>
      <c r="J1510" s="336"/>
      <c r="L1510" s="9">
        <f t="shared" si="91"/>
        <v>39.70432145564822</v>
      </c>
    </row>
    <row r="1511" spans="1:12" x14ac:dyDescent="0.25">
      <c r="A1511" s="360">
        <v>42472</v>
      </c>
      <c r="B1511" s="345">
        <v>192</v>
      </c>
      <c r="C1511" s="345">
        <v>2</v>
      </c>
      <c r="D1511" s="345">
        <v>3</v>
      </c>
      <c r="E1511" s="345" t="s">
        <v>143</v>
      </c>
      <c r="F1511" s="345" t="s">
        <v>240</v>
      </c>
      <c r="G1511" s="345" t="s">
        <v>154</v>
      </c>
      <c r="H1511" s="345" t="s">
        <v>154</v>
      </c>
      <c r="I1511" s="364">
        <v>4.5670000000000002E-2</v>
      </c>
      <c r="J1511" s="336"/>
      <c r="L1511" s="9">
        <f t="shared" si="91"/>
        <v>34.624715693707358</v>
      </c>
    </row>
    <row r="1512" spans="1:12" x14ac:dyDescent="0.25">
      <c r="A1512" s="360">
        <v>42472</v>
      </c>
      <c r="B1512" s="345">
        <v>195</v>
      </c>
      <c r="C1512" s="345">
        <v>2</v>
      </c>
      <c r="D1512" s="345">
        <v>3</v>
      </c>
      <c r="E1512" s="345" t="s">
        <v>143</v>
      </c>
      <c r="F1512" s="345" t="s">
        <v>237</v>
      </c>
      <c r="G1512" s="345" t="s">
        <v>157</v>
      </c>
      <c r="H1512" s="345" t="s">
        <v>154</v>
      </c>
      <c r="I1512" s="364">
        <v>4.3369999999999999E-2</v>
      </c>
      <c r="J1512" s="336"/>
      <c r="L1512" s="9">
        <f t="shared" si="91"/>
        <v>32.880970432145567</v>
      </c>
    </row>
    <row r="1513" spans="1:12" x14ac:dyDescent="0.25">
      <c r="A1513" s="360">
        <v>42472</v>
      </c>
      <c r="B1513" s="345">
        <v>196</v>
      </c>
      <c r="C1513" s="345">
        <v>2</v>
      </c>
      <c r="D1513" s="345">
        <v>3</v>
      </c>
      <c r="E1513" s="345" t="s">
        <v>143</v>
      </c>
      <c r="F1513" s="345" t="s">
        <v>237</v>
      </c>
      <c r="G1513" s="345" t="s">
        <v>154</v>
      </c>
      <c r="H1513" s="345" t="s">
        <v>156</v>
      </c>
      <c r="I1513" s="364">
        <v>0.16188</v>
      </c>
      <c r="J1513" s="336"/>
      <c r="L1513" s="9">
        <f t="shared" si="91"/>
        <v>122.72934040940106</v>
      </c>
    </row>
    <row r="1514" spans="1:12" x14ac:dyDescent="0.25">
      <c r="A1514" s="360">
        <v>42472</v>
      </c>
      <c r="B1514" s="345">
        <v>197</v>
      </c>
      <c r="C1514" s="345">
        <v>2</v>
      </c>
      <c r="D1514" s="345">
        <v>3</v>
      </c>
      <c r="E1514" s="345" t="s">
        <v>143</v>
      </c>
      <c r="F1514" s="345" t="s">
        <v>151</v>
      </c>
      <c r="G1514" s="345" t="s">
        <v>154</v>
      </c>
      <c r="H1514" s="345" t="s">
        <v>155</v>
      </c>
      <c r="I1514" s="364">
        <v>3.8059999999999997E-2</v>
      </c>
      <c r="J1514" s="336"/>
      <c r="L1514" s="9">
        <f t="shared" si="91"/>
        <v>28.855193328278997</v>
      </c>
    </row>
    <row r="1515" spans="1:12" x14ac:dyDescent="0.25">
      <c r="A1515" s="360">
        <v>42472</v>
      </c>
      <c r="B1515" s="345">
        <v>198</v>
      </c>
      <c r="C1515" s="345">
        <v>2</v>
      </c>
      <c r="D1515" s="345">
        <v>3</v>
      </c>
      <c r="E1515" s="345" t="s">
        <v>143</v>
      </c>
      <c r="F1515" s="345" t="s">
        <v>148</v>
      </c>
      <c r="G1515" s="345" t="s">
        <v>154</v>
      </c>
      <c r="H1515" s="345" t="s">
        <v>154</v>
      </c>
      <c r="I1515" s="364">
        <v>0.12404</v>
      </c>
      <c r="J1515" s="336"/>
      <c r="L1515" s="9">
        <f t="shared" si="91"/>
        <v>94.040940106141008</v>
      </c>
    </row>
    <row r="1516" spans="1:12" x14ac:dyDescent="0.25">
      <c r="A1516" s="360">
        <v>42472</v>
      </c>
      <c r="B1516" s="345">
        <v>200</v>
      </c>
      <c r="C1516" s="345">
        <v>2</v>
      </c>
      <c r="D1516" s="345">
        <v>3</v>
      </c>
      <c r="E1516" s="345" t="s">
        <v>143</v>
      </c>
      <c r="F1516" s="345" t="s">
        <v>151</v>
      </c>
      <c r="G1516" s="345" t="s">
        <v>154</v>
      </c>
      <c r="H1516" s="345" t="s">
        <v>156</v>
      </c>
      <c r="I1516" s="364">
        <v>8.2970000000000002E-2</v>
      </c>
      <c r="J1516" s="336"/>
      <c r="L1516" s="9">
        <f t="shared" si="91"/>
        <v>62.903714935557247</v>
      </c>
    </row>
    <row r="1517" spans="1:12" x14ac:dyDescent="0.25">
      <c r="A1517" s="360">
        <v>42472</v>
      </c>
      <c r="B1517" s="345">
        <v>204</v>
      </c>
      <c r="C1517" s="345">
        <v>2</v>
      </c>
      <c r="D1517" s="345">
        <v>3</v>
      </c>
      <c r="E1517" s="345" t="s">
        <v>143</v>
      </c>
      <c r="F1517" s="345" t="s">
        <v>148</v>
      </c>
      <c r="G1517" s="345" t="s">
        <v>157</v>
      </c>
      <c r="H1517" s="345" t="s">
        <v>154</v>
      </c>
      <c r="I1517" s="364" t="s">
        <v>14</v>
      </c>
      <c r="J1517" s="336"/>
      <c r="L1517" s="9" t="s">
        <v>14</v>
      </c>
    </row>
    <row r="1518" spans="1:12" x14ac:dyDescent="0.25">
      <c r="A1518" s="360">
        <v>42472</v>
      </c>
      <c r="B1518" s="345">
        <v>205</v>
      </c>
      <c r="C1518" s="345">
        <v>2</v>
      </c>
      <c r="D1518" s="345">
        <v>3</v>
      </c>
      <c r="E1518" s="345" t="s">
        <v>143</v>
      </c>
      <c r="F1518" s="345" t="s">
        <v>149</v>
      </c>
      <c r="G1518" s="345" t="s">
        <v>154</v>
      </c>
      <c r="H1518" s="345" t="s">
        <v>154</v>
      </c>
      <c r="I1518" s="364">
        <v>6.1269999999999998E-2</v>
      </c>
      <c r="J1518" s="336"/>
      <c r="L1518" s="9">
        <f t="shared" si="91"/>
        <v>46.451857467778616</v>
      </c>
    </row>
    <row r="1519" spans="1:12" x14ac:dyDescent="0.25">
      <c r="A1519" s="360">
        <v>42472</v>
      </c>
      <c r="B1519" s="345">
        <v>207</v>
      </c>
      <c r="C1519" s="345">
        <v>2</v>
      </c>
      <c r="D1519" s="345">
        <v>3</v>
      </c>
      <c r="E1519" s="345" t="s">
        <v>143</v>
      </c>
      <c r="F1519" s="345" t="s">
        <v>148</v>
      </c>
      <c r="G1519" s="345" t="s">
        <v>157</v>
      </c>
      <c r="H1519" s="345" t="s">
        <v>155</v>
      </c>
      <c r="I1519" s="364">
        <v>5.9339999999999997E-2</v>
      </c>
      <c r="J1519" s="336"/>
      <c r="L1519" s="9">
        <f t="shared" si="91"/>
        <v>44.988627748294164</v>
      </c>
    </row>
    <row r="1520" spans="1:12" x14ac:dyDescent="0.25">
      <c r="A1520" s="360">
        <v>42472</v>
      </c>
      <c r="B1520" s="345">
        <v>211</v>
      </c>
      <c r="C1520" s="345">
        <v>3</v>
      </c>
      <c r="D1520" s="345">
        <v>1</v>
      </c>
      <c r="E1520" s="345" t="s">
        <v>145</v>
      </c>
      <c r="F1520" s="345" t="s">
        <v>237</v>
      </c>
      <c r="G1520" s="345" t="s">
        <v>154</v>
      </c>
      <c r="H1520" s="345" t="s">
        <v>156</v>
      </c>
      <c r="I1520" s="364">
        <v>5.5629999999999999E-2</v>
      </c>
      <c r="J1520" s="336"/>
      <c r="L1520" s="9">
        <f t="shared" si="91"/>
        <v>42.175890826383622</v>
      </c>
    </row>
    <row r="1521" spans="1:12" x14ac:dyDescent="0.25">
      <c r="A1521" s="360">
        <v>42472</v>
      </c>
      <c r="B1521" s="345">
        <v>216</v>
      </c>
      <c r="C1521" s="345">
        <v>3</v>
      </c>
      <c r="D1521" s="345">
        <v>1</v>
      </c>
      <c r="E1521" s="345" t="s">
        <v>145</v>
      </c>
      <c r="F1521" s="345" t="s">
        <v>148</v>
      </c>
      <c r="G1521" s="345" t="s">
        <v>157</v>
      </c>
      <c r="H1521" s="345" t="s">
        <v>156</v>
      </c>
      <c r="I1521" s="364">
        <v>6.0420000000000001E-2</v>
      </c>
      <c r="J1521" s="336"/>
      <c r="L1521" s="9">
        <f t="shared" si="91"/>
        <v>45.807429871114486</v>
      </c>
    </row>
    <row r="1522" spans="1:12" x14ac:dyDescent="0.25">
      <c r="A1522" s="360">
        <v>42472</v>
      </c>
      <c r="B1522" s="345">
        <v>217</v>
      </c>
      <c r="C1522" s="345">
        <v>3</v>
      </c>
      <c r="D1522" s="345">
        <v>1</v>
      </c>
      <c r="E1522" s="345" t="s">
        <v>145</v>
      </c>
      <c r="F1522" s="345" t="s">
        <v>237</v>
      </c>
      <c r="G1522" s="345" t="s">
        <v>154</v>
      </c>
      <c r="H1522" s="345" t="s">
        <v>154</v>
      </c>
      <c r="I1522" s="364">
        <v>7.9979999999999996E-2</v>
      </c>
      <c r="J1522" s="336"/>
      <c r="L1522" s="9">
        <f t="shared" si="91"/>
        <v>60.636846095526913</v>
      </c>
    </row>
    <row r="1523" spans="1:12" x14ac:dyDescent="0.25">
      <c r="A1523" s="360">
        <v>42472</v>
      </c>
      <c r="B1523" s="345">
        <v>218</v>
      </c>
      <c r="C1523" s="345">
        <v>3</v>
      </c>
      <c r="D1523" s="345">
        <v>1</v>
      </c>
      <c r="E1523" s="345" t="s">
        <v>145</v>
      </c>
      <c r="F1523" s="345" t="s">
        <v>237</v>
      </c>
      <c r="G1523" s="345" t="s">
        <v>154</v>
      </c>
      <c r="H1523" s="345" t="s">
        <v>155</v>
      </c>
      <c r="I1523" s="364">
        <v>5.2019999999999997E-2</v>
      </c>
      <c r="J1523" s="336"/>
      <c r="L1523" s="9">
        <f t="shared" si="91"/>
        <v>39.438968915845336</v>
      </c>
    </row>
    <row r="1524" spans="1:12" x14ac:dyDescent="0.25">
      <c r="A1524" s="360">
        <v>42472</v>
      </c>
      <c r="B1524" s="345">
        <v>222</v>
      </c>
      <c r="C1524" s="345">
        <v>3</v>
      </c>
      <c r="D1524" s="345">
        <v>1</v>
      </c>
      <c r="E1524" s="345" t="s">
        <v>145</v>
      </c>
      <c r="F1524" s="345" t="s">
        <v>149</v>
      </c>
      <c r="G1524" s="345" t="s">
        <v>154</v>
      </c>
      <c r="H1524" s="345" t="s">
        <v>155</v>
      </c>
      <c r="I1524" s="364">
        <v>4.2009999999999999E-2</v>
      </c>
      <c r="J1524" s="336"/>
      <c r="L1524" s="9">
        <f t="shared" si="91"/>
        <v>31.849886277482941</v>
      </c>
    </row>
    <row r="1525" spans="1:12" x14ac:dyDescent="0.25">
      <c r="A1525" s="360">
        <v>42472</v>
      </c>
      <c r="B1525" s="345">
        <v>223</v>
      </c>
      <c r="C1525" s="345">
        <v>3</v>
      </c>
      <c r="D1525" s="345">
        <v>1</v>
      </c>
      <c r="E1525" s="345" t="s">
        <v>145</v>
      </c>
      <c r="F1525" s="345" t="s">
        <v>151</v>
      </c>
      <c r="G1525" s="345" t="s">
        <v>154</v>
      </c>
      <c r="H1525" s="345" t="s">
        <v>154</v>
      </c>
      <c r="I1525" s="364">
        <v>8.7160000000000001E-2</v>
      </c>
      <c r="J1525" s="336"/>
      <c r="L1525" s="9">
        <f t="shared" si="91"/>
        <v>66.080363912054594</v>
      </c>
    </row>
    <row r="1526" spans="1:12" x14ac:dyDescent="0.25">
      <c r="A1526" s="360">
        <v>42472</v>
      </c>
      <c r="B1526" s="345">
        <v>224</v>
      </c>
      <c r="C1526" s="345">
        <v>3</v>
      </c>
      <c r="D1526" s="345">
        <v>1</v>
      </c>
      <c r="E1526" s="345" t="s">
        <v>145</v>
      </c>
      <c r="F1526" s="345" t="s">
        <v>148</v>
      </c>
      <c r="G1526" s="345" t="s">
        <v>154</v>
      </c>
      <c r="H1526" s="345" t="s">
        <v>156</v>
      </c>
      <c r="I1526" s="364">
        <v>3.2980000000000002E-2</v>
      </c>
      <c r="J1526" s="336"/>
      <c r="L1526" s="9">
        <f t="shared" ref="L1526:L1589" si="92">(10000*I1526)/13.19</f>
        <v>25.003790750568616</v>
      </c>
    </row>
    <row r="1527" spans="1:12" x14ac:dyDescent="0.25">
      <c r="A1527" s="360">
        <v>42472</v>
      </c>
      <c r="B1527" s="345">
        <v>226</v>
      </c>
      <c r="C1527" s="345">
        <v>3</v>
      </c>
      <c r="D1527" s="345">
        <v>1</v>
      </c>
      <c r="E1527" s="345" t="s">
        <v>145</v>
      </c>
      <c r="F1527" s="345" t="s">
        <v>237</v>
      </c>
      <c r="G1527" s="345" t="s">
        <v>157</v>
      </c>
      <c r="H1527" s="345" t="s">
        <v>155</v>
      </c>
      <c r="I1527" s="364">
        <v>3.4369999999999998E-2</v>
      </c>
      <c r="J1527" s="336"/>
      <c r="L1527" s="9">
        <f t="shared" si="92"/>
        <v>26.05761940864291</v>
      </c>
    </row>
    <row r="1528" spans="1:12" x14ac:dyDescent="0.25">
      <c r="A1528" s="360">
        <v>42472</v>
      </c>
      <c r="B1528" s="345">
        <v>227</v>
      </c>
      <c r="C1528" s="345">
        <v>3</v>
      </c>
      <c r="D1528" s="345">
        <v>1</v>
      </c>
      <c r="E1528" s="345" t="s">
        <v>145</v>
      </c>
      <c r="F1528" s="345" t="s">
        <v>148</v>
      </c>
      <c r="G1528" s="345" t="s">
        <v>154</v>
      </c>
      <c r="H1528" s="345" t="s">
        <v>154</v>
      </c>
      <c r="I1528" s="364">
        <v>4.4569999999999999E-2</v>
      </c>
      <c r="J1528" s="336"/>
      <c r="L1528" s="9">
        <f t="shared" si="92"/>
        <v>33.790750568612587</v>
      </c>
    </row>
    <row r="1529" spans="1:12" x14ac:dyDescent="0.25">
      <c r="A1529" s="360">
        <v>42472</v>
      </c>
      <c r="B1529" s="345">
        <v>229</v>
      </c>
      <c r="C1529" s="345">
        <v>3</v>
      </c>
      <c r="D1529" s="345">
        <v>1</v>
      </c>
      <c r="E1529" s="345" t="s">
        <v>145</v>
      </c>
      <c r="F1529" s="345" t="s">
        <v>149</v>
      </c>
      <c r="G1529" s="345" t="s">
        <v>154</v>
      </c>
      <c r="H1529" s="345" t="s">
        <v>154</v>
      </c>
      <c r="I1529" s="364">
        <v>5.672E-2</v>
      </c>
      <c r="J1529" s="336"/>
      <c r="L1529" s="9">
        <f t="shared" si="92"/>
        <v>43.002274450341176</v>
      </c>
    </row>
    <row r="1530" spans="1:12" x14ac:dyDescent="0.25">
      <c r="A1530" s="360">
        <v>42472</v>
      </c>
      <c r="B1530" s="345">
        <v>232</v>
      </c>
      <c r="C1530" s="345">
        <v>3</v>
      </c>
      <c r="D1530" s="345">
        <v>1</v>
      </c>
      <c r="E1530" s="345" t="s">
        <v>145</v>
      </c>
      <c r="F1530" s="345" t="s">
        <v>148</v>
      </c>
      <c r="G1530" s="345" t="s">
        <v>154</v>
      </c>
      <c r="H1530" s="345" t="s">
        <v>155</v>
      </c>
      <c r="I1530" s="364">
        <v>0.11552999999999999</v>
      </c>
      <c r="J1530" s="336"/>
      <c r="L1530" s="9">
        <f t="shared" si="92"/>
        <v>87.589082638362399</v>
      </c>
    </row>
    <row r="1531" spans="1:12" x14ac:dyDescent="0.25">
      <c r="A1531" s="360">
        <v>42472</v>
      </c>
      <c r="B1531" s="345">
        <v>235</v>
      </c>
      <c r="C1531" s="345">
        <v>3</v>
      </c>
      <c r="D1531" s="345">
        <v>1</v>
      </c>
      <c r="E1531" s="345" t="s">
        <v>145</v>
      </c>
      <c r="F1531" s="345" t="s">
        <v>237</v>
      </c>
      <c r="G1531" s="345" t="s">
        <v>157</v>
      </c>
      <c r="H1531" s="345" t="s">
        <v>156</v>
      </c>
      <c r="I1531" s="364">
        <v>4.2979999999999997E-2</v>
      </c>
      <c r="J1531" s="336"/>
      <c r="L1531" s="9">
        <f t="shared" si="92"/>
        <v>32.58529188779378</v>
      </c>
    </row>
    <row r="1532" spans="1:12" x14ac:dyDescent="0.25">
      <c r="A1532" s="360">
        <v>42472</v>
      </c>
      <c r="B1532" s="345">
        <v>236</v>
      </c>
      <c r="C1532" s="345">
        <v>3</v>
      </c>
      <c r="D1532" s="345">
        <v>1</v>
      </c>
      <c r="E1532" s="345" t="s">
        <v>145</v>
      </c>
      <c r="F1532" s="345" t="s">
        <v>241</v>
      </c>
      <c r="G1532" s="345" t="s">
        <v>154</v>
      </c>
      <c r="H1532" s="345" t="s">
        <v>154</v>
      </c>
      <c r="I1532" s="364">
        <v>6.6189999999999999E-2</v>
      </c>
      <c r="J1532" s="336"/>
      <c r="L1532" s="9">
        <f t="shared" si="92"/>
        <v>50.181956027293403</v>
      </c>
    </row>
    <row r="1533" spans="1:12" x14ac:dyDescent="0.25">
      <c r="A1533" s="360">
        <v>42472</v>
      </c>
      <c r="B1533" s="345">
        <v>238</v>
      </c>
      <c r="C1533" s="345">
        <v>3</v>
      </c>
      <c r="D1533" s="345">
        <v>1</v>
      </c>
      <c r="E1533" s="345" t="s">
        <v>145</v>
      </c>
      <c r="F1533" s="345" t="s">
        <v>149</v>
      </c>
      <c r="G1533" s="345" t="s">
        <v>154</v>
      </c>
      <c r="H1533" s="345" t="s">
        <v>156</v>
      </c>
      <c r="I1533" s="364">
        <v>6.6720000000000002E-2</v>
      </c>
      <c r="J1533" s="336"/>
      <c r="L1533" s="9">
        <f t="shared" si="92"/>
        <v>50.583775587566343</v>
      </c>
    </row>
    <row r="1534" spans="1:12" x14ac:dyDescent="0.25">
      <c r="A1534" s="360">
        <v>42472</v>
      </c>
      <c r="B1534" s="345">
        <v>240</v>
      </c>
      <c r="C1534" s="345">
        <v>3</v>
      </c>
      <c r="D1534" s="345">
        <v>1</v>
      </c>
      <c r="E1534" s="345" t="s">
        <v>145</v>
      </c>
      <c r="F1534" s="345" t="s">
        <v>237</v>
      </c>
      <c r="G1534" s="345" t="s">
        <v>157</v>
      </c>
      <c r="H1534" s="345" t="s">
        <v>154</v>
      </c>
      <c r="I1534" s="364">
        <v>0.11927</v>
      </c>
      <c r="J1534" s="336"/>
      <c r="L1534" s="9">
        <f t="shared" si="92"/>
        <v>90.424564063684613</v>
      </c>
    </row>
    <row r="1535" spans="1:12" x14ac:dyDescent="0.25">
      <c r="A1535" s="360">
        <v>42472</v>
      </c>
      <c r="B1535" s="345">
        <v>241</v>
      </c>
      <c r="C1535" s="345">
        <v>3</v>
      </c>
      <c r="D1535" s="345">
        <v>1</v>
      </c>
      <c r="E1535" s="345" t="s">
        <v>145</v>
      </c>
      <c r="F1535" s="345" t="s">
        <v>240</v>
      </c>
      <c r="G1535" s="345" t="s">
        <v>154</v>
      </c>
      <c r="H1535" s="345" t="s">
        <v>154</v>
      </c>
      <c r="I1535" s="364">
        <v>3.0169999999999999E-2</v>
      </c>
      <c r="J1535" s="336"/>
      <c r="L1535" s="9">
        <f t="shared" si="92"/>
        <v>22.873388931008339</v>
      </c>
    </row>
    <row r="1536" spans="1:12" x14ac:dyDescent="0.25">
      <c r="A1536" s="360">
        <v>42472</v>
      </c>
      <c r="B1536" s="345">
        <v>242</v>
      </c>
      <c r="C1536" s="345">
        <v>3</v>
      </c>
      <c r="D1536" s="345">
        <v>1</v>
      </c>
      <c r="E1536" s="345" t="s">
        <v>145</v>
      </c>
      <c r="F1536" s="345" t="s">
        <v>148</v>
      </c>
      <c r="G1536" s="345" t="s">
        <v>157</v>
      </c>
      <c r="H1536" s="345" t="s">
        <v>155</v>
      </c>
      <c r="I1536" s="364">
        <v>3.4209999999999997E-2</v>
      </c>
      <c r="J1536" s="336"/>
      <c r="L1536" s="9">
        <f t="shared" si="92"/>
        <v>25.936315390447309</v>
      </c>
    </row>
    <row r="1537" spans="1:12" x14ac:dyDescent="0.25">
      <c r="A1537" s="360">
        <v>42472</v>
      </c>
      <c r="B1537" s="345">
        <v>244</v>
      </c>
      <c r="C1537" s="345">
        <v>3</v>
      </c>
      <c r="D1537" s="345">
        <v>1</v>
      </c>
      <c r="E1537" s="345" t="s">
        <v>145</v>
      </c>
      <c r="F1537" s="345" t="s">
        <v>148</v>
      </c>
      <c r="G1537" s="345" t="s">
        <v>157</v>
      </c>
      <c r="H1537" s="345" t="s">
        <v>154</v>
      </c>
      <c r="I1537" s="364">
        <v>8.6400000000000005E-2</v>
      </c>
      <c r="J1537" s="336"/>
      <c r="L1537" s="9">
        <f t="shared" si="92"/>
        <v>65.504169825625482</v>
      </c>
    </row>
    <row r="1538" spans="1:12" x14ac:dyDescent="0.25">
      <c r="A1538" s="360">
        <v>42472</v>
      </c>
      <c r="B1538" s="345">
        <v>245</v>
      </c>
      <c r="C1538" s="345">
        <v>3</v>
      </c>
      <c r="D1538" s="345">
        <v>1</v>
      </c>
      <c r="E1538" s="345" t="s">
        <v>145</v>
      </c>
      <c r="F1538" s="345" t="s">
        <v>150</v>
      </c>
      <c r="G1538" s="345" t="s">
        <v>154</v>
      </c>
      <c r="H1538" s="345" t="s">
        <v>154</v>
      </c>
      <c r="I1538" s="364">
        <v>2.853E-2</v>
      </c>
      <c r="J1538" s="336"/>
      <c r="L1538" s="9">
        <f t="shared" si="92"/>
        <v>21.630022744503414</v>
      </c>
    </row>
    <row r="1539" spans="1:12" x14ac:dyDescent="0.25">
      <c r="A1539" s="360">
        <v>42472</v>
      </c>
      <c r="B1539" s="345">
        <v>247</v>
      </c>
      <c r="C1539" s="345">
        <v>3</v>
      </c>
      <c r="D1539" s="345">
        <v>2</v>
      </c>
      <c r="E1539" s="345" t="s">
        <v>143</v>
      </c>
      <c r="F1539" s="345" t="s">
        <v>150</v>
      </c>
      <c r="G1539" s="345" t="s">
        <v>154</v>
      </c>
      <c r="H1539" s="345" t="s">
        <v>154</v>
      </c>
      <c r="I1539" s="364">
        <v>3.5279999999999999E-2</v>
      </c>
      <c r="J1539" s="336"/>
      <c r="L1539" s="9">
        <f t="shared" si="92"/>
        <v>26.747536012130404</v>
      </c>
    </row>
    <row r="1540" spans="1:12" x14ac:dyDescent="0.25">
      <c r="A1540" s="360">
        <v>42472</v>
      </c>
      <c r="B1540" s="345">
        <v>248</v>
      </c>
      <c r="C1540" s="345">
        <v>3</v>
      </c>
      <c r="D1540" s="345">
        <v>2</v>
      </c>
      <c r="E1540" s="345" t="s">
        <v>143</v>
      </c>
      <c r="F1540" s="345" t="s">
        <v>148</v>
      </c>
      <c r="G1540" s="345" t="s">
        <v>154</v>
      </c>
      <c r="H1540" s="345" t="s">
        <v>156</v>
      </c>
      <c r="I1540" s="364">
        <v>6.3250000000000001E-2</v>
      </c>
      <c r="J1540" s="336"/>
      <c r="L1540" s="9">
        <f t="shared" si="92"/>
        <v>47.952994692949204</v>
      </c>
    </row>
    <row r="1541" spans="1:12" x14ac:dyDescent="0.25">
      <c r="A1541" s="360">
        <v>42472</v>
      </c>
      <c r="B1541" s="345">
        <v>250</v>
      </c>
      <c r="C1541" s="345">
        <v>3</v>
      </c>
      <c r="D1541" s="345">
        <v>2</v>
      </c>
      <c r="E1541" s="345" t="s">
        <v>143</v>
      </c>
      <c r="F1541" s="345" t="s">
        <v>148</v>
      </c>
      <c r="G1541" s="345" t="s">
        <v>154</v>
      </c>
      <c r="H1541" s="345" t="s">
        <v>155</v>
      </c>
      <c r="I1541" s="364">
        <v>0.10774</v>
      </c>
      <c r="J1541" s="336"/>
      <c r="L1541" s="9">
        <f t="shared" si="92"/>
        <v>81.683093252464005</v>
      </c>
    </row>
    <row r="1542" spans="1:12" x14ac:dyDescent="0.25">
      <c r="A1542" s="360">
        <v>42472</v>
      </c>
      <c r="B1542" s="345">
        <v>252</v>
      </c>
      <c r="C1542" s="345">
        <v>3</v>
      </c>
      <c r="D1542" s="345">
        <v>2</v>
      </c>
      <c r="E1542" s="345" t="s">
        <v>143</v>
      </c>
      <c r="F1542" s="345" t="s">
        <v>148</v>
      </c>
      <c r="G1542" s="345" t="s">
        <v>157</v>
      </c>
      <c r="H1542" s="345" t="s">
        <v>154</v>
      </c>
      <c r="I1542" s="364">
        <v>3.601E-2</v>
      </c>
      <c r="J1542" s="336"/>
      <c r="L1542" s="9">
        <f t="shared" si="92"/>
        <v>27.300985595147843</v>
      </c>
    </row>
    <row r="1543" spans="1:12" x14ac:dyDescent="0.25">
      <c r="A1543" s="360">
        <v>42472</v>
      </c>
      <c r="B1543" s="345">
        <v>255</v>
      </c>
      <c r="C1543" s="345">
        <v>3</v>
      </c>
      <c r="D1543" s="345">
        <v>2</v>
      </c>
      <c r="E1543" s="345" t="s">
        <v>143</v>
      </c>
      <c r="F1543" s="345" t="s">
        <v>148</v>
      </c>
      <c r="G1543" s="345" t="s">
        <v>157</v>
      </c>
      <c r="H1543" s="345" t="s">
        <v>156</v>
      </c>
      <c r="I1543" s="364">
        <v>7.7170000000000002E-2</v>
      </c>
      <c r="J1543" s="336"/>
      <c r="L1543" s="9">
        <f t="shared" si="92"/>
        <v>58.506444275966651</v>
      </c>
    </row>
    <row r="1544" spans="1:12" x14ac:dyDescent="0.25">
      <c r="A1544" s="360">
        <v>42472</v>
      </c>
      <c r="B1544" s="345">
        <v>257</v>
      </c>
      <c r="C1544" s="345">
        <v>3</v>
      </c>
      <c r="D1544" s="345">
        <v>2</v>
      </c>
      <c r="E1544" s="345" t="s">
        <v>143</v>
      </c>
      <c r="F1544" s="345" t="s">
        <v>151</v>
      </c>
      <c r="G1544" s="345" t="s">
        <v>154</v>
      </c>
      <c r="H1544" s="345" t="s">
        <v>154</v>
      </c>
      <c r="I1544" s="364">
        <v>4.3150000000000001E-2</v>
      </c>
      <c r="J1544" s="336"/>
      <c r="L1544" s="9">
        <f t="shared" si="92"/>
        <v>32.714177407126613</v>
      </c>
    </row>
    <row r="1545" spans="1:12" x14ac:dyDescent="0.25">
      <c r="A1545" s="360">
        <v>42472</v>
      </c>
      <c r="B1545" s="345">
        <v>259</v>
      </c>
      <c r="C1545" s="345">
        <v>3</v>
      </c>
      <c r="D1545" s="345">
        <v>2</v>
      </c>
      <c r="E1545" s="345" t="s">
        <v>143</v>
      </c>
      <c r="F1545" s="345" t="s">
        <v>149</v>
      </c>
      <c r="G1545" s="345" t="s">
        <v>154</v>
      </c>
      <c r="H1545" s="345" t="s">
        <v>155</v>
      </c>
      <c r="I1545" s="364">
        <v>5.8689999999999999E-2</v>
      </c>
      <c r="J1545" s="336"/>
      <c r="L1545" s="9">
        <f t="shared" si="92"/>
        <v>44.495830174374525</v>
      </c>
    </row>
    <row r="1546" spans="1:12" x14ac:dyDescent="0.25">
      <c r="A1546" s="360">
        <v>42472</v>
      </c>
      <c r="B1546" s="345">
        <v>260</v>
      </c>
      <c r="C1546" s="345">
        <v>3</v>
      </c>
      <c r="D1546" s="345">
        <v>2</v>
      </c>
      <c r="E1546" s="345" t="s">
        <v>143</v>
      </c>
      <c r="F1546" s="345" t="s">
        <v>237</v>
      </c>
      <c r="G1546" s="345" t="s">
        <v>154</v>
      </c>
      <c r="H1546" s="345" t="s">
        <v>155</v>
      </c>
      <c r="I1546" s="364">
        <v>4.1029999999999997E-2</v>
      </c>
      <c r="J1546" s="336"/>
      <c r="L1546" s="9">
        <f t="shared" si="92"/>
        <v>31.106899166034871</v>
      </c>
    </row>
    <row r="1547" spans="1:12" x14ac:dyDescent="0.25">
      <c r="A1547" s="360">
        <v>42472</v>
      </c>
      <c r="B1547" s="345">
        <v>261</v>
      </c>
      <c r="C1547" s="345">
        <v>3</v>
      </c>
      <c r="D1547" s="345">
        <v>2</v>
      </c>
      <c r="E1547" s="345" t="s">
        <v>143</v>
      </c>
      <c r="F1547" s="345" t="s">
        <v>149</v>
      </c>
      <c r="G1547" s="345" t="s">
        <v>154</v>
      </c>
      <c r="H1547" s="345" t="s">
        <v>156</v>
      </c>
      <c r="I1547" s="364">
        <v>4.7489999999999997E-2</v>
      </c>
      <c r="J1547" s="336"/>
      <c r="L1547" s="9">
        <f t="shared" si="92"/>
        <v>36.004548900682337</v>
      </c>
    </row>
    <row r="1548" spans="1:12" x14ac:dyDescent="0.25">
      <c r="A1548" s="360">
        <v>42472</v>
      </c>
      <c r="B1548" s="345">
        <v>262</v>
      </c>
      <c r="C1548" s="345">
        <v>3</v>
      </c>
      <c r="D1548" s="345">
        <v>2</v>
      </c>
      <c r="E1548" s="345" t="s">
        <v>143</v>
      </c>
      <c r="F1548" s="345" t="s">
        <v>237</v>
      </c>
      <c r="G1548" s="345" t="s">
        <v>157</v>
      </c>
      <c r="H1548" s="345" t="s">
        <v>154</v>
      </c>
      <c r="I1548" s="364">
        <v>9.9500000000000005E-3</v>
      </c>
      <c r="J1548" s="336"/>
      <c r="L1548" s="9">
        <f t="shared" si="92"/>
        <v>7.5435936315390446</v>
      </c>
    </row>
    <row r="1549" spans="1:12" x14ac:dyDescent="0.25">
      <c r="A1549" s="360">
        <v>42472</v>
      </c>
      <c r="B1549" s="345">
        <v>263</v>
      </c>
      <c r="C1549" s="345">
        <v>3</v>
      </c>
      <c r="D1549" s="345">
        <v>2</v>
      </c>
      <c r="E1549" s="345" t="s">
        <v>143</v>
      </c>
      <c r="F1549" s="345" t="s">
        <v>151</v>
      </c>
      <c r="G1549" s="345" t="s">
        <v>154</v>
      </c>
      <c r="H1549" s="345" t="s">
        <v>156</v>
      </c>
      <c r="I1549" s="364">
        <v>4.07E-2</v>
      </c>
      <c r="J1549" s="336"/>
      <c r="L1549" s="9">
        <f t="shared" si="92"/>
        <v>30.856709628506444</v>
      </c>
    </row>
    <row r="1550" spans="1:12" x14ac:dyDescent="0.25">
      <c r="A1550" s="360">
        <v>42472</v>
      </c>
      <c r="B1550" s="345">
        <v>264</v>
      </c>
      <c r="C1550" s="345">
        <v>3</v>
      </c>
      <c r="D1550" s="345">
        <v>2</v>
      </c>
      <c r="E1550" s="345" t="s">
        <v>143</v>
      </c>
      <c r="F1550" s="345" t="s">
        <v>237</v>
      </c>
      <c r="G1550" s="345" t="s">
        <v>154</v>
      </c>
      <c r="H1550" s="345" t="s">
        <v>154</v>
      </c>
      <c r="I1550" s="364">
        <v>7.6270000000000004E-2</v>
      </c>
      <c r="J1550" s="336"/>
      <c r="L1550" s="9">
        <f t="shared" si="92"/>
        <v>57.824109173616378</v>
      </c>
    </row>
    <row r="1551" spans="1:12" x14ac:dyDescent="0.25">
      <c r="A1551" s="360">
        <v>42472</v>
      </c>
      <c r="B1551" s="345">
        <v>267</v>
      </c>
      <c r="C1551" s="345">
        <v>3</v>
      </c>
      <c r="D1551" s="345">
        <v>2</v>
      </c>
      <c r="E1551" s="345" t="s">
        <v>143</v>
      </c>
      <c r="F1551" s="345" t="s">
        <v>241</v>
      </c>
      <c r="G1551" s="345" t="s">
        <v>154</v>
      </c>
      <c r="H1551" s="345" t="s">
        <v>154</v>
      </c>
      <c r="I1551" s="364">
        <v>8.3269999999999997E-2</v>
      </c>
      <c r="J1551" s="336"/>
      <c r="L1551" s="9">
        <f t="shared" si="92"/>
        <v>63.131159969673995</v>
      </c>
    </row>
    <row r="1552" spans="1:12" x14ac:dyDescent="0.25">
      <c r="A1552" s="360">
        <v>42472</v>
      </c>
      <c r="B1552" s="345">
        <v>268</v>
      </c>
      <c r="C1552" s="345">
        <v>3</v>
      </c>
      <c r="D1552" s="345">
        <v>2</v>
      </c>
      <c r="E1552" s="345" t="s">
        <v>143</v>
      </c>
      <c r="F1552" s="345" t="s">
        <v>240</v>
      </c>
      <c r="G1552" s="345" t="s">
        <v>154</v>
      </c>
      <c r="H1552" s="345" t="s">
        <v>154</v>
      </c>
      <c r="I1552" s="364">
        <v>1.6400000000000001E-2</v>
      </c>
      <c r="J1552" s="336"/>
      <c r="L1552" s="9">
        <f t="shared" si="92"/>
        <v>12.433661865049281</v>
      </c>
    </row>
    <row r="1553" spans="1:12" x14ac:dyDescent="0.25">
      <c r="A1553" s="360">
        <v>42472</v>
      </c>
      <c r="B1553" s="345">
        <v>271</v>
      </c>
      <c r="C1553" s="345">
        <v>3</v>
      </c>
      <c r="D1553" s="345">
        <v>2</v>
      </c>
      <c r="E1553" s="345" t="s">
        <v>143</v>
      </c>
      <c r="F1553" s="345" t="s">
        <v>148</v>
      </c>
      <c r="G1553" s="345" t="s">
        <v>157</v>
      </c>
      <c r="H1553" s="345" t="s">
        <v>155</v>
      </c>
      <c r="I1553" s="364">
        <v>3.6979999999999999E-2</v>
      </c>
      <c r="J1553" s="336"/>
      <c r="L1553" s="9">
        <f t="shared" si="92"/>
        <v>28.036391205458681</v>
      </c>
    </row>
    <row r="1554" spans="1:12" x14ac:dyDescent="0.25">
      <c r="A1554" s="360">
        <v>42472</v>
      </c>
      <c r="B1554" s="345">
        <v>272</v>
      </c>
      <c r="C1554" s="345">
        <v>3</v>
      </c>
      <c r="D1554" s="345">
        <v>2</v>
      </c>
      <c r="E1554" s="345" t="s">
        <v>143</v>
      </c>
      <c r="F1554" s="345" t="s">
        <v>148</v>
      </c>
      <c r="G1554" s="345" t="s">
        <v>154</v>
      </c>
      <c r="H1554" s="345" t="s">
        <v>154</v>
      </c>
      <c r="I1554" s="364">
        <v>3.7289999999999997E-2</v>
      </c>
      <c r="J1554" s="336"/>
      <c r="L1554" s="9">
        <f t="shared" si="92"/>
        <v>28.271417740712661</v>
      </c>
    </row>
    <row r="1555" spans="1:12" x14ac:dyDescent="0.25">
      <c r="A1555" s="360">
        <v>42472</v>
      </c>
      <c r="B1555" s="345">
        <v>273</v>
      </c>
      <c r="C1555" s="345">
        <v>3</v>
      </c>
      <c r="D1555" s="345">
        <v>2</v>
      </c>
      <c r="E1555" s="345" t="s">
        <v>143</v>
      </c>
      <c r="F1555" s="345" t="s">
        <v>149</v>
      </c>
      <c r="G1555" s="345" t="s">
        <v>154</v>
      </c>
      <c r="H1555" s="345" t="s">
        <v>154</v>
      </c>
      <c r="I1555" s="364">
        <v>2.0219999999999998E-2</v>
      </c>
      <c r="J1555" s="336"/>
      <c r="L1555" s="9">
        <f t="shared" si="92"/>
        <v>15.329795299469295</v>
      </c>
    </row>
    <row r="1556" spans="1:12" x14ac:dyDescent="0.25">
      <c r="A1556" s="360">
        <v>42472</v>
      </c>
      <c r="B1556" s="345">
        <v>276</v>
      </c>
      <c r="C1556" s="345">
        <v>3</v>
      </c>
      <c r="D1556" s="345">
        <v>2</v>
      </c>
      <c r="E1556" s="345" t="s">
        <v>143</v>
      </c>
      <c r="F1556" s="345" t="s">
        <v>237</v>
      </c>
      <c r="G1556" s="345" t="s">
        <v>154</v>
      </c>
      <c r="H1556" s="345" t="s">
        <v>156</v>
      </c>
      <c r="I1556" s="364">
        <v>0.12361</v>
      </c>
      <c r="J1556" s="336"/>
      <c r="L1556" s="9">
        <f t="shared" si="92"/>
        <v>93.714935557240324</v>
      </c>
    </row>
    <row r="1557" spans="1:12" x14ac:dyDescent="0.25">
      <c r="A1557" s="360">
        <v>42472</v>
      </c>
      <c r="B1557" s="345">
        <v>278</v>
      </c>
      <c r="C1557" s="345">
        <v>3</v>
      </c>
      <c r="D1557" s="345">
        <v>2</v>
      </c>
      <c r="E1557" s="345" t="s">
        <v>143</v>
      </c>
      <c r="F1557" s="345" t="s">
        <v>151</v>
      </c>
      <c r="G1557" s="345" t="s">
        <v>154</v>
      </c>
      <c r="H1557" s="345" t="s">
        <v>155</v>
      </c>
      <c r="I1557" s="364">
        <v>3.4090000000000002E-2</v>
      </c>
      <c r="J1557" s="336"/>
      <c r="L1557" s="9">
        <f t="shared" si="92"/>
        <v>25.845337376800611</v>
      </c>
    </row>
    <row r="1558" spans="1:12" x14ac:dyDescent="0.25">
      <c r="A1558" s="360">
        <v>42472</v>
      </c>
      <c r="B1558" s="345">
        <v>279</v>
      </c>
      <c r="C1558" s="345">
        <v>3</v>
      </c>
      <c r="D1558" s="345">
        <v>2</v>
      </c>
      <c r="E1558" s="345" t="s">
        <v>143</v>
      </c>
      <c r="F1558" s="345" t="s">
        <v>237</v>
      </c>
      <c r="G1558" s="345" t="s">
        <v>157</v>
      </c>
      <c r="H1558" s="345" t="s">
        <v>156</v>
      </c>
      <c r="I1558" s="364">
        <v>8.3699999999999997E-2</v>
      </c>
      <c r="J1558" s="336"/>
      <c r="L1558" s="9">
        <f t="shared" si="92"/>
        <v>63.457164518574679</v>
      </c>
    </row>
    <row r="1559" spans="1:12" x14ac:dyDescent="0.25">
      <c r="A1559" s="360">
        <v>42472</v>
      </c>
      <c r="B1559" s="345">
        <v>280</v>
      </c>
      <c r="C1559" s="345">
        <v>3</v>
      </c>
      <c r="D1559" s="345">
        <v>2</v>
      </c>
      <c r="E1559" s="345" t="s">
        <v>143</v>
      </c>
      <c r="F1559" s="345" t="s">
        <v>237</v>
      </c>
      <c r="G1559" s="345" t="s">
        <v>157</v>
      </c>
      <c r="H1559" s="345" t="s">
        <v>155</v>
      </c>
      <c r="I1559" s="364">
        <v>0.10899</v>
      </c>
      <c r="J1559" s="336"/>
      <c r="L1559" s="9">
        <f t="shared" si="92"/>
        <v>82.630780894617146</v>
      </c>
    </row>
    <row r="1560" spans="1:12" x14ac:dyDescent="0.25">
      <c r="A1560" s="360">
        <v>42472</v>
      </c>
      <c r="B1560" s="345">
        <v>317</v>
      </c>
      <c r="C1560" s="345">
        <v>4</v>
      </c>
      <c r="D1560" s="345">
        <v>1</v>
      </c>
      <c r="E1560" s="345" t="s">
        <v>143</v>
      </c>
      <c r="F1560" s="345" t="s">
        <v>148</v>
      </c>
      <c r="G1560" s="345" t="s">
        <v>154</v>
      </c>
      <c r="H1560" s="345" t="s">
        <v>154</v>
      </c>
      <c r="I1560" s="364">
        <v>3.5749999999999997E-2</v>
      </c>
      <c r="J1560" s="336"/>
      <c r="L1560" s="9">
        <f t="shared" si="92"/>
        <v>27.103866565579981</v>
      </c>
    </row>
    <row r="1561" spans="1:12" x14ac:dyDescent="0.25">
      <c r="A1561" s="360">
        <v>42472</v>
      </c>
      <c r="B1561" s="345">
        <v>319</v>
      </c>
      <c r="C1561" s="345">
        <v>4</v>
      </c>
      <c r="D1561" s="345">
        <v>1</v>
      </c>
      <c r="E1561" s="345" t="s">
        <v>143</v>
      </c>
      <c r="F1561" s="345" t="s">
        <v>151</v>
      </c>
      <c r="G1561" s="345" t="s">
        <v>154</v>
      </c>
      <c r="H1561" s="345" t="s">
        <v>154</v>
      </c>
      <c r="I1561" s="364">
        <v>3.5150000000000001E-2</v>
      </c>
      <c r="J1561" s="336"/>
      <c r="L1561" s="9">
        <f t="shared" si="92"/>
        <v>26.648976497346474</v>
      </c>
    </row>
    <row r="1562" spans="1:12" x14ac:dyDescent="0.25">
      <c r="A1562" s="360">
        <v>42472</v>
      </c>
      <c r="B1562" s="345">
        <v>321</v>
      </c>
      <c r="C1562" s="345">
        <v>4</v>
      </c>
      <c r="D1562" s="345">
        <v>1</v>
      </c>
      <c r="E1562" s="345" t="s">
        <v>143</v>
      </c>
      <c r="F1562" s="345" t="s">
        <v>148</v>
      </c>
      <c r="G1562" s="345" t="s">
        <v>157</v>
      </c>
      <c r="H1562" s="345" t="s">
        <v>154</v>
      </c>
      <c r="I1562" s="364">
        <v>1.175E-2</v>
      </c>
      <c r="J1562" s="336"/>
      <c r="L1562" s="9">
        <f t="shared" si="92"/>
        <v>8.9082638362395752</v>
      </c>
    </row>
    <row r="1563" spans="1:12" x14ac:dyDescent="0.25">
      <c r="A1563" s="360">
        <v>42472</v>
      </c>
      <c r="B1563" s="345">
        <v>322</v>
      </c>
      <c r="C1563" s="345">
        <v>4</v>
      </c>
      <c r="D1563" s="345">
        <v>1</v>
      </c>
      <c r="E1563" s="345" t="s">
        <v>143</v>
      </c>
      <c r="F1563" s="345" t="s">
        <v>148</v>
      </c>
      <c r="G1563" s="345" t="s">
        <v>157</v>
      </c>
      <c r="H1563" s="345" t="s">
        <v>156</v>
      </c>
      <c r="I1563" s="364">
        <v>3.0179999999999998E-2</v>
      </c>
      <c r="J1563" s="336"/>
      <c r="L1563" s="9">
        <f t="shared" si="92"/>
        <v>22.880970432145567</v>
      </c>
    </row>
    <row r="1564" spans="1:12" x14ac:dyDescent="0.25">
      <c r="A1564" s="360">
        <v>42472</v>
      </c>
      <c r="B1564" s="345">
        <v>323</v>
      </c>
      <c r="C1564" s="345">
        <v>4</v>
      </c>
      <c r="D1564" s="345">
        <v>1</v>
      </c>
      <c r="E1564" s="345" t="s">
        <v>143</v>
      </c>
      <c r="F1564" s="345" t="s">
        <v>149</v>
      </c>
      <c r="G1564" s="345" t="s">
        <v>154</v>
      </c>
      <c r="H1564" s="345" t="s">
        <v>154</v>
      </c>
      <c r="I1564" s="364">
        <v>1.1429999999999999E-2</v>
      </c>
      <c r="J1564" s="336"/>
      <c r="L1564" s="9">
        <f t="shared" si="92"/>
        <v>8.6656557998483699</v>
      </c>
    </row>
    <row r="1565" spans="1:12" x14ac:dyDescent="0.25">
      <c r="A1565" s="360">
        <v>42472</v>
      </c>
      <c r="B1565" s="345">
        <v>325</v>
      </c>
      <c r="C1565" s="345">
        <v>4</v>
      </c>
      <c r="D1565" s="345">
        <v>1</v>
      </c>
      <c r="E1565" s="345" t="s">
        <v>143</v>
      </c>
      <c r="F1565" s="345" t="s">
        <v>148</v>
      </c>
      <c r="G1565" s="345" t="s">
        <v>154</v>
      </c>
      <c r="H1565" s="345" t="s">
        <v>156</v>
      </c>
      <c r="I1565" s="364">
        <v>4.351E-2</v>
      </c>
      <c r="J1565" s="336"/>
      <c r="L1565" s="9">
        <f t="shared" si="92"/>
        <v>32.98711144806672</v>
      </c>
    </row>
    <row r="1566" spans="1:12" x14ac:dyDescent="0.25">
      <c r="A1566" s="360">
        <v>42472</v>
      </c>
      <c r="B1566" s="345">
        <v>326</v>
      </c>
      <c r="C1566" s="345">
        <v>4</v>
      </c>
      <c r="D1566" s="345">
        <v>1</v>
      </c>
      <c r="E1566" s="345" t="s">
        <v>143</v>
      </c>
      <c r="F1566" s="345" t="s">
        <v>149</v>
      </c>
      <c r="G1566" s="345" t="s">
        <v>154</v>
      </c>
      <c r="H1566" s="345" t="s">
        <v>156</v>
      </c>
      <c r="I1566" s="364">
        <v>3.1859999999999999E-2</v>
      </c>
      <c r="J1566" s="336"/>
      <c r="L1566" s="9">
        <f t="shared" si="92"/>
        <v>24.154662623199396</v>
      </c>
    </row>
    <row r="1567" spans="1:12" x14ac:dyDescent="0.25">
      <c r="A1567" s="360">
        <v>42472</v>
      </c>
      <c r="B1567" s="345">
        <v>329</v>
      </c>
      <c r="C1567" s="345">
        <v>4</v>
      </c>
      <c r="D1567" s="345">
        <v>1</v>
      </c>
      <c r="E1567" s="345" t="s">
        <v>143</v>
      </c>
      <c r="F1567" s="345" t="s">
        <v>148</v>
      </c>
      <c r="G1567" s="345" t="s">
        <v>157</v>
      </c>
      <c r="H1567" s="345" t="s">
        <v>155</v>
      </c>
      <c r="I1567" s="364">
        <v>4.8989999999999999E-2</v>
      </c>
      <c r="J1567" s="336"/>
      <c r="L1567" s="9">
        <f t="shared" si="92"/>
        <v>37.141774071266113</v>
      </c>
    </row>
    <row r="1568" spans="1:12" x14ac:dyDescent="0.25">
      <c r="A1568" s="360">
        <v>42472</v>
      </c>
      <c r="B1568" s="345">
        <v>331</v>
      </c>
      <c r="C1568" s="345">
        <v>4</v>
      </c>
      <c r="D1568" s="345">
        <v>1</v>
      </c>
      <c r="E1568" s="345" t="s">
        <v>143</v>
      </c>
      <c r="F1568" s="345" t="s">
        <v>237</v>
      </c>
      <c r="G1568" s="345" t="s">
        <v>154</v>
      </c>
      <c r="H1568" s="345" t="s">
        <v>156</v>
      </c>
      <c r="I1568" s="364">
        <v>4.8399999999999999E-2</v>
      </c>
      <c r="J1568" s="336"/>
      <c r="L1568" s="9">
        <f t="shared" si="92"/>
        <v>36.694465504169827</v>
      </c>
    </row>
    <row r="1569" spans="1:12" x14ac:dyDescent="0.25">
      <c r="A1569" s="360">
        <v>42472</v>
      </c>
      <c r="B1569" s="345">
        <v>332</v>
      </c>
      <c r="C1569" s="345">
        <v>4</v>
      </c>
      <c r="D1569" s="345">
        <v>1</v>
      </c>
      <c r="E1569" s="345" t="s">
        <v>143</v>
      </c>
      <c r="F1569" s="345" t="s">
        <v>241</v>
      </c>
      <c r="G1569" s="345" t="s">
        <v>154</v>
      </c>
      <c r="H1569" s="345" t="s">
        <v>154</v>
      </c>
      <c r="I1569" s="364">
        <v>4.0930000000000001E-2</v>
      </c>
      <c r="J1569" s="336"/>
      <c r="L1569" s="9">
        <f t="shared" si="92"/>
        <v>31.031084154662626</v>
      </c>
    </row>
    <row r="1570" spans="1:12" x14ac:dyDescent="0.25">
      <c r="A1570" s="360">
        <v>42472</v>
      </c>
      <c r="B1570" s="345">
        <v>333</v>
      </c>
      <c r="C1570" s="345">
        <v>4</v>
      </c>
      <c r="D1570" s="345">
        <v>1</v>
      </c>
      <c r="E1570" s="345" t="s">
        <v>143</v>
      </c>
      <c r="F1570" s="345" t="s">
        <v>240</v>
      </c>
      <c r="G1570" s="345" t="s">
        <v>154</v>
      </c>
      <c r="H1570" s="345" t="s">
        <v>154</v>
      </c>
      <c r="I1570" s="364">
        <v>8.1939999999999999E-2</v>
      </c>
      <c r="J1570" s="336"/>
      <c r="L1570" s="9">
        <f t="shared" si="92"/>
        <v>62.122820318423045</v>
      </c>
    </row>
    <row r="1571" spans="1:12" x14ac:dyDescent="0.25">
      <c r="A1571" s="360">
        <v>42472</v>
      </c>
      <c r="B1571" s="345">
        <v>334</v>
      </c>
      <c r="C1571" s="345">
        <v>4</v>
      </c>
      <c r="D1571" s="345">
        <v>1</v>
      </c>
      <c r="E1571" s="345" t="s">
        <v>143</v>
      </c>
      <c r="F1571" s="345" t="s">
        <v>149</v>
      </c>
      <c r="G1571" s="345" t="s">
        <v>154</v>
      </c>
      <c r="H1571" s="345" t="s">
        <v>155</v>
      </c>
      <c r="I1571" s="364">
        <v>3.3399999999999999E-2</v>
      </c>
      <c r="J1571" s="336"/>
      <c r="L1571" s="9">
        <f t="shared" si="92"/>
        <v>25.322213798332072</v>
      </c>
    </row>
    <row r="1572" spans="1:12" x14ac:dyDescent="0.25">
      <c r="A1572" s="360">
        <v>42472</v>
      </c>
      <c r="B1572" s="345">
        <v>335</v>
      </c>
      <c r="C1572" s="345">
        <v>4</v>
      </c>
      <c r="D1572" s="345">
        <v>1</v>
      </c>
      <c r="E1572" s="345" t="s">
        <v>143</v>
      </c>
      <c r="F1572" s="345" t="s">
        <v>150</v>
      </c>
      <c r="G1572" s="345" t="s">
        <v>154</v>
      </c>
      <c r="H1572" s="345" t="s">
        <v>154</v>
      </c>
      <c r="I1572" s="364">
        <v>3.109E-2</v>
      </c>
      <c r="J1572" s="336"/>
      <c r="L1572" s="9">
        <f t="shared" si="92"/>
        <v>23.570887035633053</v>
      </c>
    </row>
    <row r="1573" spans="1:12" x14ac:dyDescent="0.25">
      <c r="A1573" s="360">
        <v>42472</v>
      </c>
      <c r="B1573" s="345">
        <v>336</v>
      </c>
      <c r="C1573" s="345">
        <v>4</v>
      </c>
      <c r="D1573" s="345">
        <v>1</v>
      </c>
      <c r="E1573" s="345" t="s">
        <v>143</v>
      </c>
      <c r="F1573" s="345" t="s">
        <v>237</v>
      </c>
      <c r="G1573" s="345" t="s">
        <v>157</v>
      </c>
      <c r="H1573" s="345" t="s">
        <v>155</v>
      </c>
      <c r="I1573" s="364">
        <v>7.9909999999999995E-2</v>
      </c>
      <c r="J1573" s="336"/>
      <c r="L1573" s="9">
        <f t="shared" si="92"/>
        <v>60.583775587566336</v>
      </c>
    </row>
    <row r="1574" spans="1:12" x14ac:dyDescent="0.25">
      <c r="A1574" s="360">
        <v>42472</v>
      </c>
      <c r="B1574" s="345">
        <v>337</v>
      </c>
      <c r="C1574" s="345">
        <v>4</v>
      </c>
      <c r="D1574" s="345">
        <v>1</v>
      </c>
      <c r="E1574" s="345" t="s">
        <v>143</v>
      </c>
      <c r="F1574" s="345" t="s">
        <v>151</v>
      </c>
      <c r="G1574" s="345" t="s">
        <v>154</v>
      </c>
      <c r="H1574" s="345" t="s">
        <v>156</v>
      </c>
      <c r="I1574" s="364">
        <v>4.7070000000000001E-2</v>
      </c>
      <c r="J1574" s="336"/>
      <c r="L1574" s="9">
        <f t="shared" si="92"/>
        <v>35.686125852918877</v>
      </c>
    </row>
    <row r="1575" spans="1:12" x14ac:dyDescent="0.25">
      <c r="A1575" s="360">
        <v>42472</v>
      </c>
      <c r="B1575" s="345">
        <v>338</v>
      </c>
      <c r="C1575" s="345">
        <v>4</v>
      </c>
      <c r="D1575" s="345">
        <v>1</v>
      </c>
      <c r="E1575" s="345" t="s">
        <v>143</v>
      </c>
      <c r="F1575" s="345" t="s">
        <v>237</v>
      </c>
      <c r="G1575" s="345" t="s">
        <v>154</v>
      </c>
      <c r="H1575" s="345" t="s">
        <v>155</v>
      </c>
      <c r="I1575" s="364">
        <v>2.9139999999999999E-2</v>
      </c>
      <c r="J1575" s="336"/>
      <c r="L1575" s="9">
        <f t="shared" si="92"/>
        <v>22.092494313874145</v>
      </c>
    </row>
    <row r="1576" spans="1:12" x14ac:dyDescent="0.25">
      <c r="A1576" s="360">
        <v>42472</v>
      </c>
      <c r="B1576" s="345">
        <v>341</v>
      </c>
      <c r="C1576" s="345">
        <v>4</v>
      </c>
      <c r="D1576" s="345">
        <v>1</v>
      </c>
      <c r="E1576" s="345" t="s">
        <v>143</v>
      </c>
      <c r="F1576" s="345" t="s">
        <v>151</v>
      </c>
      <c r="G1576" s="345" t="s">
        <v>154</v>
      </c>
      <c r="H1576" s="345" t="s">
        <v>155</v>
      </c>
      <c r="I1576" s="364">
        <v>4.5719999999999997E-2</v>
      </c>
      <c r="J1576" s="336"/>
      <c r="L1576" s="9">
        <f t="shared" si="92"/>
        <v>34.662623199393479</v>
      </c>
    </row>
    <row r="1577" spans="1:12" x14ac:dyDescent="0.25">
      <c r="A1577" s="360">
        <v>42472</v>
      </c>
      <c r="B1577" s="345">
        <v>345</v>
      </c>
      <c r="C1577" s="345">
        <v>4</v>
      </c>
      <c r="D1577" s="345">
        <v>1</v>
      </c>
      <c r="E1577" s="345" t="s">
        <v>143</v>
      </c>
      <c r="F1577" s="345" t="s">
        <v>237</v>
      </c>
      <c r="G1577" s="345" t="s">
        <v>157</v>
      </c>
      <c r="H1577" s="345" t="s">
        <v>156</v>
      </c>
      <c r="I1577" s="364">
        <v>2.5489999999999999E-2</v>
      </c>
      <c r="J1577" s="336"/>
      <c r="L1577" s="9">
        <f t="shared" si="92"/>
        <v>19.325246398786959</v>
      </c>
    </row>
    <row r="1578" spans="1:12" x14ac:dyDescent="0.25">
      <c r="A1578" s="360">
        <v>42472</v>
      </c>
      <c r="B1578" s="345">
        <v>346</v>
      </c>
      <c r="C1578" s="345">
        <v>4</v>
      </c>
      <c r="D1578" s="345">
        <v>1</v>
      </c>
      <c r="E1578" s="345" t="s">
        <v>143</v>
      </c>
      <c r="F1578" s="345" t="s">
        <v>237</v>
      </c>
      <c r="G1578" s="345" t="s">
        <v>154</v>
      </c>
      <c r="H1578" s="345" t="s">
        <v>154</v>
      </c>
      <c r="I1578" s="364">
        <v>8.8090000000000002E-2</v>
      </c>
      <c r="J1578" s="336"/>
      <c r="L1578" s="9">
        <f t="shared" si="92"/>
        <v>66.785443517816532</v>
      </c>
    </row>
    <row r="1579" spans="1:12" x14ac:dyDescent="0.25">
      <c r="A1579" s="360">
        <v>42472</v>
      </c>
      <c r="B1579" s="345">
        <v>347</v>
      </c>
      <c r="C1579" s="345">
        <v>4</v>
      </c>
      <c r="D1579" s="345">
        <v>1</v>
      </c>
      <c r="E1579" s="345" t="s">
        <v>143</v>
      </c>
      <c r="F1579" s="345" t="s">
        <v>148</v>
      </c>
      <c r="G1579" s="345" t="s">
        <v>154</v>
      </c>
      <c r="H1579" s="345" t="s">
        <v>155</v>
      </c>
      <c r="I1579" s="364">
        <v>0.16722999999999999</v>
      </c>
      <c r="J1579" s="336"/>
      <c r="L1579" s="9">
        <f t="shared" si="92"/>
        <v>126.78544351781653</v>
      </c>
    </row>
    <row r="1580" spans="1:12" x14ac:dyDescent="0.25">
      <c r="A1580" s="360">
        <v>42472</v>
      </c>
      <c r="B1580" s="345">
        <v>350</v>
      </c>
      <c r="C1580" s="345">
        <v>4</v>
      </c>
      <c r="D1580" s="345">
        <v>1</v>
      </c>
      <c r="E1580" s="345" t="s">
        <v>143</v>
      </c>
      <c r="F1580" s="345" t="s">
        <v>237</v>
      </c>
      <c r="G1580" s="345" t="s">
        <v>157</v>
      </c>
      <c r="H1580" s="345" t="s">
        <v>154</v>
      </c>
      <c r="I1580" s="364">
        <v>2.2280000000000001E-2</v>
      </c>
      <c r="J1580" s="336"/>
      <c r="L1580" s="9">
        <f t="shared" si="92"/>
        <v>16.891584533737682</v>
      </c>
    </row>
    <row r="1581" spans="1:12" x14ac:dyDescent="0.25">
      <c r="A1581" s="360">
        <v>42474</v>
      </c>
      <c r="B1581" s="345">
        <v>351</v>
      </c>
      <c r="C1581" s="345">
        <v>4</v>
      </c>
      <c r="D1581" s="345">
        <v>2</v>
      </c>
      <c r="E1581" s="345" t="s">
        <v>145</v>
      </c>
      <c r="F1581" s="345" t="s">
        <v>148</v>
      </c>
      <c r="G1581" s="345" t="s">
        <v>154</v>
      </c>
      <c r="H1581" s="345" t="s">
        <v>155</v>
      </c>
      <c r="I1581" s="364">
        <v>5.3240000000000003E-2</v>
      </c>
      <c r="J1581" s="336"/>
      <c r="L1581" s="9">
        <f t="shared" si="92"/>
        <v>40.363912054586805</v>
      </c>
    </row>
    <row r="1582" spans="1:12" x14ac:dyDescent="0.25">
      <c r="A1582" s="360">
        <v>42474</v>
      </c>
      <c r="B1582" s="345">
        <v>353</v>
      </c>
      <c r="C1582" s="345">
        <v>4</v>
      </c>
      <c r="D1582" s="345">
        <v>2</v>
      </c>
      <c r="E1582" s="345" t="s">
        <v>145</v>
      </c>
      <c r="F1582" s="345" t="s">
        <v>148</v>
      </c>
      <c r="G1582" s="345" t="s">
        <v>157</v>
      </c>
      <c r="H1582" s="345" t="s">
        <v>154</v>
      </c>
      <c r="I1582" s="364">
        <v>3.6549999999999999E-2</v>
      </c>
      <c r="J1582" s="336"/>
      <c r="L1582" s="9">
        <f t="shared" si="92"/>
        <v>27.710386656558001</v>
      </c>
    </row>
    <row r="1583" spans="1:12" x14ac:dyDescent="0.25">
      <c r="A1583" s="360">
        <v>42474</v>
      </c>
      <c r="B1583" s="345">
        <v>355</v>
      </c>
      <c r="C1583" s="345">
        <v>4</v>
      </c>
      <c r="D1583" s="345">
        <v>2</v>
      </c>
      <c r="E1583" s="345" t="s">
        <v>145</v>
      </c>
      <c r="F1583" s="345" t="s">
        <v>237</v>
      </c>
      <c r="G1583" s="345" t="s">
        <v>154</v>
      </c>
      <c r="H1583" s="345" t="s">
        <v>155</v>
      </c>
      <c r="I1583" s="364">
        <v>3.9640000000000002E-2</v>
      </c>
      <c r="J1583" s="336"/>
      <c r="L1583" s="9">
        <f t="shared" si="92"/>
        <v>30.05307050796058</v>
      </c>
    </row>
    <row r="1584" spans="1:12" x14ac:dyDescent="0.25">
      <c r="A1584" s="360">
        <v>42474</v>
      </c>
      <c r="B1584" s="345">
        <v>356</v>
      </c>
      <c r="C1584" s="345">
        <v>4</v>
      </c>
      <c r="D1584" s="345">
        <v>2</v>
      </c>
      <c r="E1584" s="345" t="s">
        <v>145</v>
      </c>
      <c r="F1584" s="345" t="s">
        <v>237</v>
      </c>
      <c r="G1584" s="345" t="s">
        <v>157</v>
      </c>
      <c r="H1584" s="345" t="s">
        <v>154</v>
      </c>
      <c r="I1584" s="364">
        <v>5.9659999999999998E-2</v>
      </c>
      <c r="J1584" s="336"/>
      <c r="L1584" s="9">
        <f t="shared" si="92"/>
        <v>45.231235784685374</v>
      </c>
    </row>
    <row r="1585" spans="1:12" x14ac:dyDescent="0.25">
      <c r="A1585" s="360">
        <v>42474</v>
      </c>
      <c r="B1585" s="345">
        <v>357</v>
      </c>
      <c r="C1585" s="345">
        <v>4</v>
      </c>
      <c r="D1585" s="345">
        <v>2</v>
      </c>
      <c r="E1585" s="345" t="s">
        <v>145</v>
      </c>
      <c r="F1585" s="345" t="s">
        <v>237</v>
      </c>
      <c r="G1585" s="345" t="s">
        <v>157</v>
      </c>
      <c r="H1585" s="345" t="s">
        <v>156</v>
      </c>
      <c r="I1585" s="364">
        <v>0.10666</v>
      </c>
      <c r="J1585" s="336"/>
      <c r="L1585" s="9">
        <f t="shared" si="92"/>
        <v>80.864291129643689</v>
      </c>
    </row>
    <row r="1586" spans="1:12" x14ac:dyDescent="0.25">
      <c r="A1586" s="360">
        <v>42474</v>
      </c>
      <c r="B1586" s="345">
        <v>358</v>
      </c>
      <c r="C1586" s="345">
        <v>4</v>
      </c>
      <c r="D1586" s="345">
        <v>2</v>
      </c>
      <c r="E1586" s="345" t="s">
        <v>145</v>
      </c>
      <c r="F1586" s="345" t="s">
        <v>237</v>
      </c>
      <c r="G1586" s="345" t="s">
        <v>154</v>
      </c>
      <c r="H1586" s="345" t="s">
        <v>156</v>
      </c>
      <c r="I1586" s="364">
        <v>5.9659999999999998E-2</v>
      </c>
      <c r="J1586" s="336"/>
      <c r="L1586" s="9">
        <f t="shared" si="92"/>
        <v>45.231235784685374</v>
      </c>
    </row>
    <row r="1587" spans="1:12" x14ac:dyDescent="0.25">
      <c r="A1587" s="360">
        <v>42474</v>
      </c>
      <c r="B1587" s="345">
        <v>360</v>
      </c>
      <c r="C1587" s="345">
        <v>4</v>
      </c>
      <c r="D1587" s="345">
        <v>2</v>
      </c>
      <c r="E1587" s="345" t="s">
        <v>145</v>
      </c>
      <c r="F1587" s="345" t="s">
        <v>148</v>
      </c>
      <c r="G1587" s="345" t="s">
        <v>157</v>
      </c>
      <c r="H1587" s="345" t="s">
        <v>156</v>
      </c>
      <c r="I1587" s="364">
        <v>6.1710000000000001E-2</v>
      </c>
      <c r="J1587" s="336"/>
      <c r="L1587" s="9">
        <f t="shared" si="92"/>
        <v>46.785443517816532</v>
      </c>
    </row>
    <row r="1588" spans="1:12" x14ac:dyDescent="0.25">
      <c r="A1588" s="360">
        <v>42474</v>
      </c>
      <c r="B1588" s="345">
        <v>361</v>
      </c>
      <c r="C1588" s="345">
        <v>4</v>
      </c>
      <c r="D1588" s="345">
        <v>2</v>
      </c>
      <c r="E1588" s="345" t="s">
        <v>145</v>
      </c>
      <c r="F1588" s="345" t="s">
        <v>241</v>
      </c>
      <c r="G1588" s="345" t="s">
        <v>154</v>
      </c>
      <c r="H1588" s="345" t="s">
        <v>154</v>
      </c>
      <c r="I1588" s="364">
        <v>4.172E-2</v>
      </c>
      <c r="J1588" s="336"/>
      <c r="L1588" s="9">
        <f t="shared" si="92"/>
        <v>31.63002274450341</v>
      </c>
    </row>
    <row r="1589" spans="1:12" x14ac:dyDescent="0.25">
      <c r="A1589" s="360">
        <v>42474</v>
      </c>
      <c r="B1589" s="345">
        <v>364</v>
      </c>
      <c r="C1589" s="345">
        <v>4</v>
      </c>
      <c r="D1589" s="345">
        <v>2</v>
      </c>
      <c r="E1589" s="345" t="s">
        <v>145</v>
      </c>
      <c r="F1589" s="345" t="s">
        <v>149</v>
      </c>
      <c r="G1589" s="345" t="s">
        <v>154</v>
      </c>
      <c r="H1589" s="345" t="s">
        <v>154</v>
      </c>
      <c r="I1589" s="364">
        <v>1.0359999999999999E-2</v>
      </c>
      <c r="J1589" s="336"/>
      <c r="L1589" s="9">
        <f t="shared" si="92"/>
        <v>7.8544351781652768</v>
      </c>
    </row>
    <row r="1590" spans="1:12" x14ac:dyDescent="0.25">
      <c r="A1590" s="360">
        <v>42474</v>
      </c>
      <c r="B1590" s="345">
        <v>365</v>
      </c>
      <c r="C1590" s="345">
        <v>4</v>
      </c>
      <c r="D1590" s="345">
        <v>2</v>
      </c>
      <c r="E1590" s="345" t="s">
        <v>145</v>
      </c>
      <c r="F1590" s="345" t="s">
        <v>148</v>
      </c>
      <c r="G1590" s="345" t="s">
        <v>154</v>
      </c>
      <c r="H1590" s="345" t="s">
        <v>156</v>
      </c>
      <c r="I1590" s="364">
        <v>9.0980000000000005E-2</v>
      </c>
      <c r="J1590" s="336"/>
      <c r="L1590" s="9">
        <f t="shared" ref="L1590:L1653" si="93">(10000*I1590)/13.19</f>
        <v>68.976497346474616</v>
      </c>
    </row>
    <row r="1591" spans="1:12" x14ac:dyDescent="0.25">
      <c r="A1591" s="360">
        <v>42474</v>
      </c>
      <c r="B1591" s="345">
        <v>366</v>
      </c>
      <c r="C1591" s="345">
        <v>4</v>
      </c>
      <c r="D1591" s="345">
        <v>2</v>
      </c>
      <c r="E1591" s="345" t="s">
        <v>145</v>
      </c>
      <c r="F1591" s="345" t="s">
        <v>237</v>
      </c>
      <c r="G1591" s="345" t="s">
        <v>157</v>
      </c>
      <c r="H1591" s="345" t="s">
        <v>155</v>
      </c>
      <c r="I1591" s="364">
        <v>2.1440000000000001E-2</v>
      </c>
      <c r="J1591" s="336"/>
      <c r="L1591" s="9">
        <f t="shared" si="93"/>
        <v>16.254738438210765</v>
      </c>
    </row>
    <row r="1592" spans="1:12" x14ac:dyDescent="0.25">
      <c r="A1592" s="360">
        <v>42474</v>
      </c>
      <c r="B1592" s="345">
        <v>369</v>
      </c>
      <c r="C1592" s="345">
        <v>4</v>
      </c>
      <c r="D1592" s="345">
        <v>2</v>
      </c>
      <c r="E1592" s="345" t="s">
        <v>145</v>
      </c>
      <c r="F1592" s="345" t="s">
        <v>148</v>
      </c>
      <c r="G1592" s="345" t="s">
        <v>154</v>
      </c>
      <c r="H1592" s="345" t="s">
        <v>154</v>
      </c>
      <c r="I1592" s="364">
        <v>6.8519999999999998E-2</v>
      </c>
      <c r="J1592" s="336"/>
      <c r="L1592" s="9">
        <f t="shared" si="93"/>
        <v>51.948445792266867</v>
      </c>
    </row>
    <row r="1593" spans="1:12" x14ac:dyDescent="0.25">
      <c r="A1593" s="360">
        <v>42474</v>
      </c>
      <c r="B1593" s="345">
        <v>370</v>
      </c>
      <c r="C1593" s="345">
        <v>4</v>
      </c>
      <c r="D1593" s="345">
        <v>2</v>
      </c>
      <c r="E1593" s="345" t="s">
        <v>145</v>
      </c>
      <c r="F1593" s="345" t="s">
        <v>148</v>
      </c>
      <c r="G1593" s="345" t="s">
        <v>157</v>
      </c>
      <c r="H1593" s="345" t="s">
        <v>155</v>
      </c>
      <c r="I1593" s="364">
        <v>0.12237000000000001</v>
      </c>
      <c r="J1593" s="336"/>
      <c r="L1593" s="9">
        <f t="shared" si="93"/>
        <v>92.774829416224421</v>
      </c>
    </row>
    <row r="1594" spans="1:12" x14ac:dyDescent="0.25">
      <c r="A1594" s="360">
        <v>42474</v>
      </c>
      <c r="B1594" s="345">
        <v>371</v>
      </c>
      <c r="C1594" s="345">
        <v>4</v>
      </c>
      <c r="D1594" s="345">
        <v>2</v>
      </c>
      <c r="E1594" s="345" t="s">
        <v>145</v>
      </c>
      <c r="F1594" s="345" t="s">
        <v>237</v>
      </c>
      <c r="G1594" s="345" t="s">
        <v>154</v>
      </c>
      <c r="H1594" s="345" t="s">
        <v>154</v>
      </c>
      <c r="I1594" s="364">
        <v>2.904E-2</v>
      </c>
      <c r="J1594" s="336"/>
      <c r="L1594" s="9">
        <f t="shared" si="93"/>
        <v>22.016679302501895</v>
      </c>
    </row>
    <row r="1595" spans="1:12" x14ac:dyDescent="0.25">
      <c r="A1595" s="360">
        <v>42474</v>
      </c>
      <c r="B1595" s="345">
        <v>374</v>
      </c>
      <c r="C1595" s="345">
        <v>4</v>
      </c>
      <c r="D1595" s="345">
        <v>2</v>
      </c>
      <c r="E1595" s="345" t="s">
        <v>145</v>
      </c>
      <c r="F1595" s="345" t="s">
        <v>150</v>
      </c>
      <c r="G1595" s="345" t="s">
        <v>154</v>
      </c>
      <c r="H1595" s="345" t="s">
        <v>154</v>
      </c>
      <c r="I1595" s="364">
        <v>3.116E-2</v>
      </c>
      <c r="J1595" s="336"/>
      <c r="L1595" s="9">
        <f t="shared" si="93"/>
        <v>23.623957543593633</v>
      </c>
    </row>
    <row r="1596" spans="1:12" x14ac:dyDescent="0.25">
      <c r="A1596" s="360">
        <v>42474</v>
      </c>
      <c r="B1596" s="345">
        <v>378</v>
      </c>
      <c r="C1596" s="345">
        <v>4</v>
      </c>
      <c r="D1596" s="345">
        <v>2</v>
      </c>
      <c r="E1596" s="345" t="s">
        <v>145</v>
      </c>
      <c r="F1596" s="345" t="s">
        <v>149</v>
      </c>
      <c r="G1596" s="345" t="s">
        <v>154</v>
      </c>
      <c r="H1596" s="345" t="s">
        <v>156</v>
      </c>
      <c r="I1596" s="364">
        <v>5.1769999999999997E-2</v>
      </c>
      <c r="J1596" s="336"/>
      <c r="L1596" s="9">
        <f t="shared" si="93"/>
        <v>39.249431387414702</v>
      </c>
    </row>
    <row r="1597" spans="1:12" x14ac:dyDescent="0.25">
      <c r="A1597" s="360">
        <v>42474</v>
      </c>
      <c r="B1597" s="345">
        <v>379</v>
      </c>
      <c r="C1597" s="345">
        <v>4</v>
      </c>
      <c r="D1597" s="345">
        <v>2</v>
      </c>
      <c r="E1597" s="345" t="s">
        <v>145</v>
      </c>
      <c r="F1597" s="345" t="s">
        <v>151</v>
      </c>
      <c r="G1597" s="345" t="s">
        <v>154</v>
      </c>
      <c r="H1597" s="345" t="s">
        <v>154</v>
      </c>
      <c r="I1597" s="364">
        <v>5.9880000000000003E-2</v>
      </c>
      <c r="J1597" s="336"/>
      <c r="L1597" s="9">
        <f t="shared" si="93"/>
        <v>45.398028809704329</v>
      </c>
    </row>
    <row r="1598" spans="1:12" x14ac:dyDescent="0.25">
      <c r="A1598" s="360">
        <v>42474</v>
      </c>
      <c r="B1598" s="345">
        <v>382</v>
      </c>
      <c r="C1598" s="345">
        <v>4</v>
      </c>
      <c r="D1598" s="345">
        <v>2</v>
      </c>
      <c r="E1598" s="345" t="s">
        <v>145</v>
      </c>
      <c r="F1598" s="345" t="s">
        <v>149</v>
      </c>
      <c r="G1598" s="345" t="s">
        <v>154</v>
      </c>
      <c r="H1598" s="345" t="s">
        <v>155</v>
      </c>
      <c r="I1598" s="364">
        <v>7.3539999999999994E-2</v>
      </c>
      <c r="J1598" s="336"/>
      <c r="L1598" s="9">
        <f t="shared" si="93"/>
        <v>55.754359363153903</v>
      </c>
    </row>
    <row r="1599" spans="1:12" x14ac:dyDescent="0.25">
      <c r="A1599" s="360">
        <v>42474</v>
      </c>
      <c r="B1599" s="345">
        <v>383</v>
      </c>
      <c r="C1599" s="345">
        <v>4</v>
      </c>
      <c r="D1599" s="345">
        <v>2</v>
      </c>
      <c r="E1599" s="345" t="s">
        <v>145</v>
      </c>
      <c r="F1599" s="345" t="s">
        <v>240</v>
      </c>
      <c r="G1599" s="345" t="s">
        <v>154</v>
      </c>
      <c r="H1599" s="345" t="s">
        <v>154</v>
      </c>
      <c r="I1599" s="364">
        <v>0.23089000000000001</v>
      </c>
      <c r="J1599" s="336"/>
      <c r="L1599" s="9">
        <f t="shared" si="93"/>
        <v>175.04927975739199</v>
      </c>
    </row>
    <row r="1600" spans="1:12" x14ac:dyDescent="0.25">
      <c r="A1600" s="360">
        <v>42474</v>
      </c>
      <c r="B1600" s="345">
        <v>386</v>
      </c>
      <c r="C1600" s="345">
        <v>4</v>
      </c>
      <c r="D1600" s="345">
        <v>3</v>
      </c>
      <c r="E1600" s="345" t="s">
        <v>144</v>
      </c>
      <c r="F1600" s="345" t="s">
        <v>237</v>
      </c>
      <c r="G1600" s="345" t="s">
        <v>157</v>
      </c>
      <c r="H1600" s="345" t="s">
        <v>154</v>
      </c>
      <c r="I1600" s="364">
        <v>7.7219999999999997E-2</v>
      </c>
      <c r="J1600" s="336"/>
      <c r="L1600" s="9">
        <f t="shared" si="93"/>
        <v>58.544351781652765</v>
      </c>
    </row>
    <row r="1601" spans="1:12" x14ac:dyDescent="0.25">
      <c r="A1601" s="360">
        <v>42474</v>
      </c>
      <c r="B1601" s="345">
        <v>391</v>
      </c>
      <c r="C1601" s="345">
        <v>4</v>
      </c>
      <c r="D1601" s="345">
        <v>3</v>
      </c>
      <c r="E1601" s="345" t="s">
        <v>144</v>
      </c>
      <c r="F1601" s="345" t="s">
        <v>237</v>
      </c>
      <c r="G1601" s="345" t="s">
        <v>154</v>
      </c>
      <c r="H1601" s="345" t="s">
        <v>156</v>
      </c>
      <c r="I1601" s="364">
        <v>3.4369999999999998E-2</v>
      </c>
      <c r="J1601" s="336"/>
      <c r="L1601" s="9">
        <f t="shared" si="93"/>
        <v>26.05761940864291</v>
      </c>
    </row>
    <row r="1602" spans="1:12" x14ac:dyDescent="0.25">
      <c r="A1602" s="360">
        <v>42474</v>
      </c>
      <c r="B1602" s="345">
        <v>392</v>
      </c>
      <c r="C1602" s="345">
        <v>4</v>
      </c>
      <c r="D1602" s="345">
        <v>3</v>
      </c>
      <c r="E1602" s="345" t="s">
        <v>144</v>
      </c>
      <c r="F1602" s="345" t="s">
        <v>149</v>
      </c>
      <c r="G1602" s="345" t="s">
        <v>154</v>
      </c>
      <c r="H1602" s="345" t="s">
        <v>154</v>
      </c>
      <c r="I1602" s="364">
        <v>8.2869999999999999E-2</v>
      </c>
      <c r="J1602" s="336"/>
      <c r="L1602" s="9">
        <f t="shared" si="93"/>
        <v>62.827899924184997</v>
      </c>
    </row>
    <row r="1603" spans="1:12" x14ac:dyDescent="0.25">
      <c r="A1603" s="360">
        <v>42474</v>
      </c>
      <c r="B1603" s="345">
        <v>394</v>
      </c>
      <c r="C1603" s="345">
        <v>4</v>
      </c>
      <c r="D1603" s="345">
        <v>3</v>
      </c>
      <c r="E1603" s="345" t="s">
        <v>144</v>
      </c>
      <c r="F1603" s="345" t="s">
        <v>237</v>
      </c>
      <c r="G1603" s="345" t="s">
        <v>157</v>
      </c>
      <c r="H1603" s="345" t="s">
        <v>155</v>
      </c>
      <c r="I1603" s="364">
        <v>0.14727999999999999</v>
      </c>
      <c r="J1603" s="336"/>
      <c r="L1603" s="9">
        <f t="shared" si="93"/>
        <v>111.66034874905232</v>
      </c>
    </row>
    <row r="1604" spans="1:12" x14ac:dyDescent="0.25">
      <c r="A1604" s="360">
        <v>42474</v>
      </c>
      <c r="B1604" s="345">
        <v>395</v>
      </c>
      <c r="C1604" s="345">
        <v>4</v>
      </c>
      <c r="D1604" s="345">
        <v>3</v>
      </c>
      <c r="E1604" s="345" t="s">
        <v>144</v>
      </c>
      <c r="F1604" s="345" t="s">
        <v>237</v>
      </c>
      <c r="G1604" s="345" t="s">
        <v>157</v>
      </c>
      <c r="H1604" s="345" t="s">
        <v>156</v>
      </c>
      <c r="I1604" s="364">
        <v>0.20641000000000001</v>
      </c>
      <c r="J1604" s="336"/>
      <c r="L1604" s="9">
        <f t="shared" si="93"/>
        <v>156.48976497346476</v>
      </c>
    </row>
    <row r="1605" spans="1:12" x14ac:dyDescent="0.25">
      <c r="A1605" s="360">
        <v>42474</v>
      </c>
      <c r="B1605" s="345">
        <v>396</v>
      </c>
      <c r="C1605" s="345">
        <v>4</v>
      </c>
      <c r="D1605" s="345">
        <v>3</v>
      </c>
      <c r="E1605" s="345" t="s">
        <v>144</v>
      </c>
      <c r="F1605" s="345" t="s">
        <v>148</v>
      </c>
      <c r="G1605" s="345" t="s">
        <v>157</v>
      </c>
      <c r="H1605" s="345" t="s">
        <v>155</v>
      </c>
      <c r="I1605" s="364">
        <v>0.17677000000000001</v>
      </c>
      <c r="J1605" s="336"/>
      <c r="L1605" s="9">
        <f t="shared" si="93"/>
        <v>134.01819560272935</v>
      </c>
    </row>
    <row r="1606" spans="1:12" x14ac:dyDescent="0.25">
      <c r="A1606" s="360">
        <v>42474</v>
      </c>
      <c r="B1606" s="345">
        <v>397</v>
      </c>
      <c r="C1606" s="345">
        <v>4</v>
      </c>
      <c r="D1606" s="345">
        <v>3</v>
      </c>
      <c r="E1606" s="345" t="s">
        <v>144</v>
      </c>
      <c r="F1606" s="345" t="s">
        <v>237</v>
      </c>
      <c r="G1606" s="345" t="s">
        <v>154</v>
      </c>
      <c r="H1606" s="345" t="s">
        <v>155</v>
      </c>
      <c r="I1606" s="364">
        <v>4.5789999999999997E-2</v>
      </c>
      <c r="J1606" s="336"/>
      <c r="L1606" s="9">
        <f t="shared" si="93"/>
        <v>34.715693707354056</v>
      </c>
    </row>
    <row r="1607" spans="1:12" x14ac:dyDescent="0.25">
      <c r="A1607" s="360">
        <v>42474</v>
      </c>
      <c r="B1607" s="345">
        <v>398</v>
      </c>
      <c r="C1607" s="345">
        <v>4</v>
      </c>
      <c r="D1607" s="345">
        <v>3</v>
      </c>
      <c r="E1607" s="345" t="s">
        <v>144</v>
      </c>
      <c r="F1607" s="345" t="s">
        <v>148</v>
      </c>
      <c r="G1607" s="345" t="s">
        <v>154</v>
      </c>
      <c r="H1607" s="345" t="s">
        <v>156</v>
      </c>
      <c r="I1607" s="364">
        <v>0.158358</v>
      </c>
      <c r="J1607" s="336"/>
      <c r="L1607" s="9">
        <f t="shared" si="93"/>
        <v>120.05913570887036</v>
      </c>
    </row>
    <row r="1608" spans="1:12" x14ac:dyDescent="0.25">
      <c r="A1608" s="360">
        <v>42474</v>
      </c>
      <c r="B1608" s="345">
        <v>399</v>
      </c>
      <c r="C1608" s="345">
        <v>4</v>
      </c>
      <c r="D1608" s="345">
        <v>3</v>
      </c>
      <c r="E1608" s="345" t="s">
        <v>144</v>
      </c>
      <c r="F1608" s="345" t="s">
        <v>237</v>
      </c>
      <c r="G1608" s="345" t="s">
        <v>154</v>
      </c>
      <c r="H1608" s="345" t="s">
        <v>154</v>
      </c>
      <c r="I1608" s="364">
        <v>7.6189999999999994E-2</v>
      </c>
      <c r="J1608" s="336"/>
      <c r="L1608" s="9">
        <f t="shared" si="93"/>
        <v>57.763457164518577</v>
      </c>
    </row>
    <row r="1609" spans="1:12" x14ac:dyDescent="0.25">
      <c r="A1609" s="360">
        <v>42474</v>
      </c>
      <c r="B1609" s="345">
        <v>402</v>
      </c>
      <c r="C1609" s="345">
        <v>4</v>
      </c>
      <c r="D1609" s="345">
        <v>3</v>
      </c>
      <c r="E1609" s="345" t="s">
        <v>144</v>
      </c>
      <c r="F1609" s="345" t="s">
        <v>149</v>
      </c>
      <c r="G1609" s="345" t="s">
        <v>154</v>
      </c>
      <c r="H1609" s="345" t="s">
        <v>155</v>
      </c>
      <c r="I1609" s="364">
        <v>7.9909999999999995E-2</v>
      </c>
      <c r="J1609" s="336"/>
      <c r="L1609" s="9">
        <f t="shared" si="93"/>
        <v>60.583775587566336</v>
      </c>
    </row>
    <row r="1610" spans="1:12" x14ac:dyDescent="0.25">
      <c r="A1610" s="360">
        <v>42474</v>
      </c>
      <c r="B1610" s="345">
        <v>405</v>
      </c>
      <c r="C1610" s="345">
        <v>4</v>
      </c>
      <c r="D1610" s="345">
        <v>3</v>
      </c>
      <c r="E1610" s="345" t="s">
        <v>144</v>
      </c>
      <c r="F1610" s="345" t="s">
        <v>148</v>
      </c>
      <c r="G1610" s="345" t="s">
        <v>154</v>
      </c>
      <c r="H1610" s="345" t="s">
        <v>154</v>
      </c>
      <c r="I1610" s="364">
        <v>0.20949000000000001</v>
      </c>
      <c r="J1610" s="336"/>
      <c r="L1610" s="9">
        <f t="shared" si="93"/>
        <v>158.8248673237301</v>
      </c>
    </row>
    <row r="1611" spans="1:12" x14ac:dyDescent="0.25">
      <c r="A1611" s="360">
        <v>42474</v>
      </c>
      <c r="B1611" s="345">
        <v>407</v>
      </c>
      <c r="C1611" s="345">
        <v>4</v>
      </c>
      <c r="D1611" s="345">
        <v>3</v>
      </c>
      <c r="E1611" s="345" t="s">
        <v>144</v>
      </c>
      <c r="F1611" s="345" t="s">
        <v>149</v>
      </c>
      <c r="G1611" s="345" t="s">
        <v>154</v>
      </c>
      <c r="H1611" s="345" t="s">
        <v>156</v>
      </c>
      <c r="I1611" s="364">
        <v>8.2710000000000006E-2</v>
      </c>
      <c r="J1611" s="336"/>
      <c r="L1611" s="9">
        <f t="shared" si="93"/>
        <v>62.706595905989388</v>
      </c>
    </row>
    <row r="1612" spans="1:12" x14ac:dyDescent="0.25">
      <c r="A1612" s="360">
        <v>42474</v>
      </c>
      <c r="B1612" s="345">
        <v>409</v>
      </c>
      <c r="C1612" s="345">
        <v>4</v>
      </c>
      <c r="D1612" s="345">
        <v>3</v>
      </c>
      <c r="E1612" s="345" t="s">
        <v>144</v>
      </c>
      <c r="F1612" s="345" t="s">
        <v>150</v>
      </c>
      <c r="G1612" s="345" t="s">
        <v>154</v>
      </c>
      <c r="H1612" s="345" t="s">
        <v>154</v>
      </c>
      <c r="I1612" s="364">
        <v>0.23497000000000001</v>
      </c>
      <c r="J1612" s="336"/>
      <c r="L1612" s="9">
        <f t="shared" si="93"/>
        <v>178.14253222137987</v>
      </c>
    </row>
    <row r="1613" spans="1:12" x14ac:dyDescent="0.25">
      <c r="A1613" s="360">
        <v>42474</v>
      </c>
      <c r="B1613" s="345">
        <v>411</v>
      </c>
      <c r="C1613" s="345">
        <v>4</v>
      </c>
      <c r="D1613" s="345">
        <v>3</v>
      </c>
      <c r="E1613" s="345" t="s">
        <v>144</v>
      </c>
      <c r="F1613" s="345" t="s">
        <v>151</v>
      </c>
      <c r="G1613" s="345" t="s">
        <v>154</v>
      </c>
      <c r="H1613" s="345" t="s">
        <v>154</v>
      </c>
      <c r="I1613" s="364">
        <v>8.3549999999999999E-2</v>
      </c>
      <c r="J1613" s="336"/>
      <c r="L1613" s="9">
        <f t="shared" si="93"/>
        <v>63.343442001516301</v>
      </c>
    </row>
    <row r="1614" spans="1:12" x14ac:dyDescent="0.25">
      <c r="A1614" s="360">
        <v>42474</v>
      </c>
      <c r="B1614" s="345">
        <v>413</v>
      </c>
      <c r="C1614" s="345">
        <v>4</v>
      </c>
      <c r="D1614" s="345">
        <v>3</v>
      </c>
      <c r="E1614" s="345" t="s">
        <v>144</v>
      </c>
      <c r="F1614" s="345" t="s">
        <v>148</v>
      </c>
      <c r="G1614" s="345" t="s">
        <v>157</v>
      </c>
      <c r="H1614" s="345" t="s">
        <v>156</v>
      </c>
      <c r="I1614" s="364">
        <v>3.6269999999999997E-2</v>
      </c>
      <c r="J1614" s="336"/>
      <c r="L1614" s="9">
        <f t="shared" si="93"/>
        <v>27.498104624715694</v>
      </c>
    </row>
    <row r="1615" spans="1:12" x14ac:dyDescent="0.25">
      <c r="A1615" s="360">
        <v>42474</v>
      </c>
      <c r="B1615" s="345">
        <v>414</v>
      </c>
      <c r="C1615" s="345">
        <v>4</v>
      </c>
      <c r="D1615" s="345">
        <v>3</v>
      </c>
      <c r="E1615" s="345" t="s">
        <v>144</v>
      </c>
      <c r="F1615" s="345" t="s">
        <v>151</v>
      </c>
      <c r="G1615" s="345" t="s">
        <v>154</v>
      </c>
      <c r="H1615" s="345" t="s">
        <v>156</v>
      </c>
      <c r="I1615" s="364">
        <v>6.2350000000000003E-2</v>
      </c>
      <c r="J1615" s="336"/>
      <c r="L1615" s="9">
        <f t="shared" si="93"/>
        <v>47.270659590598939</v>
      </c>
    </row>
    <row r="1616" spans="1:12" x14ac:dyDescent="0.25">
      <c r="A1616" s="360">
        <v>42474</v>
      </c>
      <c r="B1616" s="345">
        <v>415</v>
      </c>
      <c r="C1616" s="345">
        <v>4</v>
      </c>
      <c r="D1616" s="345">
        <v>3</v>
      </c>
      <c r="E1616" s="345" t="s">
        <v>144</v>
      </c>
      <c r="F1616" s="345" t="s">
        <v>148</v>
      </c>
      <c r="G1616" s="345" t="s">
        <v>157</v>
      </c>
      <c r="H1616" s="345" t="s">
        <v>154</v>
      </c>
      <c r="I1616" s="364">
        <v>0.25246000000000002</v>
      </c>
      <c r="J1616" s="336"/>
      <c r="L1616" s="9">
        <f t="shared" si="93"/>
        <v>191.40257771038668</v>
      </c>
    </row>
    <row r="1617" spans="1:12" x14ac:dyDescent="0.25">
      <c r="A1617" s="360">
        <v>42474</v>
      </c>
      <c r="B1617" s="345">
        <v>416</v>
      </c>
      <c r="C1617" s="345">
        <v>4</v>
      </c>
      <c r="D1617" s="345">
        <v>3</v>
      </c>
      <c r="E1617" s="345" t="s">
        <v>144</v>
      </c>
      <c r="F1617" s="345" t="s">
        <v>241</v>
      </c>
      <c r="G1617" s="345" t="s">
        <v>154</v>
      </c>
      <c r="H1617" s="345" t="s">
        <v>154</v>
      </c>
      <c r="I1617" s="364">
        <v>0.10778</v>
      </c>
      <c r="J1617" s="336"/>
      <c r="L1617" s="9">
        <f t="shared" si="93"/>
        <v>81.713419257012887</v>
      </c>
    </row>
    <row r="1618" spans="1:12" x14ac:dyDescent="0.25">
      <c r="A1618" s="360">
        <v>42474</v>
      </c>
      <c r="B1618" s="345">
        <v>417</v>
      </c>
      <c r="C1618" s="345">
        <v>4</v>
      </c>
      <c r="D1618" s="345">
        <v>3</v>
      </c>
      <c r="E1618" s="345" t="s">
        <v>144</v>
      </c>
      <c r="F1618" s="345" t="s">
        <v>240</v>
      </c>
      <c r="G1618" s="345" t="s">
        <v>154</v>
      </c>
      <c r="H1618" s="345" t="s">
        <v>154</v>
      </c>
      <c r="I1618" s="364">
        <v>0.14821000000000001</v>
      </c>
      <c r="J1618" s="336"/>
      <c r="L1618" s="9">
        <f t="shared" si="93"/>
        <v>112.36542835481427</v>
      </c>
    </row>
    <row r="1619" spans="1:12" x14ac:dyDescent="0.25">
      <c r="A1619" s="360">
        <v>42474</v>
      </c>
      <c r="B1619" s="345">
        <v>419</v>
      </c>
      <c r="C1619" s="345">
        <v>4</v>
      </c>
      <c r="D1619" s="345">
        <v>3</v>
      </c>
      <c r="E1619" s="345" t="s">
        <v>144</v>
      </c>
      <c r="F1619" s="345" t="s">
        <v>148</v>
      </c>
      <c r="G1619" s="345" t="s">
        <v>154</v>
      </c>
      <c r="H1619" s="345" t="s">
        <v>155</v>
      </c>
      <c r="I1619" s="364">
        <v>6.6390000000000005E-2</v>
      </c>
      <c r="J1619" s="336"/>
      <c r="L1619" s="9">
        <f t="shared" si="93"/>
        <v>50.333586050037916</v>
      </c>
    </row>
    <row r="1620" spans="1:12" x14ac:dyDescent="0.25">
      <c r="A1620" s="360">
        <v>42474</v>
      </c>
      <c r="B1620" s="345">
        <v>424</v>
      </c>
      <c r="C1620" s="345">
        <v>5</v>
      </c>
      <c r="D1620" s="345">
        <v>1</v>
      </c>
      <c r="E1620" s="345" t="s">
        <v>144</v>
      </c>
      <c r="F1620" s="345" t="s">
        <v>237</v>
      </c>
      <c r="G1620" s="345" t="s">
        <v>157</v>
      </c>
      <c r="H1620" s="345" t="s">
        <v>156</v>
      </c>
      <c r="I1620" s="364">
        <v>2.9950000000000001E-2</v>
      </c>
      <c r="J1620" s="336"/>
      <c r="L1620" s="9">
        <f t="shared" si="93"/>
        <v>22.706595905989388</v>
      </c>
    </row>
    <row r="1621" spans="1:12" x14ac:dyDescent="0.25">
      <c r="A1621" s="360">
        <v>42474</v>
      </c>
      <c r="B1621" s="345">
        <v>425</v>
      </c>
      <c r="C1621" s="345">
        <v>5</v>
      </c>
      <c r="D1621" s="345">
        <v>1</v>
      </c>
      <c r="E1621" s="345" t="s">
        <v>144</v>
      </c>
      <c r="F1621" s="345" t="s">
        <v>237</v>
      </c>
      <c r="G1621" s="345" t="s">
        <v>157</v>
      </c>
      <c r="H1621" s="345" t="s">
        <v>155</v>
      </c>
      <c r="I1621" s="364">
        <v>5.1240000000000001E-2</v>
      </c>
      <c r="J1621" s="336"/>
      <c r="L1621" s="9">
        <f t="shared" si="93"/>
        <v>38.847611827141776</v>
      </c>
    </row>
    <row r="1622" spans="1:12" x14ac:dyDescent="0.25">
      <c r="A1622" s="360">
        <v>42474</v>
      </c>
      <c r="B1622" s="345">
        <v>427</v>
      </c>
      <c r="C1622" s="345">
        <v>5</v>
      </c>
      <c r="D1622" s="345">
        <v>1</v>
      </c>
      <c r="E1622" s="345" t="s">
        <v>144</v>
      </c>
      <c r="F1622" s="345" t="s">
        <v>151</v>
      </c>
      <c r="G1622" s="345" t="s">
        <v>154</v>
      </c>
      <c r="H1622" s="345" t="s">
        <v>154</v>
      </c>
      <c r="I1622" s="364">
        <v>8.8609999999999994E-2</v>
      </c>
      <c r="J1622" s="336"/>
      <c r="L1622" s="9">
        <f t="shared" si="93"/>
        <v>67.179681576952234</v>
      </c>
    </row>
    <row r="1623" spans="1:12" x14ac:dyDescent="0.25">
      <c r="A1623" s="360">
        <v>42474</v>
      </c>
      <c r="B1623" s="345">
        <v>428</v>
      </c>
      <c r="C1623" s="345">
        <v>5</v>
      </c>
      <c r="D1623" s="345">
        <v>1</v>
      </c>
      <c r="E1623" s="345" t="s">
        <v>144</v>
      </c>
      <c r="F1623" s="345" t="s">
        <v>237</v>
      </c>
      <c r="G1623" s="345" t="s">
        <v>157</v>
      </c>
      <c r="H1623" s="345" t="s">
        <v>154</v>
      </c>
      <c r="I1623" s="364">
        <v>8.72E-2</v>
      </c>
      <c r="J1623" s="336"/>
      <c r="L1623" s="9">
        <f t="shared" si="93"/>
        <v>66.110689916603491</v>
      </c>
    </row>
    <row r="1624" spans="1:12" x14ac:dyDescent="0.25">
      <c r="A1624" s="360">
        <v>42474</v>
      </c>
      <c r="B1624" s="345">
        <v>433</v>
      </c>
      <c r="C1624" s="345">
        <v>5</v>
      </c>
      <c r="D1624" s="345">
        <v>1</v>
      </c>
      <c r="E1624" s="345" t="s">
        <v>144</v>
      </c>
      <c r="F1624" s="345" t="s">
        <v>148</v>
      </c>
      <c r="G1624" s="345" t="s">
        <v>157</v>
      </c>
      <c r="H1624" s="345" t="s">
        <v>154</v>
      </c>
      <c r="I1624" s="364">
        <v>8.2059999999999994E-2</v>
      </c>
      <c r="J1624" s="336"/>
      <c r="L1624" s="9">
        <f t="shared" si="93"/>
        <v>62.213798332069743</v>
      </c>
    </row>
    <row r="1625" spans="1:12" x14ac:dyDescent="0.25">
      <c r="A1625" s="360">
        <v>42474</v>
      </c>
      <c r="B1625" s="345">
        <v>434</v>
      </c>
      <c r="C1625" s="345">
        <v>5</v>
      </c>
      <c r="D1625" s="345">
        <v>1</v>
      </c>
      <c r="E1625" s="345" t="s">
        <v>144</v>
      </c>
      <c r="F1625" s="345" t="s">
        <v>240</v>
      </c>
      <c r="G1625" s="345" t="s">
        <v>154</v>
      </c>
      <c r="H1625" s="345" t="s">
        <v>154</v>
      </c>
      <c r="I1625" s="364">
        <v>0.13141</v>
      </c>
      <c r="J1625" s="336"/>
      <c r="L1625" s="9">
        <f t="shared" si="93"/>
        <v>99.62850644427597</v>
      </c>
    </row>
    <row r="1626" spans="1:12" x14ac:dyDescent="0.25">
      <c r="A1626" s="360">
        <v>42474</v>
      </c>
      <c r="B1626" s="345">
        <v>435</v>
      </c>
      <c r="C1626" s="345">
        <v>5</v>
      </c>
      <c r="D1626" s="345">
        <v>1</v>
      </c>
      <c r="E1626" s="345" t="s">
        <v>144</v>
      </c>
      <c r="F1626" s="345" t="s">
        <v>148</v>
      </c>
      <c r="G1626" s="345" t="s">
        <v>157</v>
      </c>
      <c r="H1626" s="345" t="s">
        <v>155</v>
      </c>
      <c r="I1626" s="364">
        <v>0.19159000000000001</v>
      </c>
      <c r="J1626" s="336"/>
      <c r="L1626" s="9">
        <f t="shared" si="93"/>
        <v>145.25398028809707</v>
      </c>
    </row>
    <row r="1627" spans="1:12" x14ac:dyDescent="0.25">
      <c r="A1627" s="360">
        <v>42474</v>
      </c>
      <c r="B1627" s="345">
        <v>436</v>
      </c>
      <c r="C1627" s="345">
        <v>5</v>
      </c>
      <c r="D1627" s="345">
        <v>1</v>
      </c>
      <c r="E1627" s="345" t="s">
        <v>144</v>
      </c>
      <c r="F1627" s="345" t="s">
        <v>237</v>
      </c>
      <c r="G1627" s="345" t="s">
        <v>154</v>
      </c>
      <c r="H1627" s="345" t="s">
        <v>154</v>
      </c>
      <c r="I1627" s="364">
        <v>1.652E-2</v>
      </c>
      <c r="J1627" s="336"/>
      <c r="L1627" s="9">
        <f t="shared" si="93"/>
        <v>12.524639878695982</v>
      </c>
    </row>
    <row r="1628" spans="1:12" x14ac:dyDescent="0.25">
      <c r="A1628" s="360">
        <v>42474</v>
      </c>
      <c r="B1628" s="345">
        <v>437</v>
      </c>
      <c r="C1628" s="345">
        <v>5</v>
      </c>
      <c r="D1628" s="345">
        <v>1</v>
      </c>
      <c r="E1628" s="345" t="s">
        <v>144</v>
      </c>
      <c r="F1628" s="345" t="s">
        <v>148</v>
      </c>
      <c r="G1628" s="345" t="s">
        <v>154</v>
      </c>
      <c r="H1628" s="345" t="s">
        <v>156</v>
      </c>
      <c r="I1628" s="364">
        <v>7.7380000000000004E-2</v>
      </c>
      <c r="J1628" s="336"/>
      <c r="L1628" s="9">
        <f t="shared" si="93"/>
        <v>58.665655799848381</v>
      </c>
    </row>
    <row r="1629" spans="1:12" x14ac:dyDescent="0.25">
      <c r="A1629" s="360">
        <v>42474</v>
      </c>
      <c r="B1629" s="345">
        <v>438</v>
      </c>
      <c r="C1629" s="345">
        <v>5</v>
      </c>
      <c r="D1629" s="345">
        <v>1</v>
      </c>
      <c r="E1629" s="345" t="s">
        <v>144</v>
      </c>
      <c r="F1629" s="345" t="s">
        <v>237</v>
      </c>
      <c r="G1629" s="345" t="s">
        <v>154</v>
      </c>
      <c r="H1629" s="345" t="s">
        <v>156</v>
      </c>
      <c r="I1629" s="364">
        <v>3.083E-2</v>
      </c>
      <c r="J1629" s="336"/>
      <c r="L1629" s="9">
        <f t="shared" si="93"/>
        <v>23.373768006065202</v>
      </c>
    </row>
    <row r="1630" spans="1:12" x14ac:dyDescent="0.25">
      <c r="A1630" s="360">
        <v>42474</v>
      </c>
      <c r="B1630" s="345">
        <v>441</v>
      </c>
      <c r="C1630" s="345">
        <v>5</v>
      </c>
      <c r="D1630" s="345">
        <v>1</v>
      </c>
      <c r="E1630" s="345" t="s">
        <v>144</v>
      </c>
      <c r="F1630" s="345" t="s">
        <v>148</v>
      </c>
      <c r="G1630" s="345" t="s">
        <v>154</v>
      </c>
      <c r="H1630" s="345" t="s">
        <v>154</v>
      </c>
      <c r="I1630" s="364">
        <v>7.4980000000000005E-2</v>
      </c>
      <c r="J1630" s="336"/>
      <c r="L1630" s="9">
        <f t="shared" si="93"/>
        <v>56.84609552691434</v>
      </c>
    </row>
    <row r="1631" spans="1:12" x14ac:dyDescent="0.25">
      <c r="A1631" s="360">
        <v>42474</v>
      </c>
      <c r="B1631" s="345">
        <v>444</v>
      </c>
      <c r="C1631" s="345">
        <v>5</v>
      </c>
      <c r="D1631" s="345">
        <v>1</v>
      </c>
      <c r="E1631" s="345" t="s">
        <v>144</v>
      </c>
      <c r="F1631" s="345" t="s">
        <v>148</v>
      </c>
      <c r="G1631" s="345" t="s">
        <v>154</v>
      </c>
      <c r="H1631" s="345" t="s">
        <v>155</v>
      </c>
      <c r="I1631" s="364">
        <v>7.3580000000000007E-2</v>
      </c>
      <c r="J1631" s="336"/>
      <c r="L1631" s="9">
        <f t="shared" si="93"/>
        <v>55.784685367702814</v>
      </c>
    </row>
    <row r="1632" spans="1:12" x14ac:dyDescent="0.25">
      <c r="A1632" s="360">
        <v>42474</v>
      </c>
      <c r="B1632" s="345">
        <v>445</v>
      </c>
      <c r="C1632" s="345">
        <v>5</v>
      </c>
      <c r="D1632" s="345">
        <v>1</v>
      </c>
      <c r="E1632" s="345" t="s">
        <v>144</v>
      </c>
      <c r="F1632" s="345" t="s">
        <v>241</v>
      </c>
      <c r="G1632" s="345" t="s">
        <v>154</v>
      </c>
      <c r="H1632" s="345" t="s">
        <v>154</v>
      </c>
      <c r="I1632" s="364">
        <v>2.0060000000000001E-2</v>
      </c>
      <c r="J1632" s="336"/>
      <c r="L1632" s="9">
        <f t="shared" si="93"/>
        <v>15.208491281273695</v>
      </c>
    </row>
    <row r="1633" spans="1:12" x14ac:dyDescent="0.25">
      <c r="A1633" s="360">
        <v>42474</v>
      </c>
      <c r="B1633" s="345">
        <v>446</v>
      </c>
      <c r="C1633" s="345">
        <v>5</v>
      </c>
      <c r="D1633" s="345">
        <v>1</v>
      </c>
      <c r="E1633" s="345" t="s">
        <v>144</v>
      </c>
      <c r="F1633" s="345" t="s">
        <v>237</v>
      </c>
      <c r="G1633" s="345" t="s">
        <v>154</v>
      </c>
      <c r="H1633" s="345" t="s">
        <v>155</v>
      </c>
      <c r="I1633" s="364" t="s">
        <v>14</v>
      </c>
      <c r="J1633" s="336"/>
      <c r="L1633" s="9" t="s">
        <v>14</v>
      </c>
    </row>
    <row r="1634" spans="1:12" x14ac:dyDescent="0.25">
      <c r="A1634" s="360">
        <v>42474</v>
      </c>
      <c r="B1634" s="345">
        <v>447</v>
      </c>
      <c r="C1634" s="345">
        <v>5</v>
      </c>
      <c r="D1634" s="345">
        <v>1</v>
      </c>
      <c r="E1634" s="345" t="s">
        <v>144</v>
      </c>
      <c r="F1634" s="345" t="s">
        <v>149</v>
      </c>
      <c r="G1634" s="345" t="s">
        <v>154</v>
      </c>
      <c r="H1634" s="345" t="s">
        <v>155</v>
      </c>
      <c r="I1634" s="364">
        <v>0.10272000000000001</v>
      </c>
      <c r="J1634" s="336"/>
      <c r="L1634" s="9">
        <f t="shared" si="93"/>
        <v>77.877179681576962</v>
      </c>
    </row>
    <row r="1635" spans="1:12" x14ac:dyDescent="0.25">
      <c r="A1635" s="360">
        <v>42474</v>
      </c>
      <c r="B1635" s="345">
        <v>451</v>
      </c>
      <c r="C1635" s="345">
        <v>5</v>
      </c>
      <c r="D1635" s="345">
        <v>1</v>
      </c>
      <c r="E1635" s="345" t="s">
        <v>144</v>
      </c>
      <c r="F1635" s="345" t="s">
        <v>148</v>
      </c>
      <c r="G1635" s="345" t="s">
        <v>157</v>
      </c>
      <c r="H1635" s="345" t="s">
        <v>156</v>
      </c>
      <c r="I1635" s="364">
        <v>6.1260000000000002E-2</v>
      </c>
      <c r="J1635" s="336"/>
      <c r="L1635" s="9">
        <f t="shared" si="93"/>
        <v>46.444275966641399</v>
      </c>
    </row>
    <row r="1636" spans="1:12" x14ac:dyDescent="0.25">
      <c r="A1636" s="360">
        <v>42474</v>
      </c>
      <c r="B1636" s="345">
        <v>452</v>
      </c>
      <c r="C1636" s="345">
        <v>5</v>
      </c>
      <c r="D1636" s="345">
        <v>1</v>
      </c>
      <c r="E1636" s="345" t="s">
        <v>144</v>
      </c>
      <c r="F1636" s="345" t="s">
        <v>149</v>
      </c>
      <c r="G1636" s="345" t="s">
        <v>154</v>
      </c>
      <c r="H1636" s="345" t="s">
        <v>154</v>
      </c>
      <c r="I1636" s="364">
        <v>4.6859999999999999E-2</v>
      </c>
      <c r="J1636" s="336"/>
      <c r="L1636" s="9">
        <f t="shared" si="93"/>
        <v>35.526914329037147</v>
      </c>
    </row>
    <row r="1637" spans="1:12" x14ac:dyDescent="0.25">
      <c r="A1637" s="360">
        <v>42474</v>
      </c>
      <c r="B1637" s="345">
        <v>453</v>
      </c>
      <c r="C1637" s="345">
        <v>5</v>
      </c>
      <c r="D1637" s="345">
        <v>1</v>
      </c>
      <c r="E1637" s="345" t="s">
        <v>144</v>
      </c>
      <c r="F1637" s="345" t="s">
        <v>150</v>
      </c>
      <c r="G1637" s="345" t="s">
        <v>154</v>
      </c>
      <c r="H1637" s="345" t="s">
        <v>154</v>
      </c>
      <c r="I1637" s="364">
        <v>4.4790000000000003E-2</v>
      </c>
      <c r="J1637" s="336"/>
      <c r="L1637" s="9">
        <f t="shared" si="93"/>
        <v>33.957543593631542</v>
      </c>
    </row>
    <row r="1638" spans="1:12" x14ac:dyDescent="0.25">
      <c r="A1638" s="360">
        <v>42474</v>
      </c>
      <c r="B1638" s="345">
        <v>454</v>
      </c>
      <c r="C1638" s="345">
        <v>5</v>
      </c>
      <c r="D1638" s="345">
        <v>1</v>
      </c>
      <c r="E1638" s="345" t="s">
        <v>144</v>
      </c>
      <c r="F1638" s="345" t="s">
        <v>149</v>
      </c>
      <c r="G1638" s="345" t="s">
        <v>154</v>
      </c>
      <c r="H1638" s="345" t="s">
        <v>156</v>
      </c>
      <c r="I1638" s="364">
        <v>2.7009999999999999E-2</v>
      </c>
      <c r="J1638" s="336"/>
      <c r="L1638" s="9">
        <f t="shared" si="93"/>
        <v>20.477634571645183</v>
      </c>
    </row>
    <row r="1639" spans="1:12" x14ac:dyDescent="0.25">
      <c r="A1639" s="360">
        <v>42474</v>
      </c>
      <c r="B1639" s="345">
        <v>492</v>
      </c>
      <c r="C1639" s="345">
        <v>5</v>
      </c>
      <c r="D1639" s="345">
        <v>3</v>
      </c>
      <c r="E1639" s="345" t="s">
        <v>143</v>
      </c>
      <c r="F1639" s="345" t="s">
        <v>148</v>
      </c>
      <c r="G1639" s="345" t="s">
        <v>154</v>
      </c>
      <c r="H1639" s="345" t="s">
        <v>154</v>
      </c>
      <c r="I1639" s="364">
        <v>1.787E-2</v>
      </c>
      <c r="J1639" s="336"/>
      <c r="L1639" s="9">
        <f t="shared" si="93"/>
        <v>13.548142532221382</v>
      </c>
    </row>
    <row r="1640" spans="1:12" x14ac:dyDescent="0.25">
      <c r="A1640" s="360">
        <v>42474</v>
      </c>
      <c r="B1640" s="345">
        <v>493</v>
      </c>
      <c r="C1640" s="345">
        <v>5</v>
      </c>
      <c r="D1640" s="345">
        <v>3</v>
      </c>
      <c r="E1640" s="345" t="s">
        <v>143</v>
      </c>
      <c r="F1640" s="345" t="s">
        <v>149</v>
      </c>
      <c r="G1640" s="345" t="s">
        <v>154</v>
      </c>
      <c r="H1640" s="345" t="s">
        <v>155</v>
      </c>
      <c r="I1640" s="364">
        <v>2.852E-2</v>
      </c>
      <c r="J1640" s="336"/>
      <c r="L1640" s="9">
        <f t="shared" si="93"/>
        <v>21.622441243366186</v>
      </c>
    </row>
    <row r="1641" spans="1:12" x14ac:dyDescent="0.25">
      <c r="A1641" s="360">
        <v>42474</v>
      </c>
      <c r="B1641" s="345">
        <v>496</v>
      </c>
      <c r="C1641" s="345">
        <v>5</v>
      </c>
      <c r="D1641" s="345">
        <v>3</v>
      </c>
      <c r="E1641" s="345" t="s">
        <v>143</v>
      </c>
      <c r="F1641" s="345" t="s">
        <v>237</v>
      </c>
      <c r="G1641" s="345" t="s">
        <v>157</v>
      </c>
      <c r="H1641" s="345" t="s">
        <v>156</v>
      </c>
      <c r="I1641" s="364">
        <v>4.0320000000000002E-2</v>
      </c>
      <c r="J1641" s="336"/>
      <c r="L1641" s="9">
        <f t="shared" si="93"/>
        <v>30.568612585291888</v>
      </c>
    </row>
    <row r="1642" spans="1:12" x14ac:dyDescent="0.25">
      <c r="A1642" s="360">
        <v>42474</v>
      </c>
      <c r="B1642" s="345">
        <v>497</v>
      </c>
      <c r="C1642" s="345">
        <v>5</v>
      </c>
      <c r="D1642" s="345">
        <v>3</v>
      </c>
      <c r="E1642" s="345" t="s">
        <v>143</v>
      </c>
      <c r="F1642" s="345" t="s">
        <v>151</v>
      </c>
      <c r="G1642" s="345" t="s">
        <v>154</v>
      </c>
      <c r="H1642" s="345" t="s">
        <v>156</v>
      </c>
      <c r="I1642" s="364">
        <v>3.7269999999999998E-2</v>
      </c>
      <c r="J1642" s="336"/>
      <c r="L1642" s="9">
        <f t="shared" si="93"/>
        <v>28.256254738438212</v>
      </c>
    </row>
    <row r="1643" spans="1:12" x14ac:dyDescent="0.25">
      <c r="A1643" s="360">
        <v>42474</v>
      </c>
      <c r="B1643" s="345">
        <v>498</v>
      </c>
      <c r="C1643" s="345">
        <v>5</v>
      </c>
      <c r="D1643" s="345">
        <v>3</v>
      </c>
      <c r="E1643" s="345" t="s">
        <v>143</v>
      </c>
      <c r="F1643" s="345" t="s">
        <v>149</v>
      </c>
      <c r="G1643" s="345" t="s">
        <v>154</v>
      </c>
      <c r="H1643" s="345" t="s">
        <v>156</v>
      </c>
      <c r="I1643" s="364">
        <v>0.12534999999999999</v>
      </c>
      <c r="J1643" s="336"/>
      <c r="L1643" s="9">
        <f t="shared" si="93"/>
        <v>95.034116755117523</v>
      </c>
    </row>
    <row r="1644" spans="1:12" x14ac:dyDescent="0.25">
      <c r="A1644" s="360">
        <v>42474</v>
      </c>
      <c r="B1644" s="345">
        <v>499</v>
      </c>
      <c r="C1644" s="345">
        <v>5</v>
      </c>
      <c r="D1644" s="345">
        <v>3</v>
      </c>
      <c r="E1644" s="345" t="s">
        <v>143</v>
      </c>
      <c r="F1644" s="345" t="s">
        <v>150</v>
      </c>
      <c r="G1644" s="345" t="s">
        <v>154</v>
      </c>
      <c r="H1644" s="345" t="s">
        <v>154</v>
      </c>
      <c r="I1644" s="364">
        <v>1.38E-2</v>
      </c>
      <c r="J1644" s="336"/>
      <c r="L1644" s="9">
        <f t="shared" si="93"/>
        <v>10.462471569370736</v>
      </c>
    </row>
    <row r="1645" spans="1:12" x14ac:dyDescent="0.25">
      <c r="A1645" s="360">
        <v>42474</v>
      </c>
      <c r="B1645" s="345">
        <v>500</v>
      </c>
      <c r="C1645" s="345">
        <v>5</v>
      </c>
      <c r="D1645" s="345">
        <v>3</v>
      </c>
      <c r="E1645" s="345" t="s">
        <v>143</v>
      </c>
      <c r="F1645" s="345" t="s">
        <v>240</v>
      </c>
      <c r="G1645" s="345" t="s">
        <v>154</v>
      </c>
      <c r="H1645" s="345" t="s">
        <v>154</v>
      </c>
      <c r="I1645" s="364">
        <v>5.6120000000000003E-2</v>
      </c>
      <c r="J1645" s="336"/>
      <c r="L1645" s="9">
        <f t="shared" si="93"/>
        <v>42.547384382107666</v>
      </c>
    </row>
    <row r="1646" spans="1:12" x14ac:dyDescent="0.25">
      <c r="A1646" s="360">
        <v>42474</v>
      </c>
      <c r="B1646" s="345">
        <v>503</v>
      </c>
      <c r="C1646" s="345">
        <v>5</v>
      </c>
      <c r="D1646" s="345">
        <v>3</v>
      </c>
      <c r="E1646" s="345" t="s">
        <v>143</v>
      </c>
      <c r="F1646" s="345" t="s">
        <v>151</v>
      </c>
      <c r="G1646" s="345" t="s">
        <v>154</v>
      </c>
      <c r="H1646" s="345" t="s">
        <v>154</v>
      </c>
      <c r="I1646" s="364">
        <v>3.1879999999999999E-2</v>
      </c>
      <c r="J1646" s="336"/>
      <c r="L1646" s="9">
        <f t="shared" si="93"/>
        <v>24.169825625473845</v>
      </c>
    </row>
    <row r="1647" spans="1:12" x14ac:dyDescent="0.25">
      <c r="A1647" s="360">
        <v>42474</v>
      </c>
      <c r="B1647" s="345">
        <v>504</v>
      </c>
      <c r="C1647" s="345">
        <v>5</v>
      </c>
      <c r="D1647" s="345">
        <v>3</v>
      </c>
      <c r="E1647" s="345" t="s">
        <v>143</v>
      </c>
      <c r="F1647" s="345" t="s">
        <v>148</v>
      </c>
      <c r="G1647" s="345" t="s">
        <v>154</v>
      </c>
      <c r="H1647" s="345" t="s">
        <v>155</v>
      </c>
      <c r="I1647" s="364">
        <v>5.4379999999999998E-2</v>
      </c>
      <c r="J1647" s="336"/>
      <c r="L1647" s="9">
        <f t="shared" si="93"/>
        <v>41.228203184230473</v>
      </c>
    </row>
    <row r="1648" spans="1:12" x14ac:dyDescent="0.25">
      <c r="A1648" s="360">
        <v>42474</v>
      </c>
      <c r="B1648" s="345">
        <v>505</v>
      </c>
      <c r="C1648" s="345">
        <v>5</v>
      </c>
      <c r="D1648" s="345">
        <v>3</v>
      </c>
      <c r="E1648" s="345" t="s">
        <v>143</v>
      </c>
      <c r="F1648" s="345" t="s">
        <v>237</v>
      </c>
      <c r="G1648" s="345" t="s">
        <v>154</v>
      </c>
      <c r="H1648" s="345" t="s">
        <v>155</v>
      </c>
      <c r="I1648" s="364">
        <v>0.11022</v>
      </c>
      <c r="J1648" s="336"/>
      <c r="L1648" s="9">
        <f t="shared" si="93"/>
        <v>83.563305534495839</v>
      </c>
    </row>
    <row r="1649" spans="1:12" x14ac:dyDescent="0.25">
      <c r="A1649" s="360">
        <v>42474</v>
      </c>
      <c r="B1649" s="345">
        <v>507</v>
      </c>
      <c r="C1649" s="345">
        <v>5</v>
      </c>
      <c r="D1649" s="345">
        <v>3</v>
      </c>
      <c r="E1649" s="345" t="s">
        <v>143</v>
      </c>
      <c r="F1649" s="345" t="s">
        <v>237</v>
      </c>
      <c r="G1649" s="345" t="s">
        <v>154</v>
      </c>
      <c r="H1649" s="345" t="s">
        <v>154</v>
      </c>
      <c r="I1649" s="364">
        <v>8.4519999999999998E-2</v>
      </c>
      <c r="J1649" s="336"/>
      <c r="L1649" s="9">
        <f t="shared" si="93"/>
        <v>64.078847611827143</v>
      </c>
    </row>
    <row r="1650" spans="1:12" x14ac:dyDescent="0.25">
      <c r="A1650" s="360">
        <v>42474</v>
      </c>
      <c r="B1650" s="345">
        <v>508</v>
      </c>
      <c r="C1650" s="345">
        <v>5</v>
      </c>
      <c r="D1650" s="345">
        <v>3</v>
      </c>
      <c r="E1650" s="345" t="s">
        <v>143</v>
      </c>
      <c r="F1650" s="345" t="s">
        <v>148</v>
      </c>
      <c r="G1650" s="345" t="s">
        <v>157</v>
      </c>
      <c r="H1650" s="345" t="s">
        <v>154</v>
      </c>
      <c r="I1650" s="364">
        <v>3.2579999999999998E-2</v>
      </c>
      <c r="J1650" s="336"/>
      <c r="L1650" s="9">
        <f t="shared" si="93"/>
        <v>24.700530705079604</v>
      </c>
    </row>
    <row r="1651" spans="1:12" x14ac:dyDescent="0.25">
      <c r="A1651" s="360">
        <v>42474</v>
      </c>
      <c r="B1651" s="345">
        <v>511</v>
      </c>
      <c r="C1651" s="345">
        <v>5</v>
      </c>
      <c r="D1651" s="345">
        <v>3</v>
      </c>
      <c r="E1651" s="345" t="s">
        <v>143</v>
      </c>
      <c r="F1651" s="345" t="s">
        <v>148</v>
      </c>
      <c r="G1651" s="345" t="s">
        <v>157</v>
      </c>
      <c r="H1651" s="345" t="s">
        <v>156</v>
      </c>
      <c r="I1651" s="364">
        <v>2.9590000000000002E-2</v>
      </c>
      <c r="J1651" s="336"/>
      <c r="L1651" s="9">
        <f t="shared" si="93"/>
        <v>22.433661865049285</v>
      </c>
    </row>
    <row r="1652" spans="1:12" x14ac:dyDescent="0.25">
      <c r="A1652" s="360">
        <v>42474</v>
      </c>
      <c r="B1652" s="345">
        <v>512</v>
      </c>
      <c r="C1652" s="345">
        <v>5</v>
      </c>
      <c r="D1652" s="345">
        <v>3</v>
      </c>
      <c r="E1652" s="345" t="s">
        <v>143</v>
      </c>
      <c r="F1652" s="345" t="s">
        <v>237</v>
      </c>
      <c r="G1652" s="345" t="s">
        <v>157</v>
      </c>
      <c r="H1652" s="345" t="s">
        <v>154</v>
      </c>
      <c r="I1652" s="364">
        <v>2.06E-2</v>
      </c>
      <c r="J1652" s="336"/>
      <c r="L1652" s="9">
        <f t="shared" si="93"/>
        <v>15.617892342683852</v>
      </c>
    </row>
    <row r="1653" spans="1:12" x14ac:dyDescent="0.25">
      <c r="A1653" s="360">
        <v>42474</v>
      </c>
      <c r="B1653" s="345">
        <v>514</v>
      </c>
      <c r="C1653" s="345">
        <v>5</v>
      </c>
      <c r="D1653" s="345">
        <v>3</v>
      </c>
      <c r="E1653" s="345" t="s">
        <v>143</v>
      </c>
      <c r="F1653" s="345" t="s">
        <v>237</v>
      </c>
      <c r="G1653" s="345" t="s">
        <v>157</v>
      </c>
      <c r="H1653" s="345" t="s">
        <v>155</v>
      </c>
      <c r="I1653" s="364">
        <v>0.15165000000000001</v>
      </c>
      <c r="J1653" s="336"/>
      <c r="L1653" s="9">
        <f t="shared" si="93"/>
        <v>114.97346474601972</v>
      </c>
    </row>
    <row r="1654" spans="1:12" x14ac:dyDescent="0.25">
      <c r="A1654" s="360">
        <v>42474</v>
      </c>
      <c r="B1654" s="345">
        <v>516</v>
      </c>
      <c r="C1654" s="345">
        <v>5</v>
      </c>
      <c r="D1654" s="345">
        <v>3</v>
      </c>
      <c r="E1654" s="345" t="s">
        <v>143</v>
      </c>
      <c r="F1654" s="345" t="s">
        <v>151</v>
      </c>
      <c r="G1654" s="345" t="s">
        <v>154</v>
      </c>
      <c r="H1654" s="345" t="s">
        <v>155</v>
      </c>
      <c r="I1654" s="364">
        <v>7.1080000000000004E-2</v>
      </c>
      <c r="J1654" s="336"/>
      <c r="L1654" s="9">
        <f t="shared" ref="L1654:L1717" si="94">(10000*I1654)/13.19</f>
        <v>53.889310083396516</v>
      </c>
    </row>
    <row r="1655" spans="1:12" x14ac:dyDescent="0.25">
      <c r="A1655" s="360">
        <v>42474</v>
      </c>
      <c r="B1655" s="345">
        <v>517</v>
      </c>
      <c r="C1655" s="345">
        <v>5</v>
      </c>
      <c r="D1655" s="345">
        <v>3</v>
      </c>
      <c r="E1655" s="345" t="s">
        <v>143</v>
      </c>
      <c r="F1655" s="345" t="s">
        <v>148</v>
      </c>
      <c r="G1655" s="345" t="s">
        <v>154</v>
      </c>
      <c r="H1655" s="345" t="s">
        <v>156</v>
      </c>
      <c r="I1655" s="364">
        <v>2.911E-2</v>
      </c>
      <c r="J1655" s="336"/>
      <c r="L1655" s="9">
        <f t="shared" si="94"/>
        <v>22.069749810462476</v>
      </c>
    </row>
    <row r="1656" spans="1:12" x14ac:dyDescent="0.25">
      <c r="A1656" s="360">
        <v>42474</v>
      </c>
      <c r="B1656" s="345">
        <v>518</v>
      </c>
      <c r="C1656" s="345">
        <v>5</v>
      </c>
      <c r="D1656" s="345">
        <v>3</v>
      </c>
      <c r="E1656" s="345" t="s">
        <v>143</v>
      </c>
      <c r="F1656" s="345" t="s">
        <v>241</v>
      </c>
      <c r="G1656" s="345" t="s">
        <v>154</v>
      </c>
      <c r="H1656" s="345" t="s">
        <v>154</v>
      </c>
      <c r="I1656" s="364">
        <v>7.8310000000000005E-2</v>
      </c>
      <c r="J1656" s="336"/>
      <c r="L1656" s="9">
        <f t="shared" si="94"/>
        <v>59.370735405610311</v>
      </c>
    </row>
    <row r="1657" spans="1:12" x14ac:dyDescent="0.25">
      <c r="A1657" s="360">
        <v>42474</v>
      </c>
      <c r="B1657" s="345">
        <v>522</v>
      </c>
      <c r="C1657" s="345">
        <v>5</v>
      </c>
      <c r="D1657" s="345">
        <v>3</v>
      </c>
      <c r="E1657" s="345" t="s">
        <v>143</v>
      </c>
      <c r="F1657" s="345" t="s">
        <v>148</v>
      </c>
      <c r="G1657" s="345" t="s">
        <v>157</v>
      </c>
      <c r="H1657" s="345" t="s">
        <v>155</v>
      </c>
      <c r="I1657" s="364">
        <v>0.29915999999999998</v>
      </c>
      <c r="J1657" s="336"/>
      <c r="L1657" s="9">
        <f t="shared" si="94"/>
        <v>226.8081880212282</v>
      </c>
    </row>
    <row r="1658" spans="1:12" x14ac:dyDescent="0.25">
      <c r="A1658" s="360">
        <v>42474</v>
      </c>
      <c r="B1658" s="345">
        <v>523</v>
      </c>
      <c r="C1658" s="345">
        <v>5</v>
      </c>
      <c r="D1658" s="345">
        <v>3</v>
      </c>
      <c r="E1658" s="345" t="s">
        <v>143</v>
      </c>
      <c r="F1658" s="345" t="s">
        <v>237</v>
      </c>
      <c r="G1658" s="345" t="s">
        <v>154</v>
      </c>
      <c r="H1658" s="345" t="s">
        <v>156</v>
      </c>
      <c r="I1658" s="364">
        <v>4.6719999999999998E-2</v>
      </c>
      <c r="J1658" s="336"/>
      <c r="L1658" s="9">
        <f t="shared" si="94"/>
        <v>35.420773313115994</v>
      </c>
    </row>
    <row r="1659" spans="1:12" x14ac:dyDescent="0.25">
      <c r="A1659" s="360">
        <v>42474</v>
      </c>
      <c r="B1659" s="345">
        <v>525</v>
      </c>
      <c r="C1659" s="345">
        <v>5</v>
      </c>
      <c r="D1659" s="345">
        <v>3</v>
      </c>
      <c r="E1659" s="345" t="s">
        <v>143</v>
      </c>
      <c r="F1659" s="345" t="s">
        <v>149</v>
      </c>
      <c r="G1659" s="345" t="s">
        <v>154</v>
      </c>
      <c r="H1659" s="345" t="s">
        <v>154</v>
      </c>
      <c r="I1659" s="364">
        <v>7.6730000000000007E-2</v>
      </c>
      <c r="J1659" s="336"/>
      <c r="L1659" s="9">
        <f t="shared" si="94"/>
        <v>58.172858225928742</v>
      </c>
    </row>
    <row r="1660" spans="1:12" x14ac:dyDescent="0.25">
      <c r="A1660" s="360">
        <v>42474</v>
      </c>
      <c r="B1660" s="345">
        <v>526</v>
      </c>
      <c r="C1660" s="345">
        <v>6</v>
      </c>
      <c r="D1660" s="345">
        <v>1</v>
      </c>
      <c r="E1660" s="345" t="s">
        <v>145</v>
      </c>
      <c r="F1660" s="345" t="s">
        <v>237</v>
      </c>
      <c r="G1660" s="345" t="s">
        <v>157</v>
      </c>
      <c r="H1660" s="345" t="s">
        <v>154</v>
      </c>
      <c r="I1660" s="364">
        <v>3.6139999999999999E-2</v>
      </c>
      <c r="J1660" s="336"/>
      <c r="L1660" s="9">
        <f t="shared" si="94"/>
        <v>27.399545109931765</v>
      </c>
    </row>
    <row r="1661" spans="1:12" x14ac:dyDescent="0.25">
      <c r="A1661" s="360">
        <v>42474</v>
      </c>
      <c r="B1661" s="345">
        <v>527</v>
      </c>
      <c r="C1661" s="345">
        <v>6</v>
      </c>
      <c r="D1661" s="345">
        <v>1</v>
      </c>
      <c r="E1661" s="345" t="s">
        <v>145</v>
      </c>
      <c r="F1661" s="345" t="s">
        <v>237</v>
      </c>
      <c r="G1661" s="345" t="s">
        <v>154</v>
      </c>
      <c r="H1661" s="345" t="s">
        <v>155</v>
      </c>
      <c r="I1661" s="364">
        <v>6.293E-2</v>
      </c>
      <c r="J1661" s="336"/>
      <c r="L1661" s="9">
        <f t="shared" si="94"/>
        <v>47.710386656557993</v>
      </c>
    </row>
    <row r="1662" spans="1:12" x14ac:dyDescent="0.25">
      <c r="A1662" s="360">
        <v>42474</v>
      </c>
      <c r="B1662" s="345">
        <v>529</v>
      </c>
      <c r="C1662" s="345">
        <v>6</v>
      </c>
      <c r="D1662" s="345">
        <v>1</v>
      </c>
      <c r="E1662" s="345" t="s">
        <v>145</v>
      </c>
      <c r="F1662" s="345" t="s">
        <v>149</v>
      </c>
      <c r="G1662" s="345" t="s">
        <v>154</v>
      </c>
      <c r="H1662" s="345" t="s">
        <v>154</v>
      </c>
      <c r="I1662" s="364">
        <v>7.324E-2</v>
      </c>
      <c r="J1662" s="336"/>
      <c r="L1662" s="9">
        <f t="shared" si="94"/>
        <v>55.526914329037147</v>
      </c>
    </row>
    <row r="1663" spans="1:12" x14ac:dyDescent="0.25">
      <c r="A1663" s="360">
        <v>42474</v>
      </c>
      <c r="B1663" s="345">
        <v>530</v>
      </c>
      <c r="C1663" s="345">
        <v>6</v>
      </c>
      <c r="D1663" s="345">
        <v>1</v>
      </c>
      <c r="E1663" s="345" t="s">
        <v>145</v>
      </c>
      <c r="F1663" s="345" t="s">
        <v>237</v>
      </c>
      <c r="G1663" s="345" t="s">
        <v>157</v>
      </c>
      <c r="H1663" s="345" t="s">
        <v>156</v>
      </c>
      <c r="I1663" s="364">
        <v>3.422E-2</v>
      </c>
      <c r="J1663" s="336"/>
      <c r="L1663" s="9">
        <f t="shared" si="94"/>
        <v>25.943896891584533</v>
      </c>
    </row>
    <row r="1664" spans="1:12" x14ac:dyDescent="0.25">
      <c r="A1664" s="360">
        <v>42474</v>
      </c>
      <c r="B1664" s="345">
        <v>532</v>
      </c>
      <c r="C1664" s="345">
        <v>6</v>
      </c>
      <c r="D1664" s="345">
        <v>1</v>
      </c>
      <c r="E1664" s="345" t="s">
        <v>145</v>
      </c>
      <c r="F1664" s="345" t="s">
        <v>148</v>
      </c>
      <c r="G1664" s="345" t="s">
        <v>157</v>
      </c>
      <c r="H1664" s="345" t="s">
        <v>156</v>
      </c>
      <c r="I1664" s="364">
        <v>4.1489999999999999E-2</v>
      </c>
      <c r="J1664" s="336"/>
      <c r="L1664" s="9">
        <f t="shared" si="94"/>
        <v>31.455648218347232</v>
      </c>
    </row>
    <row r="1665" spans="1:12" x14ac:dyDescent="0.25">
      <c r="A1665" s="360">
        <v>42474</v>
      </c>
      <c r="B1665" s="345">
        <v>536</v>
      </c>
      <c r="C1665" s="345">
        <v>6</v>
      </c>
      <c r="D1665" s="345">
        <v>1</v>
      </c>
      <c r="E1665" s="345" t="s">
        <v>145</v>
      </c>
      <c r="F1665" s="345" t="s">
        <v>149</v>
      </c>
      <c r="G1665" s="345" t="s">
        <v>154</v>
      </c>
      <c r="H1665" s="345" t="s">
        <v>156</v>
      </c>
      <c r="I1665" s="364">
        <v>4.2110000000000002E-2</v>
      </c>
      <c r="J1665" s="336"/>
      <c r="L1665" s="9">
        <f t="shared" si="94"/>
        <v>31.925701288855198</v>
      </c>
    </row>
    <row r="1666" spans="1:12" x14ac:dyDescent="0.25">
      <c r="A1666" s="360">
        <v>42474</v>
      </c>
      <c r="B1666" s="345">
        <v>537</v>
      </c>
      <c r="C1666" s="345">
        <v>6</v>
      </c>
      <c r="D1666" s="345">
        <v>1</v>
      </c>
      <c r="E1666" s="345" t="s">
        <v>145</v>
      </c>
      <c r="F1666" s="345" t="s">
        <v>148</v>
      </c>
      <c r="G1666" s="345" t="s">
        <v>154</v>
      </c>
      <c r="H1666" s="345" t="s">
        <v>155</v>
      </c>
      <c r="I1666" s="364">
        <v>8.5250000000000006E-2</v>
      </c>
      <c r="J1666" s="336"/>
      <c r="L1666" s="9">
        <f t="shared" si="94"/>
        <v>64.632297194844597</v>
      </c>
    </row>
    <row r="1667" spans="1:12" x14ac:dyDescent="0.25">
      <c r="A1667" s="360">
        <v>42474</v>
      </c>
      <c r="B1667" s="345">
        <v>539</v>
      </c>
      <c r="C1667" s="345">
        <v>6</v>
      </c>
      <c r="D1667" s="345">
        <v>1</v>
      </c>
      <c r="E1667" s="345" t="s">
        <v>145</v>
      </c>
      <c r="F1667" s="345" t="s">
        <v>148</v>
      </c>
      <c r="G1667" s="345" t="s">
        <v>157</v>
      </c>
      <c r="H1667" s="345" t="s">
        <v>154</v>
      </c>
      <c r="I1667" s="364">
        <v>2.9909999999999999E-2</v>
      </c>
      <c r="J1667" s="336"/>
      <c r="L1667" s="9">
        <f t="shared" si="94"/>
        <v>22.676269901440484</v>
      </c>
    </row>
    <row r="1668" spans="1:12" x14ac:dyDescent="0.25">
      <c r="A1668" s="360">
        <v>42474</v>
      </c>
      <c r="B1668" s="345">
        <v>540</v>
      </c>
      <c r="C1668" s="345">
        <v>6</v>
      </c>
      <c r="D1668" s="345">
        <v>1</v>
      </c>
      <c r="E1668" s="345" t="s">
        <v>145</v>
      </c>
      <c r="F1668" s="345" t="s">
        <v>149</v>
      </c>
      <c r="G1668" s="345" t="s">
        <v>154</v>
      </c>
      <c r="H1668" s="345" t="s">
        <v>155</v>
      </c>
      <c r="I1668" s="364" t="s">
        <v>14</v>
      </c>
      <c r="J1668" s="336"/>
      <c r="L1668" s="9" t="s">
        <v>14</v>
      </c>
    </row>
    <row r="1669" spans="1:12" x14ac:dyDescent="0.25">
      <c r="A1669" s="360">
        <v>42474</v>
      </c>
      <c r="B1669" s="345">
        <v>541</v>
      </c>
      <c r="C1669" s="345">
        <v>6</v>
      </c>
      <c r="D1669" s="345">
        <v>1</v>
      </c>
      <c r="E1669" s="345" t="s">
        <v>145</v>
      </c>
      <c r="F1669" s="345" t="s">
        <v>150</v>
      </c>
      <c r="G1669" s="345" t="s">
        <v>154</v>
      </c>
      <c r="H1669" s="345" t="s">
        <v>154</v>
      </c>
      <c r="I1669" s="364">
        <v>1.814E-2</v>
      </c>
      <c r="J1669" s="336"/>
      <c r="L1669" s="9">
        <f t="shared" si="94"/>
        <v>13.752843062926461</v>
      </c>
    </row>
    <row r="1670" spans="1:12" x14ac:dyDescent="0.25">
      <c r="A1670" s="360">
        <v>42474</v>
      </c>
      <c r="B1670" s="345">
        <v>543</v>
      </c>
      <c r="C1670" s="345">
        <v>6</v>
      </c>
      <c r="D1670" s="345">
        <v>1</v>
      </c>
      <c r="E1670" s="345" t="s">
        <v>145</v>
      </c>
      <c r="F1670" s="345" t="s">
        <v>148</v>
      </c>
      <c r="G1670" s="345" t="s">
        <v>157</v>
      </c>
      <c r="H1670" s="345" t="s">
        <v>155</v>
      </c>
      <c r="I1670" s="364">
        <v>0.16039</v>
      </c>
      <c r="J1670" s="336"/>
      <c r="L1670" s="9">
        <f t="shared" si="94"/>
        <v>121.59969673995452</v>
      </c>
    </row>
    <row r="1671" spans="1:12" x14ac:dyDescent="0.25">
      <c r="A1671" s="360">
        <v>42474</v>
      </c>
      <c r="B1671" s="345">
        <v>546</v>
      </c>
      <c r="C1671" s="345">
        <v>6</v>
      </c>
      <c r="D1671" s="345">
        <v>1</v>
      </c>
      <c r="E1671" s="345" t="s">
        <v>145</v>
      </c>
      <c r="F1671" s="345" t="s">
        <v>148</v>
      </c>
      <c r="G1671" s="345" t="s">
        <v>154</v>
      </c>
      <c r="H1671" s="345" t="s">
        <v>156</v>
      </c>
      <c r="I1671" s="364">
        <v>1.687E-2</v>
      </c>
      <c r="J1671" s="336"/>
      <c r="L1671" s="9">
        <f t="shared" si="94"/>
        <v>12.789992418498862</v>
      </c>
    </row>
    <row r="1672" spans="1:12" x14ac:dyDescent="0.25">
      <c r="A1672" s="360">
        <v>42474</v>
      </c>
      <c r="B1672" s="345">
        <v>547</v>
      </c>
      <c r="C1672" s="345">
        <v>6</v>
      </c>
      <c r="D1672" s="345">
        <v>1</v>
      </c>
      <c r="E1672" s="345" t="s">
        <v>145</v>
      </c>
      <c r="F1672" s="345" t="s">
        <v>240</v>
      </c>
      <c r="G1672" s="345" t="s">
        <v>154</v>
      </c>
      <c r="H1672" s="345" t="s">
        <v>154</v>
      </c>
      <c r="I1672" s="364">
        <v>0.11081000000000001</v>
      </c>
      <c r="J1672" s="336"/>
      <c r="L1672" s="9">
        <f t="shared" si="94"/>
        <v>84.010614101592125</v>
      </c>
    </row>
    <row r="1673" spans="1:12" x14ac:dyDescent="0.25">
      <c r="A1673" s="360">
        <v>42474</v>
      </c>
      <c r="B1673" s="345">
        <v>548</v>
      </c>
      <c r="C1673" s="345">
        <v>6</v>
      </c>
      <c r="D1673" s="345">
        <v>1</v>
      </c>
      <c r="E1673" s="345" t="s">
        <v>145</v>
      </c>
      <c r="F1673" s="345" t="s">
        <v>237</v>
      </c>
      <c r="G1673" s="345" t="s">
        <v>154</v>
      </c>
      <c r="H1673" s="345" t="s">
        <v>156</v>
      </c>
      <c r="I1673" s="364">
        <v>5.0869999999999999E-2</v>
      </c>
      <c r="J1673" s="336"/>
      <c r="L1673" s="9">
        <f t="shared" si="94"/>
        <v>38.567096285064444</v>
      </c>
    </row>
    <row r="1674" spans="1:12" x14ac:dyDescent="0.25">
      <c r="A1674" s="360">
        <v>42474</v>
      </c>
      <c r="B1674" s="345">
        <v>549</v>
      </c>
      <c r="C1674" s="345">
        <v>6</v>
      </c>
      <c r="D1674" s="345">
        <v>1</v>
      </c>
      <c r="E1674" s="345" t="s">
        <v>145</v>
      </c>
      <c r="F1674" s="345" t="s">
        <v>151</v>
      </c>
      <c r="G1674" s="345" t="s">
        <v>154</v>
      </c>
      <c r="H1674" s="345" t="s">
        <v>154</v>
      </c>
      <c r="I1674" s="364">
        <v>5.7689999999999998E-2</v>
      </c>
      <c r="J1674" s="336"/>
      <c r="L1674" s="9">
        <f t="shared" si="94"/>
        <v>43.737680060652011</v>
      </c>
    </row>
    <row r="1675" spans="1:12" x14ac:dyDescent="0.25">
      <c r="A1675" s="360">
        <v>42474</v>
      </c>
      <c r="B1675" s="345">
        <v>552</v>
      </c>
      <c r="C1675" s="345">
        <v>6</v>
      </c>
      <c r="D1675" s="345">
        <v>1</v>
      </c>
      <c r="E1675" s="345" t="s">
        <v>145</v>
      </c>
      <c r="F1675" s="345" t="s">
        <v>237</v>
      </c>
      <c r="G1675" s="345" t="s">
        <v>154</v>
      </c>
      <c r="H1675" s="345" t="s">
        <v>154</v>
      </c>
      <c r="I1675" s="364">
        <v>3.5959999999999999E-2</v>
      </c>
      <c r="J1675" s="336"/>
      <c r="L1675" s="9">
        <f t="shared" si="94"/>
        <v>27.263078089461711</v>
      </c>
    </row>
    <row r="1676" spans="1:12" x14ac:dyDescent="0.25">
      <c r="A1676" s="360">
        <v>42474</v>
      </c>
      <c r="B1676" s="345">
        <v>555</v>
      </c>
      <c r="C1676" s="345">
        <v>6</v>
      </c>
      <c r="D1676" s="345">
        <v>1</v>
      </c>
      <c r="E1676" s="345" t="s">
        <v>145</v>
      </c>
      <c r="F1676" s="345" t="s">
        <v>237</v>
      </c>
      <c r="G1676" s="345" t="s">
        <v>157</v>
      </c>
      <c r="H1676" s="345" t="s">
        <v>155</v>
      </c>
      <c r="I1676" s="364">
        <v>8.9940000000000006E-2</v>
      </c>
      <c r="J1676" s="336"/>
      <c r="L1676" s="9">
        <f t="shared" si="94"/>
        <v>68.188021228203198</v>
      </c>
    </row>
    <row r="1677" spans="1:12" x14ac:dyDescent="0.25">
      <c r="A1677" s="360">
        <v>42474</v>
      </c>
      <c r="B1677" s="345">
        <v>558</v>
      </c>
      <c r="C1677" s="345">
        <v>6</v>
      </c>
      <c r="D1677" s="345">
        <v>1</v>
      </c>
      <c r="E1677" s="345" t="s">
        <v>145</v>
      </c>
      <c r="F1677" s="345" t="s">
        <v>241</v>
      </c>
      <c r="G1677" s="345" t="s">
        <v>154</v>
      </c>
      <c r="H1677" s="345" t="s">
        <v>154</v>
      </c>
      <c r="I1677" s="364">
        <v>0.23318</v>
      </c>
      <c r="J1677" s="336"/>
      <c r="L1677" s="9">
        <f t="shared" si="94"/>
        <v>176.78544351781656</v>
      </c>
    </row>
    <row r="1678" spans="1:12" x14ac:dyDescent="0.25">
      <c r="A1678" s="360">
        <v>42474</v>
      </c>
      <c r="B1678" s="345">
        <v>560</v>
      </c>
      <c r="C1678" s="345">
        <v>6</v>
      </c>
      <c r="D1678" s="345">
        <v>1</v>
      </c>
      <c r="E1678" s="345" t="s">
        <v>145</v>
      </c>
      <c r="F1678" s="345" t="s">
        <v>148</v>
      </c>
      <c r="G1678" s="345" t="s">
        <v>154</v>
      </c>
      <c r="H1678" s="345" t="s">
        <v>154</v>
      </c>
      <c r="I1678" s="364">
        <v>5.7290000000000001E-2</v>
      </c>
      <c r="J1678" s="336"/>
      <c r="L1678" s="9">
        <f t="shared" si="94"/>
        <v>43.434420015162999</v>
      </c>
    </row>
    <row r="1679" spans="1:12" x14ac:dyDescent="0.25">
      <c r="A1679" s="360">
        <v>42474</v>
      </c>
      <c r="B1679" s="345">
        <v>561</v>
      </c>
      <c r="C1679" s="345">
        <v>6</v>
      </c>
      <c r="D1679" s="345">
        <v>2</v>
      </c>
      <c r="E1679" s="345" t="s">
        <v>143</v>
      </c>
      <c r="F1679" s="345" t="s">
        <v>149</v>
      </c>
      <c r="G1679" s="345" t="s">
        <v>154</v>
      </c>
      <c r="H1679" s="345" t="s">
        <v>155</v>
      </c>
      <c r="I1679" s="364">
        <v>0.12118</v>
      </c>
      <c r="J1679" s="336"/>
      <c r="L1679" s="9">
        <f t="shared" si="94"/>
        <v>91.87263078089461</v>
      </c>
    </row>
    <row r="1680" spans="1:12" x14ac:dyDescent="0.25">
      <c r="A1680" s="360">
        <v>42474</v>
      </c>
      <c r="B1680" s="345">
        <v>562</v>
      </c>
      <c r="C1680" s="345">
        <v>6</v>
      </c>
      <c r="D1680" s="345">
        <v>2</v>
      </c>
      <c r="E1680" s="345" t="s">
        <v>143</v>
      </c>
      <c r="F1680" s="345" t="s">
        <v>148</v>
      </c>
      <c r="G1680" s="345" t="s">
        <v>154</v>
      </c>
      <c r="H1680" s="345" t="s">
        <v>154</v>
      </c>
      <c r="I1680" s="364">
        <v>3.3860000000000001E-2</v>
      </c>
      <c r="J1680" s="336"/>
      <c r="L1680" s="9">
        <f t="shared" si="94"/>
        <v>25.670962850644429</v>
      </c>
    </row>
    <row r="1681" spans="1:12" x14ac:dyDescent="0.25">
      <c r="A1681" s="360">
        <v>42474</v>
      </c>
      <c r="B1681" s="345">
        <v>564</v>
      </c>
      <c r="C1681" s="345">
        <v>6</v>
      </c>
      <c r="D1681" s="345">
        <v>2</v>
      </c>
      <c r="E1681" s="345" t="s">
        <v>143</v>
      </c>
      <c r="F1681" s="345" t="s">
        <v>241</v>
      </c>
      <c r="G1681" s="345" t="s">
        <v>154</v>
      </c>
      <c r="H1681" s="345" t="s">
        <v>154</v>
      </c>
      <c r="I1681" s="364">
        <v>2.6440000000000002E-2</v>
      </c>
      <c r="J1681" s="336"/>
      <c r="L1681" s="9">
        <f t="shared" si="94"/>
        <v>20.045489006823356</v>
      </c>
    </row>
    <row r="1682" spans="1:12" x14ac:dyDescent="0.25">
      <c r="A1682" s="360">
        <v>42474</v>
      </c>
      <c r="B1682" s="345">
        <v>565</v>
      </c>
      <c r="C1682" s="345">
        <v>6</v>
      </c>
      <c r="D1682" s="345">
        <v>2</v>
      </c>
      <c r="E1682" s="345" t="s">
        <v>143</v>
      </c>
      <c r="F1682" s="345" t="s">
        <v>149</v>
      </c>
      <c r="G1682" s="345" t="s">
        <v>154</v>
      </c>
      <c r="H1682" s="345" t="s">
        <v>156</v>
      </c>
      <c r="I1682" s="364">
        <v>6.2420000000000003E-2</v>
      </c>
      <c r="J1682" s="336"/>
      <c r="L1682" s="9">
        <f t="shared" si="94"/>
        <v>47.323730098559523</v>
      </c>
    </row>
    <row r="1683" spans="1:12" x14ac:dyDescent="0.25">
      <c r="A1683" s="360">
        <v>42474</v>
      </c>
      <c r="B1683" s="345">
        <v>566</v>
      </c>
      <c r="C1683" s="345">
        <v>6</v>
      </c>
      <c r="D1683" s="345">
        <v>2</v>
      </c>
      <c r="E1683" s="345" t="s">
        <v>143</v>
      </c>
      <c r="F1683" s="345" t="s">
        <v>237</v>
      </c>
      <c r="G1683" s="345" t="s">
        <v>157</v>
      </c>
      <c r="H1683" s="345" t="s">
        <v>156</v>
      </c>
      <c r="I1683" s="364">
        <v>0.13225000000000001</v>
      </c>
      <c r="J1683" s="336"/>
      <c r="L1683" s="9">
        <f t="shared" si="94"/>
        <v>100.26535253980289</v>
      </c>
    </row>
    <row r="1684" spans="1:12" x14ac:dyDescent="0.25">
      <c r="A1684" s="360">
        <v>42474</v>
      </c>
      <c r="B1684" s="345">
        <v>570</v>
      </c>
      <c r="C1684" s="345">
        <v>6</v>
      </c>
      <c r="D1684" s="345">
        <v>2</v>
      </c>
      <c r="E1684" s="345" t="s">
        <v>143</v>
      </c>
      <c r="F1684" s="345" t="s">
        <v>151</v>
      </c>
      <c r="G1684" s="345" t="s">
        <v>154</v>
      </c>
      <c r="H1684" s="345" t="s">
        <v>154</v>
      </c>
      <c r="I1684" s="364">
        <v>4.9759999999999999E-2</v>
      </c>
      <c r="J1684" s="336"/>
      <c r="L1684" s="9">
        <f t="shared" si="94"/>
        <v>37.725549658832449</v>
      </c>
    </row>
    <row r="1685" spans="1:12" x14ac:dyDescent="0.25">
      <c r="A1685" s="360">
        <v>42474</v>
      </c>
      <c r="B1685" s="345">
        <v>571</v>
      </c>
      <c r="C1685" s="345">
        <v>6</v>
      </c>
      <c r="D1685" s="345">
        <v>2</v>
      </c>
      <c r="E1685" s="345" t="s">
        <v>143</v>
      </c>
      <c r="F1685" s="345" t="s">
        <v>148</v>
      </c>
      <c r="G1685" s="345" t="s">
        <v>154</v>
      </c>
      <c r="H1685" s="345" t="s">
        <v>155</v>
      </c>
      <c r="I1685" s="364">
        <v>9.919E-2</v>
      </c>
      <c r="J1685" s="336"/>
      <c r="L1685" s="9">
        <f t="shared" si="94"/>
        <v>75.20090978013647</v>
      </c>
    </row>
    <row r="1686" spans="1:12" x14ac:dyDescent="0.25">
      <c r="A1686" s="360">
        <v>42474</v>
      </c>
      <c r="B1686" s="345">
        <v>572</v>
      </c>
      <c r="C1686" s="345">
        <v>6</v>
      </c>
      <c r="D1686" s="345">
        <v>2</v>
      </c>
      <c r="E1686" s="345" t="s">
        <v>143</v>
      </c>
      <c r="F1686" s="345" t="s">
        <v>148</v>
      </c>
      <c r="G1686" s="345" t="s">
        <v>154</v>
      </c>
      <c r="H1686" s="345" t="s">
        <v>156</v>
      </c>
      <c r="I1686" s="364">
        <v>3.218E-2</v>
      </c>
      <c r="J1686" s="336"/>
      <c r="L1686" s="9">
        <f t="shared" si="94"/>
        <v>24.3972706595906</v>
      </c>
    </row>
    <row r="1687" spans="1:12" x14ac:dyDescent="0.25">
      <c r="A1687" s="360">
        <v>42474</v>
      </c>
      <c r="B1687" s="345">
        <v>574</v>
      </c>
      <c r="C1687" s="345">
        <v>6</v>
      </c>
      <c r="D1687" s="345">
        <v>2</v>
      </c>
      <c r="E1687" s="345" t="s">
        <v>143</v>
      </c>
      <c r="F1687" s="345" t="s">
        <v>148</v>
      </c>
      <c r="G1687" s="345" t="s">
        <v>157</v>
      </c>
      <c r="H1687" s="345" t="s">
        <v>154</v>
      </c>
      <c r="I1687" s="364">
        <v>0.13152</v>
      </c>
      <c r="J1687" s="336"/>
      <c r="L1687" s="9">
        <f t="shared" si="94"/>
        <v>99.711902956785451</v>
      </c>
    </row>
    <row r="1688" spans="1:12" x14ac:dyDescent="0.25">
      <c r="A1688" s="360">
        <v>42474</v>
      </c>
      <c r="B1688" s="345">
        <v>576</v>
      </c>
      <c r="C1688" s="345">
        <v>6</v>
      </c>
      <c r="D1688" s="345">
        <v>2</v>
      </c>
      <c r="E1688" s="345" t="s">
        <v>143</v>
      </c>
      <c r="F1688" s="345" t="s">
        <v>151</v>
      </c>
      <c r="G1688" s="345" t="s">
        <v>154</v>
      </c>
      <c r="H1688" s="345" t="s">
        <v>155</v>
      </c>
      <c r="I1688" s="364">
        <v>0.15679000000000001</v>
      </c>
      <c r="J1688" s="336"/>
      <c r="L1688" s="9">
        <f t="shared" si="94"/>
        <v>118.87035633055346</v>
      </c>
    </row>
    <row r="1689" spans="1:12" x14ac:dyDescent="0.25">
      <c r="A1689" s="360">
        <v>42474</v>
      </c>
      <c r="B1689" s="345">
        <v>577</v>
      </c>
      <c r="C1689" s="345">
        <v>6</v>
      </c>
      <c r="D1689" s="345">
        <v>2</v>
      </c>
      <c r="E1689" s="345" t="s">
        <v>143</v>
      </c>
      <c r="F1689" s="345" t="s">
        <v>150</v>
      </c>
      <c r="G1689" s="345" t="s">
        <v>154</v>
      </c>
      <c r="H1689" s="345" t="s">
        <v>154</v>
      </c>
      <c r="I1689" s="364">
        <v>7.2279999999999997E-2</v>
      </c>
      <c r="J1689" s="336"/>
      <c r="L1689" s="9">
        <f t="shared" si="94"/>
        <v>54.79909021986353</v>
      </c>
    </row>
    <row r="1690" spans="1:12" x14ac:dyDescent="0.25">
      <c r="A1690" s="360">
        <v>42474</v>
      </c>
      <c r="B1690" s="345">
        <v>578</v>
      </c>
      <c r="C1690" s="345">
        <v>6</v>
      </c>
      <c r="D1690" s="345">
        <v>2</v>
      </c>
      <c r="E1690" s="345" t="s">
        <v>143</v>
      </c>
      <c r="F1690" s="345" t="s">
        <v>151</v>
      </c>
      <c r="G1690" s="345" t="s">
        <v>154</v>
      </c>
      <c r="H1690" s="345" t="s">
        <v>156</v>
      </c>
      <c r="I1690" s="364">
        <v>4.6019999999999998E-2</v>
      </c>
      <c r="J1690" s="336"/>
      <c r="L1690" s="9">
        <f t="shared" si="94"/>
        <v>34.890068233510235</v>
      </c>
    </row>
    <row r="1691" spans="1:12" x14ac:dyDescent="0.25">
      <c r="A1691" s="360">
        <v>42474</v>
      </c>
      <c r="B1691" s="345">
        <v>579</v>
      </c>
      <c r="C1691" s="345">
        <v>6</v>
      </c>
      <c r="D1691" s="345">
        <v>2</v>
      </c>
      <c r="E1691" s="345" t="s">
        <v>143</v>
      </c>
      <c r="F1691" s="345" t="s">
        <v>237</v>
      </c>
      <c r="G1691" s="345" t="s">
        <v>157</v>
      </c>
      <c r="H1691" s="345" t="s">
        <v>154</v>
      </c>
      <c r="I1691" s="364">
        <v>0.1246</v>
      </c>
      <c r="J1691" s="336"/>
      <c r="L1691" s="9">
        <f t="shared" si="94"/>
        <v>94.465504169825635</v>
      </c>
    </row>
    <row r="1692" spans="1:12" x14ac:dyDescent="0.25">
      <c r="A1692" s="360">
        <v>42474</v>
      </c>
      <c r="B1692" s="345">
        <v>583</v>
      </c>
      <c r="C1692" s="345">
        <v>6</v>
      </c>
      <c r="D1692" s="345">
        <v>2</v>
      </c>
      <c r="E1692" s="345" t="s">
        <v>143</v>
      </c>
      <c r="F1692" s="345" t="s">
        <v>237</v>
      </c>
      <c r="G1692" s="345" t="s">
        <v>154</v>
      </c>
      <c r="H1692" s="345" t="s">
        <v>154</v>
      </c>
      <c r="I1692" s="364">
        <v>0.35457</v>
      </c>
      <c r="J1692" s="336"/>
      <c r="L1692" s="9">
        <f t="shared" si="94"/>
        <v>268.81728582259285</v>
      </c>
    </row>
    <row r="1693" spans="1:12" x14ac:dyDescent="0.25">
      <c r="A1693" s="360">
        <v>42474</v>
      </c>
      <c r="B1693" s="345">
        <v>585</v>
      </c>
      <c r="C1693" s="345">
        <v>6</v>
      </c>
      <c r="D1693" s="345">
        <v>2</v>
      </c>
      <c r="E1693" s="345" t="s">
        <v>143</v>
      </c>
      <c r="F1693" s="345" t="s">
        <v>237</v>
      </c>
      <c r="G1693" s="345" t="s">
        <v>154</v>
      </c>
      <c r="H1693" s="345" t="s">
        <v>156</v>
      </c>
      <c r="I1693" s="364">
        <v>2.2899999999999999E-3</v>
      </c>
      <c r="J1693" s="336"/>
      <c r="L1693" s="9">
        <f t="shared" si="94"/>
        <v>1.7361637604245641</v>
      </c>
    </row>
    <row r="1694" spans="1:12" x14ac:dyDescent="0.25">
      <c r="A1694" s="360">
        <v>42474</v>
      </c>
      <c r="B1694" s="345">
        <v>586</v>
      </c>
      <c r="C1694" s="345">
        <v>6</v>
      </c>
      <c r="D1694" s="345">
        <v>2</v>
      </c>
      <c r="E1694" s="345" t="s">
        <v>143</v>
      </c>
      <c r="F1694" s="345" t="s">
        <v>148</v>
      </c>
      <c r="G1694" s="345" t="s">
        <v>157</v>
      </c>
      <c r="H1694" s="345" t="s">
        <v>156</v>
      </c>
      <c r="I1694" s="364">
        <v>3.5810000000000002E-2</v>
      </c>
      <c r="J1694" s="336"/>
      <c r="L1694" s="9">
        <f t="shared" si="94"/>
        <v>27.149355572403337</v>
      </c>
    </row>
    <row r="1695" spans="1:12" x14ac:dyDescent="0.25">
      <c r="A1695" s="360">
        <v>42474</v>
      </c>
      <c r="B1695" s="345">
        <v>587</v>
      </c>
      <c r="C1695" s="345">
        <v>6</v>
      </c>
      <c r="D1695" s="345">
        <v>2</v>
      </c>
      <c r="E1695" s="345" t="s">
        <v>143</v>
      </c>
      <c r="F1695" s="345" t="s">
        <v>149</v>
      </c>
      <c r="G1695" s="345" t="s">
        <v>154</v>
      </c>
      <c r="H1695" s="345" t="s">
        <v>154</v>
      </c>
      <c r="I1695" s="364">
        <v>5.8049999999999997E-2</v>
      </c>
      <c r="J1695" s="336"/>
      <c r="L1695" s="9">
        <f t="shared" si="94"/>
        <v>44.010614101592118</v>
      </c>
    </row>
    <row r="1696" spans="1:12" x14ac:dyDescent="0.25">
      <c r="A1696" s="360">
        <v>42474</v>
      </c>
      <c r="B1696" s="345">
        <v>590</v>
      </c>
      <c r="C1696" s="345">
        <v>6</v>
      </c>
      <c r="D1696" s="345">
        <v>2</v>
      </c>
      <c r="E1696" s="345" t="s">
        <v>143</v>
      </c>
      <c r="F1696" s="345" t="s">
        <v>240</v>
      </c>
      <c r="G1696" s="345" t="s">
        <v>154</v>
      </c>
      <c r="H1696" s="345" t="s">
        <v>154</v>
      </c>
      <c r="I1696" s="364">
        <v>0.13814000000000001</v>
      </c>
      <c r="J1696" s="336"/>
      <c r="L1696" s="9">
        <f t="shared" si="94"/>
        <v>104.73085670962851</v>
      </c>
    </row>
    <row r="1697" spans="1:12" x14ac:dyDescent="0.25">
      <c r="A1697" s="360">
        <v>42474</v>
      </c>
      <c r="B1697" s="345">
        <v>592</v>
      </c>
      <c r="C1697" s="345">
        <v>6</v>
      </c>
      <c r="D1697" s="345">
        <v>2</v>
      </c>
      <c r="E1697" s="345" t="s">
        <v>143</v>
      </c>
      <c r="F1697" s="345" t="s">
        <v>237</v>
      </c>
      <c r="G1697" s="345" t="s">
        <v>154</v>
      </c>
      <c r="H1697" s="345" t="s">
        <v>155</v>
      </c>
      <c r="I1697" s="364">
        <v>4.5109999999999997E-2</v>
      </c>
      <c r="J1697" s="336"/>
      <c r="L1697" s="9">
        <f t="shared" si="94"/>
        <v>34.200151630022745</v>
      </c>
    </row>
    <row r="1698" spans="1:12" x14ac:dyDescent="0.25">
      <c r="A1698" s="360">
        <v>42474</v>
      </c>
      <c r="B1698" s="345">
        <v>593</v>
      </c>
      <c r="C1698" s="345">
        <v>6</v>
      </c>
      <c r="D1698" s="345">
        <v>2</v>
      </c>
      <c r="E1698" s="345" t="s">
        <v>143</v>
      </c>
      <c r="F1698" s="345" t="s">
        <v>237</v>
      </c>
      <c r="G1698" s="345" t="s">
        <v>157</v>
      </c>
      <c r="H1698" s="345" t="s">
        <v>155</v>
      </c>
      <c r="I1698" s="364">
        <v>9.264E-2</v>
      </c>
      <c r="J1698" s="336"/>
      <c r="L1698" s="9">
        <f t="shared" si="94"/>
        <v>70.235026535253979</v>
      </c>
    </row>
    <row r="1699" spans="1:12" x14ac:dyDescent="0.25">
      <c r="A1699" s="360">
        <v>42474</v>
      </c>
      <c r="B1699" s="345">
        <v>594</v>
      </c>
      <c r="C1699" s="345">
        <v>6</v>
      </c>
      <c r="D1699" s="345">
        <v>2</v>
      </c>
      <c r="E1699" s="345" t="s">
        <v>143</v>
      </c>
      <c r="F1699" s="345" t="s">
        <v>148</v>
      </c>
      <c r="G1699" s="345" t="s">
        <v>157</v>
      </c>
      <c r="H1699" s="345" t="s">
        <v>155</v>
      </c>
      <c r="I1699" s="364">
        <v>0.35510000000000003</v>
      </c>
      <c r="J1699" s="336"/>
      <c r="L1699" s="9">
        <f t="shared" si="94"/>
        <v>269.21910538286585</v>
      </c>
    </row>
    <row r="1700" spans="1:12" x14ac:dyDescent="0.25">
      <c r="A1700" s="360">
        <v>42474</v>
      </c>
      <c r="B1700" s="345">
        <v>631</v>
      </c>
      <c r="C1700" s="345">
        <v>7</v>
      </c>
      <c r="D1700" s="345">
        <v>1</v>
      </c>
      <c r="E1700" s="345" t="s">
        <v>143</v>
      </c>
      <c r="F1700" s="345" t="s">
        <v>149</v>
      </c>
      <c r="G1700" s="345" t="s">
        <v>154</v>
      </c>
      <c r="H1700" s="345" t="s">
        <v>154</v>
      </c>
      <c r="I1700" s="364">
        <v>8.8099999999999998E-2</v>
      </c>
      <c r="J1700" s="336"/>
      <c r="L1700" s="9">
        <f t="shared" si="94"/>
        <v>66.793025018953756</v>
      </c>
    </row>
    <row r="1701" spans="1:12" x14ac:dyDescent="0.25">
      <c r="A1701" s="360">
        <v>42474</v>
      </c>
      <c r="B1701" s="345">
        <v>632</v>
      </c>
      <c r="C1701" s="345">
        <v>7</v>
      </c>
      <c r="D1701" s="345">
        <v>1</v>
      </c>
      <c r="E1701" s="345" t="s">
        <v>143</v>
      </c>
      <c r="F1701" s="345" t="s">
        <v>237</v>
      </c>
      <c r="G1701" s="345" t="s">
        <v>157</v>
      </c>
      <c r="H1701" s="345" t="s">
        <v>154</v>
      </c>
      <c r="I1701" s="364">
        <v>8.0060000000000006E-2</v>
      </c>
      <c r="J1701" s="336"/>
      <c r="L1701" s="9">
        <f t="shared" si="94"/>
        <v>60.697498104624721</v>
      </c>
    </row>
    <row r="1702" spans="1:12" x14ac:dyDescent="0.25">
      <c r="A1702" s="360">
        <v>42474</v>
      </c>
      <c r="B1702" s="345">
        <v>634</v>
      </c>
      <c r="C1702" s="345">
        <v>7</v>
      </c>
      <c r="D1702" s="345">
        <v>1</v>
      </c>
      <c r="E1702" s="345" t="s">
        <v>143</v>
      </c>
      <c r="F1702" s="345" t="s">
        <v>150</v>
      </c>
      <c r="G1702" s="345" t="s">
        <v>154</v>
      </c>
      <c r="H1702" s="345" t="s">
        <v>154</v>
      </c>
      <c r="I1702" s="364">
        <v>4.9390000000000003E-2</v>
      </c>
      <c r="J1702" s="336"/>
      <c r="L1702" s="9">
        <f t="shared" si="94"/>
        <v>37.445034116755124</v>
      </c>
    </row>
    <row r="1703" spans="1:12" x14ac:dyDescent="0.25">
      <c r="A1703" s="360">
        <v>42474</v>
      </c>
      <c r="B1703" s="345">
        <v>638</v>
      </c>
      <c r="C1703" s="345">
        <v>7</v>
      </c>
      <c r="D1703" s="345">
        <v>1</v>
      </c>
      <c r="E1703" s="345" t="s">
        <v>143</v>
      </c>
      <c r="F1703" s="345" t="s">
        <v>148</v>
      </c>
      <c r="G1703" s="345" t="s">
        <v>154</v>
      </c>
      <c r="H1703" s="345" t="s">
        <v>155</v>
      </c>
      <c r="I1703" s="364">
        <v>8.8069999999999996E-2</v>
      </c>
      <c r="J1703" s="336"/>
      <c r="L1703" s="9">
        <f t="shared" si="94"/>
        <v>66.770280515542069</v>
      </c>
    </row>
    <row r="1704" spans="1:12" x14ac:dyDescent="0.25">
      <c r="A1704" s="360">
        <v>42474</v>
      </c>
      <c r="B1704" s="345">
        <v>640</v>
      </c>
      <c r="C1704" s="345">
        <v>7</v>
      </c>
      <c r="D1704" s="345">
        <v>1</v>
      </c>
      <c r="E1704" s="345" t="s">
        <v>143</v>
      </c>
      <c r="F1704" s="345" t="s">
        <v>148</v>
      </c>
      <c r="G1704" s="345" t="s">
        <v>157</v>
      </c>
      <c r="H1704" s="345" t="s">
        <v>155</v>
      </c>
      <c r="I1704" s="364">
        <v>0.10034</v>
      </c>
      <c r="J1704" s="336"/>
      <c r="L1704" s="9">
        <f t="shared" si="94"/>
        <v>76.07278241091737</v>
      </c>
    </row>
    <row r="1705" spans="1:12" x14ac:dyDescent="0.25">
      <c r="A1705" s="360">
        <v>42474</v>
      </c>
      <c r="B1705" s="345">
        <v>641</v>
      </c>
      <c r="C1705" s="345">
        <v>7</v>
      </c>
      <c r="D1705" s="345">
        <v>1</v>
      </c>
      <c r="E1705" s="345" t="s">
        <v>143</v>
      </c>
      <c r="F1705" s="345" t="s">
        <v>151</v>
      </c>
      <c r="G1705" s="345" t="s">
        <v>154</v>
      </c>
      <c r="H1705" s="345" t="s">
        <v>154</v>
      </c>
      <c r="I1705" s="364">
        <v>5.3069999999999999E-2</v>
      </c>
      <c r="J1705" s="336"/>
      <c r="L1705" s="9">
        <f t="shared" si="94"/>
        <v>40.235026535253986</v>
      </c>
    </row>
    <row r="1706" spans="1:12" x14ac:dyDescent="0.25">
      <c r="A1706" s="360">
        <v>42474</v>
      </c>
      <c r="B1706" s="345">
        <v>644</v>
      </c>
      <c r="C1706" s="345">
        <v>7</v>
      </c>
      <c r="D1706" s="345">
        <v>1</v>
      </c>
      <c r="E1706" s="345" t="s">
        <v>143</v>
      </c>
      <c r="F1706" s="345" t="s">
        <v>237</v>
      </c>
      <c r="G1706" s="345" t="s">
        <v>154</v>
      </c>
      <c r="H1706" s="345" t="s">
        <v>156</v>
      </c>
      <c r="I1706" s="364">
        <v>0.14671000000000001</v>
      </c>
      <c r="J1706" s="336"/>
      <c r="L1706" s="9">
        <f t="shared" si="94"/>
        <v>111.22820318423049</v>
      </c>
    </row>
    <row r="1707" spans="1:12" x14ac:dyDescent="0.25">
      <c r="A1707" s="360">
        <v>42474</v>
      </c>
      <c r="B1707" s="345">
        <v>645</v>
      </c>
      <c r="C1707" s="345">
        <v>7</v>
      </c>
      <c r="D1707" s="345">
        <v>1</v>
      </c>
      <c r="E1707" s="345" t="s">
        <v>143</v>
      </c>
      <c r="F1707" s="345" t="s">
        <v>241</v>
      </c>
      <c r="G1707" s="345" t="s">
        <v>154</v>
      </c>
      <c r="H1707" s="345" t="s">
        <v>154</v>
      </c>
      <c r="I1707" s="364">
        <v>5.4080000000000003E-2</v>
      </c>
      <c r="J1707" s="336"/>
      <c r="L1707" s="9">
        <f t="shared" si="94"/>
        <v>41.000758150113732</v>
      </c>
    </row>
    <row r="1708" spans="1:12" x14ac:dyDescent="0.25">
      <c r="A1708" s="360">
        <v>42474</v>
      </c>
      <c r="B1708" s="345">
        <v>647</v>
      </c>
      <c r="C1708" s="345">
        <v>7</v>
      </c>
      <c r="D1708" s="345">
        <v>1</v>
      </c>
      <c r="E1708" s="345" t="s">
        <v>143</v>
      </c>
      <c r="F1708" s="345" t="s">
        <v>237</v>
      </c>
      <c r="G1708" s="345" t="s">
        <v>154</v>
      </c>
      <c r="H1708" s="345" t="s">
        <v>154</v>
      </c>
      <c r="I1708" s="364">
        <v>4.6620000000000002E-2</v>
      </c>
      <c r="J1708" s="336"/>
      <c r="L1708" s="9">
        <f t="shared" si="94"/>
        <v>35.344958301743752</v>
      </c>
    </row>
    <row r="1709" spans="1:12" x14ac:dyDescent="0.25">
      <c r="A1709" s="360">
        <v>42474</v>
      </c>
      <c r="B1709" s="345">
        <v>648</v>
      </c>
      <c r="C1709" s="345">
        <v>7</v>
      </c>
      <c r="D1709" s="345">
        <v>1</v>
      </c>
      <c r="E1709" s="345" t="s">
        <v>143</v>
      </c>
      <c r="F1709" s="345" t="s">
        <v>149</v>
      </c>
      <c r="G1709" s="345" t="s">
        <v>154</v>
      </c>
      <c r="H1709" s="345" t="s">
        <v>156</v>
      </c>
      <c r="I1709" s="364">
        <v>3.0669999999999999E-2</v>
      </c>
      <c r="J1709" s="336"/>
      <c r="L1709" s="9">
        <f t="shared" si="94"/>
        <v>23.252463987869596</v>
      </c>
    </row>
    <row r="1710" spans="1:12" x14ac:dyDescent="0.25">
      <c r="A1710" s="360">
        <v>42474</v>
      </c>
      <c r="B1710" s="345">
        <v>650</v>
      </c>
      <c r="C1710" s="345">
        <v>7</v>
      </c>
      <c r="D1710" s="345">
        <v>1</v>
      </c>
      <c r="E1710" s="345" t="s">
        <v>143</v>
      </c>
      <c r="F1710" s="345" t="s">
        <v>237</v>
      </c>
      <c r="G1710" s="345" t="s">
        <v>157</v>
      </c>
      <c r="H1710" s="345" t="s">
        <v>155</v>
      </c>
      <c r="I1710" s="364">
        <v>0.13858000000000001</v>
      </c>
      <c r="J1710" s="336"/>
      <c r="L1710" s="9">
        <f t="shared" si="94"/>
        <v>105.06444275966643</v>
      </c>
    </row>
    <row r="1711" spans="1:12" x14ac:dyDescent="0.25">
      <c r="A1711" s="360">
        <v>42474</v>
      </c>
      <c r="B1711" s="345">
        <v>651</v>
      </c>
      <c r="C1711" s="345">
        <v>7</v>
      </c>
      <c r="D1711" s="345">
        <v>1</v>
      </c>
      <c r="E1711" s="345" t="s">
        <v>143</v>
      </c>
      <c r="F1711" s="345" t="s">
        <v>148</v>
      </c>
      <c r="G1711" s="345" t="s">
        <v>157</v>
      </c>
      <c r="H1711" s="345" t="s">
        <v>154</v>
      </c>
      <c r="I1711" s="364">
        <v>8.9929999999999996E-2</v>
      </c>
      <c r="J1711" s="336"/>
      <c r="L1711" s="9">
        <f t="shared" si="94"/>
        <v>68.180439727065959</v>
      </c>
    </row>
    <row r="1712" spans="1:12" x14ac:dyDescent="0.25">
      <c r="A1712" s="360">
        <v>42474</v>
      </c>
      <c r="B1712" s="345">
        <v>652</v>
      </c>
      <c r="C1712" s="345">
        <v>7</v>
      </c>
      <c r="D1712" s="345">
        <v>1</v>
      </c>
      <c r="E1712" s="345" t="s">
        <v>143</v>
      </c>
      <c r="F1712" s="345" t="s">
        <v>240</v>
      </c>
      <c r="G1712" s="345" t="s">
        <v>154</v>
      </c>
      <c r="H1712" s="345" t="s">
        <v>154</v>
      </c>
      <c r="I1712" s="364">
        <v>7.3709999999999998E-2</v>
      </c>
      <c r="J1712" s="336"/>
      <c r="L1712" s="9">
        <f t="shared" si="94"/>
        <v>55.883244882486736</v>
      </c>
    </row>
    <row r="1713" spans="1:12" x14ac:dyDescent="0.25">
      <c r="A1713" s="360">
        <v>42474</v>
      </c>
      <c r="B1713" s="345">
        <v>653</v>
      </c>
      <c r="C1713" s="345">
        <v>7</v>
      </c>
      <c r="D1713" s="345">
        <v>1</v>
      </c>
      <c r="E1713" s="345" t="s">
        <v>143</v>
      </c>
      <c r="F1713" s="345" t="s">
        <v>149</v>
      </c>
      <c r="G1713" s="345" t="s">
        <v>154</v>
      </c>
      <c r="H1713" s="345" t="s">
        <v>155</v>
      </c>
      <c r="I1713" s="364">
        <v>6.88E-2</v>
      </c>
      <c r="J1713" s="336"/>
      <c r="L1713" s="9">
        <f t="shared" si="94"/>
        <v>52.160727824109173</v>
      </c>
    </row>
    <row r="1714" spans="1:12" x14ac:dyDescent="0.25">
      <c r="A1714" s="360">
        <v>42474</v>
      </c>
      <c r="B1714" s="345">
        <v>654</v>
      </c>
      <c r="C1714" s="345">
        <v>7</v>
      </c>
      <c r="D1714" s="345">
        <v>1</v>
      </c>
      <c r="E1714" s="345" t="s">
        <v>143</v>
      </c>
      <c r="F1714" s="345" t="s">
        <v>148</v>
      </c>
      <c r="G1714" s="345" t="s">
        <v>154</v>
      </c>
      <c r="H1714" s="345" t="s">
        <v>156</v>
      </c>
      <c r="I1714" s="364">
        <v>0.12901000000000001</v>
      </c>
      <c r="J1714" s="336"/>
      <c r="L1714" s="9">
        <f t="shared" si="94"/>
        <v>97.808946171341944</v>
      </c>
    </row>
    <row r="1715" spans="1:12" x14ac:dyDescent="0.25">
      <c r="A1715" s="360">
        <v>42474</v>
      </c>
      <c r="B1715" s="345">
        <v>655</v>
      </c>
      <c r="C1715" s="345">
        <v>7</v>
      </c>
      <c r="D1715" s="345">
        <v>1</v>
      </c>
      <c r="E1715" s="345" t="s">
        <v>143</v>
      </c>
      <c r="F1715" s="345" t="s">
        <v>151</v>
      </c>
      <c r="G1715" s="345" t="s">
        <v>154</v>
      </c>
      <c r="H1715" s="345" t="s">
        <v>156</v>
      </c>
      <c r="I1715" s="364">
        <v>6.3009999999999997E-2</v>
      </c>
      <c r="J1715" s="336"/>
      <c r="L1715" s="9">
        <f t="shared" si="94"/>
        <v>47.771038665655794</v>
      </c>
    </row>
    <row r="1716" spans="1:12" x14ac:dyDescent="0.25">
      <c r="A1716" s="360">
        <v>42474</v>
      </c>
      <c r="B1716" s="345">
        <v>661</v>
      </c>
      <c r="C1716" s="345">
        <v>7</v>
      </c>
      <c r="D1716" s="345">
        <v>1</v>
      </c>
      <c r="E1716" s="345" t="s">
        <v>143</v>
      </c>
      <c r="F1716" s="345" t="s">
        <v>148</v>
      </c>
      <c r="G1716" s="345" t="s">
        <v>154</v>
      </c>
      <c r="H1716" s="345" t="s">
        <v>154</v>
      </c>
      <c r="I1716" s="364">
        <v>0.22342999999999999</v>
      </c>
      <c r="J1716" s="336"/>
      <c r="L1716" s="9">
        <f t="shared" si="94"/>
        <v>169.39347990902198</v>
      </c>
    </row>
    <row r="1717" spans="1:12" x14ac:dyDescent="0.25">
      <c r="A1717" s="360">
        <v>42474</v>
      </c>
      <c r="B1717" s="345">
        <v>662</v>
      </c>
      <c r="C1717" s="345">
        <v>7</v>
      </c>
      <c r="D1717" s="345">
        <v>1</v>
      </c>
      <c r="E1717" s="345" t="s">
        <v>143</v>
      </c>
      <c r="F1717" s="345" t="s">
        <v>237</v>
      </c>
      <c r="G1717" s="345" t="s">
        <v>157</v>
      </c>
      <c r="H1717" s="345" t="s">
        <v>156</v>
      </c>
      <c r="I1717" s="364">
        <v>6.2050000000000001E-2</v>
      </c>
      <c r="J1717" s="336"/>
      <c r="L1717" s="9">
        <f t="shared" si="94"/>
        <v>47.043214556482184</v>
      </c>
    </row>
    <row r="1718" spans="1:12" x14ac:dyDescent="0.25">
      <c r="A1718" s="360">
        <v>42474</v>
      </c>
      <c r="B1718" s="345">
        <v>663</v>
      </c>
      <c r="C1718" s="345">
        <v>7</v>
      </c>
      <c r="D1718" s="345">
        <v>1</v>
      </c>
      <c r="E1718" s="345" t="s">
        <v>143</v>
      </c>
      <c r="F1718" s="345" t="s">
        <v>237</v>
      </c>
      <c r="G1718" s="345" t="s">
        <v>154</v>
      </c>
      <c r="H1718" s="345" t="s">
        <v>155</v>
      </c>
      <c r="I1718" s="364">
        <v>0.10715</v>
      </c>
      <c r="J1718" s="336"/>
      <c r="L1718" s="9">
        <f t="shared" ref="L1718:N1742" si="95">(10000*I1718)/13.19</f>
        <v>81.235784685367705</v>
      </c>
    </row>
    <row r="1719" spans="1:12" x14ac:dyDescent="0.25">
      <c r="A1719" s="360">
        <v>42474</v>
      </c>
      <c r="B1719" s="345">
        <v>664</v>
      </c>
      <c r="C1719" s="345">
        <v>7</v>
      </c>
      <c r="D1719" s="345">
        <v>1</v>
      </c>
      <c r="E1719" s="345" t="s">
        <v>143</v>
      </c>
      <c r="F1719" s="345" t="s">
        <v>148</v>
      </c>
      <c r="G1719" s="345" t="s">
        <v>157</v>
      </c>
      <c r="H1719" s="345" t="s">
        <v>156</v>
      </c>
      <c r="I1719" s="364">
        <v>0.2112</v>
      </c>
      <c r="J1719" s="336"/>
      <c r="L1719" s="9">
        <f t="shared" si="95"/>
        <v>160.12130401819562</v>
      </c>
    </row>
    <row r="1720" spans="1:12" x14ac:dyDescent="0.25">
      <c r="A1720" s="360">
        <v>42474</v>
      </c>
      <c r="B1720" s="345">
        <v>665</v>
      </c>
      <c r="C1720" s="345">
        <v>7</v>
      </c>
      <c r="D1720" s="345">
        <v>1</v>
      </c>
      <c r="E1720" s="345" t="s">
        <v>143</v>
      </c>
      <c r="F1720" s="345" t="s">
        <v>151</v>
      </c>
      <c r="G1720" s="345" t="s">
        <v>154</v>
      </c>
      <c r="H1720" s="345" t="s">
        <v>155</v>
      </c>
      <c r="I1720" s="364">
        <v>0.21706</v>
      </c>
      <c r="J1720" s="336"/>
      <c r="L1720" s="9">
        <f t="shared" si="95"/>
        <v>164.56406368460955</v>
      </c>
    </row>
    <row r="1721" spans="1:12" x14ac:dyDescent="0.25">
      <c r="A1721" s="360">
        <v>42474</v>
      </c>
      <c r="B1721" s="345">
        <v>736</v>
      </c>
      <c r="C1721" s="345">
        <v>8</v>
      </c>
      <c r="D1721" s="345">
        <v>1</v>
      </c>
      <c r="E1721" s="345" t="s">
        <v>143</v>
      </c>
      <c r="F1721" s="345" t="s">
        <v>237</v>
      </c>
      <c r="G1721" s="345" t="s">
        <v>157</v>
      </c>
      <c r="H1721" s="345" t="s">
        <v>155</v>
      </c>
      <c r="I1721" s="178">
        <v>0.22434000000000001</v>
      </c>
      <c r="J1721" s="336"/>
      <c r="L1721" s="9">
        <f t="shared" si="95"/>
        <v>170.08339651250949</v>
      </c>
    </row>
    <row r="1722" spans="1:12" x14ac:dyDescent="0.25">
      <c r="A1722" s="360">
        <v>42474</v>
      </c>
      <c r="B1722" s="345">
        <v>737</v>
      </c>
      <c r="C1722" s="345">
        <v>8</v>
      </c>
      <c r="D1722" s="345">
        <v>1</v>
      </c>
      <c r="E1722" s="345" t="s">
        <v>143</v>
      </c>
      <c r="F1722" s="345" t="s">
        <v>237</v>
      </c>
      <c r="G1722" s="345" t="s">
        <v>154</v>
      </c>
      <c r="H1722" s="345" t="s">
        <v>155</v>
      </c>
      <c r="I1722" s="364">
        <v>5.7860000000000002E-2</v>
      </c>
      <c r="J1722" s="336"/>
      <c r="L1722" s="9">
        <f t="shared" si="95"/>
        <v>43.866565579984844</v>
      </c>
    </row>
    <row r="1723" spans="1:12" x14ac:dyDescent="0.25">
      <c r="A1723" s="360">
        <v>42474</v>
      </c>
      <c r="B1723" s="345">
        <v>740</v>
      </c>
      <c r="C1723" s="345">
        <v>8</v>
      </c>
      <c r="D1723" s="345">
        <v>1</v>
      </c>
      <c r="E1723" s="345" t="s">
        <v>143</v>
      </c>
      <c r="F1723" s="345" t="s">
        <v>148</v>
      </c>
      <c r="G1723" s="345" t="s">
        <v>157</v>
      </c>
      <c r="H1723" s="345" t="s">
        <v>155</v>
      </c>
      <c r="I1723" s="364">
        <v>2.6349999999999998E-2</v>
      </c>
      <c r="J1723" s="336"/>
      <c r="L1723" s="9">
        <f t="shared" si="95"/>
        <v>19.977255496588324</v>
      </c>
    </row>
    <row r="1724" spans="1:12" x14ac:dyDescent="0.25">
      <c r="A1724" s="360">
        <v>42474</v>
      </c>
      <c r="B1724" s="345">
        <v>743</v>
      </c>
      <c r="C1724" s="345">
        <v>8</v>
      </c>
      <c r="D1724" s="345">
        <v>1</v>
      </c>
      <c r="E1724" s="345" t="s">
        <v>143</v>
      </c>
      <c r="F1724" s="345" t="s">
        <v>149</v>
      </c>
      <c r="G1724" s="345" t="s">
        <v>154</v>
      </c>
      <c r="H1724" s="345" t="s">
        <v>154</v>
      </c>
      <c r="I1724" s="364">
        <v>3.6819999999999999E-2</v>
      </c>
      <c r="J1724" s="336"/>
      <c r="L1724" s="9">
        <f t="shared" si="95"/>
        <v>27.915087187263079</v>
      </c>
    </row>
    <row r="1725" spans="1:12" x14ac:dyDescent="0.25">
      <c r="A1725" s="360">
        <v>42474</v>
      </c>
      <c r="B1725" s="345">
        <v>744</v>
      </c>
      <c r="C1725" s="345">
        <v>8</v>
      </c>
      <c r="D1725" s="345">
        <v>1</v>
      </c>
      <c r="E1725" s="345" t="s">
        <v>143</v>
      </c>
      <c r="F1725" s="345" t="s">
        <v>148</v>
      </c>
      <c r="G1725" s="345" t="s">
        <v>154</v>
      </c>
      <c r="H1725" s="345" t="s">
        <v>154</v>
      </c>
      <c r="I1725" s="364">
        <v>1.2500000000000001E-2</v>
      </c>
      <c r="J1725" s="336"/>
      <c r="L1725" s="9">
        <f t="shared" si="95"/>
        <v>9.4768764215314629</v>
      </c>
    </row>
    <row r="1726" spans="1:12" x14ac:dyDescent="0.25">
      <c r="A1726" s="360">
        <v>42474</v>
      </c>
      <c r="B1726" s="345">
        <v>745</v>
      </c>
      <c r="C1726" s="345">
        <v>8</v>
      </c>
      <c r="D1726" s="345">
        <v>1</v>
      </c>
      <c r="E1726" s="345" t="s">
        <v>143</v>
      </c>
      <c r="F1726" s="345" t="s">
        <v>148</v>
      </c>
      <c r="G1726" s="345" t="s">
        <v>154</v>
      </c>
      <c r="H1726" s="345" t="s">
        <v>155</v>
      </c>
      <c r="I1726" s="364">
        <v>2.666E-2</v>
      </c>
      <c r="J1726" s="336"/>
      <c r="L1726" s="9">
        <f t="shared" si="95"/>
        <v>20.212282031842307</v>
      </c>
    </row>
    <row r="1727" spans="1:12" x14ac:dyDescent="0.25">
      <c r="A1727" s="360">
        <v>42474</v>
      </c>
      <c r="B1727" s="345">
        <v>746</v>
      </c>
      <c r="C1727" s="345">
        <v>8</v>
      </c>
      <c r="D1727" s="345">
        <v>1</v>
      </c>
      <c r="E1727" s="345" t="s">
        <v>143</v>
      </c>
      <c r="F1727" s="345" t="s">
        <v>151</v>
      </c>
      <c r="G1727" s="345" t="s">
        <v>154</v>
      </c>
      <c r="H1727" s="345" t="s">
        <v>154</v>
      </c>
      <c r="I1727" s="364">
        <v>2.3130000000000001E-2</v>
      </c>
      <c r="J1727" s="336"/>
      <c r="L1727" s="9">
        <f t="shared" si="95"/>
        <v>17.536012130401822</v>
      </c>
    </row>
    <row r="1728" spans="1:12" x14ac:dyDescent="0.25">
      <c r="A1728" s="360">
        <v>42474</v>
      </c>
      <c r="B1728" s="345">
        <v>749</v>
      </c>
      <c r="C1728" s="345">
        <v>8</v>
      </c>
      <c r="D1728" s="345">
        <v>1</v>
      </c>
      <c r="E1728" s="345" t="s">
        <v>143</v>
      </c>
      <c r="F1728" s="345" t="s">
        <v>151</v>
      </c>
      <c r="G1728" s="345" t="s">
        <v>154</v>
      </c>
      <c r="H1728" s="345" t="s">
        <v>155</v>
      </c>
      <c r="I1728" s="364">
        <v>3.7999999999999999E-2</v>
      </c>
      <c r="J1728" s="336"/>
      <c r="L1728" s="9">
        <f t="shared" si="95"/>
        <v>28.809704321455648</v>
      </c>
    </row>
    <row r="1729" spans="1:14" x14ac:dyDescent="0.25">
      <c r="A1729" s="360">
        <v>42474</v>
      </c>
      <c r="B1729" s="345">
        <v>750</v>
      </c>
      <c r="C1729" s="345">
        <v>8</v>
      </c>
      <c r="D1729" s="345">
        <v>1</v>
      </c>
      <c r="E1729" s="345" t="s">
        <v>143</v>
      </c>
      <c r="F1729" s="345" t="s">
        <v>149</v>
      </c>
      <c r="G1729" s="345" t="s">
        <v>154</v>
      </c>
      <c r="H1729" s="345" t="s">
        <v>156</v>
      </c>
      <c r="I1729" s="364">
        <v>0.11434999999999999</v>
      </c>
      <c r="J1729" s="336"/>
      <c r="L1729" s="9">
        <f t="shared" si="95"/>
        <v>86.694465504169827</v>
      </c>
    </row>
    <row r="1730" spans="1:14" x14ac:dyDescent="0.25">
      <c r="A1730" s="360">
        <v>42474</v>
      </c>
      <c r="B1730" s="345">
        <v>751</v>
      </c>
      <c r="C1730" s="345">
        <v>8</v>
      </c>
      <c r="D1730" s="345">
        <v>1</v>
      </c>
      <c r="E1730" s="345" t="s">
        <v>143</v>
      </c>
      <c r="F1730" s="345" t="s">
        <v>237</v>
      </c>
      <c r="G1730" s="345" t="s">
        <v>154</v>
      </c>
      <c r="H1730" s="345" t="s">
        <v>156</v>
      </c>
      <c r="I1730" s="364">
        <v>0.10187</v>
      </c>
      <c r="J1730" s="336"/>
      <c r="L1730" s="9">
        <f t="shared" si="95"/>
        <v>77.232752084912818</v>
      </c>
    </row>
    <row r="1731" spans="1:14" x14ac:dyDescent="0.25">
      <c r="A1731" s="360">
        <v>42474</v>
      </c>
      <c r="B1731" s="345">
        <v>752</v>
      </c>
      <c r="C1731" s="345">
        <v>8</v>
      </c>
      <c r="D1731" s="345">
        <v>1</v>
      </c>
      <c r="E1731" s="345" t="s">
        <v>143</v>
      </c>
      <c r="F1731" s="345" t="s">
        <v>237</v>
      </c>
      <c r="G1731" s="345" t="s">
        <v>157</v>
      </c>
      <c r="H1731" s="345" t="s">
        <v>154</v>
      </c>
      <c r="I1731" s="364">
        <v>5.917E-2</v>
      </c>
      <c r="J1731" s="336"/>
      <c r="L1731" s="9">
        <f t="shared" si="95"/>
        <v>44.859742228961338</v>
      </c>
    </row>
    <row r="1732" spans="1:14" x14ac:dyDescent="0.25">
      <c r="A1732" s="360">
        <v>42474</v>
      </c>
      <c r="B1732" s="345">
        <v>753</v>
      </c>
      <c r="C1732" s="345">
        <v>8</v>
      </c>
      <c r="D1732" s="345">
        <v>1</v>
      </c>
      <c r="E1732" s="345" t="s">
        <v>143</v>
      </c>
      <c r="F1732" s="345" t="s">
        <v>148</v>
      </c>
      <c r="G1732" s="345" t="s">
        <v>157</v>
      </c>
      <c r="H1732" s="345" t="s">
        <v>156</v>
      </c>
      <c r="I1732" s="364">
        <v>6.3850000000000004E-2</v>
      </c>
      <c r="J1732" s="336"/>
      <c r="L1732" s="9">
        <f t="shared" si="95"/>
        <v>48.407884761182714</v>
      </c>
    </row>
    <row r="1733" spans="1:14" x14ac:dyDescent="0.25">
      <c r="A1733" s="360">
        <v>42474</v>
      </c>
      <c r="B1733" s="345">
        <v>754</v>
      </c>
      <c r="C1733" s="345">
        <v>8</v>
      </c>
      <c r="D1733" s="345">
        <v>1</v>
      </c>
      <c r="E1733" s="345" t="s">
        <v>143</v>
      </c>
      <c r="F1733" s="345" t="s">
        <v>237</v>
      </c>
      <c r="G1733" s="345" t="s">
        <v>154</v>
      </c>
      <c r="H1733" s="345" t="s">
        <v>154</v>
      </c>
      <c r="I1733" s="364">
        <v>4.7719999999999999E-2</v>
      </c>
      <c r="J1733" s="336"/>
      <c r="L1733" s="9">
        <f t="shared" si="95"/>
        <v>36.178923426838516</v>
      </c>
    </row>
    <row r="1734" spans="1:14" x14ac:dyDescent="0.25">
      <c r="A1734" s="360">
        <v>42474</v>
      </c>
      <c r="B1734" s="345">
        <v>755</v>
      </c>
      <c r="C1734" s="345">
        <v>8</v>
      </c>
      <c r="D1734" s="345">
        <v>1</v>
      </c>
      <c r="E1734" s="345" t="s">
        <v>143</v>
      </c>
      <c r="F1734" s="345" t="s">
        <v>149</v>
      </c>
      <c r="G1734" s="345" t="s">
        <v>154</v>
      </c>
      <c r="H1734" s="345" t="s">
        <v>155</v>
      </c>
      <c r="I1734" s="364">
        <v>5.8349999999999999E-2</v>
      </c>
      <c r="J1734" s="336"/>
      <c r="L1734" s="9">
        <f t="shared" si="95"/>
        <v>44.238059135708873</v>
      </c>
    </row>
    <row r="1735" spans="1:14" x14ac:dyDescent="0.25">
      <c r="A1735" s="360">
        <v>42474</v>
      </c>
      <c r="B1735" s="345">
        <v>756</v>
      </c>
      <c r="C1735" s="345">
        <v>8</v>
      </c>
      <c r="D1735" s="345">
        <v>1</v>
      </c>
      <c r="E1735" s="345" t="s">
        <v>143</v>
      </c>
      <c r="F1735" s="345" t="s">
        <v>241</v>
      </c>
      <c r="G1735" s="345" t="s">
        <v>154</v>
      </c>
      <c r="H1735" s="345" t="s">
        <v>154</v>
      </c>
      <c r="I1735" s="364">
        <v>0.16675000000000001</v>
      </c>
      <c r="J1735" s="336"/>
      <c r="L1735" s="9">
        <f t="shared" si="95"/>
        <v>126.42153146322973</v>
      </c>
    </row>
    <row r="1736" spans="1:14" x14ac:dyDescent="0.25">
      <c r="A1736" s="360">
        <v>42474</v>
      </c>
      <c r="B1736" s="345">
        <v>758</v>
      </c>
      <c r="C1736" s="345">
        <v>8</v>
      </c>
      <c r="D1736" s="345">
        <v>1</v>
      </c>
      <c r="E1736" s="345" t="s">
        <v>143</v>
      </c>
      <c r="F1736" s="345" t="s">
        <v>148</v>
      </c>
      <c r="G1736" s="345" t="s">
        <v>157</v>
      </c>
      <c r="H1736" s="345" t="s">
        <v>154</v>
      </c>
      <c r="I1736" s="364">
        <v>3.1029999999999999E-2</v>
      </c>
      <c r="J1736" s="336"/>
      <c r="L1736" s="9">
        <f t="shared" si="95"/>
        <v>23.525398028809708</v>
      </c>
    </row>
    <row r="1737" spans="1:14" x14ac:dyDescent="0.25">
      <c r="A1737" s="360">
        <v>42474</v>
      </c>
      <c r="B1737" s="345">
        <v>760</v>
      </c>
      <c r="C1737" s="345">
        <v>8</v>
      </c>
      <c r="D1737" s="345">
        <v>1</v>
      </c>
      <c r="E1737" s="345" t="s">
        <v>143</v>
      </c>
      <c r="F1737" s="345" t="s">
        <v>237</v>
      </c>
      <c r="G1737" s="345" t="s">
        <v>157</v>
      </c>
      <c r="H1737" s="345" t="s">
        <v>156</v>
      </c>
      <c r="I1737" s="364">
        <v>6.2850000000000003E-2</v>
      </c>
      <c r="J1737" s="336"/>
      <c r="L1737" s="9">
        <f t="shared" si="95"/>
        <v>47.6497346474602</v>
      </c>
    </row>
    <row r="1738" spans="1:14" x14ac:dyDescent="0.25">
      <c r="A1738" s="360">
        <v>42474</v>
      </c>
      <c r="B1738" s="345">
        <v>762</v>
      </c>
      <c r="C1738" s="345">
        <v>8</v>
      </c>
      <c r="D1738" s="345">
        <v>1</v>
      </c>
      <c r="E1738" s="345" t="s">
        <v>143</v>
      </c>
      <c r="F1738" s="345" t="s">
        <v>151</v>
      </c>
      <c r="G1738" s="345" t="s">
        <v>154</v>
      </c>
      <c r="H1738" s="345" t="s">
        <v>156</v>
      </c>
      <c r="I1738" s="364">
        <v>6.4159999999999995E-2</v>
      </c>
      <c r="J1738" s="336"/>
      <c r="L1738" s="9">
        <f t="shared" si="95"/>
        <v>48.642911296436687</v>
      </c>
    </row>
    <row r="1739" spans="1:14" x14ac:dyDescent="0.25">
      <c r="A1739" s="360">
        <v>42474</v>
      </c>
      <c r="B1739" s="345">
        <v>765</v>
      </c>
      <c r="C1739" s="345">
        <v>8</v>
      </c>
      <c r="D1739" s="345">
        <v>1</v>
      </c>
      <c r="E1739" s="345" t="s">
        <v>143</v>
      </c>
      <c r="F1739" s="345" t="s">
        <v>150</v>
      </c>
      <c r="G1739" s="345" t="s">
        <v>154</v>
      </c>
      <c r="H1739" s="345" t="s">
        <v>154</v>
      </c>
      <c r="I1739" s="364">
        <v>6.3119999999999996E-2</v>
      </c>
      <c r="J1739" s="336"/>
      <c r="L1739" s="9">
        <f t="shared" si="95"/>
        <v>47.854435178165275</v>
      </c>
    </row>
    <row r="1740" spans="1:14" x14ac:dyDescent="0.25">
      <c r="A1740" s="360">
        <v>42474</v>
      </c>
      <c r="B1740" s="345">
        <v>769</v>
      </c>
      <c r="C1740" s="345">
        <v>8</v>
      </c>
      <c r="D1740" s="345">
        <v>1</v>
      </c>
      <c r="E1740" s="345" t="s">
        <v>143</v>
      </c>
      <c r="F1740" s="345" t="s">
        <v>240</v>
      </c>
      <c r="G1740" s="345" t="s">
        <v>154</v>
      </c>
      <c r="H1740" s="345" t="s">
        <v>154</v>
      </c>
      <c r="I1740" s="364">
        <v>2.444E-2</v>
      </c>
      <c r="J1740" s="336"/>
      <c r="L1740" s="9">
        <f t="shared" si="95"/>
        <v>18.52918877937832</v>
      </c>
    </row>
    <row r="1741" spans="1:14" ht="15.75" thickBot="1" x14ac:dyDescent="0.3">
      <c r="A1741" s="451">
        <v>42474</v>
      </c>
      <c r="B1741" s="362">
        <v>770</v>
      </c>
      <c r="C1741" s="362">
        <v>8</v>
      </c>
      <c r="D1741" s="362">
        <v>1</v>
      </c>
      <c r="E1741" s="362" t="s">
        <v>143</v>
      </c>
      <c r="F1741" s="362" t="s">
        <v>148</v>
      </c>
      <c r="G1741" s="362" t="s">
        <v>154</v>
      </c>
      <c r="H1741" s="362" t="s">
        <v>156</v>
      </c>
      <c r="I1741" s="452">
        <v>5.6840000000000002E-2</v>
      </c>
      <c r="J1741" s="367"/>
      <c r="K1741" s="453"/>
      <c r="L1741" s="369">
        <f t="shared" si="95"/>
        <v>43.093252463987866</v>
      </c>
      <c r="M1741" s="453"/>
      <c r="N1741" s="453"/>
    </row>
    <row r="1742" spans="1:14" x14ac:dyDescent="0.25">
      <c r="A1742" s="449">
        <v>42851</v>
      </c>
      <c r="B1742" s="361">
        <v>71</v>
      </c>
      <c r="C1742" s="148">
        <v>1</v>
      </c>
      <c r="D1742" s="148">
        <v>3</v>
      </c>
      <c r="E1742" s="148" t="s">
        <v>143</v>
      </c>
      <c r="F1742" s="148" t="s">
        <v>148</v>
      </c>
      <c r="G1742" s="148" t="s">
        <v>157</v>
      </c>
      <c r="H1742" s="148" t="s">
        <v>156</v>
      </c>
      <c r="I1742" s="450">
        <v>0.21315000000000001</v>
      </c>
      <c r="J1742" s="392">
        <v>6.7970000000000003E-2</v>
      </c>
      <c r="K1742" s="450">
        <f>SUM(I1742:J1742)</f>
        <v>0.28112000000000004</v>
      </c>
      <c r="L1742" s="9">
        <f t="shared" si="95"/>
        <v>161.59969673995451</v>
      </c>
      <c r="M1742" s="9">
        <f t="shared" si="95"/>
        <v>51.531463229719492</v>
      </c>
      <c r="N1742" s="9">
        <f t="shared" si="95"/>
        <v>213.13115996967403</v>
      </c>
    </row>
    <row r="1743" spans="1:14" x14ac:dyDescent="0.25">
      <c r="A1743" s="338">
        <v>42851</v>
      </c>
      <c r="B1743" s="345">
        <v>74</v>
      </c>
      <c r="C1743" s="339">
        <v>1</v>
      </c>
      <c r="D1743" s="339">
        <v>3</v>
      </c>
      <c r="E1743" s="339" t="s">
        <v>143</v>
      </c>
      <c r="F1743" s="339" t="s">
        <v>150</v>
      </c>
      <c r="G1743" s="339" t="s">
        <v>154</v>
      </c>
      <c r="H1743" s="339" t="s">
        <v>154</v>
      </c>
      <c r="I1743" s="326">
        <v>1.0630000000000001E-2</v>
      </c>
      <c r="J1743" s="326">
        <v>5.3099999999999996E-3</v>
      </c>
      <c r="K1743" s="326">
        <f t="shared" ref="K1743:K1806" si="96">SUM(I1743:J1743)</f>
        <v>1.5939999999999999E-2</v>
      </c>
      <c r="L1743" s="9">
        <f t="shared" ref="L1743:L1744" si="97">(10000*I1743)/13.19</f>
        <v>8.0591357088703575</v>
      </c>
      <c r="M1743" s="9">
        <f t="shared" ref="M1743:M1744" si="98">(10000*J1743)/13.19</f>
        <v>4.0257771038665657</v>
      </c>
      <c r="N1743" s="9">
        <f t="shared" ref="N1743:N1744" si="99">(10000*K1743)/13.19</f>
        <v>12.084912812736922</v>
      </c>
    </row>
    <row r="1744" spans="1:14" x14ac:dyDescent="0.25">
      <c r="A1744" s="338">
        <v>42851</v>
      </c>
      <c r="B1744" s="345">
        <v>80</v>
      </c>
      <c r="C1744" s="339">
        <v>1</v>
      </c>
      <c r="D1744" s="339">
        <v>3</v>
      </c>
      <c r="E1744" s="339" t="s">
        <v>143</v>
      </c>
      <c r="F1744" s="339" t="s">
        <v>148</v>
      </c>
      <c r="G1744" s="339" t="s">
        <v>154</v>
      </c>
      <c r="H1744" s="339" t="s">
        <v>154</v>
      </c>
      <c r="I1744" s="326">
        <v>7.7329999999999996E-2</v>
      </c>
      <c r="J1744" s="326">
        <v>1.9820000000000001E-2</v>
      </c>
      <c r="K1744" s="326">
        <f t="shared" si="96"/>
        <v>9.715E-2</v>
      </c>
      <c r="L1744" s="9">
        <f t="shared" si="97"/>
        <v>58.627748294162245</v>
      </c>
      <c r="M1744" s="9">
        <f t="shared" si="98"/>
        <v>15.02653525398029</v>
      </c>
      <c r="N1744" s="9">
        <f t="shared" si="99"/>
        <v>73.65428354814253</v>
      </c>
    </row>
    <row r="1745" spans="1:14" x14ac:dyDescent="0.25">
      <c r="A1745" s="338">
        <v>42851</v>
      </c>
      <c r="B1745" s="345">
        <v>86</v>
      </c>
      <c r="C1745" s="339">
        <v>1</v>
      </c>
      <c r="D1745" s="339">
        <v>3</v>
      </c>
      <c r="E1745" s="339" t="s">
        <v>143</v>
      </c>
      <c r="F1745" s="339" t="s">
        <v>149</v>
      </c>
      <c r="G1745" s="339" t="s">
        <v>154</v>
      </c>
      <c r="H1745" s="339" t="s">
        <v>154</v>
      </c>
      <c r="I1745" s="326">
        <v>0.19885</v>
      </c>
      <c r="J1745" s="326">
        <v>2.853E-2</v>
      </c>
      <c r="K1745" s="326">
        <f t="shared" si="96"/>
        <v>0.22738</v>
      </c>
      <c r="L1745" s="9">
        <f t="shared" ref="L1745:L1808" si="100">(10000*I1745)/13.19</f>
        <v>150.75815011372254</v>
      </c>
      <c r="M1745" s="9">
        <f t="shared" ref="M1745:M1808" si="101">(10000*J1745)/13.19</f>
        <v>21.630022744503414</v>
      </c>
      <c r="N1745" s="9">
        <f t="shared" ref="N1745:N1808" si="102">(10000*K1745)/13.19</f>
        <v>172.38817285822594</v>
      </c>
    </row>
    <row r="1746" spans="1:14" x14ac:dyDescent="0.25">
      <c r="A1746" s="338">
        <v>42851</v>
      </c>
      <c r="B1746" s="345">
        <v>88</v>
      </c>
      <c r="C1746" s="339">
        <v>1</v>
      </c>
      <c r="D1746" s="339">
        <v>3</v>
      </c>
      <c r="E1746" s="339" t="s">
        <v>143</v>
      </c>
      <c r="F1746" s="339" t="s">
        <v>148</v>
      </c>
      <c r="G1746" s="339" t="s">
        <v>154</v>
      </c>
      <c r="H1746" s="339" t="s">
        <v>155</v>
      </c>
      <c r="I1746" s="326">
        <v>4.4310000000000002E-2</v>
      </c>
      <c r="J1746" s="326">
        <v>1.0319999999999999E-2</v>
      </c>
      <c r="K1746" s="326">
        <f t="shared" si="96"/>
        <v>5.4629999999999998E-2</v>
      </c>
      <c r="L1746" s="9">
        <f t="shared" si="100"/>
        <v>33.593631539044736</v>
      </c>
      <c r="M1746" s="9">
        <f t="shared" si="101"/>
        <v>7.8241091736163755</v>
      </c>
      <c r="N1746" s="9">
        <f t="shared" si="102"/>
        <v>41.417740712661107</v>
      </c>
    </row>
    <row r="1747" spans="1:14" x14ac:dyDescent="0.25">
      <c r="A1747" s="338">
        <v>42851</v>
      </c>
      <c r="B1747" s="345">
        <v>89</v>
      </c>
      <c r="C1747" s="339">
        <v>1</v>
      </c>
      <c r="D1747" s="339">
        <v>3</v>
      </c>
      <c r="E1747" s="339" t="s">
        <v>143</v>
      </c>
      <c r="F1747" s="339" t="s">
        <v>148</v>
      </c>
      <c r="G1747" s="339" t="s">
        <v>154</v>
      </c>
      <c r="H1747" s="339" t="s">
        <v>156</v>
      </c>
      <c r="I1747" s="326">
        <v>5.6250000000000001E-2</v>
      </c>
      <c r="J1747" s="326">
        <v>1.328E-2</v>
      </c>
      <c r="K1747" s="326">
        <f t="shared" si="96"/>
        <v>6.9530000000000008E-2</v>
      </c>
      <c r="L1747" s="9">
        <f t="shared" si="100"/>
        <v>42.645943896891588</v>
      </c>
      <c r="M1747" s="9">
        <f t="shared" si="101"/>
        <v>10.068233510235029</v>
      </c>
      <c r="N1747" s="9">
        <f t="shared" si="102"/>
        <v>52.71417740712662</v>
      </c>
    </row>
    <row r="1748" spans="1:14" x14ac:dyDescent="0.25">
      <c r="A1748" s="338">
        <v>42851</v>
      </c>
      <c r="B1748" s="345">
        <v>91</v>
      </c>
      <c r="C1748" s="339">
        <v>1</v>
      </c>
      <c r="D1748" s="339">
        <v>3</v>
      </c>
      <c r="E1748" s="339" t="s">
        <v>143</v>
      </c>
      <c r="F1748" s="339" t="s">
        <v>240</v>
      </c>
      <c r="G1748" s="339" t="s">
        <v>154</v>
      </c>
      <c r="H1748" s="339" t="s">
        <v>154</v>
      </c>
      <c r="I1748" s="326">
        <v>4.9529999999999998E-2</v>
      </c>
      <c r="J1748" s="326">
        <v>8.8999999999999999E-3</v>
      </c>
      <c r="K1748" s="326">
        <f t="shared" si="96"/>
        <v>5.8429999999999996E-2</v>
      </c>
      <c r="L1748" s="9">
        <f t="shared" si="100"/>
        <v>37.551175132676271</v>
      </c>
      <c r="M1748" s="9">
        <f t="shared" si="101"/>
        <v>6.7475360121304018</v>
      </c>
      <c r="N1748" s="9">
        <f t="shared" si="102"/>
        <v>44.298711144806667</v>
      </c>
    </row>
    <row r="1749" spans="1:14" x14ac:dyDescent="0.25">
      <c r="A1749" s="338">
        <v>42851</v>
      </c>
      <c r="B1749" s="345">
        <v>94</v>
      </c>
      <c r="C1749" s="339">
        <v>1</v>
      </c>
      <c r="D1749" s="339">
        <v>3</v>
      </c>
      <c r="E1749" s="339" t="s">
        <v>143</v>
      </c>
      <c r="F1749" s="339" t="s">
        <v>148</v>
      </c>
      <c r="G1749" s="339" t="s">
        <v>157</v>
      </c>
      <c r="H1749" s="339" t="s">
        <v>154</v>
      </c>
      <c r="I1749" s="326">
        <v>6.2170000000000003E-2</v>
      </c>
      <c r="J1749" s="326">
        <v>2.5500000000000002E-3</v>
      </c>
      <c r="K1749" s="326">
        <f t="shared" si="96"/>
        <v>6.472E-2</v>
      </c>
      <c r="L1749" s="9">
        <f t="shared" si="100"/>
        <v>47.134192570128889</v>
      </c>
      <c r="M1749" s="9">
        <f t="shared" si="101"/>
        <v>1.9332827899924188</v>
      </c>
      <c r="N1749" s="9">
        <f t="shared" si="102"/>
        <v>49.067475360121307</v>
      </c>
    </row>
    <row r="1750" spans="1:14" x14ac:dyDescent="0.25">
      <c r="A1750" s="338">
        <v>42851</v>
      </c>
      <c r="B1750" s="345">
        <v>96</v>
      </c>
      <c r="C1750" s="339">
        <v>1</v>
      </c>
      <c r="D1750" s="339">
        <v>3</v>
      </c>
      <c r="E1750" s="339" t="s">
        <v>143</v>
      </c>
      <c r="F1750" s="339" t="s">
        <v>241</v>
      </c>
      <c r="G1750" s="339" t="s">
        <v>154</v>
      </c>
      <c r="H1750" s="339" t="s">
        <v>154</v>
      </c>
      <c r="I1750" s="326">
        <v>0.15528</v>
      </c>
      <c r="J1750" s="326">
        <v>4.6600000000000003E-2</v>
      </c>
      <c r="K1750" s="326">
        <f t="shared" si="96"/>
        <v>0.20188</v>
      </c>
      <c r="L1750" s="9">
        <f t="shared" si="100"/>
        <v>117.72554965883245</v>
      </c>
      <c r="M1750" s="9">
        <f t="shared" si="101"/>
        <v>35.329795299469296</v>
      </c>
      <c r="N1750" s="9">
        <f t="shared" si="102"/>
        <v>153.05534495830176</v>
      </c>
    </row>
    <row r="1751" spans="1:14" x14ac:dyDescent="0.25">
      <c r="A1751" s="338">
        <v>42851</v>
      </c>
      <c r="B1751" s="345">
        <v>101</v>
      </c>
      <c r="C1751" s="339">
        <v>1</v>
      </c>
      <c r="D1751" s="339">
        <v>3</v>
      </c>
      <c r="E1751" s="339" t="s">
        <v>143</v>
      </c>
      <c r="F1751" s="339" t="s">
        <v>148</v>
      </c>
      <c r="G1751" s="339" t="s">
        <v>157</v>
      </c>
      <c r="H1751" s="339" t="s">
        <v>155</v>
      </c>
      <c r="I1751" s="326">
        <v>3.9359999999999999E-2</v>
      </c>
      <c r="J1751" s="326">
        <v>2.5770000000000001E-2</v>
      </c>
      <c r="K1751" s="326">
        <f t="shared" si="96"/>
        <v>6.5129999999999993E-2</v>
      </c>
      <c r="L1751" s="9">
        <f t="shared" si="100"/>
        <v>29.84078847611827</v>
      </c>
      <c r="M1751" s="9">
        <f t="shared" si="101"/>
        <v>19.537528430629266</v>
      </c>
      <c r="N1751" s="9">
        <f t="shared" si="102"/>
        <v>49.378316906747536</v>
      </c>
    </row>
    <row r="1752" spans="1:14" x14ac:dyDescent="0.25">
      <c r="A1752" s="338">
        <v>42851</v>
      </c>
      <c r="B1752" s="345">
        <v>102</v>
      </c>
      <c r="C1752" s="339">
        <v>1</v>
      </c>
      <c r="D1752" s="339">
        <v>3</v>
      </c>
      <c r="E1752" s="339" t="s">
        <v>143</v>
      </c>
      <c r="F1752" s="339" t="s">
        <v>237</v>
      </c>
      <c r="G1752" s="339" t="s">
        <v>154</v>
      </c>
      <c r="H1752" s="339" t="s">
        <v>154</v>
      </c>
      <c r="I1752" s="326">
        <v>8.8039999999999993E-2</v>
      </c>
      <c r="J1752" s="326">
        <v>2.6290000000000001E-2</v>
      </c>
      <c r="K1752" s="326">
        <f t="shared" si="96"/>
        <v>0.11432999999999999</v>
      </c>
      <c r="L1752" s="9">
        <f t="shared" si="100"/>
        <v>66.747536012130396</v>
      </c>
      <c r="M1752" s="9">
        <f t="shared" si="101"/>
        <v>19.931766489764978</v>
      </c>
      <c r="N1752" s="9">
        <f t="shared" si="102"/>
        <v>86.679302501895378</v>
      </c>
    </row>
    <row r="1753" spans="1:14" x14ac:dyDescent="0.25">
      <c r="A1753" s="338">
        <v>42851</v>
      </c>
      <c r="B1753" s="345">
        <v>105</v>
      </c>
      <c r="C1753" s="339">
        <v>1</v>
      </c>
      <c r="D1753" s="339">
        <v>3</v>
      </c>
      <c r="E1753" s="339" t="s">
        <v>143</v>
      </c>
      <c r="F1753" s="339" t="s">
        <v>151</v>
      </c>
      <c r="G1753" s="339" t="s">
        <v>154</v>
      </c>
      <c r="H1753" s="339" t="s">
        <v>154</v>
      </c>
      <c r="I1753" s="326">
        <v>6.5449999999999994E-2</v>
      </c>
      <c r="J1753" s="326">
        <v>9.9699999999999997E-3</v>
      </c>
      <c r="K1753" s="326">
        <f t="shared" si="96"/>
        <v>7.5419999999999987E-2</v>
      </c>
      <c r="L1753" s="9">
        <f t="shared" si="100"/>
        <v>49.620924943138732</v>
      </c>
      <c r="M1753" s="9">
        <f t="shared" si="101"/>
        <v>7.5587566338134957</v>
      </c>
      <c r="N1753" s="9">
        <f t="shared" si="102"/>
        <v>57.179681576952227</v>
      </c>
    </row>
    <row r="1754" spans="1:14" x14ac:dyDescent="0.25">
      <c r="A1754" s="338">
        <v>42851</v>
      </c>
      <c r="B1754" s="345">
        <v>108</v>
      </c>
      <c r="C1754" s="339">
        <v>2</v>
      </c>
      <c r="D1754" s="339">
        <v>1</v>
      </c>
      <c r="E1754" s="339" t="s">
        <v>144</v>
      </c>
      <c r="F1754" s="339" t="s">
        <v>149</v>
      </c>
      <c r="G1754" s="339" t="s">
        <v>154</v>
      </c>
      <c r="H1754" s="339" t="s">
        <v>154</v>
      </c>
      <c r="I1754" s="326">
        <v>2.5590000000000002E-2</v>
      </c>
      <c r="J1754" s="326">
        <v>1.1679999999999999E-2</v>
      </c>
      <c r="K1754" s="326">
        <f t="shared" si="96"/>
        <v>3.7269999999999998E-2</v>
      </c>
      <c r="L1754" s="9">
        <f t="shared" si="100"/>
        <v>19.401061410159212</v>
      </c>
      <c r="M1754" s="9">
        <f t="shared" si="101"/>
        <v>8.8551933282789985</v>
      </c>
      <c r="N1754" s="9">
        <f t="shared" si="102"/>
        <v>28.256254738438212</v>
      </c>
    </row>
    <row r="1755" spans="1:14" x14ac:dyDescent="0.25">
      <c r="A1755" s="338">
        <v>42851</v>
      </c>
      <c r="B1755" s="345">
        <v>111</v>
      </c>
      <c r="C1755" s="339">
        <v>2</v>
      </c>
      <c r="D1755" s="339">
        <v>1</v>
      </c>
      <c r="E1755" s="339" t="s">
        <v>144</v>
      </c>
      <c r="F1755" s="339" t="s">
        <v>148</v>
      </c>
      <c r="G1755" s="339" t="s">
        <v>157</v>
      </c>
      <c r="H1755" s="339" t="s">
        <v>155</v>
      </c>
      <c r="I1755" s="326">
        <v>5.638E-2</v>
      </c>
      <c r="J1755" s="326">
        <v>2.589E-2</v>
      </c>
      <c r="K1755" s="326">
        <f t="shared" si="96"/>
        <v>8.2269999999999996E-2</v>
      </c>
      <c r="L1755" s="9">
        <f t="shared" si="100"/>
        <v>42.74450341167551</v>
      </c>
      <c r="M1755" s="9">
        <f t="shared" si="101"/>
        <v>19.628506444275967</v>
      </c>
      <c r="N1755" s="9">
        <f t="shared" si="102"/>
        <v>62.373009855951473</v>
      </c>
    </row>
    <row r="1756" spans="1:14" x14ac:dyDescent="0.25">
      <c r="A1756" s="338">
        <v>42851</v>
      </c>
      <c r="B1756" s="345">
        <v>114</v>
      </c>
      <c r="C1756" s="339">
        <v>2</v>
      </c>
      <c r="D1756" s="339">
        <v>1</v>
      </c>
      <c r="E1756" s="339" t="s">
        <v>144</v>
      </c>
      <c r="F1756" s="339" t="s">
        <v>240</v>
      </c>
      <c r="G1756" s="339" t="s">
        <v>154</v>
      </c>
      <c r="H1756" s="339" t="s">
        <v>154</v>
      </c>
      <c r="I1756" s="326">
        <v>7.2660000000000002E-2</v>
      </c>
      <c r="J1756" s="326">
        <v>6.8599999999999998E-3</v>
      </c>
      <c r="K1756" s="326">
        <f t="shared" si="96"/>
        <v>7.9520000000000007E-2</v>
      </c>
      <c r="L1756" s="9">
        <f t="shared" si="100"/>
        <v>55.087187263078093</v>
      </c>
      <c r="M1756" s="9">
        <f t="shared" si="101"/>
        <v>5.2009097801364668</v>
      </c>
      <c r="N1756" s="9">
        <f t="shared" si="102"/>
        <v>60.288097043214563</v>
      </c>
    </row>
    <row r="1757" spans="1:14" x14ac:dyDescent="0.25">
      <c r="A1757" s="338">
        <v>42851</v>
      </c>
      <c r="B1757" s="345">
        <v>119</v>
      </c>
      <c r="C1757" s="339">
        <v>2</v>
      </c>
      <c r="D1757" s="339">
        <v>1</v>
      </c>
      <c r="E1757" s="339" t="s">
        <v>144</v>
      </c>
      <c r="F1757" s="339" t="s">
        <v>148</v>
      </c>
      <c r="G1757" s="339" t="s">
        <v>154</v>
      </c>
      <c r="H1757" s="339" t="s">
        <v>156</v>
      </c>
      <c r="I1757" s="326">
        <v>5.8540000000000002E-2</v>
      </c>
      <c r="J1757" s="326">
        <v>1.5779999999999999E-2</v>
      </c>
      <c r="K1757" s="326">
        <f t="shared" si="96"/>
        <v>7.4319999999999997E-2</v>
      </c>
      <c r="L1757" s="9">
        <f t="shared" si="100"/>
        <v>44.382107657316148</v>
      </c>
      <c r="M1757" s="9">
        <f t="shared" si="101"/>
        <v>11.963608794541319</v>
      </c>
      <c r="N1757" s="9">
        <f t="shared" si="102"/>
        <v>56.345716451857463</v>
      </c>
    </row>
    <row r="1758" spans="1:14" x14ac:dyDescent="0.25">
      <c r="A1758" s="338">
        <v>42851</v>
      </c>
      <c r="B1758" s="345">
        <v>121</v>
      </c>
      <c r="C1758" s="339">
        <v>2</v>
      </c>
      <c r="D1758" s="339">
        <v>1</v>
      </c>
      <c r="E1758" s="339" t="s">
        <v>144</v>
      </c>
      <c r="F1758" s="339" t="s">
        <v>148</v>
      </c>
      <c r="G1758" s="339" t="s">
        <v>157</v>
      </c>
      <c r="H1758" s="339" t="s">
        <v>156</v>
      </c>
      <c r="I1758" s="326">
        <v>2.9610000000000001E-2</v>
      </c>
      <c r="J1758" s="326">
        <v>3.7599999999999999E-3</v>
      </c>
      <c r="K1758" s="326">
        <f t="shared" si="96"/>
        <v>3.3370000000000004E-2</v>
      </c>
      <c r="L1758" s="9">
        <f t="shared" si="100"/>
        <v>22.448824867323733</v>
      </c>
      <c r="M1758" s="9">
        <f t="shared" si="101"/>
        <v>2.8506444275966643</v>
      </c>
      <c r="N1758" s="9">
        <f t="shared" si="102"/>
        <v>25.299469294920399</v>
      </c>
    </row>
    <row r="1759" spans="1:14" x14ac:dyDescent="0.25">
      <c r="A1759" s="338">
        <v>42851</v>
      </c>
      <c r="B1759" s="345">
        <v>123</v>
      </c>
      <c r="C1759" s="339">
        <v>2</v>
      </c>
      <c r="D1759" s="339">
        <v>1</v>
      </c>
      <c r="E1759" s="339" t="s">
        <v>144</v>
      </c>
      <c r="F1759" s="339" t="s">
        <v>148</v>
      </c>
      <c r="G1759" s="339" t="s">
        <v>157</v>
      </c>
      <c r="H1759" s="339" t="s">
        <v>154</v>
      </c>
      <c r="I1759" s="326">
        <v>5.4640000000000001E-2</v>
      </c>
      <c r="J1759" s="326">
        <v>3.2309999999999998E-2</v>
      </c>
      <c r="K1759" s="326">
        <f t="shared" si="96"/>
        <v>8.695E-2</v>
      </c>
      <c r="L1759" s="9">
        <f t="shared" si="100"/>
        <v>41.425322213798331</v>
      </c>
      <c r="M1759" s="9">
        <f t="shared" si="101"/>
        <v>24.495830174374525</v>
      </c>
      <c r="N1759" s="9">
        <f t="shared" si="102"/>
        <v>65.921152388172857</v>
      </c>
    </row>
    <row r="1760" spans="1:14" x14ac:dyDescent="0.25">
      <c r="A1760" s="338">
        <v>42851</v>
      </c>
      <c r="B1760" s="345">
        <v>124</v>
      </c>
      <c r="C1760" s="339">
        <v>2</v>
      </c>
      <c r="D1760" s="339">
        <v>1</v>
      </c>
      <c r="E1760" s="339" t="s">
        <v>144</v>
      </c>
      <c r="F1760" s="339" t="s">
        <v>148</v>
      </c>
      <c r="G1760" s="339" t="s">
        <v>154</v>
      </c>
      <c r="H1760" s="339" t="s">
        <v>154</v>
      </c>
      <c r="I1760" s="326">
        <v>6.4729999999999996E-2</v>
      </c>
      <c r="J1760" s="326">
        <v>2.222E-2</v>
      </c>
      <c r="K1760" s="326">
        <f t="shared" si="96"/>
        <v>8.695E-2</v>
      </c>
      <c r="L1760" s="9">
        <f t="shared" si="100"/>
        <v>49.075056861258524</v>
      </c>
      <c r="M1760" s="9">
        <f t="shared" si="101"/>
        <v>16.846095526914329</v>
      </c>
      <c r="N1760" s="9">
        <f t="shared" si="102"/>
        <v>65.921152388172857</v>
      </c>
    </row>
    <row r="1761" spans="1:14" x14ac:dyDescent="0.25">
      <c r="A1761" s="338">
        <v>42851</v>
      </c>
      <c r="B1761" s="345">
        <v>125</v>
      </c>
      <c r="C1761" s="339">
        <v>2</v>
      </c>
      <c r="D1761" s="339">
        <v>1</v>
      </c>
      <c r="E1761" s="339" t="s">
        <v>144</v>
      </c>
      <c r="F1761" s="339" t="s">
        <v>241</v>
      </c>
      <c r="G1761" s="339" t="s">
        <v>154</v>
      </c>
      <c r="H1761" s="339" t="s">
        <v>154</v>
      </c>
      <c r="I1761" s="326">
        <v>1.0710000000000001E-2</v>
      </c>
      <c r="J1761" s="326">
        <v>8.0700000000000008E-3</v>
      </c>
      <c r="K1761" s="326">
        <f t="shared" si="96"/>
        <v>1.8780000000000002E-2</v>
      </c>
      <c r="L1761" s="9">
        <f t="shared" si="100"/>
        <v>8.1197877179681583</v>
      </c>
      <c r="M1761" s="9">
        <f t="shared" si="101"/>
        <v>6.1182714177407131</v>
      </c>
      <c r="N1761" s="9">
        <f t="shared" si="102"/>
        <v>14.238059135708871</v>
      </c>
    </row>
    <row r="1762" spans="1:14" x14ac:dyDescent="0.25">
      <c r="A1762" s="338">
        <v>42851</v>
      </c>
      <c r="B1762" s="345">
        <v>131</v>
      </c>
      <c r="C1762" s="339">
        <v>2</v>
      </c>
      <c r="D1762" s="339">
        <v>1</v>
      </c>
      <c r="E1762" s="339" t="s">
        <v>144</v>
      </c>
      <c r="F1762" s="339" t="s">
        <v>237</v>
      </c>
      <c r="G1762" s="339" t="s">
        <v>154</v>
      </c>
      <c r="H1762" s="339" t="s">
        <v>154</v>
      </c>
      <c r="I1762" s="326">
        <v>3.6898E-2</v>
      </c>
      <c r="J1762" s="326">
        <v>5.4099999999999999E-3</v>
      </c>
      <c r="K1762" s="326">
        <f t="shared" si="96"/>
        <v>4.2307999999999998E-2</v>
      </c>
      <c r="L1762" s="9">
        <f t="shared" si="100"/>
        <v>27.974222896133437</v>
      </c>
      <c r="M1762" s="9">
        <f t="shared" si="101"/>
        <v>4.1015921152388177</v>
      </c>
      <c r="N1762" s="9">
        <f t="shared" si="102"/>
        <v>32.075815011372249</v>
      </c>
    </row>
    <row r="1763" spans="1:14" x14ac:dyDescent="0.25">
      <c r="A1763" s="338">
        <v>42851</v>
      </c>
      <c r="B1763" s="345">
        <v>132</v>
      </c>
      <c r="C1763" s="339">
        <v>2</v>
      </c>
      <c r="D1763" s="339">
        <v>1</v>
      </c>
      <c r="E1763" s="339" t="s">
        <v>144</v>
      </c>
      <c r="F1763" s="339" t="s">
        <v>150</v>
      </c>
      <c r="G1763" s="339" t="s">
        <v>154</v>
      </c>
      <c r="H1763" s="339" t="s">
        <v>154</v>
      </c>
      <c r="I1763" s="326">
        <v>6.0220000000000003E-2</v>
      </c>
      <c r="J1763" s="326">
        <v>1.15E-2</v>
      </c>
      <c r="K1763" s="326">
        <f t="shared" si="96"/>
        <v>7.1720000000000006E-2</v>
      </c>
      <c r="L1763" s="9">
        <f t="shared" si="100"/>
        <v>45.655799848369981</v>
      </c>
      <c r="M1763" s="9">
        <f t="shared" si="101"/>
        <v>8.7187263078089465</v>
      </c>
      <c r="N1763" s="9">
        <f t="shared" si="102"/>
        <v>54.374526156178931</v>
      </c>
    </row>
    <row r="1764" spans="1:14" x14ac:dyDescent="0.25">
      <c r="A1764" s="338">
        <v>42851</v>
      </c>
      <c r="B1764" s="345">
        <v>133</v>
      </c>
      <c r="C1764" s="339">
        <v>2</v>
      </c>
      <c r="D1764" s="339">
        <v>1</v>
      </c>
      <c r="E1764" s="339" t="s">
        <v>144</v>
      </c>
      <c r="F1764" s="339" t="s">
        <v>148</v>
      </c>
      <c r="G1764" s="339" t="s">
        <v>154</v>
      </c>
      <c r="H1764" s="339" t="s">
        <v>155</v>
      </c>
      <c r="I1764" s="326">
        <v>6.5199999999999994E-2</v>
      </c>
      <c r="J1764" s="326">
        <v>1.1339999999999999E-2</v>
      </c>
      <c r="K1764" s="326">
        <f t="shared" si="96"/>
        <v>7.6539999999999997E-2</v>
      </c>
      <c r="L1764" s="9">
        <f t="shared" si="100"/>
        <v>49.431387414708105</v>
      </c>
      <c r="M1764" s="9">
        <f t="shared" si="101"/>
        <v>8.597422289613343</v>
      </c>
      <c r="N1764" s="9">
        <f t="shared" si="102"/>
        <v>58.028809704321453</v>
      </c>
    </row>
    <row r="1765" spans="1:14" x14ac:dyDescent="0.25">
      <c r="A1765" s="338">
        <v>42851</v>
      </c>
      <c r="B1765" s="345">
        <v>134</v>
      </c>
      <c r="C1765" s="339">
        <v>2</v>
      </c>
      <c r="D1765" s="339">
        <v>1</v>
      </c>
      <c r="E1765" s="339" t="s">
        <v>144</v>
      </c>
      <c r="F1765" s="339" t="s">
        <v>151</v>
      </c>
      <c r="G1765" s="339" t="s">
        <v>154</v>
      </c>
      <c r="H1765" s="339" t="s">
        <v>154</v>
      </c>
      <c r="I1765" s="326">
        <v>8.3229999999999998E-2</v>
      </c>
      <c r="J1765" s="326">
        <v>3.1910000000000001E-2</v>
      </c>
      <c r="K1765" s="326">
        <f t="shared" si="96"/>
        <v>0.11513999999999999</v>
      </c>
      <c r="L1765" s="9">
        <f t="shared" si="100"/>
        <v>63.100833965125091</v>
      </c>
      <c r="M1765" s="9">
        <f t="shared" si="101"/>
        <v>24.192570128885521</v>
      </c>
      <c r="N1765" s="9">
        <f t="shared" si="102"/>
        <v>87.293404094010612</v>
      </c>
    </row>
    <row r="1766" spans="1:14" x14ac:dyDescent="0.25">
      <c r="A1766" s="338">
        <v>42851</v>
      </c>
      <c r="B1766" s="345">
        <v>177</v>
      </c>
      <c r="C1766" s="339">
        <v>2</v>
      </c>
      <c r="D1766" s="339">
        <v>3</v>
      </c>
      <c r="E1766" s="339" t="s">
        <v>143</v>
      </c>
      <c r="F1766" s="339" t="s">
        <v>148</v>
      </c>
      <c r="G1766" s="339" t="s">
        <v>154</v>
      </c>
      <c r="H1766" s="339" t="s">
        <v>156</v>
      </c>
      <c r="I1766" s="326">
        <v>0.22506999999999999</v>
      </c>
      <c r="J1766" s="326">
        <v>2.154E-2</v>
      </c>
      <c r="K1766" s="326">
        <f t="shared" si="96"/>
        <v>0.24661</v>
      </c>
      <c r="L1766" s="9">
        <f t="shared" si="100"/>
        <v>170.63684609552692</v>
      </c>
      <c r="M1766" s="9">
        <f t="shared" si="101"/>
        <v>16.330553449583018</v>
      </c>
      <c r="N1766" s="9">
        <f t="shared" si="102"/>
        <v>186.96739954510994</v>
      </c>
    </row>
    <row r="1767" spans="1:14" x14ac:dyDescent="0.25">
      <c r="A1767" s="338">
        <v>42851</v>
      </c>
      <c r="B1767" s="345">
        <v>178</v>
      </c>
      <c r="C1767" s="339">
        <v>2</v>
      </c>
      <c r="D1767" s="339">
        <v>3</v>
      </c>
      <c r="E1767" s="339" t="s">
        <v>143</v>
      </c>
      <c r="F1767" s="339" t="s">
        <v>148</v>
      </c>
      <c r="G1767" s="339" t="s">
        <v>154</v>
      </c>
      <c r="H1767" s="339" t="s">
        <v>155</v>
      </c>
      <c r="I1767" s="326">
        <v>5.1610000000000003E-2</v>
      </c>
      <c r="J1767" s="326">
        <v>2.5729999999999999E-2</v>
      </c>
      <c r="K1767" s="326">
        <f t="shared" si="96"/>
        <v>7.7340000000000006E-2</v>
      </c>
      <c r="L1767" s="9">
        <f t="shared" si="100"/>
        <v>39.128127369219108</v>
      </c>
      <c r="M1767" s="9">
        <f t="shared" si="101"/>
        <v>19.507202426080365</v>
      </c>
      <c r="N1767" s="9">
        <f t="shared" si="102"/>
        <v>58.635329795299477</v>
      </c>
    </row>
    <row r="1768" spans="1:14" x14ac:dyDescent="0.25">
      <c r="A1768" s="338">
        <v>42851</v>
      </c>
      <c r="B1768" s="345">
        <v>181</v>
      </c>
      <c r="C1768" s="339">
        <v>2</v>
      </c>
      <c r="D1768" s="339">
        <v>3</v>
      </c>
      <c r="E1768" s="339" t="s">
        <v>143</v>
      </c>
      <c r="F1768" s="339" t="s">
        <v>151</v>
      </c>
      <c r="G1768" s="339" t="s">
        <v>154</v>
      </c>
      <c r="H1768" s="339" t="s">
        <v>154</v>
      </c>
      <c r="I1768" s="326">
        <v>8.8120000000000004E-2</v>
      </c>
      <c r="J1768" s="326">
        <v>1.0840000000000001E-2</v>
      </c>
      <c r="K1768" s="326">
        <f t="shared" si="96"/>
        <v>9.8960000000000006E-2</v>
      </c>
      <c r="L1768" s="9">
        <f t="shared" si="100"/>
        <v>66.808188021228204</v>
      </c>
      <c r="M1768" s="9">
        <f t="shared" si="101"/>
        <v>8.2183472327520857</v>
      </c>
      <c r="N1768" s="9">
        <f t="shared" si="102"/>
        <v>75.026535253980299</v>
      </c>
    </row>
    <row r="1769" spans="1:14" x14ac:dyDescent="0.25">
      <c r="A1769" s="338">
        <v>42851</v>
      </c>
      <c r="B1769" s="345">
        <v>185</v>
      </c>
      <c r="C1769" s="339">
        <v>2</v>
      </c>
      <c r="D1769" s="339">
        <v>3</v>
      </c>
      <c r="E1769" s="339" t="s">
        <v>143</v>
      </c>
      <c r="F1769" s="339" t="s">
        <v>150</v>
      </c>
      <c r="G1769" s="339" t="s">
        <v>154</v>
      </c>
      <c r="H1769" s="339" t="s">
        <v>154</v>
      </c>
      <c r="I1769" s="326">
        <v>0.1016</v>
      </c>
      <c r="J1769" s="326">
        <v>8.3559999999999995E-2</v>
      </c>
      <c r="K1769" s="326">
        <f t="shared" si="96"/>
        <v>0.18515999999999999</v>
      </c>
      <c r="L1769" s="9">
        <f t="shared" si="100"/>
        <v>77.028051554207735</v>
      </c>
      <c r="M1769" s="9">
        <f t="shared" si="101"/>
        <v>63.351023502653518</v>
      </c>
      <c r="N1769" s="9">
        <f t="shared" si="102"/>
        <v>140.37907505686127</v>
      </c>
    </row>
    <row r="1770" spans="1:14" x14ac:dyDescent="0.25">
      <c r="A1770" s="338">
        <v>42851</v>
      </c>
      <c r="B1770" s="345">
        <v>186</v>
      </c>
      <c r="C1770" s="339">
        <v>2</v>
      </c>
      <c r="D1770" s="339">
        <v>3</v>
      </c>
      <c r="E1770" s="339" t="s">
        <v>143</v>
      </c>
      <c r="F1770" s="339" t="s">
        <v>148</v>
      </c>
      <c r="G1770" s="339" t="s">
        <v>157</v>
      </c>
      <c r="H1770" s="339" t="s">
        <v>156</v>
      </c>
      <c r="I1770" s="326">
        <v>9.6049999999999996E-2</v>
      </c>
      <c r="J1770" s="326">
        <v>5.8700000000000002E-3</v>
      </c>
      <c r="K1770" s="326">
        <f t="shared" si="96"/>
        <v>0.10192</v>
      </c>
      <c r="L1770" s="9">
        <f t="shared" si="100"/>
        <v>72.820318423047766</v>
      </c>
      <c r="M1770" s="9">
        <f t="shared" si="101"/>
        <v>4.4503411675511755</v>
      </c>
      <c r="N1770" s="9">
        <f t="shared" si="102"/>
        <v>77.270659590598939</v>
      </c>
    </row>
    <row r="1771" spans="1:14" x14ac:dyDescent="0.25">
      <c r="A1771" s="338">
        <v>42851</v>
      </c>
      <c r="B1771" s="345">
        <v>187</v>
      </c>
      <c r="C1771" s="339">
        <v>2</v>
      </c>
      <c r="D1771" s="339">
        <v>3</v>
      </c>
      <c r="E1771" s="339" t="s">
        <v>143</v>
      </c>
      <c r="F1771" s="339" t="s">
        <v>241</v>
      </c>
      <c r="G1771" s="339" t="s">
        <v>154</v>
      </c>
      <c r="H1771" s="339" t="s">
        <v>154</v>
      </c>
      <c r="I1771" s="326">
        <v>3.8190000000000002E-2</v>
      </c>
      <c r="J1771" s="326">
        <v>6.1399999999999996E-3</v>
      </c>
      <c r="K1771" s="326">
        <f t="shared" si="96"/>
        <v>4.4330000000000001E-2</v>
      </c>
      <c r="L1771" s="9">
        <f t="shared" si="100"/>
        <v>28.953752843062929</v>
      </c>
      <c r="M1771" s="9">
        <f t="shared" si="101"/>
        <v>4.6550416982562552</v>
      </c>
      <c r="N1771" s="9">
        <f t="shared" si="102"/>
        <v>33.608794541319185</v>
      </c>
    </row>
    <row r="1772" spans="1:14" x14ac:dyDescent="0.25">
      <c r="A1772" s="338">
        <v>42851</v>
      </c>
      <c r="B1772" s="345">
        <v>190</v>
      </c>
      <c r="C1772" s="339">
        <v>2</v>
      </c>
      <c r="D1772" s="339">
        <v>3</v>
      </c>
      <c r="E1772" s="339" t="s">
        <v>143</v>
      </c>
      <c r="F1772" s="339" t="s">
        <v>237</v>
      </c>
      <c r="G1772" s="339" t="s">
        <v>154</v>
      </c>
      <c r="H1772" s="339" t="s">
        <v>154</v>
      </c>
      <c r="I1772" s="326">
        <v>3.1449999999999999E-2</v>
      </c>
      <c r="J1772" s="326">
        <v>1.213E-2</v>
      </c>
      <c r="K1772" s="326">
        <f t="shared" si="96"/>
        <v>4.3580000000000001E-2</v>
      </c>
      <c r="L1772" s="9">
        <f t="shared" si="100"/>
        <v>23.843821076573164</v>
      </c>
      <c r="M1772" s="9">
        <f t="shared" si="101"/>
        <v>9.1963608794541312</v>
      </c>
      <c r="N1772" s="9">
        <f t="shared" si="102"/>
        <v>33.040181956027297</v>
      </c>
    </row>
    <row r="1773" spans="1:14" x14ac:dyDescent="0.25">
      <c r="A1773" s="338">
        <v>42851</v>
      </c>
      <c r="B1773" s="345">
        <v>192</v>
      </c>
      <c r="C1773" s="339">
        <v>2</v>
      </c>
      <c r="D1773" s="339">
        <v>3</v>
      </c>
      <c r="E1773" s="339" t="s">
        <v>143</v>
      </c>
      <c r="F1773" s="339" t="s">
        <v>240</v>
      </c>
      <c r="G1773" s="339" t="s">
        <v>154</v>
      </c>
      <c r="H1773" s="339" t="s">
        <v>154</v>
      </c>
      <c r="I1773" s="326">
        <v>3.406E-2</v>
      </c>
      <c r="J1773" s="326">
        <v>6.1000000000000004E-3</v>
      </c>
      <c r="K1773" s="326">
        <f t="shared" si="96"/>
        <v>4.0160000000000001E-2</v>
      </c>
      <c r="L1773" s="9">
        <f t="shared" si="100"/>
        <v>25.822592873388935</v>
      </c>
      <c r="M1773" s="9">
        <f t="shared" si="101"/>
        <v>4.6247156937073548</v>
      </c>
      <c r="N1773" s="9">
        <f t="shared" si="102"/>
        <v>30.44730856709629</v>
      </c>
    </row>
    <row r="1774" spans="1:14" x14ac:dyDescent="0.25">
      <c r="A1774" s="338">
        <v>42851</v>
      </c>
      <c r="B1774" s="345">
        <v>198</v>
      </c>
      <c r="C1774" s="339">
        <v>2</v>
      </c>
      <c r="D1774" s="339">
        <v>3</v>
      </c>
      <c r="E1774" s="339" t="s">
        <v>143</v>
      </c>
      <c r="F1774" s="339" t="s">
        <v>148</v>
      </c>
      <c r="G1774" s="339" t="s">
        <v>154</v>
      </c>
      <c r="H1774" s="339" t="s">
        <v>154</v>
      </c>
      <c r="I1774" s="326">
        <v>8.2500000000000004E-3</v>
      </c>
      <c r="J1774" s="326">
        <v>2.2499999999999998E-3</v>
      </c>
      <c r="K1774" s="326">
        <f t="shared" si="96"/>
        <v>1.0500000000000001E-2</v>
      </c>
      <c r="L1774" s="9">
        <f t="shared" si="100"/>
        <v>6.254738438210766</v>
      </c>
      <c r="M1774" s="9">
        <f t="shared" si="101"/>
        <v>1.7058377558756634</v>
      </c>
      <c r="N1774" s="9">
        <f t="shared" si="102"/>
        <v>7.9605761940864292</v>
      </c>
    </row>
    <row r="1775" spans="1:14" x14ac:dyDescent="0.25">
      <c r="A1775" s="338">
        <v>42851</v>
      </c>
      <c r="B1775" s="345">
        <v>204</v>
      </c>
      <c r="C1775" s="339">
        <v>2</v>
      </c>
      <c r="D1775" s="339">
        <v>3</v>
      </c>
      <c r="E1775" s="339" t="s">
        <v>143</v>
      </c>
      <c r="F1775" s="339" t="s">
        <v>148</v>
      </c>
      <c r="G1775" s="339" t="s">
        <v>157</v>
      </c>
      <c r="H1775" s="339" t="s">
        <v>154</v>
      </c>
      <c r="I1775" s="326">
        <v>0.11543</v>
      </c>
      <c r="J1775" s="326">
        <v>4.079E-2</v>
      </c>
      <c r="K1775" s="326">
        <f t="shared" si="96"/>
        <v>0.15622</v>
      </c>
      <c r="L1775" s="9">
        <f t="shared" si="100"/>
        <v>87.513267626990142</v>
      </c>
      <c r="M1775" s="9">
        <f t="shared" si="101"/>
        <v>30.924943138741469</v>
      </c>
      <c r="N1775" s="9">
        <f t="shared" si="102"/>
        <v>118.43821076573163</v>
      </c>
    </row>
    <row r="1776" spans="1:14" x14ac:dyDescent="0.25">
      <c r="A1776" s="338">
        <v>42851</v>
      </c>
      <c r="B1776" s="345">
        <v>205</v>
      </c>
      <c r="C1776" s="339">
        <v>2</v>
      </c>
      <c r="D1776" s="339">
        <v>3</v>
      </c>
      <c r="E1776" s="339" t="s">
        <v>143</v>
      </c>
      <c r="F1776" s="339" t="s">
        <v>149</v>
      </c>
      <c r="G1776" s="339" t="s">
        <v>154</v>
      </c>
      <c r="H1776" s="339" t="s">
        <v>154</v>
      </c>
      <c r="I1776" s="326">
        <v>3.2550000000000003E-2</v>
      </c>
      <c r="J1776" s="326">
        <v>1.3140000000000001E-2</v>
      </c>
      <c r="K1776" s="326">
        <f t="shared" si="96"/>
        <v>4.5690000000000001E-2</v>
      </c>
      <c r="L1776" s="9">
        <f t="shared" si="100"/>
        <v>24.677786201667931</v>
      </c>
      <c r="M1776" s="9">
        <f t="shared" si="101"/>
        <v>9.9620924943138753</v>
      </c>
      <c r="N1776" s="9">
        <f t="shared" si="102"/>
        <v>34.639878695981807</v>
      </c>
    </row>
    <row r="1777" spans="1:14" x14ac:dyDescent="0.25">
      <c r="A1777" s="338">
        <v>42852</v>
      </c>
      <c r="B1777" s="345">
        <v>207</v>
      </c>
      <c r="C1777" s="339">
        <v>2</v>
      </c>
      <c r="D1777" s="339">
        <v>3</v>
      </c>
      <c r="E1777" s="339" t="s">
        <v>143</v>
      </c>
      <c r="F1777" s="339" t="s">
        <v>148</v>
      </c>
      <c r="G1777" s="339" t="s">
        <v>157</v>
      </c>
      <c r="H1777" s="339" t="s">
        <v>155</v>
      </c>
      <c r="I1777" s="326">
        <v>3.7170000000000002E-2</v>
      </c>
      <c r="J1777" s="326">
        <v>1.38E-2</v>
      </c>
      <c r="K1777" s="326">
        <f t="shared" si="96"/>
        <v>5.0970000000000001E-2</v>
      </c>
      <c r="L1777" s="9">
        <f t="shared" si="100"/>
        <v>28.180439727065959</v>
      </c>
      <c r="M1777" s="9">
        <f t="shared" si="101"/>
        <v>10.462471569370736</v>
      </c>
      <c r="N1777" s="9">
        <f t="shared" si="102"/>
        <v>38.642911296436694</v>
      </c>
    </row>
    <row r="1778" spans="1:14" x14ac:dyDescent="0.25">
      <c r="A1778" s="338">
        <v>42852</v>
      </c>
      <c r="B1778" s="345">
        <v>216</v>
      </c>
      <c r="C1778" s="339">
        <v>3</v>
      </c>
      <c r="D1778" s="339">
        <v>1</v>
      </c>
      <c r="E1778" s="339" t="s">
        <v>145</v>
      </c>
      <c r="F1778" s="339" t="s">
        <v>148</v>
      </c>
      <c r="G1778" s="339" t="s">
        <v>157</v>
      </c>
      <c r="H1778" s="339" t="s">
        <v>156</v>
      </c>
      <c r="I1778" s="326">
        <v>7.0010000000000003E-2</v>
      </c>
      <c r="J1778" s="326">
        <v>9.4199999999999996E-3</v>
      </c>
      <c r="K1778" s="326">
        <f t="shared" si="96"/>
        <v>7.9430000000000001E-2</v>
      </c>
      <c r="L1778" s="9">
        <f t="shared" si="100"/>
        <v>53.078089461713425</v>
      </c>
      <c r="M1778" s="9">
        <f t="shared" si="101"/>
        <v>7.1417740712661102</v>
      </c>
      <c r="N1778" s="9">
        <f t="shared" si="102"/>
        <v>60.219863532979531</v>
      </c>
    </row>
    <row r="1779" spans="1:14" x14ac:dyDescent="0.25">
      <c r="A1779" s="338">
        <v>42852</v>
      </c>
      <c r="B1779" s="345">
        <v>217</v>
      </c>
      <c r="C1779" s="339">
        <v>3</v>
      </c>
      <c r="D1779" s="339">
        <v>1</v>
      </c>
      <c r="E1779" s="339" t="s">
        <v>145</v>
      </c>
      <c r="F1779" s="339" t="s">
        <v>237</v>
      </c>
      <c r="G1779" s="339" t="s">
        <v>154</v>
      </c>
      <c r="H1779" s="339" t="s">
        <v>154</v>
      </c>
      <c r="I1779" s="326">
        <v>2.0879999999999999E-2</v>
      </c>
      <c r="J1779" s="326">
        <v>7.0499999999999998E-3</v>
      </c>
      <c r="K1779" s="326">
        <f t="shared" si="96"/>
        <v>2.793E-2</v>
      </c>
      <c r="L1779" s="9">
        <f t="shared" si="100"/>
        <v>15.830174374526155</v>
      </c>
      <c r="M1779" s="9">
        <f t="shared" si="101"/>
        <v>5.3449583017437456</v>
      </c>
      <c r="N1779" s="9">
        <f t="shared" si="102"/>
        <v>21.175132676269904</v>
      </c>
    </row>
    <row r="1780" spans="1:14" x14ac:dyDescent="0.25">
      <c r="A1780" s="338">
        <v>42852</v>
      </c>
      <c r="B1780" s="345">
        <v>223</v>
      </c>
      <c r="C1780" s="339">
        <v>3</v>
      </c>
      <c r="D1780" s="339">
        <v>1</v>
      </c>
      <c r="E1780" s="339" t="s">
        <v>145</v>
      </c>
      <c r="F1780" s="339" t="s">
        <v>151</v>
      </c>
      <c r="G1780" s="339" t="s">
        <v>154</v>
      </c>
      <c r="H1780" s="339" t="s">
        <v>154</v>
      </c>
      <c r="I1780" s="326">
        <v>4.8779999999999997E-2</v>
      </c>
      <c r="J1780" s="326">
        <v>1.721E-2</v>
      </c>
      <c r="K1780" s="326">
        <f t="shared" si="96"/>
        <v>6.5989999999999993E-2</v>
      </c>
      <c r="L1780" s="9">
        <f t="shared" si="100"/>
        <v>36.982562547384383</v>
      </c>
      <c r="M1780" s="9">
        <f t="shared" si="101"/>
        <v>13.047763457164519</v>
      </c>
      <c r="N1780" s="9">
        <f t="shared" si="102"/>
        <v>50.030326004548904</v>
      </c>
    </row>
    <row r="1781" spans="1:14" x14ac:dyDescent="0.25">
      <c r="A1781" s="338">
        <v>42852</v>
      </c>
      <c r="B1781" s="345">
        <v>224</v>
      </c>
      <c r="C1781" s="339">
        <v>3</v>
      </c>
      <c r="D1781" s="339">
        <v>1</v>
      </c>
      <c r="E1781" s="339" t="s">
        <v>145</v>
      </c>
      <c r="F1781" s="339" t="s">
        <v>148</v>
      </c>
      <c r="G1781" s="339" t="s">
        <v>154</v>
      </c>
      <c r="H1781" s="339" t="s">
        <v>156</v>
      </c>
      <c r="I1781" s="326">
        <v>3.569E-2</v>
      </c>
      <c r="J1781" s="326">
        <v>4.2410000000000003E-2</v>
      </c>
      <c r="K1781" s="326">
        <f t="shared" si="96"/>
        <v>7.8100000000000003E-2</v>
      </c>
      <c r="L1781" s="9">
        <f t="shared" si="100"/>
        <v>27.058377558756632</v>
      </c>
      <c r="M1781" s="9">
        <f t="shared" si="101"/>
        <v>32.153146322971949</v>
      </c>
      <c r="N1781" s="9">
        <f t="shared" si="102"/>
        <v>59.211523881728581</v>
      </c>
    </row>
    <row r="1782" spans="1:14" x14ac:dyDescent="0.25">
      <c r="A1782" s="338">
        <v>42852</v>
      </c>
      <c r="B1782" s="345">
        <v>227</v>
      </c>
      <c r="C1782" s="339">
        <v>3</v>
      </c>
      <c r="D1782" s="339">
        <v>1</v>
      </c>
      <c r="E1782" s="339" t="s">
        <v>145</v>
      </c>
      <c r="F1782" s="339" t="s">
        <v>148</v>
      </c>
      <c r="G1782" s="339" t="s">
        <v>154</v>
      </c>
      <c r="H1782" s="339" t="s">
        <v>154</v>
      </c>
      <c r="I1782" s="326">
        <v>1.6320000000000001E-2</v>
      </c>
      <c r="J1782" s="326">
        <v>7.4999999999999997E-3</v>
      </c>
      <c r="K1782" s="326">
        <f t="shared" si="96"/>
        <v>2.3820000000000001E-2</v>
      </c>
      <c r="L1782" s="9">
        <f t="shared" si="100"/>
        <v>12.37300985595148</v>
      </c>
      <c r="M1782" s="9">
        <f t="shared" si="101"/>
        <v>5.6861258529188783</v>
      </c>
      <c r="N1782" s="9">
        <f t="shared" si="102"/>
        <v>18.059135708870357</v>
      </c>
    </row>
    <row r="1783" spans="1:14" x14ac:dyDescent="0.25">
      <c r="A1783" s="338">
        <v>42852</v>
      </c>
      <c r="B1783" s="345">
        <v>229</v>
      </c>
      <c r="C1783" s="339">
        <v>3</v>
      </c>
      <c r="D1783" s="339">
        <v>1</v>
      </c>
      <c r="E1783" s="339" t="s">
        <v>145</v>
      </c>
      <c r="F1783" s="339" t="s">
        <v>149</v>
      </c>
      <c r="G1783" s="339" t="s">
        <v>154</v>
      </c>
      <c r="H1783" s="339" t="s">
        <v>154</v>
      </c>
      <c r="I1783" s="326">
        <v>6.0220000000000003E-2</v>
      </c>
      <c r="J1783" s="326">
        <v>2.3109999999999999E-2</v>
      </c>
      <c r="K1783" s="326">
        <f t="shared" si="96"/>
        <v>8.3330000000000001E-2</v>
      </c>
      <c r="L1783" s="9">
        <f t="shared" si="100"/>
        <v>45.655799848369981</v>
      </c>
      <c r="M1783" s="9">
        <f t="shared" si="101"/>
        <v>17.52084912812737</v>
      </c>
      <c r="N1783" s="9">
        <f t="shared" si="102"/>
        <v>63.176648976497354</v>
      </c>
    </row>
    <row r="1784" spans="1:14" x14ac:dyDescent="0.25">
      <c r="A1784" s="338">
        <v>42852</v>
      </c>
      <c r="B1784" s="345">
        <v>232</v>
      </c>
      <c r="C1784" s="339">
        <v>3</v>
      </c>
      <c r="D1784" s="339">
        <v>1</v>
      </c>
      <c r="E1784" s="339" t="s">
        <v>145</v>
      </c>
      <c r="F1784" s="339" t="s">
        <v>148</v>
      </c>
      <c r="G1784" s="339" t="s">
        <v>154</v>
      </c>
      <c r="H1784" s="339" t="s">
        <v>155</v>
      </c>
      <c r="I1784" s="326">
        <v>5.8310000000000001E-2</v>
      </c>
      <c r="J1784" s="326">
        <v>3.6600000000000001E-3</v>
      </c>
      <c r="K1784" s="326">
        <f t="shared" si="96"/>
        <v>6.1969999999999997E-2</v>
      </c>
      <c r="L1784" s="9">
        <f t="shared" si="100"/>
        <v>44.207733131159976</v>
      </c>
      <c r="M1784" s="9">
        <f t="shared" si="101"/>
        <v>2.7748294162244127</v>
      </c>
      <c r="N1784" s="9">
        <f t="shared" si="102"/>
        <v>46.982562547384376</v>
      </c>
    </row>
    <row r="1785" spans="1:14" x14ac:dyDescent="0.25">
      <c r="A1785" s="338">
        <v>42852</v>
      </c>
      <c r="B1785" s="345">
        <v>236</v>
      </c>
      <c r="C1785" s="339">
        <v>3</v>
      </c>
      <c r="D1785" s="339">
        <v>1</v>
      </c>
      <c r="E1785" s="339" t="s">
        <v>145</v>
      </c>
      <c r="F1785" s="339" t="s">
        <v>241</v>
      </c>
      <c r="G1785" s="339" t="s">
        <v>154</v>
      </c>
      <c r="H1785" s="339" t="s">
        <v>154</v>
      </c>
      <c r="I1785" s="326">
        <v>4.3319999999999997E-2</v>
      </c>
      <c r="J1785" s="326">
        <v>1.265E-2</v>
      </c>
      <c r="K1785" s="326">
        <f t="shared" si="96"/>
        <v>5.5969999999999999E-2</v>
      </c>
      <c r="L1785" s="9">
        <f t="shared" si="100"/>
        <v>32.843062926459439</v>
      </c>
      <c r="M1785" s="9">
        <f t="shared" si="101"/>
        <v>9.5905989385898405</v>
      </c>
      <c r="N1785" s="9">
        <f t="shared" si="102"/>
        <v>42.433661865049288</v>
      </c>
    </row>
    <row r="1786" spans="1:14" x14ac:dyDescent="0.25">
      <c r="A1786" s="338">
        <v>42852</v>
      </c>
      <c r="B1786" s="345">
        <v>241</v>
      </c>
      <c r="C1786" s="339">
        <v>3</v>
      </c>
      <c r="D1786" s="339">
        <v>1</v>
      </c>
      <c r="E1786" s="339" t="s">
        <v>145</v>
      </c>
      <c r="F1786" s="339" t="s">
        <v>240</v>
      </c>
      <c r="G1786" s="339" t="s">
        <v>154</v>
      </c>
      <c r="H1786" s="339" t="s">
        <v>154</v>
      </c>
      <c r="I1786" s="326">
        <v>5.0299999999999997E-2</v>
      </c>
      <c r="J1786" s="326">
        <v>8.1399999999999997E-3</v>
      </c>
      <c r="K1786" s="326">
        <f t="shared" si="96"/>
        <v>5.8439999999999999E-2</v>
      </c>
      <c r="L1786" s="9">
        <f t="shared" si="100"/>
        <v>38.134950720242607</v>
      </c>
      <c r="M1786" s="9">
        <f t="shared" si="101"/>
        <v>6.171341925701288</v>
      </c>
      <c r="N1786" s="9">
        <f t="shared" si="102"/>
        <v>44.306292645943898</v>
      </c>
    </row>
    <row r="1787" spans="1:14" x14ac:dyDescent="0.25">
      <c r="A1787" s="338">
        <v>42852</v>
      </c>
      <c r="B1787" s="345">
        <v>242</v>
      </c>
      <c r="C1787" s="339">
        <v>3</v>
      </c>
      <c r="D1787" s="339">
        <v>1</v>
      </c>
      <c r="E1787" s="339" t="s">
        <v>145</v>
      </c>
      <c r="F1787" s="339" t="s">
        <v>148</v>
      </c>
      <c r="G1787" s="339" t="s">
        <v>157</v>
      </c>
      <c r="H1787" s="339" t="s">
        <v>155</v>
      </c>
      <c r="I1787" s="326">
        <v>1.499E-2</v>
      </c>
      <c r="J1787" s="326">
        <v>6.3400000000000001E-3</v>
      </c>
      <c r="K1787" s="326">
        <f t="shared" si="96"/>
        <v>2.1330000000000002E-2</v>
      </c>
      <c r="L1787" s="9">
        <f t="shared" si="100"/>
        <v>11.364670204700532</v>
      </c>
      <c r="M1787" s="9">
        <f t="shared" si="101"/>
        <v>4.8066717210007583</v>
      </c>
      <c r="N1787" s="9">
        <f t="shared" si="102"/>
        <v>16.171341925701292</v>
      </c>
    </row>
    <row r="1788" spans="1:14" x14ac:dyDescent="0.25">
      <c r="A1788" s="338">
        <v>42852</v>
      </c>
      <c r="B1788" s="345">
        <v>244</v>
      </c>
      <c r="C1788" s="339">
        <v>3</v>
      </c>
      <c r="D1788" s="339">
        <v>1</v>
      </c>
      <c r="E1788" s="339" t="s">
        <v>145</v>
      </c>
      <c r="F1788" s="339" t="s">
        <v>148</v>
      </c>
      <c r="G1788" s="339" t="s">
        <v>157</v>
      </c>
      <c r="H1788" s="339" t="s">
        <v>154</v>
      </c>
      <c r="I1788" s="326">
        <v>6.9139999999999993E-2</v>
      </c>
      <c r="J1788" s="326">
        <v>1.0019999999999999E-2</v>
      </c>
      <c r="K1788" s="326">
        <f t="shared" si="96"/>
        <v>7.9159999999999994E-2</v>
      </c>
      <c r="L1788" s="9">
        <f t="shared" si="100"/>
        <v>52.418498862774833</v>
      </c>
      <c r="M1788" s="9">
        <f t="shared" si="101"/>
        <v>7.5966641394996204</v>
      </c>
      <c r="N1788" s="9">
        <f t="shared" si="102"/>
        <v>60.015163002274448</v>
      </c>
    </row>
    <row r="1789" spans="1:14" x14ac:dyDescent="0.25">
      <c r="A1789" s="338">
        <v>42852</v>
      </c>
      <c r="B1789" s="345">
        <v>245</v>
      </c>
      <c r="C1789" s="339">
        <v>3</v>
      </c>
      <c r="D1789" s="339">
        <v>1</v>
      </c>
      <c r="E1789" s="339" t="s">
        <v>145</v>
      </c>
      <c r="F1789" s="339" t="s">
        <v>150</v>
      </c>
      <c r="G1789" s="339" t="s">
        <v>154</v>
      </c>
      <c r="H1789" s="339" t="s">
        <v>154</v>
      </c>
      <c r="I1789" s="326">
        <v>3.8629999999999998E-2</v>
      </c>
      <c r="J1789" s="326">
        <v>6.7400000000000003E-3</v>
      </c>
      <c r="K1789" s="326">
        <f t="shared" si="96"/>
        <v>4.5370000000000001E-2</v>
      </c>
      <c r="L1789" s="9">
        <f t="shared" si="100"/>
        <v>29.287338893100831</v>
      </c>
      <c r="M1789" s="9">
        <f t="shared" si="101"/>
        <v>5.1099317664897654</v>
      </c>
      <c r="N1789" s="9">
        <f t="shared" si="102"/>
        <v>34.397270659590596</v>
      </c>
    </row>
    <row r="1790" spans="1:14" x14ac:dyDescent="0.25">
      <c r="A1790" s="338">
        <v>42852</v>
      </c>
      <c r="B1790" s="345">
        <v>247</v>
      </c>
      <c r="C1790" s="339">
        <v>3</v>
      </c>
      <c r="D1790" s="339">
        <v>2</v>
      </c>
      <c r="E1790" s="339" t="s">
        <v>143</v>
      </c>
      <c r="F1790" s="339" t="s">
        <v>150</v>
      </c>
      <c r="G1790" s="339" t="s">
        <v>154</v>
      </c>
      <c r="H1790" s="339" t="s">
        <v>154</v>
      </c>
      <c r="I1790" s="326">
        <v>4.9259999999999998E-2</v>
      </c>
      <c r="J1790" s="326">
        <v>1.9560000000000001E-2</v>
      </c>
      <c r="K1790" s="326">
        <f t="shared" si="96"/>
        <v>6.8819999999999992E-2</v>
      </c>
      <c r="L1790" s="9">
        <f t="shared" si="100"/>
        <v>37.346474601971188</v>
      </c>
      <c r="M1790" s="9">
        <f t="shared" si="101"/>
        <v>14.829416224412435</v>
      </c>
      <c r="N1790" s="9">
        <f t="shared" si="102"/>
        <v>52.175890826383622</v>
      </c>
    </row>
    <row r="1791" spans="1:14" x14ac:dyDescent="0.25">
      <c r="A1791" s="338">
        <v>42852</v>
      </c>
      <c r="B1791" s="345">
        <v>248</v>
      </c>
      <c r="C1791" s="339">
        <v>3</v>
      </c>
      <c r="D1791" s="339">
        <v>2</v>
      </c>
      <c r="E1791" s="339" t="s">
        <v>143</v>
      </c>
      <c r="F1791" s="339" t="s">
        <v>148</v>
      </c>
      <c r="G1791" s="339" t="s">
        <v>154</v>
      </c>
      <c r="H1791" s="339" t="s">
        <v>156</v>
      </c>
      <c r="I1791" s="326">
        <v>2.792E-2</v>
      </c>
      <c r="J1791" s="326" t="s">
        <v>14</v>
      </c>
      <c r="K1791" s="326" t="s">
        <v>14</v>
      </c>
      <c r="L1791" s="9">
        <f t="shared" si="100"/>
        <v>21.167551175132676</v>
      </c>
      <c r="M1791" s="9" t="s">
        <v>14</v>
      </c>
      <c r="N1791" s="9" t="s">
        <v>14</v>
      </c>
    </row>
    <row r="1792" spans="1:14" x14ac:dyDescent="0.25">
      <c r="A1792" s="338">
        <v>42852</v>
      </c>
      <c r="B1792" s="345">
        <v>250</v>
      </c>
      <c r="C1792" s="339">
        <v>3</v>
      </c>
      <c r="D1792" s="339">
        <v>2</v>
      </c>
      <c r="E1792" s="339" t="s">
        <v>143</v>
      </c>
      <c r="F1792" s="339" t="s">
        <v>148</v>
      </c>
      <c r="G1792" s="339" t="s">
        <v>154</v>
      </c>
      <c r="H1792" s="339" t="s">
        <v>155</v>
      </c>
      <c r="I1792" s="326">
        <v>4.4970000000000003E-2</v>
      </c>
      <c r="J1792" s="326">
        <v>1.206E-2</v>
      </c>
      <c r="K1792" s="326">
        <f t="shared" si="96"/>
        <v>5.7030000000000004E-2</v>
      </c>
      <c r="L1792" s="9">
        <f t="shared" si="100"/>
        <v>34.094010614101599</v>
      </c>
      <c r="M1792" s="9">
        <f t="shared" si="101"/>
        <v>9.1432903714935563</v>
      </c>
      <c r="N1792" s="9">
        <f t="shared" si="102"/>
        <v>43.237300985595155</v>
      </c>
    </row>
    <row r="1793" spans="1:14" x14ac:dyDescent="0.25">
      <c r="A1793" s="338">
        <v>42852</v>
      </c>
      <c r="B1793" s="345">
        <v>252</v>
      </c>
      <c r="C1793" s="339">
        <v>3</v>
      </c>
      <c r="D1793" s="339">
        <v>2</v>
      </c>
      <c r="E1793" s="339" t="s">
        <v>143</v>
      </c>
      <c r="F1793" s="339" t="s">
        <v>148</v>
      </c>
      <c r="G1793" s="339" t="s">
        <v>157</v>
      </c>
      <c r="H1793" s="339" t="s">
        <v>154</v>
      </c>
      <c r="I1793" s="326">
        <v>6.071E-2</v>
      </c>
      <c r="J1793" s="326">
        <v>2.0549999999999999E-2</v>
      </c>
      <c r="K1793" s="326">
        <f t="shared" si="96"/>
        <v>8.1259999999999999E-2</v>
      </c>
      <c r="L1793" s="9">
        <f t="shared" si="100"/>
        <v>46.027293404094017</v>
      </c>
      <c r="M1793" s="9">
        <f t="shared" si="101"/>
        <v>15.579984836997726</v>
      </c>
      <c r="N1793" s="9">
        <f t="shared" si="102"/>
        <v>61.607278241091741</v>
      </c>
    </row>
    <row r="1794" spans="1:14" x14ac:dyDescent="0.25">
      <c r="A1794" s="338">
        <v>42852</v>
      </c>
      <c r="B1794" s="345">
        <v>255</v>
      </c>
      <c r="C1794" s="339">
        <v>3</v>
      </c>
      <c r="D1794" s="339">
        <v>2</v>
      </c>
      <c r="E1794" s="339" t="s">
        <v>143</v>
      </c>
      <c r="F1794" s="339" t="s">
        <v>148</v>
      </c>
      <c r="G1794" s="339" t="s">
        <v>157</v>
      </c>
      <c r="H1794" s="339" t="s">
        <v>156</v>
      </c>
      <c r="I1794" s="326">
        <v>3.1179999999999999E-2</v>
      </c>
      <c r="J1794" s="326">
        <v>6.6800000000000002E-3</v>
      </c>
      <c r="K1794" s="326">
        <f t="shared" si="96"/>
        <v>3.7859999999999998E-2</v>
      </c>
      <c r="L1794" s="9">
        <f t="shared" si="100"/>
        <v>23.639120545868085</v>
      </c>
      <c r="M1794" s="9">
        <f t="shared" si="101"/>
        <v>5.0644427596664139</v>
      </c>
      <c r="N1794" s="9">
        <f t="shared" si="102"/>
        <v>28.703563305534495</v>
      </c>
    </row>
    <row r="1795" spans="1:14" x14ac:dyDescent="0.25">
      <c r="A1795" s="338">
        <v>42852</v>
      </c>
      <c r="B1795" s="345">
        <v>257</v>
      </c>
      <c r="C1795" s="339">
        <v>3</v>
      </c>
      <c r="D1795" s="339">
        <v>2</v>
      </c>
      <c r="E1795" s="339" t="s">
        <v>143</v>
      </c>
      <c r="F1795" s="339" t="s">
        <v>151</v>
      </c>
      <c r="G1795" s="339" t="s">
        <v>154</v>
      </c>
      <c r="H1795" s="339" t="s">
        <v>154</v>
      </c>
      <c r="I1795" s="326">
        <v>6.3339999999999994E-2</v>
      </c>
      <c r="J1795" s="326">
        <v>8.7399999999999995E-3</v>
      </c>
      <c r="K1795" s="326">
        <f t="shared" si="96"/>
        <v>7.2079999999999991E-2</v>
      </c>
      <c r="L1795" s="9">
        <f t="shared" si="100"/>
        <v>48.021228203184229</v>
      </c>
      <c r="M1795" s="9">
        <f t="shared" si="101"/>
        <v>6.6262319939347991</v>
      </c>
      <c r="N1795" s="9">
        <f t="shared" si="102"/>
        <v>54.647460197119031</v>
      </c>
    </row>
    <row r="1796" spans="1:14" x14ac:dyDescent="0.25">
      <c r="A1796" s="338">
        <v>42852</v>
      </c>
      <c r="B1796" s="345">
        <v>264</v>
      </c>
      <c r="C1796" s="339">
        <v>3</v>
      </c>
      <c r="D1796" s="339">
        <v>2</v>
      </c>
      <c r="E1796" s="339" t="s">
        <v>143</v>
      </c>
      <c r="F1796" s="339" t="s">
        <v>237</v>
      </c>
      <c r="G1796" s="339" t="s">
        <v>154</v>
      </c>
      <c r="H1796" s="339" t="s">
        <v>154</v>
      </c>
      <c r="I1796" s="326">
        <v>2.368E-2</v>
      </c>
      <c r="J1796" s="326">
        <v>4.1399999999999996E-3</v>
      </c>
      <c r="K1796" s="326">
        <f t="shared" si="96"/>
        <v>2.7819999999999998E-2</v>
      </c>
      <c r="L1796" s="9">
        <f t="shared" si="100"/>
        <v>17.952994692949204</v>
      </c>
      <c r="M1796" s="9">
        <f t="shared" si="101"/>
        <v>3.1387414708112207</v>
      </c>
      <c r="N1796" s="9">
        <f t="shared" si="102"/>
        <v>21.091736163760423</v>
      </c>
    </row>
    <row r="1797" spans="1:14" x14ac:dyDescent="0.25">
      <c r="A1797" s="338">
        <v>42852</v>
      </c>
      <c r="B1797" s="345">
        <v>267</v>
      </c>
      <c r="C1797" s="339">
        <v>3</v>
      </c>
      <c r="D1797" s="339">
        <v>2</v>
      </c>
      <c r="E1797" s="339" t="s">
        <v>143</v>
      </c>
      <c r="F1797" s="339" t="s">
        <v>241</v>
      </c>
      <c r="G1797" s="339" t="s">
        <v>154</v>
      </c>
      <c r="H1797" s="339" t="s">
        <v>154</v>
      </c>
      <c r="I1797" s="326">
        <v>8.4089999999999998E-2</v>
      </c>
      <c r="J1797" s="326">
        <v>3.9E-2</v>
      </c>
      <c r="K1797" s="326">
        <f t="shared" si="96"/>
        <v>0.12309</v>
      </c>
      <c r="L1797" s="9">
        <f t="shared" si="100"/>
        <v>63.752843062926459</v>
      </c>
      <c r="M1797" s="9">
        <f t="shared" si="101"/>
        <v>29.567854435178166</v>
      </c>
      <c r="N1797" s="9">
        <f t="shared" si="102"/>
        <v>93.320697498104636</v>
      </c>
    </row>
    <row r="1798" spans="1:14" x14ac:dyDescent="0.25">
      <c r="A1798" s="338">
        <v>42852</v>
      </c>
      <c r="B1798" s="345">
        <v>268</v>
      </c>
      <c r="C1798" s="339">
        <v>3</v>
      </c>
      <c r="D1798" s="339">
        <v>2</v>
      </c>
      <c r="E1798" s="339" t="s">
        <v>143</v>
      </c>
      <c r="F1798" s="339" t="s">
        <v>240</v>
      </c>
      <c r="G1798" s="339" t="s">
        <v>154</v>
      </c>
      <c r="H1798" s="339" t="s">
        <v>154</v>
      </c>
      <c r="I1798" s="326">
        <v>3.746E-2</v>
      </c>
      <c r="J1798" s="326">
        <v>4.8999999999999998E-3</v>
      </c>
      <c r="K1798" s="326">
        <f t="shared" si="96"/>
        <v>4.2360000000000002E-2</v>
      </c>
      <c r="L1798" s="9">
        <f t="shared" si="100"/>
        <v>28.40030326004549</v>
      </c>
      <c r="M1798" s="9">
        <f t="shared" si="101"/>
        <v>3.7149355572403335</v>
      </c>
      <c r="N1798" s="9">
        <f t="shared" si="102"/>
        <v>32.115238817285828</v>
      </c>
    </row>
    <row r="1799" spans="1:14" x14ac:dyDescent="0.25">
      <c r="A1799" s="338">
        <v>42852</v>
      </c>
      <c r="B1799" s="345">
        <v>271</v>
      </c>
      <c r="C1799" s="339">
        <v>3</v>
      </c>
      <c r="D1799" s="339">
        <v>2</v>
      </c>
      <c r="E1799" s="339" t="s">
        <v>143</v>
      </c>
      <c r="F1799" s="339" t="s">
        <v>148</v>
      </c>
      <c r="G1799" s="339" t="s">
        <v>157</v>
      </c>
      <c r="H1799" s="339" t="s">
        <v>155</v>
      </c>
      <c r="I1799" s="326">
        <v>3.8089999999999999E-2</v>
      </c>
      <c r="J1799" s="326">
        <v>5.5259999999999997E-2</v>
      </c>
      <c r="K1799" s="326">
        <f t="shared" si="96"/>
        <v>9.3349999999999989E-2</v>
      </c>
      <c r="L1799" s="9">
        <f t="shared" si="100"/>
        <v>28.877937831690673</v>
      </c>
      <c r="M1799" s="9">
        <f t="shared" si="101"/>
        <v>41.895375284306297</v>
      </c>
      <c r="N1799" s="9">
        <f t="shared" si="102"/>
        <v>70.773313115996956</v>
      </c>
    </row>
    <row r="1800" spans="1:14" x14ac:dyDescent="0.25">
      <c r="A1800" s="338">
        <v>42852</v>
      </c>
      <c r="B1800" s="345">
        <v>272</v>
      </c>
      <c r="C1800" s="339">
        <v>3</v>
      </c>
      <c r="D1800" s="339">
        <v>2</v>
      </c>
      <c r="E1800" s="339" t="s">
        <v>143</v>
      </c>
      <c r="F1800" s="339" t="s">
        <v>148</v>
      </c>
      <c r="G1800" s="339" t="s">
        <v>154</v>
      </c>
      <c r="H1800" s="339" t="s">
        <v>154</v>
      </c>
      <c r="I1800" s="326">
        <v>8.6989999999999998E-2</v>
      </c>
      <c r="J1800" s="326">
        <v>7.5300000000000002E-3</v>
      </c>
      <c r="K1800" s="326">
        <f t="shared" si="96"/>
        <v>9.4519999999999993E-2</v>
      </c>
      <c r="L1800" s="9">
        <f t="shared" si="100"/>
        <v>65.951478392721754</v>
      </c>
      <c r="M1800" s="9">
        <f t="shared" si="101"/>
        <v>5.7088703563305536</v>
      </c>
      <c r="N1800" s="9">
        <f t="shared" si="102"/>
        <v>71.660348749052304</v>
      </c>
    </row>
    <row r="1801" spans="1:14" x14ac:dyDescent="0.25">
      <c r="A1801" s="338">
        <v>42852</v>
      </c>
      <c r="B1801" s="345">
        <v>273</v>
      </c>
      <c r="C1801" s="339">
        <v>3</v>
      </c>
      <c r="D1801" s="339">
        <v>2</v>
      </c>
      <c r="E1801" s="339" t="s">
        <v>143</v>
      </c>
      <c r="F1801" s="339" t="s">
        <v>149</v>
      </c>
      <c r="G1801" s="339" t="s">
        <v>154</v>
      </c>
      <c r="H1801" s="339" t="s">
        <v>154</v>
      </c>
      <c r="I1801" s="326">
        <v>5.7930000000000002E-2</v>
      </c>
      <c r="J1801" s="326">
        <v>9.0100000000000006E-3</v>
      </c>
      <c r="K1801" s="326">
        <f t="shared" si="96"/>
        <v>6.694E-2</v>
      </c>
      <c r="L1801" s="9">
        <f t="shared" si="100"/>
        <v>43.91963608794542</v>
      </c>
      <c r="M1801" s="9">
        <f t="shared" si="101"/>
        <v>6.8309325246398798</v>
      </c>
      <c r="N1801" s="9">
        <f t="shared" si="102"/>
        <v>50.75056861258529</v>
      </c>
    </row>
    <row r="1802" spans="1:14" x14ac:dyDescent="0.25">
      <c r="A1802" s="338">
        <v>42850</v>
      </c>
      <c r="B1802" s="345">
        <v>317</v>
      </c>
      <c r="C1802" s="339">
        <v>4</v>
      </c>
      <c r="D1802" s="339">
        <v>1</v>
      </c>
      <c r="E1802" s="339" t="s">
        <v>143</v>
      </c>
      <c r="F1802" s="339" t="s">
        <v>148</v>
      </c>
      <c r="G1802" s="339" t="s">
        <v>154</v>
      </c>
      <c r="H1802" s="339" t="s">
        <v>154</v>
      </c>
      <c r="I1802" s="326">
        <v>9.9589999999999998E-2</v>
      </c>
      <c r="J1802" s="326">
        <v>9.7099999999999999E-3</v>
      </c>
      <c r="K1802" s="326">
        <f t="shared" si="96"/>
        <v>0.10929999999999999</v>
      </c>
      <c r="L1802" s="9">
        <f t="shared" si="100"/>
        <v>75.504169825625482</v>
      </c>
      <c r="M1802" s="9">
        <f t="shared" si="101"/>
        <v>7.3616376042456402</v>
      </c>
      <c r="N1802" s="9">
        <f t="shared" si="102"/>
        <v>82.865807429871111</v>
      </c>
    </row>
    <row r="1803" spans="1:14" x14ac:dyDescent="0.25">
      <c r="A1803" s="338">
        <v>42850</v>
      </c>
      <c r="B1803" s="345">
        <v>319</v>
      </c>
      <c r="C1803" s="339">
        <v>4</v>
      </c>
      <c r="D1803" s="339">
        <v>1</v>
      </c>
      <c r="E1803" s="339" t="s">
        <v>143</v>
      </c>
      <c r="F1803" s="339" t="s">
        <v>151</v>
      </c>
      <c r="G1803" s="339" t="s">
        <v>154</v>
      </c>
      <c r="H1803" s="339" t="s">
        <v>154</v>
      </c>
      <c r="I1803" s="326">
        <v>3.5880000000000002E-2</v>
      </c>
      <c r="J1803" s="326">
        <v>1.4149999999999999E-2</v>
      </c>
      <c r="K1803" s="326">
        <f t="shared" si="96"/>
        <v>5.0030000000000005E-2</v>
      </c>
      <c r="L1803" s="9">
        <f t="shared" si="100"/>
        <v>27.202426080363914</v>
      </c>
      <c r="M1803" s="9">
        <f t="shared" si="101"/>
        <v>10.727824109173616</v>
      </c>
      <c r="N1803" s="9">
        <f t="shared" si="102"/>
        <v>37.930250189537539</v>
      </c>
    </row>
    <row r="1804" spans="1:14" x14ac:dyDescent="0.25">
      <c r="A1804" s="338">
        <v>42850</v>
      </c>
      <c r="B1804" s="345">
        <v>321</v>
      </c>
      <c r="C1804" s="339">
        <v>4</v>
      </c>
      <c r="D1804" s="339">
        <v>1</v>
      </c>
      <c r="E1804" s="339" t="s">
        <v>143</v>
      </c>
      <c r="F1804" s="339" t="s">
        <v>148</v>
      </c>
      <c r="G1804" s="339" t="s">
        <v>157</v>
      </c>
      <c r="H1804" s="339" t="s">
        <v>154</v>
      </c>
      <c r="I1804" s="326">
        <v>0.249</v>
      </c>
      <c r="J1804" s="326">
        <v>8.6E-3</v>
      </c>
      <c r="K1804" s="326">
        <f t="shared" si="96"/>
        <v>0.2576</v>
      </c>
      <c r="L1804" s="9">
        <f t="shared" si="100"/>
        <v>188.77937831690676</v>
      </c>
      <c r="M1804" s="9">
        <f t="shared" si="101"/>
        <v>6.5200909780136467</v>
      </c>
      <c r="N1804" s="9">
        <f t="shared" si="102"/>
        <v>195.29946929492041</v>
      </c>
    </row>
    <row r="1805" spans="1:14" x14ac:dyDescent="0.25">
      <c r="A1805" s="338">
        <v>42850</v>
      </c>
      <c r="B1805" s="345">
        <v>322</v>
      </c>
      <c r="C1805" s="339">
        <v>4</v>
      </c>
      <c r="D1805" s="339">
        <v>1</v>
      </c>
      <c r="E1805" s="339" t="s">
        <v>143</v>
      </c>
      <c r="F1805" s="339" t="s">
        <v>148</v>
      </c>
      <c r="G1805" s="339" t="s">
        <v>157</v>
      </c>
      <c r="H1805" s="339" t="s">
        <v>156</v>
      </c>
      <c r="I1805" s="326">
        <v>4.863E-2</v>
      </c>
      <c r="J1805" s="326">
        <v>7.5599999999999999E-3</v>
      </c>
      <c r="K1805" s="326">
        <f t="shared" si="96"/>
        <v>5.6189999999999997E-2</v>
      </c>
      <c r="L1805" s="9">
        <f t="shared" si="100"/>
        <v>36.868840030326005</v>
      </c>
      <c r="M1805" s="9">
        <f t="shared" si="101"/>
        <v>5.731614859742229</v>
      </c>
      <c r="N1805" s="9">
        <f t="shared" si="102"/>
        <v>42.600454890068235</v>
      </c>
    </row>
    <row r="1806" spans="1:14" x14ac:dyDescent="0.25">
      <c r="A1806" s="338">
        <v>42850</v>
      </c>
      <c r="B1806" s="345">
        <v>323</v>
      </c>
      <c r="C1806" s="339">
        <v>4</v>
      </c>
      <c r="D1806" s="339">
        <v>1</v>
      </c>
      <c r="E1806" s="339" t="s">
        <v>143</v>
      </c>
      <c r="F1806" s="339" t="s">
        <v>149</v>
      </c>
      <c r="G1806" s="339" t="s">
        <v>154</v>
      </c>
      <c r="H1806" s="339" t="s">
        <v>154</v>
      </c>
      <c r="I1806" s="326">
        <v>8.8880000000000001E-2</v>
      </c>
      <c r="J1806" s="326">
        <v>5.1310000000000001E-2</v>
      </c>
      <c r="K1806" s="326">
        <f t="shared" si="96"/>
        <v>0.14019000000000001</v>
      </c>
      <c r="L1806" s="9">
        <f t="shared" si="100"/>
        <v>67.384382107657316</v>
      </c>
      <c r="M1806" s="9">
        <f t="shared" si="101"/>
        <v>38.900682335102353</v>
      </c>
      <c r="N1806" s="9">
        <f t="shared" si="102"/>
        <v>106.28506444275968</v>
      </c>
    </row>
    <row r="1807" spans="1:14" x14ac:dyDescent="0.25">
      <c r="A1807" s="338">
        <v>42850</v>
      </c>
      <c r="B1807" s="345">
        <v>325</v>
      </c>
      <c r="C1807" s="339">
        <v>4</v>
      </c>
      <c r="D1807" s="339">
        <v>1</v>
      </c>
      <c r="E1807" s="339" t="s">
        <v>143</v>
      </c>
      <c r="F1807" s="339" t="s">
        <v>148</v>
      </c>
      <c r="G1807" s="339" t="s">
        <v>154</v>
      </c>
      <c r="H1807" s="339" t="s">
        <v>156</v>
      </c>
      <c r="I1807" s="326">
        <v>0.13697999999999999</v>
      </c>
      <c r="J1807" s="326">
        <v>2.47E-2</v>
      </c>
      <c r="K1807" s="326">
        <f t="shared" ref="K1807:K1870" si="103">SUM(I1807:J1807)</f>
        <v>0.16167999999999999</v>
      </c>
      <c r="L1807" s="9">
        <f t="shared" si="100"/>
        <v>103.85140257771039</v>
      </c>
      <c r="M1807" s="9">
        <f t="shared" si="101"/>
        <v>18.726307808946171</v>
      </c>
      <c r="N1807" s="9">
        <f t="shared" si="102"/>
        <v>122.57771038665656</v>
      </c>
    </row>
    <row r="1808" spans="1:14" x14ac:dyDescent="0.25">
      <c r="A1808" s="338">
        <v>42850</v>
      </c>
      <c r="B1808" s="345">
        <v>329</v>
      </c>
      <c r="C1808" s="339">
        <v>4</v>
      </c>
      <c r="D1808" s="339">
        <v>1</v>
      </c>
      <c r="E1808" s="339" t="s">
        <v>143</v>
      </c>
      <c r="F1808" s="339" t="s">
        <v>148</v>
      </c>
      <c r="G1808" s="339" t="s">
        <v>157</v>
      </c>
      <c r="H1808" s="339" t="s">
        <v>155</v>
      </c>
      <c r="I1808" s="326">
        <v>3.0370000000000001E-2</v>
      </c>
      <c r="J1808" s="326">
        <v>1.397E-2</v>
      </c>
      <c r="K1808" s="326">
        <f t="shared" si="103"/>
        <v>4.4340000000000004E-2</v>
      </c>
      <c r="L1808" s="9">
        <f t="shared" si="100"/>
        <v>23.025018953752841</v>
      </c>
      <c r="M1808" s="9">
        <f t="shared" si="101"/>
        <v>10.591357088703562</v>
      </c>
      <c r="N1808" s="9">
        <f t="shared" si="102"/>
        <v>33.616376042456409</v>
      </c>
    </row>
    <row r="1809" spans="1:14" x14ac:dyDescent="0.25">
      <c r="A1809" s="338">
        <v>42850</v>
      </c>
      <c r="B1809" s="345">
        <v>332</v>
      </c>
      <c r="C1809" s="339">
        <v>4</v>
      </c>
      <c r="D1809" s="339">
        <v>1</v>
      </c>
      <c r="E1809" s="339" t="s">
        <v>143</v>
      </c>
      <c r="F1809" s="339" t="s">
        <v>241</v>
      </c>
      <c r="G1809" s="339" t="s">
        <v>154</v>
      </c>
      <c r="H1809" s="339" t="s">
        <v>154</v>
      </c>
      <c r="I1809" s="326">
        <v>0.10571</v>
      </c>
      <c r="J1809" s="326">
        <v>3.3790000000000001E-2</v>
      </c>
      <c r="K1809" s="326">
        <f t="shared" si="103"/>
        <v>0.13950000000000001</v>
      </c>
      <c r="L1809" s="9">
        <f t="shared" ref="L1809:L1872" si="104">(10000*I1809)/13.19</f>
        <v>80.144048521607274</v>
      </c>
      <c r="M1809" s="9">
        <f t="shared" ref="M1809:M1872" si="105">(10000*J1809)/13.19</f>
        <v>25.617892342683856</v>
      </c>
      <c r="N1809" s="9">
        <f t="shared" ref="N1809:N1872" si="106">(10000*K1809)/13.19</f>
        <v>105.76194086429115</v>
      </c>
    </row>
    <row r="1810" spans="1:14" x14ac:dyDescent="0.25">
      <c r="A1810" s="338">
        <v>42850</v>
      </c>
      <c r="B1810" s="345">
        <v>333</v>
      </c>
      <c r="C1810" s="339">
        <v>4</v>
      </c>
      <c r="D1810" s="339">
        <v>1</v>
      </c>
      <c r="E1810" s="339" t="s">
        <v>143</v>
      </c>
      <c r="F1810" s="339" t="s">
        <v>240</v>
      </c>
      <c r="G1810" s="339" t="s">
        <v>154</v>
      </c>
      <c r="H1810" s="339" t="s">
        <v>154</v>
      </c>
      <c r="I1810" s="326">
        <v>3.9559999999999998E-2</v>
      </c>
      <c r="J1810" s="326">
        <v>1.0710000000000001E-2</v>
      </c>
      <c r="K1810" s="326">
        <f t="shared" si="103"/>
        <v>5.0269999999999995E-2</v>
      </c>
      <c r="L1810" s="9">
        <f t="shared" si="104"/>
        <v>29.992418498862772</v>
      </c>
      <c r="M1810" s="9">
        <f t="shared" si="105"/>
        <v>8.1197877179681583</v>
      </c>
      <c r="N1810" s="9">
        <f t="shared" si="106"/>
        <v>38.112206216830927</v>
      </c>
    </row>
    <row r="1811" spans="1:14" x14ac:dyDescent="0.25">
      <c r="A1811" s="338">
        <v>42850</v>
      </c>
      <c r="B1811" s="345">
        <v>335</v>
      </c>
      <c r="C1811" s="339">
        <v>4</v>
      </c>
      <c r="D1811" s="339">
        <v>1</v>
      </c>
      <c r="E1811" s="339" t="s">
        <v>143</v>
      </c>
      <c r="F1811" s="339" t="s">
        <v>150</v>
      </c>
      <c r="G1811" s="339" t="s">
        <v>154</v>
      </c>
      <c r="H1811" s="339" t="s">
        <v>154</v>
      </c>
      <c r="I1811" s="326">
        <v>6.1039999999999997E-2</v>
      </c>
      <c r="J1811" s="326">
        <v>2.4119999999999999E-2</v>
      </c>
      <c r="K1811" s="326">
        <f t="shared" si="103"/>
        <v>8.516E-2</v>
      </c>
      <c r="L1811" s="9">
        <f t="shared" si="104"/>
        <v>46.277482941622438</v>
      </c>
      <c r="M1811" s="9">
        <f t="shared" si="105"/>
        <v>18.286580742987113</v>
      </c>
      <c r="N1811" s="9">
        <f t="shared" si="106"/>
        <v>64.56406368460955</v>
      </c>
    </row>
    <row r="1812" spans="1:14" x14ac:dyDescent="0.25">
      <c r="A1812" s="338">
        <v>42850</v>
      </c>
      <c r="B1812" s="345">
        <v>346</v>
      </c>
      <c r="C1812" s="339">
        <v>4</v>
      </c>
      <c r="D1812" s="339">
        <v>1</v>
      </c>
      <c r="E1812" s="339" t="s">
        <v>143</v>
      </c>
      <c r="F1812" s="339" t="s">
        <v>237</v>
      </c>
      <c r="G1812" s="339" t="s">
        <v>154</v>
      </c>
      <c r="H1812" s="339" t="s">
        <v>154</v>
      </c>
      <c r="I1812" s="326">
        <v>4.3470000000000002E-2</v>
      </c>
      <c r="J1812" s="326">
        <v>1.4160000000000001E-2</v>
      </c>
      <c r="K1812" s="326">
        <f t="shared" si="103"/>
        <v>5.7630000000000001E-2</v>
      </c>
      <c r="L1812" s="9">
        <f t="shared" si="104"/>
        <v>32.956785443517816</v>
      </c>
      <c r="M1812" s="9">
        <f t="shared" si="105"/>
        <v>10.735405610310842</v>
      </c>
      <c r="N1812" s="9">
        <f t="shared" si="106"/>
        <v>43.692191053828658</v>
      </c>
    </row>
    <row r="1813" spans="1:14" x14ac:dyDescent="0.25">
      <c r="A1813" s="338">
        <v>42850</v>
      </c>
      <c r="B1813" s="345">
        <v>347</v>
      </c>
      <c r="C1813" s="339">
        <v>4</v>
      </c>
      <c r="D1813" s="339">
        <v>1</v>
      </c>
      <c r="E1813" s="339" t="s">
        <v>143</v>
      </c>
      <c r="F1813" s="339" t="s">
        <v>148</v>
      </c>
      <c r="G1813" s="339" t="s">
        <v>154</v>
      </c>
      <c r="H1813" s="339" t="s">
        <v>155</v>
      </c>
      <c r="I1813" s="326">
        <v>0.11620999999999999</v>
      </c>
      <c r="J1813" s="326">
        <v>1.197E-2</v>
      </c>
      <c r="K1813" s="326">
        <f t="shared" si="103"/>
        <v>0.12817999999999999</v>
      </c>
      <c r="L1813" s="9">
        <f t="shared" si="104"/>
        <v>88.104624715693703</v>
      </c>
      <c r="M1813" s="9">
        <f t="shared" si="105"/>
        <v>9.0750568612585294</v>
      </c>
      <c r="N1813" s="9">
        <f t="shared" si="106"/>
        <v>97.179681576952234</v>
      </c>
    </row>
    <row r="1814" spans="1:14" x14ac:dyDescent="0.25">
      <c r="A1814" s="338">
        <v>42850</v>
      </c>
      <c r="B1814" s="345">
        <v>351</v>
      </c>
      <c r="C1814" s="339">
        <v>4</v>
      </c>
      <c r="D1814" s="339">
        <v>2</v>
      </c>
      <c r="E1814" s="339" t="s">
        <v>145</v>
      </c>
      <c r="F1814" s="339" t="s">
        <v>148</v>
      </c>
      <c r="G1814" s="339" t="s">
        <v>154</v>
      </c>
      <c r="H1814" s="339" t="s">
        <v>155</v>
      </c>
      <c r="I1814" s="326">
        <v>6.0760000000000002E-2</v>
      </c>
      <c r="J1814" s="326">
        <v>1.2800000000000001E-2</v>
      </c>
      <c r="K1814" s="326">
        <f t="shared" si="103"/>
        <v>7.356E-2</v>
      </c>
      <c r="L1814" s="9">
        <f t="shared" si="104"/>
        <v>46.065200909780138</v>
      </c>
      <c r="M1814" s="9">
        <f t="shared" si="105"/>
        <v>9.704321455648218</v>
      </c>
      <c r="N1814" s="9">
        <f t="shared" si="106"/>
        <v>55.769522365428358</v>
      </c>
    </row>
    <row r="1815" spans="1:14" x14ac:dyDescent="0.25">
      <c r="A1815" s="338">
        <v>42850</v>
      </c>
      <c r="B1815" s="345">
        <v>353</v>
      </c>
      <c r="C1815" s="339">
        <v>4</v>
      </c>
      <c r="D1815" s="339">
        <v>2</v>
      </c>
      <c r="E1815" s="339" t="s">
        <v>145</v>
      </c>
      <c r="F1815" s="339" t="s">
        <v>148</v>
      </c>
      <c r="G1815" s="339" t="s">
        <v>157</v>
      </c>
      <c r="H1815" s="339" t="s">
        <v>154</v>
      </c>
      <c r="I1815" s="326">
        <v>6.6259999999999999E-2</v>
      </c>
      <c r="J1815" s="326">
        <v>6.0810000000000003E-2</v>
      </c>
      <c r="K1815" s="326">
        <f t="shared" si="103"/>
        <v>0.12707000000000002</v>
      </c>
      <c r="L1815" s="9">
        <f t="shared" si="104"/>
        <v>50.235026535253986</v>
      </c>
      <c r="M1815" s="9">
        <f t="shared" si="105"/>
        <v>46.103108415466266</v>
      </c>
      <c r="N1815" s="9">
        <f t="shared" si="106"/>
        <v>96.33813495072026</v>
      </c>
    </row>
    <row r="1816" spans="1:14" x14ac:dyDescent="0.25">
      <c r="A1816" s="338">
        <v>42850</v>
      </c>
      <c r="B1816" s="345">
        <v>360</v>
      </c>
      <c r="C1816" s="339">
        <v>4</v>
      </c>
      <c r="D1816" s="339">
        <v>2</v>
      </c>
      <c r="E1816" s="339" t="s">
        <v>145</v>
      </c>
      <c r="F1816" s="339" t="s">
        <v>148</v>
      </c>
      <c r="G1816" s="339" t="s">
        <v>157</v>
      </c>
      <c r="H1816" s="339" t="s">
        <v>156</v>
      </c>
      <c r="I1816" s="326">
        <v>0.11792</v>
      </c>
      <c r="J1816" s="326">
        <v>2.6329999999999999E-2</v>
      </c>
      <c r="K1816" s="326">
        <f t="shared" si="103"/>
        <v>0.14424999999999999</v>
      </c>
      <c r="L1816" s="9">
        <f t="shared" si="104"/>
        <v>89.401061410159215</v>
      </c>
      <c r="M1816" s="9">
        <f t="shared" si="105"/>
        <v>19.962092494313875</v>
      </c>
      <c r="N1816" s="9">
        <f t="shared" si="106"/>
        <v>109.36315390447309</v>
      </c>
    </row>
    <row r="1817" spans="1:14" x14ac:dyDescent="0.25">
      <c r="A1817" s="338">
        <v>42850</v>
      </c>
      <c r="B1817" s="345">
        <v>361</v>
      </c>
      <c r="C1817" s="339">
        <v>4</v>
      </c>
      <c r="D1817" s="339">
        <v>2</v>
      </c>
      <c r="E1817" s="339" t="s">
        <v>145</v>
      </c>
      <c r="F1817" s="339" t="s">
        <v>241</v>
      </c>
      <c r="G1817" s="339" t="s">
        <v>154</v>
      </c>
      <c r="H1817" s="339" t="s">
        <v>154</v>
      </c>
      <c r="I1817" s="326">
        <v>5.7500000000000002E-2</v>
      </c>
      <c r="J1817" s="326">
        <v>2.7029999999999998E-2</v>
      </c>
      <c r="K1817" s="326">
        <f t="shared" si="103"/>
        <v>8.4529999999999994E-2</v>
      </c>
      <c r="L1817" s="9">
        <f t="shared" si="104"/>
        <v>43.593631539044729</v>
      </c>
      <c r="M1817" s="9">
        <f t="shared" si="105"/>
        <v>20.492797573919638</v>
      </c>
      <c r="N1817" s="9">
        <f t="shared" si="106"/>
        <v>64.086429112964368</v>
      </c>
    </row>
    <row r="1818" spans="1:14" x14ac:dyDescent="0.25">
      <c r="A1818" s="338">
        <v>42850</v>
      </c>
      <c r="B1818" s="345">
        <v>364</v>
      </c>
      <c r="C1818" s="339">
        <v>4</v>
      </c>
      <c r="D1818" s="339">
        <v>2</v>
      </c>
      <c r="E1818" s="339" t="s">
        <v>145</v>
      </c>
      <c r="F1818" s="339" t="s">
        <v>149</v>
      </c>
      <c r="G1818" s="339" t="s">
        <v>154</v>
      </c>
      <c r="H1818" s="339" t="s">
        <v>154</v>
      </c>
      <c r="I1818" s="326">
        <v>4.2369999999999998E-2</v>
      </c>
      <c r="J1818" s="326">
        <v>9.6900000000000007E-3</v>
      </c>
      <c r="K1818" s="326">
        <f t="shared" si="103"/>
        <v>5.2059999999999995E-2</v>
      </c>
      <c r="L1818" s="9">
        <f t="shared" si="104"/>
        <v>32.122820318423045</v>
      </c>
      <c r="M1818" s="9">
        <f t="shared" si="105"/>
        <v>7.3464746019711908</v>
      </c>
      <c r="N1818" s="9">
        <f t="shared" si="106"/>
        <v>39.469294920394233</v>
      </c>
    </row>
    <row r="1819" spans="1:14" x14ac:dyDescent="0.25">
      <c r="A1819" s="338">
        <v>42850</v>
      </c>
      <c r="B1819" s="345">
        <v>365</v>
      </c>
      <c r="C1819" s="339">
        <v>4</v>
      </c>
      <c r="D1819" s="339">
        <v>2</v>
      </c>
      <c r="E1819" s="339" t="s">
        <v>145</v>
      </c>
      <c r="F1819" s="339" t="s">
        <v>148</v>
      </c>
      <c r="G1819" s="339" t="s">
        <v>154</v>
      </c>
      <c r="H1819" s="339" t="s">
        <v>156</v>
      </c>
      <c r="I1819" s="326">
        <v>3.431E-2</v>
      </c>
      <c r="J1819" s="326">
        <v>1.821E-2</v>
      </c>
      <c r="K1819" s="326">
        <f t="shared" si="103"/>
        <v>5.2519999999999997E-2</v>
      </c>
      <c r="L1819" s="9">
        <f t="shared" si="104"/>
        <v>26.012130401819562</v>
      </c>
      <c r="M1819" s="9">
        <f t="shared" si="105"/>
        <v>13.805913570887036</v>
      </c>
      <c r="N1819" s="9">
        <f t="shared" si="106"/>
        <v>39.81804397270659</v>
      </c>
    </row>
    <row r="1820" spans="1:14" x14ac:dyDescent="0.25">
      <c r="A1820" s="338">
        <v>42850</v>
      </c>
      <c r="B1820" s="345">
        <v>369</v>
      </c>
      <c r="C1820" s="339">
        <v>4</v>
      </c>
      <c r="D1820" s="339">
        <v>2</v>
      </c>
      <c r="E1820" s="339" t="s">
        <v>145</v>
      </c>
      <c r="F1820" s="339" t="s">
        <v>148</v>
      </c>
      <c r="G1820" s="339" t="s">
        <v>154</v>
      </c>
      <c r="H1820" s="339" t="s">
        <v>154</v>
      </c>
      <c r="I1820" s="326">
        <v>5.0009999999999999E-2</v>
      </c>
      <c r="J1820" s="326">
        <v>2.836E-2</v>
      </c>
      <c r="K1820" s="326">
        <f t="shared" si="103"/>
        <v>7.8369999999999995E-2</v>
      </c>
      <c r="L1820" s="9">
        <f t="shared" si="104"/>
        <v>37.915087187263076</v>
      </c>
      <c r="M1820" s="9">
        <f t="shared" si="105"/>
        <v>21.501137225170588</v>
      </c>
      <c r="N1820" s="9">
        <f t="shared" si="106"/>
        <v>59.416224412433657</v>
      </c>
    </row>
    <row r="1821" spans="1:14" x14ac:dyDescent="0.25">
      <c r="A1821" s="338">
        <v>42850</v>
      </c>
      <c r="B1821" s="345">
        <v>370</v>
      </c>
      <c r="C1821" s="339">
        <v>4</v>
      </c>
      <c r="D1821" s="339">
        <v>2</v>
      </c>
      <c r="E1821" s="339" t="s">
        <v>145</v>
      </c>
      <c r="F1821" s="339" t="s">
        <v>148</v>
      </c>
      <c r="G1821" s="339" t="s">
        <v>157</v>
      </c>
      <c r="H1821" s="339" t="s">
        <v>155</v>
      </c>
      <c r="I1821" s="326">
        <v>8.3460000000000006E-2</v>
      </c>
      <c r="J1821" s="326">
        <v>1.6629999999999999E-2</v>
      </c>
      <c r="K1821" s="326">
        <f t="shared" si="103"/>
        <v>0.10009000000000001</v>
      </c>
      <c r="L1821" s="9">
        <f t="shared" si="104"/>
        <v>63.275208491281276</v>
      </c>
      <c r="M1821" s="9">
        <f t="shared" si="105"/>
        <v>12.608036391205458</v>
      </c>
      <c r="N1821" s="9">
        <f t="shared" si="106"/>
        <v>75.883244882486736</v>
      </c>
    </row>
    <row r="1822" spans="1:14" x14ac:dyDescent="0.25">
      <c r="A1822" s="338">
        <v>42850</v>
      </c>
      <c r="B1822" s="345">
        <v>371</v>
      </c>
      <c r="C1822" s="339">
        <v>4</v>
      </c>
      <c r="D1822" s="339">
        <v>2</v>
      </c>
      <c r="E1822" s="339" t="s">
        <v>145</v>
      </c>
      <c r="F1822" s="339" t="s">
        <v>237</v>
      </c>
      <c r="G1822" s="339" t="s">
        <v>154</v>
      </c>
      <c r="H1822" s="339" t="s">
        <v>154</v>
      </c>
      <c r="I1822" s="326">
        <v>3.7580000000000002E-2</v>
      </c>
      <c r="J1822" s="326">
        <v>1.4630000000000001E-2</v>
      </c>
      <c r="K1822" s="326">
        <f t="shared" si="103"/>
        <v>5.2210000000000006E-2</v>
      </c>
      <c r="L1822" s="9">
        <f t="shared" si="104"/>
        <v>28.491281273692191</v>
      </c>
      <c r="M1822" s="9">
        <f t="shared" si="105"/>
        <v>11.091736163760427</v>
      </c>
      <c r="N1822" s="9">
        <f t="shared" si="106"/>
        <v>39.583017437452618</v>
      </c>
    </row>
    <row r="1823" spans="1:14" x14ac:dyDescent="0.25">
      <c r="A1823" s="338">
        <v>42850</v>
      </c>
      <c r="B1823" s="345">
        <v>374</v>
      </c>
      <c r="C1823" s="339">
        <v>4</v>
      </c>
      <c r="D1823" s="339">
        <v>2</v>
      </c>
      <c r="E1823" s="339" t="s">
        <v>145</v>
      </c>
      <c r="F1823" s="339" t="s">
        <v>150</v>
      </c>
      <c r="G1823" s="339" t="s">
        <v>154</v>
      </c>
      <c r="H1823" s="339" t="s">
        <v>154</v>
      </c>
      <c r="I1823" s="326">
        <v>5.4039999999999998E-2</v>
      </c>
      <c r="J1823" s="326">
        <v>1.0919999999999999E-2</v>
      </c>
      <c r="K1823" s="326">
        <f t="shared" si="103"/>
        <v>6.495999999999999E-2</v>
      </c>
      <c r="L1823" s="9">
        <f t="shared" si="104"/>
        <v>40.970432145564821</v>
      </c>
      <c r="M1823" s="9">
        <f t="shared" si="105"/>
        <v>8.2789992418498866</v>
      </c>
      <c r="N1823" s="9">
        <f t="shared" si="106"/>
        <v>49.249431387414702</v>
      </c>
    </row>
    <row r="1824" spans="1:14" x14ac:dyDescent="0.25">
      <c r="A1824" s="338">
        <v>42850</v>
      </c>
      <c r="B1824" s="345">
        <v>379</v>
      </c>
      <c r="C1824" s="339">
        <v>4</v>
      </c>
      <c r="D1824" s="339">
        <v>2</v>
      </c>
      <c r="E1824" s="339" t="s">
        <v>145</v>
      </c>
      <c r="F1824" s="339" t="s">
        <v>151</v>
      </c>
      <c r="G1824" s="339" t="s">
        <v>154</v>
      </c>
      <c r="H1824" s="339" t="s">
        <v>154</v>
      </c>
      <c r="I1824" s="326">
        <v>2.6460000000000001E-2</v>
      </c>
      <c r="J1824" s="326">
        <v>7.6499999999999997E-3</v>
      </c>
      <c r="K1824" s="326">
        <f t="shared" si="103"/>
        <v>3.4110000000000001E-2</v>
      </c>
      <c r="L1824" s="9">
        <f t="shared" si="104"/>
        <v>20.060652009097804</v>
      </c>
      <c r="M1824" s="9">
        <f t="shared" si="105"/>
        <v>5.7998483699772558</v>
      </c>
      <c r="N1824" s="9">
        <f t="shared" si="106"/>
        <v>25.860500379075059</v>
      </c>
    </row>
    <row r="1825" spans="1:14" x14ac:dyDescent="0.25">
      <c r="A1825" s="338">
        <v>42850</v>
      </c>
      <c r="B1825" s="345">
        <v>383</v>
      </c>
      <c r="C1825" s="339">
        <v>4</v>
      </c>
      <c r="D1825" s="339">
        <v>2</v>
      </c>
      <c r="E1825" s="339" t="s">
        <v>145</v>
      </c>
      <c r="F1825" s="339" t="s">
        <v>240</v>
      </c>
      <c r="G1825" s="339" t="s">
        <v>154</v>
      </c>
      <c r="H1825" s="339" t="s">
        <v>154</v>
      </c>
      <c r="I1825" s="326">
        <v>4.8090000000000001E-2</v>
      </c>
      <c r="J1825" s="326">
        <v>2.5579999999999999E-2</v>
      </c>
      <c r="K1825" s="326">
        <f t="shared" si="103"/>
        <v>7.3669999999999999E-2</v>
      </c>
      <c r="L1825" s="9">
        <f t="shared" si="104"/>
        <v>36.459438968915848</v>
      </c>
      <c r="M1825" s="9">
        <f t="shared" si="105"/>
        <v>19.393479909021984</v>
      </c>
      <c r="N1825" s="9">
        <f t="shared" si="106"/>
        <v>55.852918877937839</v>
      </c>
    </row>
    <row r="1826" spans="1:14" x14ac:dyDescent="0.25">
      <c r="A1826" s="338">
        <v>42850</v>
      </c>
      <c r="B1826" s="345">
        <v>392</v>
      </c>
      <c r="C1826" s="339">
        <v>4</v>
      </c>
      <c r="D1826" s="339">
        <v>3</v>
      </c>
      <c r="E1826" s="339" t="s">
        <v>144</v>
      </c>
      <c r="F1826" s="339" t="s">
        <v>149</v>
      </c>
      <c r="G1826" s="339" t="s">
        <v>154</v>
      </c>
      <c r="H1826" s="339" t="s">
        <v>154</v>
      </c>
      <c r="I1826" s="326">
        <v>6.4420000000000005E-2</v>
      </c>
      <c r="J1826" s="326">
        <v>1.536E-2</v>
      </c>
      <c r="K1826" s="326">
        <f t="shared" si="103"/>
        <v>7.9780000000000004E-2</v>
      </c>
      <c r="L1826" s="9">
        <f t="shared" si="104"/>
        <v>48.840030326004552</v>
      </c>
      <c r="M1826" s="9">
        <f t="shared" si="105"/>
        <v>11.645185746777862</v>
      </c>
      <c r="N1826" s="9">
        <f t="shared" si="106"/>
        <v>60.485216072782421</v>
      </c>
    </row>
    <row r="1827" spans="1:14" x14ac:dyDescent="0.25">
      <c r="A1827" s="338">
        <v>42850</v>
      </c>
      <c r="B1827" s="345">
        <v>396</v>
      </c>
      <c r="C1827" s="339">
        <v>4</v>
      </c>
      <c r="D1827" s="339">
        <v>3</v>
      </c>
      <c r="E1827" s="339" t="s">
        <v>144</v>
      </c>
      <c r="F1827" s="339" t="s">
        <v>148</v>
      </c>
      <c r="G1827" s="339" t="s">
        <v>157</v>
      </c>
      <c r="H1827" s="339" t="s">
        <v>155</v>
      </c>
      <c r="I1827" s="326">
        <v>0.12665999999999999</v>
      </c>
      <c r="J1827" s="326">
        <v>6.9540000000000005E-2</v>
      </c>
      <c r="K1827" s="326">
        <f t="shared" si="103"/>
        <v>0.19619999999999999</v>
      </c>
      <c r="L1827" s="9">
        <f t="shared" si="104"/>
        <v>96.02729340409401</v>
      </c>
      <c r="M1827" s="9">
        <f t="shared" si="105"/>
        <v>52.721758908263844</v>
      </c>
      <c r="N1827" s="9">
        <f t="shared" si="106"/>
        <v>148.74905231235783</v>
      </c>
    </row>
    <row r="1828" spans="1:14" x14ac:dyDescent="0.25">
      <c r="A1828" s="338">
        <v>42850</v>
      </c>
      <c r="B1828" s="345">
        <v>398</v>
      </c>
      <c r="C1828" s="339">
        <v>4</v>
      </c>
      <c r="D1828" s="339">
        <v>3</v>
      </c>
      <c r="E1828" s="339" t="s">
        <v>144</v>
      </c>
      <c r="F1828" s="339" t="s">
        <v>148</v>
      </c>
      <c r="G1828" s="339" t="s">
        <v>154</v>
      </c>
      <c r="H1828" s="339" t="s">
        <v>156</v>
      </c>
      <c r="I1828" s="326">
        <v>0.15892999999999999</v>
      </c>
      <c r="J1828" s="326">
        <v>6.8400000000000002E-2</v>
      </c>
      <c r="K1828" s="326">
        <f t="shared" si="103"/>
        <v>0.22732999999999998</v>
      </c>
      <c r="L1828" s="9">
        <f t="shared" si="104"/>
        <v>120.49279757391963</v>
      </c>
      <c r="M1828" s="9">
        <f t="shared" si="105"/>
        <v>51.857467778620169</v>
      </c>
      <c r="N1828" s="9">
        <f t="shared" si="106"/>
        <v>172.35026535253979</v>
      </c>
    </row>
    <row r="1829" spans="1:14" x14ac:dyDescent="0.25">
      <c r="A1829" s="338">
        <v>42850</v>
      </c>
      <c r="B1829" s="345">
        <v>399</v>
      </c>
      <c r="C1829" s="339">
        <v>4</v>
      </c>
      <c r="D1829" s="339">
        <v>3</v>
      </c>
      <c r="E1829" s="339" t="s">
        <v>144</v>
      </c>
      <c r="F1829" s="339" t="s">
        <v>237</v>
      </c>
      <c r="G1829" s="339" t="s">
        <v>154</v>
      </c>
      <c r="H1829" s="339" t="s">
        <v>154</v>
      </c>
      <c r="I1829" s="326">
        <v>6.6629999999999995E-2</v>
      </c>
      <c r="J1829" s="326">
        <v>2.4330000000000001E-2</v>
      </c>
      <c r="K1829" s="326">
        <f t="shared" si="103"/>
        <v>9.0959999999999999E-2</v>
      </c>
      <c r="L1829" s="9">
        <f t="shared" si="104"/>
        <v>50.515542077331311</v>
      </c>
      <c r="M1829" s="9">
        <f t="shared" si="105"/>
        <v>18.445792266868843</v>
      </c>
      <c r="N1829" s="9">
        <f t="shared" si="106"/>
        <v>68.961334344200154</v>
      </c>
    </row>
    <row r="1830" spans="1:14" x14ac:dyDescent="0.25">
      <c r="A1830" s="338">
        <v>42850</v>
      </c>
      <c r="B1830" s="345">
        <v>405</v>
      </c>
      <c r="C1830" s="339">
        <v>4</v>
      </c>
      <c r="D1830" s="339">
        <v>3</v>
      </c>
      <c r="E1830" s="339" t="s">
        <v>144</v>
      </c>
      <c r="F1830" s="339" t="s">
        <v>148</v>
      </c>
      <c r="G1830" s="339" t="s">
        <v>154</v>
      </c>
      <c r="H1830" s="339" t="s">
        <v>154</v>
      </c>
      <c r="I1830" s="326">
        <v>5.3850000000000002E-2</v>
      </c>
      <c r="J1830" s="326">
        <v>6.9300000000000004E-3</v>
      </c>
      <c r="K1830" s="326">
        <f t="shared" si="103"/>
        <v>6.0780000000000001E-2</v>
      </c>
      <c r="L1830" s="9">
        <f t="shared" si="104"/>
        <v>40.826383623957547</v>
      </c>
      <c r="M1830" s="9">
        <f t="shared" si="105"/>
        <v>5.2539802880970434</v>
      </c>
      <c r="N1830" s="9">
        <f t="shared" si="106"/>
        <v>46.080363912054587</v>
      </c>
    </row>
    <row r="1831" spans="1:14" x14ac:dyDescent="0.25">
      <c r="A1831" s="338">
        <v>42850</v>
      </c>
      <c r="B1831" s="345">
        <v>409</v>
      </c>
      <c r="C1831" s="339">
        <v>4</v>
      </c>
      <c r="D1831" s="339">
        <v>3</v>
      </c>
      <c r="E1831" s="339" t="s">
        <v>144</v>
      </c>
      <c r="F1831" s="339" t="s">
        <v>150</v>
      </c>
      <c r="G1831" s="339" t="s">
        <v>154</v>
      </c>
      <c r="H1831" s="339" t="s">
        <v>154</v>
      </c>
      <c r="I1831" s="326">
        <v>4.0399999999999998E-2</v>
      </c>
      <c r="J1831" s="326">
        <v>8.6499999999999997E-3</v>
      </c>
      <c r="K1831" s="326">
        <f t="shared" si="103"/>
        <v>4.9049999999999996E-2</v>
      </c>
      <c r="L1831" s="9">
        <f t="shared" si="104"/>
        <v>30.629264594389689</v>
      </c>
      <c r="M1831" s="9">
        <f t="shared" si="105"/>
        <v>6.5579984836997731</v>
      </c>
      <c r="N1831" s="9">
        <f t="shared" si="106"/>
        <v>37.187263078089458</v>
      </c>
    </row>
    <row r="1832" spans="1:14" x14ac:dyDescent="0.25">
      <c r="A1832" s="338">
        <v>42850</v>
      </c>
      <c r="B1832" s="345">
        <v>411</v>
      </c>
      <c r="C1832" s="339">
        <v>4</v>
      </c>
      <c r="D1832" s="339">
        <v>3</v>
      </c>
      <c r="E1832" s="339" t="s">
        <v>144</v>
      </c>
      <c r="F1832" s="339" t="s">
        <v>151</v>
      </c>
      <c r="G1832" s="339" t="s">
        <v>154</v>
      </c>
      <c r="H1832" s="339" t="s">
        <v>154</v>
      </c>
      <c r="I1832" s="326">
        <v>3.4770000000000002E-2</v>
      </c>
      <c r="J1832" s="326">
        <v>9.7300000000000008E-3</v>
      </c>
      <c r="K1832" s="326">
        <f t="shared" si="103"/>
        <v>4.4500000000000005E-2</v>
      </c>
      <c r="L1832" s="9">
        <f t="shared" si="104"/>
        <v>26.360879454131922</v>
      </c>
      <c r="M1832" s="9">
        <f t="shared" si="105"/>
        <v>7.3768006065200922</v>
      </c>
      <c r="N1832" s="9">
        <f t="shared" si="106"/>
        <v>33.737680060652018</v>
      </c>
    </row>
    <row r="1833" spans="1:14" x14ac:dyDescent="0.25">
      <c r="A1833" s="338">
        <v>42850</v>
      </c>
      <c r="B1833" s="345">
        <v>413</v>
      </c>
      <c r="C1833" s="339">
        <v>4</v>
      </c>
      <c r="D1833" s="339">
        <v>3</v>
      </c>
      <c r="E1833" s="339" t="s">
        <v>144</v>
      </c>
      <c r="F1833" s="339" t="s">
        <v>148</v>
      </c>
      <c r="G1833" s="339" t="s">
        <v>157</v>
      </c>
      <c r="H1833" s="339" t="s">
        <v>156</v>
      </c>
      <c r="I1833" s="326">
        <v>7.2650000000000006E-2</v>
      </c>
      <c r="J1833" s="326">
        <v>1.8710000000000001E-2</v>
      </c>
      <c r="K1833" s="326">
        <f t="shared" si="103"/>
        <v>9.1360000000000011E-2</v>
      </c>
      <c r="L1833" s="9">
        <f t="shared" si="104"/>
        <v>55.079605761940876</v>
      </c>
      <c r="M1833" s="9">
        <f t="shared" si="105"/>
        <v>14.184988627748297</v>
      </c>
      <c r="N1833" s="9">
        <f t="shared" si="106"/>
        <v>69.264594389689165</v>
      </c>
    </row>
    <row r="1834" spans="1:14" x14ac:dyDescent="0.25">
      <c r="A1834" s="338">
        <v>42850</v>
      </c>
      <c r="B1834" s="345">
        <v>415</v>
      </c>
      <c r="C1834" s="339">
        <v>4</v>
      </c>
      <c r="D1834" s="339">
        <v>3</v>
      </c>
      <c r="E1834" s="339" t="s">
        <v>144</v>
      </c>
      <c r="F1834" s="339" t="s">
        <v>148</v>
      </c>
      <c r="G1834" s="339" t="s">
        <v>157</v>
      </c>
      <c r="H1834" s="339" t="s">
        <v>154</v>
      </c>
      <c r="I1834" s="326">
        <v>4.3610000000000003E-2</v>
      </c>
      <c r="J1834" s="326">
        <v>2.53E-2</v>
      </c>
      <c r="K1834" s="326">
        <f t="shared" si="103"/>
        <v>6.8909999999999999E-2</v>
      </c>
      <c r="L1834" s="9">
        <f t="shared" si="104"/>
        <v>33.06292645943897</v>
      </c>
      <c r="M1834" s="9">
        <f t="shared" si="105"/>
        <v>19.181197877179681</v>
      </c>
      <c r="N1834" s="9">
        <f t="shared" si="106"/>
        <v>52.244124336618654</v>
      </c>
    </row>
    <row r="1835" spans="1:14" x14ac:dyDescent="0.25">
      <c r="A1835" s="338">
        <v>42850</v>
      </c>
      <c r="B1835" s="345">
        <v>416</v>
      </c>
      <c r="C1835" s="339">
        <v>4</v>
      </c>
      <c r="D1835" s="339">
        <v>3</v>
      </c>
      <c r="E1835" s="339" t="s">
        <v>144</v>
      </c>
      <c r="F1835" s="339" t="s">
        <v>241</v>
      </c>
      <c r="G1835" s="339" t="s">
        <v>154</v>
      </c>
      <c r="H1835" s="339" t="s">
        <v>154</v>
      </c>
      <c r="I1835" s="326">
        <v>5.1810000000000002E-2</v>
      </c>
      <c r="J1835" s="326">
        <v>1.54E-2</v>
      </c>
      <c r="K1835" s="326">
        <f t="shared" si="103"/>
        <v>6.7210000000000006E-2</v>
      </c>
      <c r="L1835" s="9">
        <f t="shared" si="104"/>
        <v>39.279757391963614</v>
      </c>
      <c r="M1835" s="9">
        <f t="shared" si="105"/>
        <v>11.675511751326763</v>
      </c>
      <c r="N1835" s="9">
        <f t="shared" si="106"/>
        <v>50.955269143290373</v>
      </c>
    </row>
    <row r="1836" spans="1:14" x14ac:dyDescent="0.25">
      <c r="A1836" s="338">
        <v>42850</v>
      </c>
      <c r="B1836" s="345">
        <v>417</v>
      </c>
      <c r="C1836" s="339">
        <v>4</v>
      </c>
      <c r="D1836" s="339">
        <v>3</v>
      </c>
      <c r="E1836" s="339" t="s">
        <v>144</v>
      </c>
      <c r="F1836" s="339" t="s">
        <v>240</v>
      </c>
      <c r="G1836" s="339" t="s">
        <v>154</v>
      </c>
      <c r="H1836" s="339" t="s">
        <v>154</v>
      </c>
      <c r="I1836" s="326">
        <v>0.22724</v>
      </c>
      <c r="J1836" s="326">
        <v>2.5989999999999999E-2</v>
      </c>
      <c r="K1836" s="326">
        <f t="shared" si="103"/>
        <v>0.25323000000000001</v>
      </c>
      <c r="L1836" s="9">
        <f t="shared" si="104"/>
        <v>172.2820318423048</v>
      </c>
      <c r="M1836" s="9">
        <f t="shared" si="105"/>
        <v>19.704321455648216</v>
      </c>
      <c r="N1836" s="9">
        <f t="shared" si="106"/>
        <v>191.986353297953</v>
      </c>
    </row>
    <row r="1837" spans="1:14" x14ac:dyDescent="0.25">
      <c r="A1837" s="338">
        <v>42850</v>
      </c>
      <c r="B1837" s="345">
        <v>419</v>
      </c>
      <c r="C1837" s="339">
        <v>4</v>
      </c>
      <c r="D1837" s="339">
        <v>3</v>
      </c>
      <c r="E1837" s="339" t="s">
        <v>144</v>
      </c>
      <c r="F1837" s="339" t="s">
        <v>148</v>
      </c>
      <c r="G1837" s="339" t="s">
        <v>154</v>
      </c>
      <c r="H1837" s="339" t="s">
        <v>155</v>
      </c>
      <c r="I1837" s="326">
        <v>0.18623000000000001</v>
      </c>
      <c r="J1837" s="326">
        <v>3.2870000000000003E-2</v>
      </c>
      <c r="K1837" s="326">
        <f t="shared" si="103"/>
        <v>0.21910000000000002</v>
      </c>
      <c r="L1837" s="9">
        <f t="shared" si="104"/>
        <v>141.19029567854435</v>
      </c>
      <c r="M1837" s="9">
        <f t="shared" si="105"/>
        <v>24.920394238059139</v>
      </c>
      <c r="N1837" s="9">
        <f t="shared" si="106"/>
        <v>166.11068991660349</v>
      </c>
    </row>
    <row r="1838" spans="1:14" x14ac:dyDescent="0.25">
      <c r="A1838" s="338">
        <v>42850</v>
      </c>
      <c r="B1838" s="345">
        <v>427</v>
      </c>
      <c r="C1838" s="339">
        <v>5</v>
      </c>
      <c r="D1838" s="339">
        <v>1</v>
      </c>
      <c r="E1838" s="339" t="s">
        <v>144</v>
      </c>
      <c r="F1838" s="339" t="s">
        <v>151</v>
      </c>
      <c r="G1838" s="339" t="s">
        <v>154</v>
      </c>
      <c r="H1838" s="339" t="s">
        <v>154</v>
      </c>
      <c r="I1838" s="326">
        <v>2.291E-2</v>
      </c>
      <c r="J1838" s="326">
        <v>2.393E-2</v>
      </c>
      <c r="K1838" s="326">
        <f t="shared" si="103"/>
        <v>4.684E-2</v>
      </c>
      <c r="L1838" s="9">
        <f t="shared" si="104"/>
        <v>17.369219105382864</v>
      </c>
      <c r="M1838" s="9">
        <f t="shared" si="105"/>
        <v>18.142532221379835</v>
      </c>
      <c r="N1838" s="9">
        <f t="shared" si="106"/>
        <v>35.511751326762699</v>
      </c>
    </row>
    <row r="1839" spans="1:14" x14ac:dyDescent="0.25">
      <c r="A1839" s="338">
        <v>42850</v>
      </c>
      <c r="B1839" s="345">
        <v>433</v>
      </c>
      <c r="C1839" s="339">
        <v>5</v>
      </c>
      <c r="D1839" s="339">
        <v>1</v>
      </c>
      <c r="E1839" s="339" t="s">
        <v>144</v>
      </c>
      <c r="F1839" s="339" t="s">
        <v>148</v>
      </c>
      <c r="G1839" s="339" t="s">
        <v>157</v>
      </c>
      <c r="H1839" s="339" t="s">
        <v>154</v>
      </c>
      <c r="I1839" s="326">
        <v>4.9979999999999997E-2</v>
      </c>
      <c r="J1839" s="326">
        <v>3.9579999999999997E-2</v>
      </c>
      <c r="K1839" s="326">
        <f t="shared" si="103"/>
        <v>8.9560000000000001E-2</v>
      </c>
      <c r="L1839" s="9">
        <f t="shared" si="104"/>
        <v>37.892342683851403</v>
      </c>
      <c r="M1839" s="9">
        <f t="shared" si="105"/>
        <v>30.007581501137224</v>
      </c>
      <c r="N1839" s="9">
        <f t="shared" si="106"/>
        <v>67.899924184988635</v>
      </c>
    </row>
    <row r="1840" spans="1:14" x14ac:dyDescent="0.25">
      <c r="A1840" s="338">
        <v>42850</v>
      </c>
      <c r="B1840" s="345">
        <v>434</v>
      </c>
      <c r="C1840" s="339">
        <v>5</v>
      </c>
      <c r="D1840" s="339">
        <v>1</v>
      </c>
      <c r="E1840" s="339" t="s">
        <v>144</v>
      </c>
      <c r="F1840" s="339" t="s">
        <v>240</v>
      </c>
      <c r="G1840" s="339" t="s">
        <v>154</v>
      </c>
      <c r="H1840" s="339" t="s">
        <v>154</v>
      </c>
      <c r="I1840" s="326">
        <v>5.4600000000000003E-2</v>
      </c>
      <c r="J1840" s="326">
        <v>1.9959999999999999E-2</v>
      </c>
      <c r="K1840" s="326">
        <f t="shared" si="103"/>
        <v>7.4560000000000001E-2</v>
      </c>
      <c r="L1840" s="9">
        <f t="shared" si="104"/>
        <v>41.394996209249435</v>
      </c>
      <c r="M1840" s="9">
        <f t="shared" si="105"/>
        <v>15.13267626990144</v>
      </c>
      <c r="N1840" s="9">
        <f t="shared" si="106"/>
        <v>56.527672479150873</v>
      </c>
    </row>
    <row r="1841" spans="1:14" x14ac:dyDescent="0.25">
      <c r="A1841" s="338">
        <v>42850</v>
      </c>
      <c r="B1841" s="345">
        <v>435</v>
      </c>
      <c r="C1841" s="339">
        <v>5</v>
      </c>
      <c r="D1841" s="339">
        <v>1</v>
      </c>
      <c r="E1841" s="339" t="s">
        <v>144</v>
      </c>
      <c r="F1841" s="339" t="s">
        <v>148</v>
      </c>
      <c r="G1841" s="339" t="s">
        <v>157</v>
      </c>
      <c r="H1841" s="339" t="s">
        <v>155</v>
      </c>
      <c r="I1841" s="326">
        <v>0.157</v>
      </c>
      <c r="J1841" s="326">
        <v>2.4150000000000001E-2</v>
      </c>
      <c r="K1841" s="326">
        <f t="shared" si="103"/>
        <v>0.18115000000000001</v>
      </c>
      <c r="L1841" s="9">
        <f t="shared" si="104"/>
        <v>119.02956785443519</v>
      </c>
      <c r="M1841" s="9">
        <f t="shared" si="105"/>
        <v>18.309325246398789</v>
      </c>
      <c r="N1841" s="9">
        <f t="shared" si="106"/>
        <v>137.33889310083396</v>
      </c>
    </row>
    <row r="1842" spans="1:14" x14ac:dyDescent="0.25">
      <c r="A1842" s="338">
        <v>42850</v>
      </c>
      <c r="B1842" s="345">
        <v>436</v>
      </c>
      <c r="C1842" s="339">
        <v>5</v>
      </c>
      <c r="D1842" s="339">
        <v>1</v>
      </c>
      <c r="E1842" s="339" t="s">
        <v>144</v>
      </c>
      <c r="F1842" s="339" t="s">
        <v>237</v>
      </c>
      <c r="G1842" s="339" t="s">
        <v>154</v>
      </c>
      <c r="H1842" s="339" t="s">
        <v>154</v>
      </c>
      <c r="I1842" s="326">
        <v>7.9710000000000003E-2</v>
      </c>
      <c r="J1842" s="326">
        <v>1.474E-2</v>
      </c>
      <c r="K1842" s="326">
        <f t="shared" si="103"/>
        <v>9.4450000000000006E-2</v>
      </c>
      <c r="L1842" s="9">
        <f t="shared" si="104"/>
        <v>60.432145564821838</v>
      </c>
      <c r="M1842" s="9">
        <f t="shared" si="105"/>
        <v>11.175132676269902</v>
      </c>
      <c r="N1842" s="9">
        <f t="shared" si="106"/>
        <v>71.607278241091748</v>
      </c>
    </row>
    <row r="1843" spans="1:14" x14ac:dyDescent="0.25">
      <c r="A1843" s="338">
        <v>42850</v>
      </c>
      <c r="B1843" s="345">
        <v>437</v>
      </c>
      <c r="C1843" s="339">
        <v>5</v>
      </c>
      <c r="D1843" s="339">
        <v>1</v>
      </c>
      <c r="E1843" s="339" t="s">
        <v>144</v>
      </c>
      <c r="F1843" s="339" t="s">
        <v>148</v>
      </c>
      <c r="G1843" s="339" t="s">
        <v>154</v>
      </c>
      <c r="H1843" s="339" t="s">
        <v>156</v>
      </c>
      <c r="I1843" s="326">
        <v>0.19800000000000001</v>
      </c>
      <c r="J1843" s="326">
        <v>8.5199999999999998E-3</v>
      </c>
      <c r="K1843" s="326">
        <f t="shared" si="103"/>
        <v>0.20652000000000001</v>
      </c>
      <c r="L1843" s="9">
        <f t="shared" si="104"/>
        <v>150.11372251705839</v>
      </c>
      <c r="M1843" s="9">
        <f t="shared" si="105"/>
        <v>6.4594389689158458</v>
      </c>
      <c r="N1843" s="9">
        <f t="shared" si="106"/>
        <v>156.57316148597425</v>
      </c>
    </row>
    <row r="1844" spans="1:14" x14ac:dyDescent="0.25">
      <c r="A1844" s="338">
        <v>42850</v>
      </c>
      <c r="B1844" s="345">
        <v>441</v>
      </c>
      <c r="C1844" s="339">
        <v>5</v>
      </c>
      <c r="D1844" s="339">
        <v>1</v>
      </c>
      <c r="E1844" s="339" t="s">
        <v>144</v>
      </c>
      <c r="F1844" s="339" t="s">
        <v>148</v>
      </c>
      <c r="G1844" s="339" t="s">
        <v>154</v>
      </c>
      <c r="H1844" s="339" t="s">
        <v>154</v>
      </c>
      <c r="I1844" s="326">
        <v>5.7820000000000003E-2</v>
      </c>
      <c r="J1844" s="326">
        <v>2.3949999999999999E-2</v>
      </c>
      <c r="K1844" s="326">
        <f t="shared" si="103"/>
        <v>8.1770000000000009E-2</v>
      </c>
      <c r="L1844" s="9">
        <f t="shared" si="104"/>
        <v>43.83623957543594</v>
      </c>
      <c r="M1844" s="9">
        <f t="shared" si="105"/>
        <v>18.157695223654283</v>
      </c>
      <c r="N1844" s="9">
        <f t="shared" si="106"/>
        <v>61.993934799090226</v>
      </c>
    </row>
    <row r="1845" spans="1:14" x14ac:dyDescent="0.25">
      <c r="A1845" s="338">
        <v>42850</v>
      </c>
      <c r="B1845" s="345">
        <v>444</v>
      </c>
      <c r="C1845" s="339">
        <v>5</v>
      </c>
      <c r="D1845" s="339">
        <v>1</v>
      </c>
      <c r="E1845" s="339" t="s">
        <v>144</v>
      </c>
      <c r="F1845" s="339" t="s">
        <v>148</v>
      </c>
      <c r="G1845" s="339" t="s">
        <v>154</v>
      </c>
      <c r="H1845" s="339" t="s">
        <v>155</v>
      </c>
      <c r="I1845" s="326">
        <v>5.0619999999999998E-2</v>
      </c>
      <c r="J1845" s="326">
        <v>3.3939999999999998E-2</v>
      </c>
      <c r="K1845" s="326">
        <f t="shared" si="103"/>
        <v>8.4559999999999996E-2</v>
      </c>
      <c r="L1845" s="9">
        <f t="shared" si="104"/>
        <v>38.377558756633817</v>
      </c>
      <c r="M1845" s="9">
        <f t="shared" si="105"/>
        <v>25.73161485974223</v>
      </c>
      <c r="N1845" s="9">
        <f t="shared" si="106"/>
        <v>64.10917361637604</v>
      </c>
    </row>
    <row r="1846" spans="1:14" x14ac:dyDescent="0.25">
      <c r="A1846" s="338">
        <v>42850</v>
      </c>
      <c r="B1846" s="345">
        <v>445</v>
      </c>
      <c r="C1846" s="339">
        <v>5</v>
      </c>
      <c r="D1846" s="339">
        <v>1</v>
      </c>
      <c r="E1846" s="339" t="s">
        <v>144</v>
      </c>
      <c r="F1846" s="339" t="s">
        <v>241</v>
      </c>
      <c r="G1846" s="339" t="s">
        <v>154</v>
      </c>
      <c r="H1846" s="339" t="s">
        <v>154</v>
      </c>
      <c r="I1846" s="326">
        <v>3.465E-2</v>
      </c>
      <c r="J1846" s="326">
        <v>2.0670000000000001E-2</v>
      </c>
      <c r="K1846" s="326">
        <f t="shared" si="103"/>
        <v>5.5320000000000001E-2</v>
      </c>
      <c r="L1846" s="9">
        <f t="shared" si="104"/>
        <v>26.269901440485217</v>
      </c>
      <c r="M1846" s="9">
        <f t="shared" si="105"/>
        <v>15.670962850644429</v>
      </c>
      <c r="N1846" s="9">
        <f t="shared" si="106"/>
        <v>41.94086429112965</v>
      </c>
    </row>
    <row r="1847" spans="1:14" x14ac:dyDescent="0.25">
      <c r="A1847" s="338">
        <v>42850</v>
      </c>
      <c r="B1847" s="345">
        <v>451</v>
      </c>
      <c r="C1847" s="339">
        <v>5</v>
      </c>
      <c r="D1847" s="339">
        <v>1</v>
      </c>
      <c r="E1847" s="339" t="s">
        <v>144</v>
      </c>
      <c r="F1847" s="339" t="s">
        <v>148</v>
      </c>
      <c r="G1847" s="339" t="s">
        <v>157</v>
      </c>
      <c r="H1847" s="339" t="s">
        <v>156</v>
      </c>
      <c r="I1847" s="326">
        <v>6.3289999999999999E-2</v>
      </c>
      <c r="J1847" s="326">
        <v>2.231E-2</v>
      </c>
      <c r="K1847" s="326">
        <f t="shared" si="103"/>
        <v>8.5599999999999996E-2</v>
      </c>
      <c r="L1847" s="9">
        <f t="shared" si="104"/>
        <v>47.983320697498108</v>
      </c>
      <c r="M1847" s="9">
        <f t="shared" si="105"/>
        <v>16.914329037149354</v>
      </c>
      <c r="N1847" s="9">
        <f t="shared" si="106"/>
        <v>64.897649734647459</v>
      </c>
    </row>
    <row r="1848" spans="1:14" x14ac:dyDescent="0.25">
      <c r="A1848" s="338">
        <v>42850</v>
      </c>
      <c r="B1848" s="345">
        <v>452</v>
      </c>
      <c r="C1848" s="339">
        <v>5</v>
      </c>
      <c r="D1848" s="339">
        <v>1</v>
      </c>
      <c r="E1848" s="339" t="s">
        <v>144</v>
      </c>
      <c r="F1848" s="339" t="s">
        <v>149</v>
      </c>
      <c r="G1848" s="339" t="s">
        <v>154</v>
      </c>
      <c r="H1848" s="339" t="s">
        <v>154</v>
      </c>
      <c r="I1848" s="326">
        <v>5.5780000000000003E-2</v>
      </c>
      <c r="J1848" s="326">
        <v>1.9970000000000002E-2</v>
      </c>
      <c r="K1848" s="326">
        <f t="shared" si="103"/>
        <v>7.5750000000000012E-2</v>
      </c>
      <c r="L1848" s="9">
        <f t="shared" si="104"/>
        <v>42.289613343442007</v>
      </c>
      <c r="M1848" s="9">
        <f t="shared" si="105"/>
        <v>15.140257771038668</v>
      </c>
      <c r="N1848" s="9">
        <f t="shared" si="106"/>
        <v>57.429871114480676</v>
      </c>
    </row>
    <row r="1849" spans="1:14" x14ac:dyDescent="0.25">
      <c r="A1849" s="338">
        <v>42850</v>
      </c>
      <c r="B1849" s="345">
        <v>453</v>
      </c>
      <c r="C1849" s="339">
        <v>5</v>
      </c>
      <c r="D1849" s="339">
        <v>1</v>
      </c>
      <c r="E1849" s="339" t="s">
        <v>144</v>
      </c>
      <c r="F1849" s="339" t="s">
        <v>150</v>
      </c>
      <c r="G1849" s="339" t="s">
        <v>154</v>
      </c>
      <c r="H1849" s="339" t="s">
        <v>154</v>
      </c>
      <c r="I1849" s="326">
        <v>8.2909999999999998E-2</v>
      </c>
      <c r="J1849" s="326">
        <v>1.5480000000000001E-2</v>
      </c>
      <c r="K1849" s="326">
        <f t="shared" si="103"/>
        <v>9.8390000000000005E-2</v>
      </c>
      <c r="L1849" s="9">
        <f t="shared" si="104"/>
        <v>62.858225928733894</v>
      </c>
      <c r="M1849" s="9">
        <f t="shared" si="105"/>
        <v>11.736163760424565</v>
      </c>
      <c r="N1849" s="9">
        <f t="shared" si="106"/>
        <v>74.594389689158461</v>
      </c>
    </row>
    <row r="1850" spans="1:14" x14ac:dyDescent="0.25">
      <c r="A1850" s="338">
        <v>42850</v>
      </c>
      <c r="B1850" s="345">
        <v>492</v>
      </c>
      <c r="C1850" s="339">
        <v>5</v>
      </c>
      <c r="D1850" s="339">
        <v>3</v>
      </c>
      <c r="E1850" s="339" t="s">
        <v>143</v>
      </c>
      <c r="F1850" s="339" t="s">
        <v>148</v>
      </c>
      <c r="G1850" s="339" t="s">
        <v>154</v>
      </c>
      <c r="H1850" s="339" t="s">
        <v>154</v>
      </c>
      <c r="I1850" s="326">
        <v>4.2139999999999997E-2</v>
      </c>
      <c r="J1850" s="326">
        <v>8.2799999999999992E-3</v>
      </c>
      <c r="K1850" s="326">
        <f t="shared" si="103"/>
        <v>5.0419999999999993E-2</v>
      </c>
      <c r="L1850" s="9">
        <f t="shared" si="104"/>
        <v>31.948445792266867</v>
      </c>
      <c r="M1850" s="9">
        <f t="shared" si="105"/>
        <v>6.2774829416224414</v>
      </c>
      <c r="N1850" s="9">
        <f t="shared" si="106"/>
        <v>38.225928733889305</v>
      </c>
    </row>
    <row r="1851" spans="1:14" x14ac:dyDescent="0.25">
      <c r="A1851" s="338">
        <v>42850</v>
      </c>
      <c r="B1851" s="345">
        <v>499</v>
      </c>
      <c r="C1851" s="339">
        <v>5</v>
      </c>
      <c r="D1851" s="339">
        <v>3</v>
      </c>
      <c r="E1851" s="339" t="s">
        <v>143</v>
      </c>
      <c r="F1851" s="339" t="s">
        <v>150</v>
      </c>
      <c r="G1851" s="339" t="s">
        <v>154</v>
      </c>
      <c r="H1851" s="339" t="s">
        <v>154</v>
      </c>
      <c r="I1851" s="326">
        <v>8.4400000000000003E-2</v>
      </c>
      <c r="J1851" s="326">
        <v>2.9850000000000002E-2</v>
      </c>
      <c r="K1851" s="326">
        <f t="shared" si="103"/>
        <v>0.11425</v>
      </c>
      <c r="L1851" s="9">
        <f t="shared" si="104"/>
        <v>63.987869598180446</v>
      </c>
      <c r="M1851" s="9">
        <f t="shared" si="105"/>
        <v>22.630780894617136</v>
      </c>
      <c r="N1851" s="9">
        <f t="shared" si="106"/>
        <v>86.61865049279757</v>
      </c>
    </row>
    <row r="1852" spans="1:14" x14ac:dyDescent="0.25">
      <c r="A1852" s="338">
        <v>42850</v>
      </c>
      <c r="B1852" s="345">
        <v>500</v>
      </c>
      <c r="C1852" s="339">
        <v>5</v>
      </c>
      <c r="D1852" s="339">
        <v>3</v>
      </c>
      <c r="E1852" s="339" t="s">
        <v>143</v>
      </c>
      <c r="F1852" s="339" t="s">
        <v>240</v>
      </c>
      <c r="G1852" s="339" t="s">
        <v>154</v>
      </c>
      <c r="H1852" s="339" t="s">
        <v>154</v>
      </c>
      <c r="I1852" s="326">
        <v>8.5709999999999995E-2</v>
      </c>
      <c r="J1852" s="326">
        <v>1.5970000000000002E-2</v>
      </c>
      <c r="K1852" s="326">
        <f t="shared" si="103"/>
        <v>0.10167999999999999</v>
      </c>
      <c r="L1852" s="9">
        <f t="shared" si="104"/>
        <v>64.981046247156939</v>
      </c>
      <c r="M1852" s="9">
        <f t="shared" si="105"/>
        <v>12.107657316148599</v>
      </c>
      <c r="N1852" s="9">
        <f t="shared" si="106"/>
        <v>77.088703563305529</v>
      </c>
    </row>
    <row r="1853" spans="1:14" x14ac:dyDescent="0.25">
      <c r="A1853" s="338">
        <v>42850</v>
      </c>
      <c r="B1853" s="345">
        <v>503</v>
      </c>
      <c r="C1853" s="339">
        <v>5</v>
      </c>
      <c r="D1853" s="339">
        <v>3</v>
      </c>
      <c r="E1853" s="339" t="s">
        <v>143</v>
      </c>
      <c r="F1853" s="339" t="s">
        <v>151</v>
      </c>
      <c r="G1853" s="339" t="s">
        <v>154</v>
      </c>
      <c r="H1853" s="339" t="s">
        <v>154</v>
      </c>
      <c r="I1853" s="326">
        <v>0.22600000000000001</v>
      </c>
      <c r="J1853" s="326">
        <v>7.1199999999999996E-3</v>
      </c>
      <c r="K1853" s="326">
        <f t="shared" si="103"/>
        <v>0.23311999999999999</v>
      </c>
      <c r="L1853" s="9">
        <f t="shared" si="104"/>
        <v>171.34192570128886</v>
      </c>
      <c r="M1853" s="9">
        <f t="shared" si="105"/>
        <v>5.3980288097043223</v>
      </c>
      <c r="N1853" s="9">
        <f t="shared" si="106"/>
        <v>176.73995451099316</v>
      </c>
    </row>
    <row r="1854" spans="1:14" x14ac:dyDescent="0.25">
      <c r="A1854" s="338">
        <v>42850</v>
      </c>
      <c r="B1854" s="345">
        <v>504</v>
      </c>
      <c r="C1854" s="339">
        <v>5</v>
      </c>
      <c r="D1854" s="339">
        <v>3</v>
      </c>
      <c r="E1854" s="339" t="s">
        <v>143</v>
      </c>
      <c r="F1854" s="339" t="s">
        <v>148</v>
      </c>
      <c r="G1854" s="339" t="s">
        <v>154</v>
      </c>
      <c r="H1854" s="339" t="s">
        <v>155</v>
      </c>
      <c r="I1854" s="326">
        <v>6.9489999999999996E-2</v>
      </c>
      <c r="J1854" s="326">
        <v>1.985E-2</v>
      </c>
      <c r="K1854" s="326">
        <f t="shared" si="103"/>
        <v>8.9340000000000003E-2</v>
      </c>
      <c r="L1854" s="9">
        <f t="shared" si="104"/>
        <v>52.683851402577709</v>
      </c>
      <c r="M1854" s="9">
        <f t="shared" si="105"/>
        <v>15.049279757391965</v>
      </c>
      <c r="N1854" s="9">
        <f t="shared" si="106"/>
        <v>67.733131159969673</v>
      </c>
    </row>
    <row r="1855" spans="1:14" x14ac:dyDescent="0.25">
      <c r="A1855" s="338">
        <v>42850</v>
      </c>
      <c r="B1855" s="345">
        <v>507</v>
      </c>
      <c r="C1855" s="339">
        <v>5</v>
      </c>
      <c r="D1855" s="339">
        <v>3</v>
      </c>
      <c r="E1855" s="339" t="s">
        <v>143</v>
      </c>
      <c r="F1855" s="339" t="s">
        <v>237</v>
      </c>
      <c r="G1855" s="339" t="s">
        <v>154</v>
      </c>
      <c r="H1855" s="339" t="s">
        <v>154</v>
      </c>
      <c r="I1855" s="326">
        <v>4.2819999999999997E-2</v>
      </c>
      <c r="J1855" s="326">
        <v>9.8399999999999998E-3</v>
      </c>
      <c r="K1855" s="326">
        <f t="shared" si="103"/>
        <v>5.2659999999999998E-2</v>
      </c>
      <c r="L1855" s="9">
        <f t="shared" si="104"/>
        <v>32.463987869598178</v>
      </c>
      <c r="M1855" s="9">
        <f t="shared" si="105"/>
        <v>7.4601971190295675</v>
      </c>
      <c r="N1855" s="9">
        <f t="shared" si="106"/>
        <v>39.924184988627751</v>
      </c>
    </row>
    <row r="1856" spans="1:14" x14ac:dyDescent="0.25">
      <c r="A1856" s="338">
        <v>42850</v>
      </c>
      <c r="B1856" s="345">
        <v>508</v>
      </c>
      <c r="C1856" s="339">
        <v>5</v>
      </c>
      <c r="D1856" s="339">
        <v>3</v>
      </c>
      <c r="E1856" s="339" t="s">
        <v>143</v>
      </c>
      <c r="F1856" s="339" t="s">
        <v>148</v>
      </c>
      <c r="G1856" s="339" t="s">
        <v>157</v>
      </c>
      <c r="H1856" s="339" t="s">
        <v>154</v>
      </c>
      <c r="I1856" s="326">
        <v>0.15923999999999999</v>
      </c>
      <c r="J1856" s="326">
        <v>3.977E-2</v>
      </c>
      <c r="K1856" s="326">
        <f t="shared" si="103"/>
        <v>0.19900999999999999</v>
      </c>
      <c r="L1856" s="9">
        <f t="shared" si="104"/>
        <v>120.72782410917361</v>
      </c>
      <c r="M1856" s="9">
        <f t="shared" si="105"/>
        <v>30.151630022744502</v>
      </c>
      <c r="N1856" s="9">
        <f t="shared" si="106"/>
        <v>150.87945413191812</v>
      </c>
    </row>
    <row r="1857" spans="1:14" x14ac:dyDescent="0.25">
      <c r="A1857" s="338">
        <v>42850</v>
      </c>
      <c r="B1857" s="345">
        <v>511</v>
      </c>
      <c r="C1857" s="339">
        <v>5</v>
      </c>
      <c r="D1857" s="339">
        <v>3</v>
      </c>
      <c r="E1857" s="339" t="s">
        <v>143</v>
      </c>
      <c r="F1857" s="339" t="s">
        <v>148</v>
      </c>
      <c r="G1857" s="339" t="s">
        <v>157</v>
      </c>
      <c r="H1857" s="339" t="s">
        <v>156</v>
      </c>
      <c r="I1857" s="326">
        <v>0.61199999999999999</v>
      </c>
      <c r="J1857" s="326">
        <v>7.8509999999999996E-2</v>
      </c>
      <c r="K1857" s="326">
        <f t="shared" si="103"/>
        <v>0.69050999999999996</v>
      </c>
      <c r="L1857" s="9">
        <f t="shared" si="104"/>
        <v>463.98786959818045</v>
      </c>
      <c r="M1857" s="9">
        <f t="shared" si="105"/>
        <v>59.52236542835481</v>
      </c>
      <c r="N1857" s="9">
        <f t="shared" si="106"/>
        <v>523.51023502653527</v>
      </c>
    </row>
    <row r="1858" spans="1:14" x14ac:dyDescent="0.25">
      <c r="A1858" s="338">
        <v>42850</v>
      </c>
      <c r="B1858" s="345">
        <v>517</v>
      </c>
      <c r="C1858" s="339">
        <v>5</v>
      </c>
      <c r="D1858" s="339">
        <v>3</v>
      </c>
      <c r="E1858" s="339" t="s">
        <v>143</v>
      </c>
      <c r="F1858" s="339" t="s">
        <v>148</v>
      </c>
      <c r="G1858" s="339" t="s">
        <v>154</v>
      </c>
      <c r="H1858" s="339" t="s">
        <v>156</v>
      </c>
      <c r="I1858" s="326">
        <v>2.0760000000000001E-2</v>
      </c>
      <c r="J1858" s="326">
        <v>2.4549999999999999E-2</v>
      </c>
      <c r="K1858" s="326">
        <f t="shared" si="103"/>
        <v>4.5310000000000003E-2</v>
      </c>
      <c r="L1858" s="9">
        <f t="shared" si="104"/>
        <v>15.739196360879454</v>
      </c>
      <c r="M1858" s="9">
        <f t="shared" si="105"/>
        <v>18.612585291887793</v>
      </c>
      <c r="N1858" s="9">
        <f t="shared" si="106"/>
        <v>34.351781652767251</v>
      </c>
    </row>
    <row r="1859" spans="1:14" x14ac:dyDescent="0.25">
      <c r="A1859" s="338">
        <v>42850</v>
      </c>
      <c r="B1859" s="345">
        <v>518</v>
      </c>
      <c r="C1859" s="339">
        <v>5</v>
      </c>
      <c r="D1859" s="339">
        <v>3</v>
      </c>
      <c r="E1859" s="339" t="s">
        <v>143</v>
      </c>
      <c r="F1859" s="339" t="s">
        <v>241</v>
      </c>
      <c r="G1859" s="339" t="s">
        <v>154</v>
      </c>
      <c r="H1859" s="339" t="s">
        <v>154</v>
      </c>
      <c r="I1859" s="326">
        <v>4.7440000000000003E-2</v>
      </c>
      <c r="J1859" s="326">
        <v>6.4180000000000001E-2</v>
      </c>
      <c r="K1859" s="326">
        <f t="shared" si="103"/>
        <v>0.11162</v>
      </c>
      <c r="L1859" s="9">
        <f t="shared" si="104"/>
        <v>35.966641394996216</v>
      </c>
      <c r="M1859" s="9">
        <f t="shared" si="105"/>
        <v>48.658074298711142</v>
      </c>
      <c r="N1859" s="9">
        <f t="shared" si="106"/>
        <v>84.624715693707358</v>
      </c>
    </row>
    <row r="1860" spans="1:14" x14ac:dyDescent="0.25">
      <c r="A1860" s="338">
        <v>42850</v>
      </c>
      <c r="B1860" s="345">
        <v>522</v>
      </c>
      <c r="C1860" s="339">
        <v>5</v>
      </c>
      <c r="D1860" s="339">
        <v>3</v>
      </c>
      <c r="E1860" s="339" t="s">
        <v>143</v>
      </c>
      <c r="F1860" s="339" t="s">
        <v>148</v>
      </c>
      <c r="G1860" s="339" t="s">
        <v>157</v>
      </c>
      <c r="H1860" s="339" t="s">
        <v>155</v>
      </c>
      <c r="I1860" s="326">
        <v>5.8840000000000003E-2</v>
      </c>
      <c r="J1860" s="326">
        <v>2.104E-2</v>
      </c>
      <c r="K1860" s="326">
        <f t="shared" si="103"/>
        <v>7.9880000000000007E-2</v>
      </c>
      <c r="L1860" s="9">
        <f t="shared" si="104"/>
        <v>44.60955269143291</v>
      </c>
      <c r="M1860" s="9">
        <f t="shared" si="105"/>
        <v>15.951478392721761</v>
      </c>
      <c r="N1860" s="9">
        <f t="shared" si="106"/>
        <v>60.561031084154671</v>
      </c>
    </row>
    <row r="1861" spans="1:14" x14ac:dyDescent="0.25">
      <c r="A1861" s="338">
        <v>42850</v>
      </c>
      <c r="B1861" s="345">
        <v>525</v>
      </c>
      <c r="C1861" s="339">
        <v>5</v>
      </c>
      <c r="D1861" s="339">
        <v>3</v>
      </c>
      <c r="E1861" s="339" t="s">
        <v>143</v>
      </c>
      <c r="F1861" s="339" t="s">
        <v>149</v>
      </c>
      <c r="G1861" s="339" t="s">
        <v>154</v>
      </c>
      <c r="H1861" s="339" t="s">
        <v>154</v>
      </c>
      <c r="I1861" s="326">
        <v>5.4109999999999998E-2</v>
      </c>
      <c r="J1861" s="326">
        <v>1.9029999999999998E-2</v>
      </c>
      <c r="K1861" s="326">
        <f t="shared" si="103"/>
        <v>7.3139999999999997E-2</v>
      </c>
      <c r="L1861" s="9">
        <f t="shared" si="104"/>
        <v>41.023502653525398</v>
      </c>
      <c r="M1861" s="9">
        <f t="shared" si="105"/>
        <v>14.427596664139498</v>
      </c>
      <c r="N1861" s="9">
        <f t="shared" si="106"/>
        <v>55.451099317664898</v>
      </c>
    </row>
    <row r="1862" spans="1:14" x14ac:dyDescent="0.25">
      <c r="A1862" s="338">
        <v>42849</v>
      </c>
      <c r="B1862" s="345">
        <v>529</v>
      </c>
      <c r="C1862" s="339">
        <v>6</v>
      </c>
      <c r="D1862" s="339">
        <v>1</v>
      </c>
      <c r="E1862" s="339" t="s">
        <v>145</v>
      </c>
      <c r="F1862" s="339" t="s">
        <v>149</v>
      </c>
      <c r="G1862" s="339" t="s">
        <v>154</v>
      </c>
      <c r="H1862" s="339" t="s">
        <v>154</v>
      </c>
      <c r="I1862" s="326">
        <v>4.3150000000000001E-2</v>
      </c>
      <c r="J1862" s="326">
        <v>1.8079999999999999E-2</v>
      </c>
      <c r="K1862" s="326">
        <f t="shared" si="103"/>
        <v>6.123E-2</v>
      </c>
      <c r="L1862" s="9">
        <f t="shared" si="104"/>
        <v>32.714177407126613</v>
      </c>
      <c r="M1862" s="9">
        <f t="shared" si="105"/>
        <v>13.707354056103108</v>
      </c>
      <c r="N1862" s="9">
        <f t="shared" si="106"/>
        <v>46.421531463229719</v>
      </c>
    </row>
    <row r="1863" spans="1:14" x14ac:dyDescent="0.25">
      <c r="A1863" s="338">
        <v>42849</v>
      </c>
      <c r="B1863" s="345">
        <v>532</v>
      </c>
      <c r="C1863" s="339">
        <v>6</v>
      </c>
      <c r="D1863" s="339">
        <v>1</v>
      </c>
      <c r="E1863" s="339" t="s">
        <v>145</v>
      </c>
      <c r="F1863" s="339" t="s">
        <v>148</v>
      </c>
      <c r="G1863" s="339" t="s">
        <v>157</v>
      </c>
      <c r="H1863" s="339" t="s">
        <v>156</v>
      </c>
      <c r="I1863" s="326">
        <v>6.6519999999999996E-2</v>
      </c>
      <c r="J1863" s="326">
        <v>2.5059999999999999E-2</v>
      </c>
      <c r="K1863" s="326">
        <f t="shared" si="103"/>
        <v>9.1579999999999995E-2</v>
      </c>
      <c r="L1863" s="9">
        <f t="shared" si="104"/>
        <v>50.43214556482183</v>
      </c>
      <c r="M1863" s="9">
        <f t="shared" si="105"/>
        <v>18.999241849886278</v>
      </c>
      <c r="N1863" s="9">
        <f t="shared" si="106"/>
        <v>69.431387414708112</v>
      </c>
    </row>
    <row r="1864" spans="1:14" x14ac:dyDescent="0.25">
      <c r="A1864" s="338">
        <v>42849</v>
      </c>
      <c r="B1864" s="345">
        <v>537</v>
      </c>
      <c r="C1864" s="339">
        <v>6</v>
      </c>
      <c r="D1864" s="339">
        <v>1</v>
      </c>
      <c r="E1864" s="339" t="s">
        <v>145</v>
      </c>
      <c r="F1864" s="339" t="s">
        <v>148</v>
      </c>
      <c r="G1864" s="339" t="s">
        <v>154</v>
      </c>
      <c r="H1864" s="339" t="s">
        <v>155</v>
      </c>
      <c r="I1864" s="326">
        <v>8.2299999999999998E-2</v>
      </c>
      <c r="J1864" s="326">
        <v>9.8399999999999998E-3</v>
      </c>
      <c r="K1864" s="326">
        <f t="shared" si="103"/>
        <v>9.214E-2</v>
      </c>
      <c r="L1864" s="9">
        <f t="shared" si="104"/>
        <v>62.395754359363153</v>
      </c>
      <c r="M1864" s="9">
        <f t="shared" si="105"/>
        <v>7.4601971190295675</v>
      </c>
      <c r="N1864" s="9">
        <f t="shared" si="106"/>
        <v>69.855951478392726</v>
      </c>
    </row>
    <row r="1865" spans="1:14" x14ac:dyDescent="0.25">
      <c r="A1865" s="338">
        <v>42849</v>
      </c>
      <c r="B1865" s="345">
        <v>539</v>
      </c>
      <c r="C1865" s="339">
        <v>6</v>
      </c>
      <c r="D1865" s="339">
        <v>1</v>
      </c>
      <c r="E1865" s="339" t="s">
        <v>145</v>
      </c>
      <c r="F1865" s="339" t="s">
        <v>148</v>
      </c>
      <c r="G1865" s="339" t="s">
        <v>157</v>
      </c>
      <c r="H1865" s="339" t="s">
        <v>154</v>
      </c>
      <c r="I1865" s="326">
        <v>0.14223</v>
      </c>
      <c r="J1865" s="326">
        <v>1.7350000000000001E-2</v>
      </c>
      <c r="K1865" s="326">
        <f t="shared" si="103"/>
        <v>0.15958</v>
      </c>
      <c r="L1865" s="9">
        <f t="shared" si="104"/>
        <v>107.8316906747536</v>
      </c>
      <c r="M1865" s="9">
        <f t="shared" si="105"/>
        <v>13.153904473085671</v>
      </c>
      <c r="N1865" s="9">
        <f t="shared" si="106"/>
        <v>120.98559514783928</v>
      </c>
    </row>
    <row r="1866" spans="1:14" x14ac:dyDescent="0.25">
      <c r="A1866" s="338">
        <v>42849</v>
      </c>
      <c r="B1866" s="345">
        <v>541</v>
      </c>
      <c r="C1866" s="339">
        <v>6</v>
      </c>
      <c r="D1866" s="339">
        <v>1</v>
      </c>
      <c r="E1866" s="339" t="s">
        <v>145</v>
      </c>
      <c r="F1866" s="339" t="s">
        <v>150</v>
      </c>
      <c r="G1866" s="339" t="s">
        <v>154</v>
      </c>
      <c r="H1866" s="339" t="s">
        <v>154</v>
      </c>
      <c r="I1866" s="326">
        <v>5.466E-2</v>
      </c>
      <c r="J1866" s="326">
        <v>6.4400000000000004E-3</v>
      </c>
      <c r="K1866" s="326">
        <f t="shared" si="103"/>
        <v>6.1100000000000002E-2</v>
      </c>
      <c r="L1866" s="9">
        <f t="shared" si="104"/>
        <v>41.440485216072787</v>
      </c>
      <c r="M1866" s="9">
        <f t="shared" si="105"/>
        <v>4.8824867323730103</v>
      </c>
      <c r="N1866" s="9">
        <f t="shared" si="106"/>
        <v>46.322971948445797</v>
      </c>
    </row>
    <row r="1867" spans="1:14" x14ac:dyDescent="0.25">
      <c r="A1867" s="338">
        <v>42849</v>
      </c>
      <c r="B1867" s="345">
        <v>543</v>
      </c>
      <c r="C1867" s="339">
        <v>6</v>
      </c>
      <c r="D1867" s="339">
        <v>1</v>
      </c>
      <c r="E1867" s="339" t="s">
        <v>145</v>
      </c>
      <c r="F1867" s="339" t="s">
        <v>148</v>
      </c>
      <c r="G1867" s="339" t="s">
        <v>157</v>
      </c>
      <c r="H1867" s="339" t="s">
        <v>155</v>
      </c>
      <c r="I1867" s="326">
        <v>7.6189999999999994E-2</v>
      </c>
      <c r="J1867" s="326">
        <v>2.3290000000000002E-2</v>
      </c>
      <c r="K1867" s="326">
        <f t="shared" si="103"/>
        <v>9.9479999999999999E-2</v>
      </c>
      <c r="L1867" s="9">
        <f t="shared" si="104"/>
        <v>57.763457164518577</v>
      </c>
      <c r="M1867" s="9">
        <f t="shared" si="105"/>
        <v>17.657316148597424</v>
      </c>
      <c r="N1867" s="9">
        <f t="shared" si="106"/>
        <v>75.420773313116001</v>
      </c>
    </row>
    <row r="1868" spans="1:14" x14ac:dyDescent="0.25">
      <c r="A1868" s="338">
        <v>42849</v>
      </c>
      <c r="B1868" s="345">
        <v>546</v>
      </c>
      <c r="C1868" s="339">
        <v>6</v>
      </c>
      <c r="D1868" s="339">
        <v>1</v>
      </c>
      <c r="E1868" s="339" t="s">
        <v>145</v>
      </c>
      <c r="F1868" s="339" t="s">
        <v>148</v>
      </c>
      <c r="G1868" s="339" t="s">
        <v>154</v>
      </c>
      <c r="H1868" s="339" t="s">
        <v>156</v>
      </c>
      <c r="I1868" s="326">
        <v>4.2939999999999999E-2</v>
      </c>
      <c r="J1868" s="326">
        <v>1.145E-2</v>
      </c>
      <c r="K1868" s="326">
        <f t="shared" si="103"/>
        <v>5.4390000000000001E-2</v>
      </c>
      <c r="L1868" s="9">
        <f t="shared" si="104"/>
        <v>32.554965883244883</v>
      </c>
      <c r="M1868" s="9">
        <f t="shared" si="105"/>
        <v>8.6808188021228201</v>
      </c>
      <c r="N1868" s="9">
        <f t="shared" si="106"/>
        <v>41.235784685367705</v>
      </c>
    </row>
    <row r="1869" spans="1:14" x14ac:dyDescent="0.25">
      <c r="A1869" s="338">
        <v>42849</v>
      </c>
      <c r="B1869" s="345">
        <v>547</v>
      </c>
      <c r="C1869" s="339">
        <v>6</v>
      </c>
      <c r="D1869" s="339">
        <v>1</v>
      </c>
      <c r="E1869" s="339" t="s">
        <v>145</v>
      </c>
      <c r="F1869" s="339" t="s">
        <v>240</v>
      </c>
      <c r="G1869" s="339" t="s">
        <v>154</v>
      </c>
      <c r="H1869" s="339" t="s">
        <v>154</v>
      </c>
      <c r="I1869" s="326">
        <v>5.9200000000000003E-2</v>
      </c>
      <c r="J1869" s="326">
        <v>1.0800000000000001E-2</v>
      </c>
      <c r="K1869" s="326">
        <f t="shared" si="103"/>
        <v>7.0000000000000007E-2</v>
      </c>
      <c r="L1869" s="9">
        <f t="shared" si="104"/>
        <v>44.88248673237301</v>
      </c>
      <c r="M1869" s="9">
        <f t="shared" si="105"/>
        <v>8.1880212282031852</v>
      </c>
      <c r="N1869" s="9">
        <f t="shared" si="106"/>
        <v>53.070507960576208</v>
      </c>
    </row>
    <row r="1870" spans="1:14" x14ac:dyDescent="0.25">
      <c r="A1870" s="338">
        <v>42849</v>
      </c>
      <c r="B1870" s="345">
        <v>549</v>
      </c>
      <c r="C1870" s="339">
        <v>6</v>
      </c>
      <c r="D1870" s="339">
        <v>1</v>
      </c>
      <c r="E1870" s="339" t="s">
        <v>145</v>
      </c>
      <c r="F1870" s="339" t="s">
        <v>151</v>
      </c>
      <c r="G1870" s="339" t="s">
        <v>154</v>
      </c>
      <c r="H1870" s="339" t="s">
        <v>154</v>
      </c>
      <c r="I1870" s="326">
        <v>0.17191000000000001</v>
      </c>
      <c r="J1870" s="326">
        <v>3.8940000000000002E-2</v>
      </c>
      <c r="K1870" s="326">
        <f t="shared" si="103"/>
        <v>0.21085000000000001</v>
      </c>
      <c r="L1870" s="9">
        <f t="shared" si="104"/>
        <v>130.33358605003792</v>
      </c>
      <c r="M1870" s="9">
        <f t="shared" si="105"/>
        <v>29.522365428354817</v>
      </c>
      <c r="N1870" s="9">
        <f t="shared" si="106"/>
        <v>159.85595147839274</v>
      </c>
    </row>
    <row r="1871" spans="1:14" x14ac:dyDescent="0.25">
      <c r="A1871" s="338">
        <v>42849</v>
      </c>
      <c r="B1871" s="345">
        <v>552</v>
      </c>
      <c r="C1871" s="339">
        <v>6</v>
      </c>
      <c r="D1871" s="339">
        <v>1</v>
      </c>
      <c r="E1871" s="339" t="s">
        <v>145</v>
      </c>
      <c r="F1871" s="339" t="s">
        <v>237</v>
      </c>
      <c r="G1871" s="339" t="s">
        <v>154</v>
      </c>
      <c r="H1871" s="339" t="s">
        <v>154</v>
      </c>
      <c r="I1871" s="326">
        <v>2.1839999999999998E-2</v>
      </c>
      <c r="J1871" s="326">
        <v>4.7099999999999998E-3</v>
      </c>
      <c r="K1871" s="326">
        <f t="shared" ref="K1871:K1909" si="107">SUM(I1871:J1871)</f>
        <v>2.6549999999999997E-2</v>
      </c>
      <c r="L1871" s="9">
        <f t="shared" si="104"/>
        <v>16.557998483699773</v>
      </c>
      <c r="M1871" s="9">
        <f t="shared" si="105"/>
        <v>3.5708870356330551</v>
      </c>
      <c r="N1871" s="9">
        <f t="shared" si="106"/>
        <v>20.12888551933283</v>
      </c>
    </row>
    <row r="1872" spans="1:14" x14ac:dyDescent="0.25">
      <c r="A1872" s="338">
        <v>42849</v>
      </c>
      <c r="B1872" s="345">
        <v>558</v>
      </c>
      <c r="C1872" s="339">
        <v>6</v>
      </c>
      <c r="D1872" s="339">
        <v>1</v>
      </c>
      <c r="E1872" s="339" t="s">
        <v>145</v>
      </c>
      <c r="F1872" s="339" t="s">
        <v>241</v>
      </c>
      <c r="G1872" s="339" t="s">
        <v>154</v>
      </c>
      <c r="H1872" s="339" t="s">
        <v>154</v>
      </c>
      <c r="I1872" s="326">
        <v>4.5379999999999997E-2</v>
      </c>
      <c r="J1872" s="326">
        <v>2.3730000000000001E-2</v>
      </c>
      <c r="K1872" s="326">
        <f t="shared" si="107"/>
        <v>6.9110000000000005E-2</v>
      </c>
      <c r="L1872" s="9">
        <f t="shared" si="104"/>
        <v>34.40485216072782</v>
      </c>
      <c r="M1872" s="9">
        <f t="shared" si="105"/>
        <v>17.990902198635332</v>
      </c>
      <c r="N1872" s="9">
        <f t="shared" si="106"/>
        <v>52.39575435936316</v>
      </c>
    </row>
    <row r="1873" spans="1:14" x14ac:dyDescent="0.25">
      <c r="A1873" s="338">
        <v>42849</v>
      </c>
      <c r="B1873" s="345">
        <v>560</v>
      </c>
      <c r="C1873" s="339">
        <v>6</v>
      </c>
      <c r="D1873" s="339">
        <v>1</v>
      </c>
      <c r="E1873" s="339" t="s">
        <v>145</v>
      </c>
      <c r="F1873" s="339" t="s">
        <v>148</v>
      </c>
      <c r="G1873" s="339" t="s">
        <v>154</v>
      </c>
      <c r="H1873" s="339" t="s">
        <v>154</v>
      </c>
      <c r="I1873" s="326">
        <v>9.9299999999999996E-3</v>
      </c>
      <c r="J1873" s="326">
        <v>1.435E-2</v>
      </c>
      <c r="K1873" s="326">
        <f t="shared" si="107"/>
        <v>2.4279999999999999E-2</v>
      </c>
      <c r="L1873" s="9">
        <f t="shared" ref="L1873:L1909" si="108">(10000*I1873)/13.19</f>
        <v>7.5284306292645944</v>
      </c>
      <c r="M1873" s="9">
        <f t="shared" ref="M1873:M1909" si="109">(10000*J1873)/13.19</f>
        <v>10.87945413191812</v>
      </c>
      <c r="N1873" s="9">
        <f t="shared" ref="N1873:N1909" si="110">(10000*K1873)/13.19</f>
        <v>18.407884761182714</v>
      </c>
    </row>
    <row r="1874" spans="1:14" x14ac:dyDescent="0.25">
      <c r="A1874" s="338">
        <v>42849</v>
      </c>
      <c r="B1874" s="345">
        <v>562</v>
      </c>
      <c r="C1874" s="339">
        <v>6</v>
      </c>
      <c r="D1874" s="339">
        <v>2</v>
      </c>
      <c r="E1874" s="339" t="s">
        <v>143</v>
      </c>
      <c r="F1874" s="339" t="s">
        <v>148</v>
      </c>
      <c r="G1874" s="339" t="s">
        <v>154</v>
      </c>
      <c r="H1874" s="339" t="s">
        <v>154</v>
      </c>
      <c r="I1874" s="326">
        <v>7.5209999999999999E-2</v>
      </c>
      <c r="J1874" s="326">
        <v>3.3419999999999998E-2</v>
      </c>
      <c r="K1874" s="326">
        <f t="shared" si="107"/>
        <v>0.10863</v>
      </c>
      <c r="L1874" s="9">
        <f t="shared" si="108"/>
        <v>57.020470053070511</v>
      </c>
      <c r="M1874" s="9">
        <f t="shared" si="109"/>
        <v>25.337376800606521</v>
      </c>
      <c r="N1874" s="9">
        <f t="shared" si="110"/>
        <v>82.357846853677032</v>
      </c>
    </row>
    <row r="1875" spans="1:14" x14ac:dyDescent="0.25">
      <c r="A1875" s="338">
        <v>42849</v>
      </c>
      <c r="B1875" s="345">
        <v>564</v>
      </c>
      <c r="C1875" s="339">
        <v>6</v>
      </c>
      <c r="D1875" s="339">
        <v>2</v>
      </c>
      <c r="E1875" s="339" t="s">
        <v>143</v>
      </c>
      <c r="F1875" s="339" t="s">
        <v>241</v>
      </c>
      <c r="G1875" s="339" t="s">
        <v>154</v>
      </c>
      <c r="H1875" s="339" t="s">
        <v>154</v>
      </c>
      <c r="I1875" s="326">
        <v>9.7049999999999997E-2</v>
      </c>
      <c r="J1875" s="326">
        <v>2.716E-2</v>
      </c>
      <c r="K1875" s="326">
        <f t="shared" si="107"/>
        <v>0.12421</v>
      </c>
      <c r="L1875" s="9">
        <f t="shared" si="108"/>
        <v>73.578468536770288</v>
      </c>
      <c r="M1875" s="9">
        <f t="shared" si="109"/>
        <v>20.591357088703568</v>
      </c>
      <c r="N1875" s="9">
        <f t="shared" si="110"/>
        <v>94.169825625473834</v>
      </c>
    </row>
    <row r="1876" spans="1:14" x14ac:dyDescent="0.25">
      <c r="A1876" s="338">
        <v>42849</v>
      </c>
      <c r="B1876" s="345">
        <v>570</v>
      </c>
      <c r="C1876" s="339">
        <v>6</v>
      </c>
      <c r="D1876" s="339">
        <v>2</v>
      </c>
      <c r="E1876" s="339" t="s">
        <v>143</v>
      </c>
      <c r="F1876" s="339" t="s">
        <v>151</v>
      </c>
      <c r="G1876" s="339" t="s">
        <v>154</v>
      </c>
      <c r="H1876" s="339" t="s">
        <v>154</v>
      </c>
      <c r="I1876" s="326">
        <v>0.12092</v>
      </c>
      <c r="J1876" s="326">
        <v>1.7600000000000001E-2</v>
      </c>
      <c r="K1876" s="326">
        <f t="shared" si="107"/>
        <v>0.13852</v>
      </c>
      <c r="L1876" s="9">
        <f t="shared" si="108"/>
        <v>91.675511751326766</v>
      </c>
      <c r="M1876" s="9">
        <f t="shared" si="109"/>
        <v>13.343442001516301</v>
      </c>
      <c r="N1876" s="9">
        <f t="shared" si="110"/>
        <v>105.01895375284307</v>
      </c>
    </row>
    <row r="1877" spans="1:14" x14ac:dyDescent="0.25">
      <c r="A1877" s="338">
        <v>42849</v>
      </c>
      <c r="B1877" s="345">
        <v>571</v>
      </c>
      <c r="C1877" s="339">
        <v>6</v>
      </c>
      <c r="D1877" s="339">
        <v>2</v>
      </c>
      <c r="E1877" s="339" t="s">
        <v>143</v>
      </c>
      <c r="F1877" s="339" t="s">
        <v>148</v>
      </c>
      <c r="G1877" s="339" t="s">
        <v>154</v>
      </c>
      <c r="H1877" s="339" t="s">
        <v>155</v>
      </c>
      <c r="I1877" s="326">
        <v>4.8849999999999998E-2</v>
      </c>
      <c r="J1877" s="326">
        <v>1.1939999999999999E-2</v>
      </c>
      <c r="K1877" s="326">
        <f t="shared" si="107"/>
        <v>6.0789999999999997E-2</v>
      </c>
      <c r="L1877" s="9">
        <f t="shared" si="108"/>
        <v>37.03563305534496</v>
      </c>
      <c r="M1877" s="9">
        <f t="shared" si="109"/>
        <v>9.0523123578468532</v>
      </c>
      <c r="N1877" s="9">
        <f t="shared" si="110"/>
        <v>46.087945413191811</v>
      </c>
    </row>
    <row r="1878" spans="1:14" x14ac:dyDescent="0.25">
      <c r="A1878" s="338">
        <v>42849</v>
      </c>
      <c r="B1878" s="345">
        <v>572</v>
      </c>
      <c r="C1878" s="339">
        <v>6</v>
      </c>
      <c r="D1878" s="339">
        <v>2</v>
      </c>
      <c r="E1878" s="339" t="s">
        <v>143</v>
      </c>
      <c r="F1878" s="339" t="s">
        <v>148</v>
      </c>
      <c r="G1878" s="339" t="s">
        <v>154</v>
      </c>
      <c r="H1878" s="339" t="s">
        <v>156</v>
      </c>
      <c r="I1878" s="326">
        <v>3.363E-2</v>
      </c>
      <c r="J1878" s="326">
        <v>2.9239999999999999E-2</v>
      </c>
      <c r="K1878" s="326">
        <f t="shared" si="107"/>
        <v>6.2869999999999995E-2</v>
      </c>
      <c r="L1878" s="9">
        <f t="shared" si="108"/>
        <v>25.496588324488251</v>
      </c>
      <c r="M1878" s="9">
        <f t="shared" si="109"/>
        <v>22.168309325246398</v>
      </c>
      <c r="N1878" s="9">
        <f t="shared" si="110"/>
        <v>47.664897649734641</v>
      </c>
    </row>
    <row r="1879" spans="1:14" x14ac:dyDescent="0.25">
      <c r="A1879" s="338">
        <v>42849</v>
      </c>
      <c r="B1879" s="345">
        <v>574</v>
      </c>
      <c r="C1879" s="339">
        <v>6</v>
      </c>
      <c r="D1879" s="339">
        <v>2</v>
      </c>
      <c r="E1879" s="339" t="s">
        <v>143</v>
      </c>
      <c r="F1879" s="339" t="s">
        <v>148</v>
      </c>
      <c r="G1879" s="339" t="s">
        <v>157</v>
      </c>
      <c r="H1879" s="339" t="s">
        <v>154</v>
      </c>
      <c r="I1879" s="326">
        <v>6.157E-2</v>
      </c>
      <c r="J1879" s="326">
        <v>1.7129999999999999E-2</v>
      </c>
      <c r="K1879" s="326">
        <f t="shared" si="107"/>
        <v>7.8699999999999992E-2</v>
      </c>
      <c r="L1879" s="9">
        <f t="shared" si="108"/>
        <v>46.679302501895378</v>
      </c>
      <c r="M1879" s="9">
        <f t="shared" si="109"/>
        <v>12.987111448066717</v>
      </c>
      <c r="N1879" s="9">
        <f t="shared" si="110"/>
        <v>59.666413949962084</v>
      </c>
    </row>
    <row r="1880" spans="1:14" x14ac:dyDescent="0.25">
      <c r="A1880" s="338">
        <v>42849</v>
      </c>
      <c r="B1880" s="345">
        <v>577</v>
      </c>
      <c r="C1880" s="339">
        <v>6</v>
      </c>
      <c r="D1880" s="339">
        <v>2</v>
      </c>
      <c r="E1880" s="339" t="s">
        <v>143</v>
      </c>
      <c r="F1880" s="339" t="s">
        <v>150</v>
      </c>
      <c r="G1880" s="339" t="s">
        <v>154</v>
      </c>
      <c r="H1880" s="339" t="s">
        <v>154</v>
      </c>
      <c r="I1880" s="326">
        <v>2.938E-2</v>
      </c>
      <c r="J1880" s="326">
        <v>4.9820000000000003E-2</v>
      </c>
      <c r="K1880" s="326">
        <f t="shared" si="107"/>
        <v>7.9200000000000007E-2</v>
      </c>
      <c r="L1880" s="9">
        <f t="shared" si="108"/>
        <v>22.274450341167555</v>
      </c>
      <c r="M1880" s="9">
        <f t="shared" si="109"/>
        <v>37.771038665655801</v>
      </c>
      <c r="N1880" s="9">
        <f t="shared" si="110"/>
        <v>60.04548900682336</v>
      </c>
    </row>
    <row r="1881" spans="1:14" x14ac:dyDescent="0.25">
      <c r="A1881" s="338">
        <v>42849</v>
      </c>
      <c r="B1881" s="345">
        <v>583</v>
      </c>
      <c r="C1881" s="339">
        <v>6</v>
      </c>
      <c r="D1881" s="339">
        <v>2</v>
      </c>
      <c r="E1881" s="339" t="s">
        <v>143</v>
      </c>
      <c r="F1881" s="339" t="s">
        <v>237</v>
      </c>
      <c r="G1881" s="339" t="s">
        <v>154</v>
      </c>
      <c r="H1881" s="339" t="s">
        <v>154</v>
      </c>
      <c r="I1881" s="326">
        <v>0.16928000000000001</v>
      </c>
      <c r="J1881" s="326">
        <v>5.2220000000000003E-2</v>
      </c>
      <c r="K1881" s="326">
        <f t="shared" si="107"/>
        <v>0.22150000000000003</v>
      </c>
      <c r="L1881" s="9">
        <f t="shared" si="108"/>
        <v>128.3396512509477</v>
      </c>
      <c r="M1881" s="9">
        <f t="shared" si="109"/>
        <v>39.590598938589842</v>
      </c>
      <c r="N1881" s="9">
        <f t="shared" si="110"/>
        <v>167.93025018953756</v>
      </c>
    </row>
    <row r="1882" spans="1:14" x14ac:dyDescent="0.25">
      <c r="A1882" s="338">
        <v>42849</v>
      </c>
      <c r="B1882" s="345">
        <v>586</v>
      </c>
      <c r="C1882" s="339">
        <v>6</v>
      </c>
      <c r="D1882" s="339">
        <v>2</v>
      </c>
      <c r="E1882" s="339" t="s">
        <v>143</v>
      </c>
      <c r="F1882" s="339" t="s">
        <v>148</v>
      </c>
      <c r="G1882" s="339" t="s">
        <v>157</v>
      </c>
      <c r="H1882" s="339" t="s">
        <v>156</v>
      </c>
      <c r="I1882" s="326">
        <v>0.22</v>
      </c>
      <c r="J1882" s="326">
        <v>3.7749999999999999E-2</v>
      </c>
      <c r="K1882" s="326">
        <f t="shared" si="107"/>
        <v>0.25774999999999998</v>
      </c>
      <c r="L1882" s="9">
        <f t="shared" si="108"/>
        <v>166.79302501895376</v>
      </c>
      <c r="M1882" s="9">
        <f t="shared" si="109"/>
        <v>28.620166793025021</v>
      </c>
      <c r="N1882" s="9">
        <f t="shared" si="110"/>
        <v>195.41319181197878</v>
      </c>
    </row>
    <row r="1883" spans="1:14" x14ac:dyDescent="0.25">
      <c r="A1883" s="338">
        <v>42849</v>
      </c>
      <c r="B1883" s="345">
        <v>587</v>
      </c>
      <c r="C1883" s="339">
        <v>6</v>
      </c>
      <c r="D1883" s="339">
        <v>2</v>
      </c>
      <c r="E1883" s="339" t="s">
        <v>143</v>
      </c>
      <c r="F1883" s="339" t="s">
        <v>149</v>
      </c>
      <c r="G1883" s="339" t="s">
        <v>154</v>
      </c>
      <c r="H1883" s="339" t="s">
        <v>154</v>
      </c>
      <c r="I1883" s="326">
        <v>0.14599999999999999</v>
      </c>
      <c r="J1883" s="326">
        <v>1.5049999999999999E-2</v>
      </c>
      <c r="K1883" s="326">
        <f t="shared" si="107"/>
        <v>0.16105</v>
      </c>
      <c r="L1883" s="9">
        <f t="shared" si="108"/>
        <v>110.68991660348749</v>
      </c>
      <c r="M1883" s="9">
        <f t="shared" si="109"/>
        <v>11.410159211523883</v>
      </c>
      <c r="N1883" s="9">
        <f t="shared" si="110"/>
        <v>122.10007581501138</v>
      </c>
    </row>
    <row r="1884" spans="1:14" x14ac:dyDescent="0.25">
      <c r="A1884" s="338">
        <v>42849</v>
      </c>
      <c r="B1884" s="345">
        <v>590</v>
      </c>
      <c r="C1884" s="339">
        <v>6</v>
      </c>
      <c r="D1884" s="339">
        <v>2</v>
      </c>
      <c r="E1884" s="339" t="s">
        <v>143</v>
      </c>
      <c r="F1884" s="339" t="s">
        <v>240</v>
      </c>
      <c r="G1884" s="339" t="s">
        <v>154</v>
      </c>
      <c r="H1884" s="339" t="s">
        <v>154</v>
      </c>
      <c r="I1884" s="326">
        <v>1.6660000000000001E-2</v>
      </c>
      <c r="J1884" s="326">
        <v>4.3200000000000001E-3</v>
      </c>
      <c r="K1884" s="326">
        <f t="shared" si="107"/>
        <v>2.0980000000000002E-2</v>
      </c>
      <c r="L1884" s="9">
        <f t="shared" si="108"/>
        <v>12.630780894617136</v>
      </c>
      <c r="M1884" s="9">
        <f t="shared" si="109"/>
        <v>3.275208491281274</v>
      </c>
      <c r="N1884" s="9">
        <f t="shared" si="110"/>
        <v>15.90598938589841</v>
      </c>
    </row>
    <row r="1885" spans="1:14" x14ac:dyDescent="0.25">
      <c r="A1885" s="338">
        <v>42849</v>
      </c>
      <c r="B1885" s="345">
        <v>594</v>
      </c>
      <c r="C1885" s="339">
        <v>6</v>
      </c>
      <c r="D1885" s="339">
        <v>2</v>
      </c>
      <c r="E1885" s="339" t="s">
        <v>143</v>
      </c>
      <c r="F1885" s="339" t="s">
        <v>148</v>
      </c>
      <c r="G1885" s="339" t="s">
        <v>157</v>
      </c>
      <c r="H1885" s="339" t="s">
        <v>155</v>
      </c>
      <c r="I1885" s="326">
        <v>6.7909999999999998E-2</v>
      </c>
      <c r="J1885" s="326">
        <v>4.36E-2</v>
      </c>
      <c r="K1885" s="326">
        <f t="shared" si="107"/>
        <v>0.11151</v>
      </c>
      <c r="L1885" s="9">
        <f t="shared" si="108"/>
        <v>51.485974222896139</v>
      </c>
      <c r="M1885" s="9">
        <f t="shared" si="109"/>
        <v>33.055344958301745</v>
      </c>
      <c r="N1885" s="9">
        <f t="shared" si="110"/>
        <v>84.541319181197878</v>
      </c>
    </row>
    <row r="1886" spans="1:14" x14ac:dyDescent="0.25">
      <c r="A1886" s="338">
        <v>42849</v>
      </c>
      <c r="B1886" s="345">
        <v>631</v>
      </c>
      <c r="C1886" s="339">
        <v>7</v>
      </c>
      <c r="D1886" s="339">
        <v>1</v>
      </c>
      <c r="E1886" s="339" t="s">
        <v>143</v>
      </c>
      <c r="F1886" s="339" t="s">
        <v>149</v>
      </c>
      <c r="G1886" s="339" t="s">
        <v>154</v>
      </c>
      <c r="H1886" s="339" t="s">
        <v>154</v>
      </c>
      <c r="I1886" s="326">
        <v>0.13200000000000001</v>
      </c>
      <c r="J1886" s="326">
        <v>1.069E-2</v>
      </c>
      <c r="K1886" s="326">
        <f t="shared" si="107"/>
        <v>0.14269000000000001</v>
      </c>
      <c r="L1886" s="9">
        <f t="shared" si="108"/>
        <v>100.07581501137226</v>
      </c>
      <c r="M1886" s="9">
        <f t="shared" si="109"/>
        <v>8.1046247156937063</v>
      </c>
      <c r="N1886" s="9">
        <f t="shared" si="110"/>
        <v>108.18043972706597</v>
      </c>
    </row>
    <row r="1887" spans="1:14" x14ac:dyDescent="0.25">
      <c r="A1887" s="338">
        <v>42849</v>
      </c>
      <c r="B1887" s="345">
        <v>634</v>
      </c>
      <c r="C1887" s="339">
        <v>7</v>
      </c>
      <c r="D1887" s="339">
        <v>1</v>
      </c>
      <c r="E1887" s="339" t="s">
        <v>143</v>
      </c>
      <c r="F1887" s="339" t="s">
        <v>150</v>
      </c>
      <c r="G1887" s="339" t="s">
        <v>154</v>
      </c>
      <c r="H1887" s="339" t="s">
        <v>154</v>
      </c>
      <c r="I1887" s="326">
        <v>0.20899999999999999</v>
      </c>
      <c r="J1887" s="326">
        <v>3.9609999999999999E-2</v>
      </c>
      <c r="K1887" s="326">
        <f t="shared" si="107"/>
        <v>0.24861</v>
      </c>
      <c r="L1887" s="9">
        <f t="shared" si="108"/>
        <v>158.45337376800606</v>
      </c>
      <c r="M1887" s="9">
        <f t="shared" si="109"/>
        <v>30.0303260045489</v>
      </c>
      <c r="N1887" s="9">
        <f t="shared" si="110"/>
        <v>188.48369977255496</v>
      </c>
    </row>
    <row r="1888" spans="1:14" x14ac:dyDescent="0.25">
      <c r="A1888" s="338">
        <v>42849</v>
      </c>
      <c r="B1888" s="345">
        <v>638</v>
      </c>
      <c r="C1888" s="339">
        <v>7</v>
      </c>
      <c r="D1888" s="339">
        <v>1</v>
      </c>
      <c r="E1888" s="339" t="s">
        <v>143</v>
      </c>
      <c r="F1888" s="339" t="s">
        <v>148</v>
      </c>
      <c r="G1888" s="339" t="s">
        <v>154</v>
      </c>
      <c r="H1888" s="339" t="s">
        <v>155</v>
      </c>
      <c r="I1888" s="326">
        <v>0.218</v>
      </c>
      <c r="J1888" s="326">
        <v>2.6800000000000001E-2</v>
      </c>
      <c r="K1888" s="326">
        <f t="shared" si="107"/>
        <v>0.24479999999999999</v>
      </c>
      <c r="L1888" s="9">
        <f t="shared" si="108"/>
        <v>165.27672479150871</v>
      </c>
      <c r="M1888" s="9">
        <f t="shared" si="109"/>
        <v>20.318423047763456</v>
      </c>
      <c r="N1888" s="9">
        <f t="shared" si="110"/>
        <v>185.59514783927219</v>
      </c>
    </row>
    <row r="1889" spans="1:14" x14ac:dyDescent="0.25">
      <c r="A1889" s="338">
        <v>42849</v>
      </c>
      <c r="B1889" s="345">
        <v>640</v>
      </c>
      <c r="C1889" s="339">
        <v>7</v>
      </c>
      <c r="D1889" s="339">
        <v>1</v>
      </c>
      <c r="E1889" s="339" t="s">
        <v>143</v>
      </c>
      <c r="F1889" s="339" t="s">
        <v>148</v>
      </c>
      <c r="G1889" s="339" t="s">
        <v>157</v>
      </c>
      <c r="H1889" s="339" t="s">
        <v>155</v>
      </c>
      <c r="I1889" s="326">
        <v>0.23899999999999999</v>
      </c>
      <c r="J1889" s="326">
        <v>1.2999999999999999E-3</v>
      </c>
      <c r="K1889" s="326">
        <f t="shared" si="107"/>
        <v>0.24029999999999999</v>
      </c>
      <c r="L1889" s="9">
        <f t="shared" si="108"/>
        <v>181.1978771796816</v>
      </c>
      <c r="M1889" s="9">
        <f t="shared" si="109"/>
        <v>0.98559514783927227</v>
      </c>
      <c r="N1889" s="9">
        <f t="shared" si="110"/>
        <v>182.18347232752086</v>
      </c>
    </row>
    <row r="1890" spans="1:14" x14ac:dyDescent="0.25">
      <c r="A1890" s="338">
        <v>42849</v>
      </c>
      <c r="B1890" s="345">
        <v>641</v>
      </c>
      <c r="C1890" s="339">
        <v>7</v>
      </c>
      <c r="D1890" s="339">
        <v>1</v>
      </c>
      <c r="E1890" s="339" t="s">
        <v>143</v>
      </c>
      <c r="F1890" s="339" t="s">
        <v>151</v>
      </c>
      <c r="G1890" s="339" t="s">
        <v>154</v>
      </c>
      <c r="H1890" s="339" t="s">
        <v>154</v>
      </c>
      <c r="I1890" s="326">
        <v>2.511E-2</v>
      </c>
      <c r="J1890" s="326">
        <v>1.9699999999999999E-2</v>
      </c>
      <c r="K1890" s="326">
        <f t="shared" si="107"/>
        <v>4.4810000000000003E-2</v>
      </c>
      <c r="L1890" s="9">
        <f t="shared" si="108"/>
        <v>19.037149355572403</v>
      </c>
      <c r="M1890" s="9">
        <f t="shared" si="109"/>
        <v>14.935557240333587</v>
      </c>
      <c r="N1890" s="9">
        <f t="shared" si="110"/>
        <v>33.97270659590599</v>
      </c>
    </row>
    <row r="1891" spans="1:14" x14ac:dyDescent="0.25">
      <c r="A1891" s="338">
        <v>42849</v>
      </c>
      <c r="B1891" s="345">
        <v>645</v>
      </c>
      <c r="C1891" s="339">
        <v>7</v>
      </c>
      <c r="D1891" s="339">
        <v>1</v>
      </c>
      <c r="E1891" s="339" t="s">
        <v>143</v>
      </c>
      <c r="F1891" s="339" t="s">
        <v>241</v>
      </c>
      <c r="G1891" s="339" t="s">
        <v>154</v>
      </c>
      <c r="H1891" s="339" t="s">
        <v>154</v>
      </c>
      <c r="I1891" s="326">
        <v>8.7889999999999996E-2</v>
      </c>
      <c r="J1891" s="326">
        <v>3.7600000000000001E-2</v>
      </c>
      <c r="K1891" s="326">
        <f t="shared" si="107"/>
        <v>0.12548999999999999</v>
      </c>
      <c r="L1891" s="9">
        <f t="shared" si="108"/>
        <v>66.633813495072019</v>
      </c>
      <c r="M1891" s="9">
        <f t="shared" si="109"/>
        <v>28.506444275966643</v>
      </c>
      <c r="N1891" s="9">
        <f t="shared" si="110"/>
        <v>95.140257771038662</v>
      </c>
    </row>
    <row r="1892" spans="1:14" x14ac:dyDescent="0.25">
      <c r="A1892" s="338">
        <v>42849</v>
      </c>
      <c r="B1892" s="345">
        <v>647</v>
      </c>
      <c r="C1892" s="339">
        <v>7</v>
      </c>
      <c r="D1892" s="339">
        <v>1</v>
      </c>
      <c r="E1892" s="339" t="s">
        <v>143</v>
      </c>
      <c r="F1892" s="339" t="s">
        <v>237</v>
      </c>
      <c r="G1892" s="339" t="s">
        <v>154</v>
      </c>
      <c r="H1892" s="339" t="s">
        <v>154</v>
      </c>
      <c r="I1892" s="326">
        <v>0.15</v>
      </c>
      <c r="J1892" s="326">
        <v>1.6080000000000001E-2</v>
      </c>
      <c r="K1892" s="326">
        <f t="shared" si="107"/>
        <v>0.16608000000000001</v>
      </c>
      <c r="L1892" s="9">
        <f t="shared" si="108"/>
        <v>113.72251705837756</v>
      </c>
      <c r="M1892" s="9">
        <f t="shared" si="109"/>
        <v>12.191053828658076</v>
      </c>
      <c r="N1892" s="9">
        <f t="shared" si="110"/>
        <v>125.91357088703563</v>
      </c>
    </row>
    <row r="1893" spans="1:14" x14ac:dyDescent="0.25">
      <c r="A1893" s="338">
        <v>42849</v>
      </c>
      <c r="B1893" s="345">
        <v>651</v>
      </c>
      <c r="C1893" s="339">
        <v>7</v>
      </c>
      <c r="D1893" s="339">
        <v>1</v>
      </c>
      <c r="E1893" s="339" t="s">
        <v>143</v>
      </c>
      <c r="F1893" s="339" t="s">
        <v>148</v>
      </c>
      <c r="G1893" s="339" t="s">
        <v>157</v>
      </c>
      <c r="H1893" s="339" t="s">
        <v>154</v>
      </c>
      <c r="I1893" s="326">
        <v>0.104</v>
      </c>
      <c r="J1893" s="326">
        <v>1.8419999999999999E-2</v>
      </c>
      <c r="K1893" s="326">
        <f t="shared" si="107"/>
        <v>0.12242</v>
      </c>
      <c r="L1893" s="9">
        <f t="shared" si="108"/>
        <v>78.847611827141776</v>
      </c>
      <c r="M1893" s="9">
        <f t="shared" si="109"/>
        <v>13.965125094768764</v>
      </c>
      <c r="N1893" s="9">
        <f t="shared" si="110"/>
        <v>92.812736921910542</v>
      </c>
    </row>
    <row r="1894" spans="1:14" x14ac:dyDescent="0.25">
      <c r="A1894" s="338">
        <v>42849</v>
      </c>
      <c r="B1894" s="345">
        <v>652</v>
      </c>
      <c r="C1894" s="339">
        <v>7</v>
      </c>
      <c r="D1894" s="339">
        <v>1</v>
      </c>
      <c r="E1894" s="339" t="s">
        <v>143</v>
      </c>
      <c r="F1894" s="339" t="s">
        <v>240</v>
      </c>
      <c r="G1894" s="339" t="s">
        <v>154</v>
      </c>
      <c r="H1894" s="339" t="s">
        <v>154</v>
      </c>
      <c r="I1894" s="326">
        <v>3.6949999999999997E-2</v>
      </c>
      <c r="J1894" s="326">
        <v>1.5990000000000001E-2</v>
      </c>
      <c r="K1894" s="326">
        <f t="shared" si="107"/>
        <v>5.2940000000000001E-2</v>
      </c>
      <c r="L1894" s="9">
        <f t="shared" si="108"/>
        <v>28.013646702047001</v>
      </c>
      <c r="M1894" s="9">
        <f t="shared" si="109"/>
        <v>12.122820318423049</v>
      </c>
      <c r="N1894" s="9">
        <f t="shared" si="110"/>
        <v>40.13646702047005</v>
      </c>
    </row>
    <row r="1895" spans="1:14" x14ac:dyDescent="0.25">
      <c r="A1895" s="338">
        <v>42849</v>
      </c>
      <c r="B1895" s="345">
        <v>654</v>
      </c>
      <c r="C1895" s="339">
        <v>7</v>
      </c>
      <c r="D1895" s="339">
        <v>1</v>
      </c>
      <c r="E1895" s="339" t="s">
        <v>143</v>
      </c>
      <c r="F1895" s="339" t="s">
        <v>148</v>
      </c>
      <c r="G1895" s="339" t="s">
        <v>154</v>
      </c>
      <c r="H1895" s="339" t="s">
        <v>156</v>
      </c>
      <c r="I1895" s="326">
        <v>8.4959999999999994E-2</v>
      </c>
      <c r="J1895" s="326">
        <v>3.1800000000000002E-2</v>
      </c>
      <c r="K1895" s="326">
        <f t="shared" si="107"/>
        <v>0.11676</v>
      </c>
      <c r="L1895" s="9">
        <f t="shared" si="108"/>
        <v>64.412433661865052</v>
      </c>
      <c r="M1895" s="9">
        <f t="shared" si="109"/>
        <v>24.109173616376044</v>
      </c>
      <c r="N1895" s="9">
        <f t="shared" si="110"/>
        <v>88.521607278241106</v>
      </c>
    </row>
    <row r="1896" spans="1:14" x14ac:dyDescent="0.25">
      <c r="A1896" s="338">
        <v>42849</v>
      </c>
      <c r="B1896" s="345">
        <v>661</v>
      </c>
      <c r="C1896" s="339">
        <v>7</v>
      </c>
      <c r="D1896" s="339">
        <v>1</v>
      </c>
      <c r="E1896" s="339" t="s">
        <v>143</v>
      </c>
      <c r="F1896" s="339" t="s">
        <v>148</v>
      </c>
      <c r="G1896" s="339" t="s">
        <v>154</v>
      </c>
      <c r="H1896" s="339" t="s">
        <v>154</v>
      </c>
      <c r="I1896" s="326">
        <v>5.5E-2</v>
      </c>
      <c r="J1896" s="326">
        <v>2.9000000000000001E-2</v>
      </c>
      <c r="K1896" s="326">
        <f t="shared" si="107"/>
        <v>8.4000000000000005E-2</v>
      </c>
      <c r="L1896" s="9">
        <f t="shared" si="108"/>
        <v>41.698256254738439</v>
      </c>
      <c r="M1896" s="9">
        <f t="shared" si="109"/>
        <v>21.986353297952995</v>
      </c>
      <c r="N1896" s="9">
        <f t="shared" si="110"/>
        <v>63.684609552691434</v>
      </c>
    </row>
    <row r="1897" spans="1:14" x14ac:dyDescent="0.25">
      <c r="A1897" s="338">
        <v>42849</v>
      </c>
      <c r="B1897" s="345">
        <v>664</v>
      </c>
      <c r="C1897" s="339">
        <v>7</v>
      </c>
      <c r="D1897" s="339">
        <v>1</v>
      </c>
      <c r="E1897" s="339" t="s">
        <v>143</v>
      </c>
      <c r="F1897" s="339" t="s">
        <v>148</v>
      </c>
      <c r="G1897" s="339" t="s">
        <v>157</v>
      </c>
      <c r="H1897" s="339" t="s">
        <v>156</v>
      </c>
      <c r="I1897" s="326">
        <v>0.105</v>
      </c>
      <c r="J1897" s="326">
        <v>3.8800000000000001E-2</v>
      </c>
      <c r="K1897" s="326">
        <f t="shared" si="107"/>
        <v>0.14379999999999998</v>
      </c>
      <c r="L1897" s="9">
        <f t="shared" si="108"/>
        <v>79.605761940864298</v>
      </c>
      <c r="M1897" s="9">
        <f t="shared" si="109"/>
        <v>29.416224412433664</v>
      </c>
      <c r="N1897" s="9">
        <f t="shared" si="110"/>
        <v>109.02198635329793</v>
      </c>
    </row>
    <row r="1898" spans="1:14" x14ac:dyDescent="0.25">
      <c r="A1898" s="338">
        <v>42849</v>
      </c>
      <c r="B1898" s="345">
        <v>740</v>
      </c>
      <c r="C1898" s="339">
        <v>8</v>
      </c>
      <c r="D1898" s="339">
        <v>1</v>
      </c>
      <c r="E1898" s="339" t="s">
        <v>143</v>
      </c>
      <c r="F1898" s="339" t="s">
        <v>148</v>
      </c>
      <c r="G1898" s="339" t="s">
        <v>157</v>
      </c>
      <c r="H1898" s="339" t="s">
        <v>155</v>
      </c>
      <c r="I1898" s="326">
        <v>0.21693000000000001</v>
      </c>
      <c r="J1898" s="326">
        <v>3.603E-2</v>
      </c>
      <c r="K1898" s="326">
        <f t="shared" si="107"/>
        <v>0.25296000000000002</v>
      </c>
      <c r="L1898" s="9">
        <f t="shared" si="108"/>
        <v>164.46550416982564</v>
      </c>
      <c r="M1898" s="9">
        <f t="shared" si="109"/>
        <v>27.316148597422291</v>
      </c>
      <c r="N1898" s="9">
        <f t="shared" si="110"/>
        <v>191.78165276724795</v>
      </c>
    </row>
    <row r="1899" spans="1:14" x14ac:dyDescent="0.25">
      <c r="A1899" s="338">
        <v>42849</v>
      </c>
      <c r="B1899" s="345">
        <v>743</v>
      </c>
      <c r="C1899" s="339">
        <v>8</v>
      </c>
      <c r="D1899" s="339">
        <v>1</v>
      </c>
      <c r="E1899" s="339" t="s">
        <v>143</v>
      </c>
      <c r="F1899" s="339" t="s">
        <v>149</v>
      </c>
      <c r="G1899" s="339" t="s">
        <v>154</v>
      </c>
      <c r="H1899" s="339" t="s">
        <v>154</v>
      </c>
      <c r="I1899" s="326">
        <v>2.7799999999999998E-2</v>
      </c>
      <c r="J1899" s="326">
        <v>1.0030000000000001E-2</v>
      </c>
      <c r="K1899" s="326">
        <f t="shared" si="107"/>
        <v>3.7830000000000003E-2</v>
      </c>
      <c r="L1899" s="9">
        <f t="shared" si="108"/>
        <v>21.076573161485975</v>
      </c>
      <c r="M1899" s="9">
        <f t="shared" si="109"/>
        <v>7.6042456406368473</v>
      </c>
      <c r="N1899" s="9">
        <f t="shared" si="110"/>
        <v>28.680818802122822</v>
      </c>
    </row>
    <row r="1900" spans="1:14" x14ac:dyDescent="0.25">
      <c r="A1900" s="338">
        <v>42849</v>
      </c>
      <c r="B1900" s="345">
        <v>744</v>
      </c>
      <c r="C1900" s="339">
        <v>8</v>
      </c>
      <c r="D1900" s="339">
        <v>1</v>
      </c>
      <c r="E1900" s="339" t="s">
        <v>143</v>
      </c>
      <c r="F1900" s="339" t="s">
        <v>148</v>
      </c>
      <c r="G1900" s="339" t="s">
        <v>154</v>
      </c>
      <c r="H1900" s="339" t="s">
        <v>154</v>
      </c>
      <c r="I1900" s="326">
        <v>4.5600000000000002E-2</v>
      </c>
      <c r="J1900" s="326">
        <v>5.6809999999999999E-2</v>
      </c>
      <c r="K1900" s="326">
        <f t="shared" si="107"/>
        <v>0.10241</v>
      </c>
      <c r="L1900" s="9">
        <f t="shared" si="108"/>
        <v>34.571645185746782</v>
      </c>
      <c r="M1900" s="9">
        <f t="shared" si="109"/>
        <v>43.070507960576201</v>
      </c>
      <c r="N1900" s="9">
        <f t="shared" si="110"/>
        <v>77.642153146322968</v>
      </c>
    </row>
    <row r="1901" spans="1:14" x14ac:dyDescent="0.25">
      <c r="A1901" s="338">
        <v>42849</v>
      </c>
      <c r="B1901" s="345">
        <v>745</v>
      </c>
      <c r="C1901" s="339">
        <v>8</v>
      </c>
      <c r="D1901" s="339">
        <v>1</v>
      </c>
      <c r="E1901" s="339" t="s">
        <v>143</v>
      </c>
      <c r="F1901" s="339" t="s">
        <v>148</v>
      </c>
      <c r="G1901" s="339" t="s">
        <v>154</v>
      </c>
      <c r="H1901" s="339" t="s">
        <v>155</v>
      </c>
      <c r="I1901" s="326">
        <v>2.0590000000000001E-2</v>
      </c>
      <c r="J1901" s="326">
        <v>3.7080000000000002E-2</v>
      </c>
      <c r="K1901" s="326">
        <f t="shared" si="107"/>
        <v>5.7669999999999999E-2</v>
      </c>
      <c r="L1901" s="9">
        <f t="shared" si="108"/>
        <v>15.610310841546628</v>
      </c>
      <c r="M1901" s="9">
        <f t="shared" si="109"/>
        <v>28.112206216830934</v>
      </c>
      <c r="N1901" s="9">
        <f t="shared" si="110"/>
        <v>43.722517058377562</v>
      </c>
    </row>
    <row r="1902" spans="1:14" x14ac:dyDescent="0.25">
      <c r="A1902" s="338">
        <v>42849</v>
      </c>
      <c r="B1902" s="345">
        <v>746</v>
      </c>
      <c r="C1902" s="339">
        <v>8</v>
      </c>
      <c r="D1902" s="339">
        <v>1</v>
      </c>
      <c r="E1902" s="339" t="s">
        <v>143</v>
      </c>
      <c r="F1902" s="339" t="s">
        <v>151</v>
      </c>
      <c r="G1902" s="339" t="s">
        <v>154</v>
      </c>
      <c r="H1902" s="339" t="s">
        <v>154</v>
      </c>
      <c r="I1902" s="326">
        <v>2.8879999999999999E-2</v>
      </c>
      <c r="J1902" s="326">
        <v>4.8300000000000001E-3</v>
      </c>
      <c r="K1902" s="326">
        <f t="shared" si="107"/>
        <v>3.3709999999999997E-2</v>
      </c>
      <c r="L1902" s="9">
        <f t="shared" si="108"/>
        <v>21.895375284306294</v>
      </c>
      <c r="M1902" s="9">
        <f t="shared" si="109"/>
        <v>3.6618650492797578</v>
      </c>
      <c r="N1902" s="9">
        <f t="shared" si="110"/>
        <v>25.557240333586048</v>
      </c>
    </row>
    <row r="1903" spans="1:14" x14ac:dyDescent="0.25">
      <c r="A1903" s="338">
        <v>42849</v>
      </c>
      <c r="B1903" s="345">
        <v>753</v>
      </c>
      <c r="C1903" s="339">
        <v>8</v>
      </c>
      <c r="D1903" s="339">
        <v>1</v>
      </c>
      <c r="E1903" s="339" t="s">
        <v>143</v>
      </c>
      <c r="F1903" s="339" t="s">
        <v>148</v>
      </c>
      <c r="G1903" s="339" t="s">
        <v>157</v>
      </c>
      <c r="H1903" s="339" t="s">
        <v>156</v>
      </c>
      <c r="I1903" s="326">
        <v>3.4040000000000001E-2</v>
      </c>
      <c r="J1903" s="326">
        <v>9.6399999999999993E-3</v>
      </c>
      <c r="K1903" s="326">
        <f t="shared" si="107"/>
        <v>4.3679999999999997E-2</v>
      </c>
      <c r="L1903" s="9">
        <f t="shared" si="108"/>
        <v>25.807429871114483</v>
      </c>
      <c r="M1903" s="9">
        <f t="shared" si="109"/>
        <v>7.3085670962850644</v>
      </c>
      <c r="N1903" s="9">
        <f t="shared" si="110"/>
        <v>33.115996967399546</v>
      </c>
    </row>
    <row r="1904" spans="1:14" x14ac:dyDescent="0.25">
      <c r="A1904" s="338">
        <v>42849</v>
      </c>
      <c r="B1904" s="345">
        <v>754</v>
      </c>
      <c r="C1904" s="339">
        <v>8</v>
      </c>
      <c r="D1904" s="339">
        <v>1</v>
      </c>
      <c r="E1904" s="339" t="s">
        <v>143</v>
      </c>
      <c r="F1904" s="339" t="s">
        <v>237</v>
      </c>
      <c r="G1904" s="339" t="s">
        <v>154</v>
      </c>
      <c r="H1904" s="339" t="s">
        <v>154</v>
      </c>
      <c r="I1904" s="326">
        <v>2.759E-2</v>
      </c>
      <c r="J1904" s="326">
        <v>7.3600000000000002E-3</v>
      </c>
      <c r="K1904" s="326">
        <f t="shared" si="107"/>
        <v>3.4950000000000002E-2</v>
      </c>
      <c r="L1904" s="9">
        <f t="shared" si="108"/>
        <v>20.917361637604245</v>
      </c>
      <c r="M1904" s="9">
        <f t="shared" si="109"/>
        <v>5.5799848369977267</v>
      </c>
      <c r="N1904" s="9">
        <f t="shared" si="110"/>
        <v>26.497346474601972</v>
      </c>
    </row>
    <row r="1905" spans="1:14" x14ac:dyDescent="0.25">
      <c r="A1905" s="338">
        <v>42849</v>
      </c>
      <c r="B1905" s="345">
        <v>756</v>
      </c>
      <c r="C1905" s="339">
        <v>8</v>
      </c>
      <c r="D1905" s="339">
        <v>1</v>
      </c>
      <c r="E1905" s="339" t="s">
        <v>143</v>
      </c>
      <c r="F1905" s="339" t="s">
        <v>241</v>
      </c>
      <c r="G1905" s="339" t="s">
        <v>154</v>
      </c>
      <c r="H1905" s="339" t="s">
        <v>154</v>
      </c>
      <c r="I1905" s="326">
        <v>0.19864999999999999</v>
      </c>
      <c r="J1905" s="326">
        <v>1.15E-2</v>
      </c>
      <c r="K1905" s="326">
        <f t="shared" si="107"/>
        <v>0.21015</v>
      </c>
      <c r="L1905" s="9">
        <f t="shared" si="108"/>
        <v>150.60652009097802</v>
      </c>
      <c r="M1905" s="9">
        <f t="shared" si="109"/>
        <v>8.7187263078089465</v>
      </c>
      <c r="N1905" s="9">
        <f t="shared" si="110"/>
        <v>159.32524639878696</v>
      </c>
    </row>
    <row r="1906" spans="1:14" x14ac:dyDescent="0.25">
      <c r="A1906" s="338">
        <v>42849</v>
      </c>
      <c r="B1906" s="345">
        <v>758</v>
      </c>
      <c r="C1906" s="339">
        <v>8</v>
      </c>
      <c r="D1906" s="339">
        <v>1</v>
      </c>
      <c r="E1906" s="339" t="s">
        <v>143</v>
      </c>
      <c r="F1906" s="339" t="s">
        <v>148</v>
      </c>
      <c r="G1906" s="339" t="s">
        <v>157</v>
      </c>
      <c r="H1906" s="339" t="s">
        <v>154</v>
      </c>
      <c r="I1906" s="326">
        <v>4.4600000000000001E-2</v>
      </c>
      <c r="J1906" s="326">
        <v>3.2419999999999997E-2</v>
      </c>
      <c r="K1906" s="326">
        <f t="shared" si="107"/>
        <v>7.7020000000000005E-2</v>
      </c>
      <c r="L1906" s="9">
        <f t="shared" si="108"/>
        <v>33.81349507202426</v>
      </c>
      <c r="M1906" s="9">
        <f t="shared" si="109"/>
        <v>24.579226686884002</v>
      </c>
      <c r="N1906" s="9">
        <f t="shared" si="110"/>
        <v>58.392721758908273</v>
      </c>
    </row>
    <row r="1907" spans="1:14" x14ac:dyDescent="0.25">
      <c r="A1907" s="338">
        <v>42849</v>
      </c>
      <c r="B1907" s="345">
        <v>765</v>
      </c>
      <c r="C1907" s="339">
        <v>8</v>
      </c>
      <c r="D1907" s="339">
        <v>1</v>
      </c>
      <c r="E1907" s="339" t="s">
        <v>143</v>
      </c>
      <c r="F1907" s="339" t="s">
        <v>150</v>
      </c>
      <c r="G1907" s="339" t="s">
        <v>154</v>
      </c>
      <c r="H1907" s="339" t="s">
        <v>154</v>
      </c>
      <c r="I1907" s="326">
        <v>5.6279999999999997E-2</v>
      </c>
      <c r="J1907" s="326">
        <v>6.8799999999999998E-3</v>
      </c>
      <c r="K1907" s="326">
        <f t="shared" si="107"/>
        <v>6.3159999999999994E-2</v>
      </c>
      <c r="L1907" s="9">
        <f t="shared" si="108"/>
        <v>42.66868840030326</v>
      </c>
      <c r="M1907" s="9">
        <f t="shared" si="109"/>
        <v>5.216072782410917</v>
      </c>
      <c r="N1907" s="9">
        <f t="shared" si="110"/>
        <v>47.884761182714172</v>
      </c>
    </row>
    <row r="1908" spans="1:14" x14ac:dyDescent="0.25">
      <c r="A1908" s="338">
        <v>42849</v>
      </c>
      <c r="B1908" s="345">
        <v>769</v>
      </c>
      <c r="C1908" s="339">
        <v>8</v>
      </c>
      <c r="D1908" s="339">
        <v>1</v>
      </c>
      <c r="E1908" s="339" t="s">
        <v>143</v>
      </c>
      <c r="F1908" s="339" t="s">
        <v>240</v>
      </c>
      <c r="G1908" s="339" t="s">
        <v>154</v>
      </c>
      <c r="H1908" s="339" t="s">
        <v>154</v>
      </c>
      <c r="I1908" s="326">
        <v>7.4749999999999997E-2</v>
      </c>
      <c r="J1908" s="326">
        <v>1.23E-2</v>
      </c>
      <c r="K1908" s="326">
        <f t="shared" si="107"/>
        <v>8.7050000000000002E-2</v>
      </c>
      <c r="L1908" s="9">
        <f t="shared" si="108"/>
        <v>56.671721000758154</v>
      </c>
      <c r="M1908" s="9">
        <f t="shared" si="109"/>
        <v>9.3252463987869607</v>
      </c>
      <c r="N1908" s="9">
        <f t="shared" si="110"/>
        <v>65.996967399545113</v>
      </c>
    </row>
    <row r="1909" spans="1:14" x14ac:dyDescent="0.25">
      <c r="A1909" s="338">
        <v>42849</v>
      </c>
      <c r="B1909" s="345">
        <v>770</v>
      </c>
      <c r="C1909" s="339">
        <v>8</v>
      </c>
      <c r="D1909" s="339">
        <v>1</v>
      </c>
      <c r="E1909" s="339" t="s">
        <v>143</v>
      </c>
      <c r="F1909" s="339" t="s">
        <v>148</v>
      </c>
      <c r="G1909" s="339" t="s">
        <v>154</v>
      </c>
      <c r="H1909" s="339" t="s">
        <v>156</v>
      </c>
      <c r="I1909" s="326">
        <v>3.1800000000000002E-2</v>
      </c>
      <c r="J1909" s="326">
        <v>3.0030000000000001E-2</v>
      </c>
      <c r="K1909" s="326">
        <f t="shared" si="107"/>
        <v>6.1830000000000003E-2</v>
      </c>
      <c r="L1909" s="9">
        <f t="shared" si="108"/>
        <v>24.109173616376044</v>
      </c>
      <c r="M1909" s="9">
        <f t="shared" si="109"/>
        <v>22.767247915087189</v>
      </c>
      <c r="N1909" s="9">
        <f t="shared" si="110"/>
        <v>46.876421531463237</v>
      </c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6" sqref="B26"/>
    </sheetView>
  </sheetViews>
  <sheetFormatPr defaultRowHeight="15" x14ac:dyDescent="0.25"/>
  <cols>
    <col min="1" max="1" width="9.7109375" bestFit="1" customWidth="1"/>
    <col min="2" max="2" width="9.140625" style="7"/>
    <col min="3" max="3" width="13.5703125" bestFit="1" customWidth="1"/>
    <col min="4" max="4" width="22.28515625" bestFit="1" customWidth="1"/>
    <col min="5" max="5" width="12.7109375" bestFit="1" customWidth="1"/>
  </cols>
  <sheetData>
    <row r="1" spans="1:5" x14ac:dyDescent="0.25">
      <c r="A1" s="3" t="s">
        <v>2</v>
      </c>
      <c r="B1" s="7" t="s">
        <v>0</v>
      </c>
      <c r="C1" t="s">
        <v>1</v>
      </c>
      <c r="D1" t="s">
        <v>17</v>
      </c>
      <c r="E1" t="s">
        <v>18</v>
      </c>
    </row>
    <row r="2" spans="1:5" x14ac:dyDescent="0.25">
      <c r="A2" s="6">
        <v>39419</v>
      </c>
      <c r="B2" s="26" t="s">
        <v>16</v>
      </c>
      <c r="C2">
        <v>1.034</v>
      </c>
      <c r="D2">
        <v>8.9610000000000003</v>
      </c>
      <c r="E2">
        <v>7.6689999999999996</v>
      </c>
    </row>
    <row r="3" spans="1:5" x14ac:dyDescent="0.25">
      <c r="B3" s="7" t="s">
        <v>19</v>
      </c>
      <c r="C3">
        <v>0.99299999999999999</v>
      </c>
      <c r="D3">
        <v>10.413</v>
      </c>
      <c r="E3">
        <v>9.0440000000000005</v>
      </c>
    </row>
    <row r="4" spans="1:5" x14ac:dyDescent="0.25">
      <c r="B4" s="7" t="s">
        <v>20</v>
      </c>
      <c r="C4">
        <v>0.995</v>
      </c>
      <c r="D4">
        <v>10.42</v>
      </c>
      <c r="E4">
        <v>9.1470000000000002</v>
      </c>
    </row>
    <row r="5" spans="1:5" x14ac:dyDescent="0.25">
      <c r="B5" s="7" t="s">
        <v>21</v>
      </c>
      <c r="C5">
        <v>1.0249999999999999</v>
      </c>
      <c r="D5">
        <v>10.007999999999999</v>
      </c>
      <c r="E5">
        <v>8.702</v>
      </c>
    </row>
    <row r="6" spans="1:5" x14ac:dyDescent="0.25">
      <c r="B6" s="7" t="s">
        <v>22</v>
      </c>
      <c r="C6">
        <v>0.99199999999999999</v>
      </c>
      <c r="D6">
        <v>8.1690000000000005</v>
      </c>
      <c r="E6">
        <v>7.1</v>
      </c>
    </row>
    <row r="7" spans="1:5" x14ac:dyDescent="0.25">
      <c r="B7" s="7" t="s">
        <v>23</v>
      </c>
      <c r="C7">
        <v>0.99099999999999999</v>
      </c>
      <c r="D7">
        <v>9.2949999999999999</v>
      </c>
      <c r="E7">
        <v>8.0120000000000005</v>
      </c>
    </row>
    <row r="8" spans="1:5" x14ac:dyDescent="0.25">
      <c r="B8" s="7" t="s">
        <v>24</v>
      </c>
      <c r="C8">
        <v>0.99299999999999999</v>
      </c>
      <c r="D8">
        <v>10.606999999999999</v>
      </c>
      <c r="E8">
        <v>9.1010000000000009</v>
      </c>
    </row>
    <row r="9" spans="1:5" x14ac:dyDescent="0.25">
      <c r="B9" s="7" t="s">
        <v>25</v>
      </c>
      <c r="C9">
        <v>1.016</v>
      </c>
      <c r="D9">
        <v>8.9879999999999995</v>
      </c>
      <c r="E9">
        <v>7.9909999999999997</v>
      </c>
    </row>
    <row r="10" spans="1:5" x14ac:dyDescent="0.25">
      <c r="B10" s="7" t="s">
        <v>26</v>
      </c>
      <c r="C10">
        <v>1.01</v>
      </c>
      <c r="D10">
        <v>9.1850000000000005</v>
      </c>
      <c r="E10">
        <v>7.9669999999999996</v>
      </c>
    </row>
    <row r="11" spans="1:5" x14ac:dyDescent="0.25">
      <c r="B11" s="7" t="s">
        <v>27</v>
      </c>
      <c r="C11">
        <v>0.96799999999999997</v>
      </c>
      <c r="D11">
        <v>8.3160000000000007</v>
      </c>
      <c r="E11">
        <v>7.242</v>
      </c>
    </row>
    <row r="12" spans="1:5" x14ac:dyDescent="0.25">
      <c r="B12" s="7" t="s">
        <v>28</v>
      </c>
      <c r="C12">
        <v>1.0229999999999999</v>
      </c>
      <c r="D12">
        <v>8.4589999999999996</v>
      </c>
      <c r="E12">
        <v>7.5030000000000001</v>
      </c>
    </row>
    <row r="13" spans="1:5" x14ac:dyDescent="0.25">
      <c r="B13" s="7" t="s">
        <v>29</v>
      </c>
      <c r="C13">
        <v>1.0249999999999999</v>
      </c>
      <c r="D13">
        <v>9.1370000000000005</v>
      </c>
      <c r="E13">
        <v>7.8579999999999997</v>
      </c>
    </row>
    <row r="14" spans="1:5" x14ac:dyDescent="0.25">
      <c r="B14" s="7" t="s">
        <v>30</v>
      </c>
      <c r="C14">
        <v>1.0049999999999999</v>
      </c>
      <c r="D14">
        <v>8.2439999999999998</v>
      </c>
      <c r="E14">
        <v>7.2329999999999997</v>
      </c>
    </row>
    <row r="15" spans="1:5" x14ac:dyDescent="0.25">
      <c r="B15" s="7" t="s">
        <v>31</v>
      </c>
      <c r="C15">
        <v>0.98099999999999998</v>
      </c>
      <c r="D15">
        <v>8.9480000000000004</v>
      </c>
      <c r="E15">
        <v>7.7359999999999998</v>
      </c>
    </row>
    <row r="16" spans="1:5" x14ac:dyDescent="0.25">
      <c r="B16" s="7" t="s">
        <v>32</v>
      </c>
      <c r="C16">
        <v>1.026</v>
      </c>
      <c r="D16">
        <v>9.0489999999999995</v>
      </c>
      <c r="E16">
        <v>7.9859999999999998</v>
      </c>
    </row>
    <row r="17" spans="2:5" x14ac:dyDescent="0.25">
      <c r="B17" s="7" t="s">
        <v>33</v>
      </c>
      <c r="C17">
        <v>0.995</v>
      </c>
      <c r="D17">
        <v>7.641</v>
      </c>
      <c r="E17">
        <v>6.7380000000000004</v>
      </c>
    </row>
    <row r="18" spans="2:5" x14ac:dyDescent="0.25">
      <c r="B18" s="7" t="s">
        <v>34</v>
      </c>
      <c r="C18">
        <v>1.0169999999999999</v>
      </c>
      <c r="D18">
        <v>9.1639999999999997</v>
      </c>
      <c r="E18">
        <v>8.0500000000000007</v>
      </c>
    </row>
    <row r="19" spans="2:5" x14ac:dyDescent="0.25">
      <c r="B19" s="7" t="s">
        <v>35</v>
      </c>
      <c r="C19">
        <v>1.0329999999999999</v>
      </c>
      <c r="D19">
        <v>8.9309999999999992</v>
      </c>
      <c r="E19">
        <v>7.7839999999999998</v>
      </c>
    </row>
    <row r="20" spans="2:5" x14ac:dyDescent="0.25">
      <c r="B20" s="7" t="s">
        <v>36</v>
      </c>
      <c r="C20">
        <v>1.018</v>
      </c>
      <c r="D20">
        <v>9.3109999999999999</v>
      </c>
      <c r="E20">
        <v>8.0399999999999991</v>
      </c>
    </row>
    <row r="21" spans="2:5" x14ac:dyDescent="0.25">
      <c r="B21" s="7" t="s">
        <v>37</v>
      </c>
      <c r="C21">
        <v>0.97299999999999998</v>
      </c>
      <c r="D21">
        <v>8.7070000000000007</v>
      </c>
      <c r="E21">
        <v>7.4950000000000001</v>
      </c>
    </row>
    <row r="22" spans="2:5" x14ac:dyDescent="0.25">
      <c r="B22" s="7" t="s">
        <v>38</v>
      </c>
      <c r="C22">
        <v>1.022</v>
      </c>
      <c r="D22">
        <v>7.5410000000000004</v>
      </c>
      <c r="E22">
        <v>6.6539999999999999</v>
      </c>
    </row>
    <row r="23" spans="2:5" x14ac:dyDescent="0.25">
      <c r="B23" s="7" t="s">
        <v>39</v>
      </c>
      <c r="C23">
        <v>0.995</v>
      </c>
      <c r="D23">
        <v>8.5920000000000005</v>
      </c>
      <c r="E23">
        <v>7.52</v>
      </c>
    </row>
    <row r="24" spans="2:5" x14ac:dyDescent="0.25">
      <c r="B24" s="7" t="s">
        <v>40</v>
      </c>
      <c r="C24">
        <v>1.0089999999999999</v>
      </c>
      <c r="D24">
        <v>8.7170000000000005</v>
      </c>
      <c r="E24">
        <v>7.52</v>
      </c>
    </row>
    <row r="25" spans="2:5" x14ac:dyDescent="0.25">
      <c r="B25" s="26" t="s">
        <v>41</v>
      </c>
      <c r="C25">
        <v>1.028</v>
      </c>
      <c r="D25">
        <v>10.068</v>
      </c>
      <c r="E25">
        <v>8.8740000000000006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1" sqref="E21"/>
    </sheetView>
  </sheetViews>
  <sheetFormatPr defaultRowHeight="15" x14ac:dyDescent="0.25"/>
  <cols>
    <col min="4" max="4" width="13.5703125" bestFit="1" customWidth="1"/>
    <col min="5" max="5" width="22.7109375" bestFit="1" customWidth="1"/>
    <col min="6" max="6" width="21.5703125" bestFit="1" customWidth="1"/>
  </cols>
  <sheetData>
    <row r="1" spans="1:7" x14ac:dyDescent="0.25">
      <c r="A1" t="s">
        <v>48</v>
      </c>
    </row>
    <row r="3" spans="1:7" x14ac:dyDescent="0.25">
      <c r="A3" t="s">
        <v>50</v>
      </c>
    </row>
    <row r="4" spans="1:7" x14ac:dyDescent="0.25">
      <c r="A4" t="s">
        <v>51</v>
      </c>
    </row>
    <row r="8" spans="1:7" x14ac:dyDescent="0.25">
      <c r="A8" t="s">
        <v>10</v>
      </c>
      <c r="B8" t="s">
        <v>42</v>
      </c>
      <c r="C8" t="s">
        <v>43</v>
      </c>
      <c r="D8" t="s">
        <v>1</v>
      </c>
      <c r="E8" t="s">
        <v>44</v>
      </c>
      <c r="F8" t="s">
        <v>45</v>
      </c>
    </row>
    <row r="9" spans="1:7" x14ac:dyDescent="0.25">
      <c r="A9" s="2">
        <v>39600</v>
      </c>
      <c r="B9">
        <v>318</v>
      </c>
      <c r="C9" t="s">
        <v>46</v>
      </c>
      <c r="D9">
        <v>1</v>
      </c>
      <c r="E9">
        <v>12.44</v>
      </c>
      <c r="F9">
        <v>11.66</v>
      </c>
    </row>
    <row r="10" spans="1:7" x14ac:dyDescent="0.25">
      <c r="B10">
        <v>73</v>
      </c>
      <c r="C10" t="s">
        <v>46</v>
      </c>
      <c r="D10">
        <v>1.01</v>
      </c>
      <c r="E10">
        <v>14.55</v>
      </c>
      <c r="F10">
        <v>13.49</v>
      </c>
    </row>
    <row r="11" spans="1:7" x14ac:dyDescent="0.25">
      <c r="B11">
        <v>251</v>
      </c>
      <c r="C11" t="s">
        <v>47</v>
      </c>
      <c r="D11">
        <v>1.01</v>
      </c>
      <c r="E11">
        <v>14.24</v>
      </c>
      <c r="F11">
        <v>13.06</v>
      </c>
    </row>
    <row r="12" spans="1:7" x14ac:dyDescent="0.25">
      <c r="B12">
        <v>98</v>
      </c>
      <c r="C12" t="s">
        <v>47</v>
      </c>
      <c r="D12">
        <v>1.01</v>
      </c>
      <c r="E12">
        <v>13.34</v>
      </c>
      <c r="F12">
        <v>11.38</v>
      </c>
      <c r="G12" t="s">
        <v>49</v>
      </c>
    </row>
    <row r="13" spans="1:7" x14ac:dyDescent="0.25">
      <c r="B13">
        <v>330</v>
      </c>
      <c r="C13" t="s">
        <v>46</v>
      </c>
      <c r="D13">
        <v>1.02</v>
      </c>
      <c r="E13">
        <v>13.6</v>
      </c>
      <c r="F13">
        <v>13.1</v>
      </c>
    </row>
    <row r="14" spans="1:7" x14ac:dyDescent="0.25">
      <c r="B14">
        <v>99</v>
      </c>
      <c r="C14" t="s">
        <v>47</v>
      </c>
      <c r="D14">
        <v>1.04</v>
      </c>
      <c r="E14">
        <v>13.26</v>
      </c>
      <c r="F14">
        <v>12.17</v>
      </c>
    </row>
    <row r="15" spans="1:7" x14ac:dyDescent="0.25">
      <c r="B15">
        <v>265</v>
      </c>
      <c r="C15" t="s">
        <v>46</v>
      </c>
      <c r="D15">
        <v>1.02</v>
      </c>
      <c r="E15">
        <v>12.56</v>
      </c>
      <c r="F15">
        <v>11.72</v>
      </c>
    </row>
    <row r="16" spans="1:7" x14ac:dyDescent="0.25">
      <c r="B16">
        <v>344</v>
      </c>
      <c r="C16" t="s">
        <v>47</v>
      </c>
      <c r="D16">
        <v>1.03</v>
      </c>
      <c r="E16">
        <v>12.95</v>
      </c>
      <c r="F16">
        <v>11.91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6"/>
  <sheetViews>
    <sheetView workbookViewId="0">
      <selection activeCell="B5" sqref="B5"/>
    </sheetView>
  </sheetViews>
  <sheetFormatPr defaultRowHeight="15" x14ac:dyDescent="0.25"/>
  <cols>
    <col min="2" max="2" width="9.7109375" bestFit="1" customWidth="1"/>
    <col min="4" max="4" width="12.42578125" bestFit="1" customWidth="1"/>
    <col min="5" max="5" width="13.5703125" bestFit="1" customWidth="1"/>
    <col min="6" max="6" width="21.140625" bestFit="1" customWidth="1"/>
    <col min="7" max="7" width="5.140625" bestFit="1" customWidth="1"/>
    <col min="8" max="8" width="13.28515625" bestFit="1" customWidth="1"/>
    <col min="9" max="9" width="22.140625" bestFit="1" customWidth="1"/>
    <col min="10" max="10" width="21.7109375" bestFit="1" customWidth="1"/>
    <col min="11" max="11" width="13.5703125" bestFit="1" customWidth="1"/>
  </cols>
  <sheetData>
    <row r="1" spans="1:11" x14ac:dyDescent="0.25">
      <c r="A1" t="s">
        <v>52</v>
      </c>
      <c r="F1" s="27"/>
    </row>
    <row r="2" spans="1:11" x14ac:dyDescent="0.25">
      <c r="A2" t="s">
        <v>42</v>
      </c>
      <c r="B2" t="s">
        <v>2</v>
      </c>
      <c r="C2" t="s">
        <v>43</v>
      </c>
      <c r="D2" t="s">
        <v>53</v>
      </c>
      <c r="E2" t="s">
        <v>54</v>
      </c>
      <c r="F2" s="27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</row>
    <row r="3" spans="1:11" x14ac:dyDescent="0.25">
      <c r="A3">
        <v>73</v>
      </c>
      <c r="B3" s="6">
        <v>39610</v>
      </c>
      <c r="C3" t="s">
        <v>12</v>
      </c>
      <c r="D3">
        <v>5.1100000000000003</v>
      </c>
      <c r="E3">
        <v>5.0999999999999996</v>
      </c>
      <c r="F3" s="27">
        <v>700</v>
      </c>
      <c r="G3">
        <v>29</v>
      </c>
      <c r="H3">
        <v>1.01</v>
      </c>
      <c r="I3">
        <v>11.73</v>
      </c>
      <c r="J3" s="7">
        <v>10.89</v>
      </c>
      <c r="K3" s="6">
        <v>39623</v>
      </c>
    </row>
    <row r="4" spans="1:11" x14ac:dyDescent="0.25">
      <c r="A4">
        <v>73</v>
      </c>
      <c r="B4" s="6">
        <v>39610</v>
      </c>
      <c r="C4" t="s">
        <v>11</v>
      </c>
      <c r="D4">
        <v>5.03</v>
      </c>
      <c r="E4">
        <v>5.05</v>
      </c>
      <c r="F4" s="27">
        <v>550</v>
      </c>
      <c r="G4">
        <v>85</v>
      </c>
      <c r="H4">
        <v>0.99</v>
      </c>
      <c r="I4">
        <v>11.05</v>
      </c>
      <c r="J4" s="7">
        <v>10.199999999999999</v>
      </c>
      <c r="K4" s="6">
        <v>39623</v>
      </c>
    </row>
    <row r="5" spans="1:11" x14ac:dyDescent="0.25">
      <c r="A5">
        <v>74</v>
      </c>
      <c r="B5" s="6">
        <v>39597</v>
      </c>
      <c r="C5" t="s">
        <v>11</v>
      </c>
      <c r="D5">
        <v>5.09</v>
      </c>
      <c r="E5">
        <v>5.05</v>
      </c>
      <c r="F5" s="27">
        <v>550</v>
      </c>
      <c r="G5">
        <v>61</v>
      </c>
      <c r="H5">
        <v>1.01</v>
      </c>
      <c r="I5">
        <v>11.25</v>
      </c>
      <c r="J5" s="7">
        <v>10.35</v>
      </c>
      <c r="K5" s="6">
        <v>39637</v>
      </c>
    </row>
    <row r="6" spans="1:11" x14ac:dyDescent="0.25">
      <c r="A6">
        <v>74</v>
      </c>
      <c r="B6" s="6">
        <v>39597</v>
      </c>
      <c r="C6" t="s">
        <v>12</v>
      </c>
      <c r="D6">
        <v>5.01</v>
      </c>
      <c r="E6">
        <v>5</v>
      </c>
      <c r="F6" s="27">
        <v>700</v>
      </c>
      <c r="G6">
        <v>78</v>
      </c>
      <c r="H6">
        <v>1.02</v>
      </c>
      <c r="I6">
        <v>10.59</v>
      </c>
      <c r="J6" s="7">
        <v>9.92</v>
      </c>
      <c r="K6" s="6">
        <v>39637</v>
      </c>
    </row>
    <row r="7" spans="1:11" x14ac:dyDescent="0.25">
      <c r="A7">
        <v>75</v>
      </c>
      <c r="B7" s="6">
        <v>39610</v>
      </c>
      <c r="C7" t="s">
        <v>12</v>
      </c>
      <c r="D7">
        <v>5.08</v>
      </c>
      <c r="E7">
        <v>5.04</v>
      </c>
      <c r="F7" s="27">
        <v>700</v>
      </c>
      <c r="G7">
        <v>43</v>
      </c>
      <c r="H7">
        <v>1.04</v>
      </c>
      <c r="I7">
        <v>12.29</v>
      </c>
      <c r="J7" s="7">
        <v>11.43</v>
      </c>
      <c r="K7" s="6">
        <v>39623</v>
      </c>
    </row>
    <row r="8" spans="1:11" x14ac:dyDescent="0.25">
      <c r="A8">
        <v>75</v>
      </c>
      <c r="B8" s="6">
        <v>39610</v>
      </c>
      <c r="C8" t="s">
        <v>11</v>
      </c>
      <c r="D8">
        <v>5.0999999999999996</v>
      </c>
      <c r="E8">
        <v>5.03</v>
      </c>
      <c r="F8" s="27">
        <v>550</v>
      </c>
      <c r="G8">
        <v>77</v>
      </c>
      <c r="H8">
        <v>0.99</v>
      </c>
      <c r="I8">
        <v>11.14</v>
      </c>
      <c r="J8" s="7">
        <v>10.199999999999999</v>
      </c>
      <c r="K8" s="6">
        <v>39623</v>
      </c>
    </row>
    <row r="9" spans="1:11" x14ac:dyDescent="0.25">
      <c r="A9">
        <v>78</v>
      </c>
      <c r="B9" s="6">
        <v>39610</v>
      </c>
      <c r="C9" t="s">
        <v>11</v>
      </c>
      <c r="D9">
        <v>4.9800000000000004</v>
      </c>
      <c r="E9">
        <v>5.0599999999999996</v>
      </c>
      <c r="F9" s="27">
        <v>550</v>
      </c>
      <c r="G9">
        <v>14</v>
      </c>
      <c r="H9">
        <v>0.98</v>
      </c>
      <c r="I9">
        <v>10.64</v>
      </c>
      <c r="J9" s="7">
        <v>9.81</v>
      </c>
      <c r="K9" s="6">
        <v>39622</v>
      </c>
    </row>
    <row r="10" spans="1:11" x14ac:dyDescent="0.25">
      <c r="A10">
        <v>78</v>
      </c>
      <c r="B10" s="6">
        <v>39610</v>
      </c>
      <c r="C10" t="s">
        <v>12</v>
      </c>
      <c r="D10">
        <v>4.9800000000000004</v>
      </c>
      <c r="E10">
        <v>5</v>
      </c>
      <c r="F10" s="27">
        <v>700</v>
      </c>
      <c r="G10">
        <v>108</v>
      </c>
      <c r="H10">
        <v>1</v>
      </c>
      <c r="I10">
        <v>11.56</v>
      </c>
      <c r="J10" s="7">
        <v>11.07</v>
      </c>
      <c r="K10" s="6">
        <v>39623</v>
      </c>
    </row>
    <row r="11" spans="1:11" x14ac:dyDescent="0.25">
      <c r="A11">
        <v>80</v>
      </c>
      <c r="B11" s="6">
        <v>39597</v>
      </c>
      <c r="C11" t="s">
        <v>12</v>
      </c>
      <c r="D11">
        <v>5.03</v>
      </c>
      <c r="E11">
        <v>5</v>
      </c>
      <c r="F11" s="27">
        <v>700</v>
      </c>
      <c r="G11">
        <v>88</v>
      </c>
      <c r="H11">
        <v>1.01</v>
      </c>
      <c r="I11">
        <v>11.63</v>
      </c>
      <c r="J11" s="7">
        <v>10.81</v>
      </c>
      <c r="K11" s="6">
        <v>39637</v>
      </c>
    </row>
    <row r="12" spans="1:11" x14ac:dyDescent="0.25">
      <c r="A12">
        <v>80</v>
      </c>
      <c r="B12" s="6">
        <v>39597</v>
      </c>
      <c r="C12" t="s">
        <v>11</v>
      </c>
      <c r="D12">
        <v>5</v>
      </c>
      <c r="E12">
        <v>5.01</v>
      </c>
      <c r="F12" s="27">
        <v>550</v>
      </c>
      <c r="G12">
        <v>35</v>
      </c>
      <c r="H12">
        <v>1.03</v>
      </c>
      <c r="I12">
        <v>10.95</v>
      </c>
      <c r="J12" s="7">
        <v>10.07</v>
      </c>
      <c r="K12" s="6">
        <v>39639</v>
      </c>
    </row>
    <row r="13" spans="1:11" x14ac:dyDescent="0.25">
      <c r="A13">
        <v>81</v>
      </c>
      <c r="B13" s="6">
        <v>39610</v>
      </c>
      <c r="C13" t="s">
        <v>12</v>
      </c>
      <c r="D13">
        <v>5.0599999999999996</v>
      </c>
      <c r="E13">
        <v>4.96</v>
      </c>
      <c r="F13" s="27">
        <v>700</v>
      </c>
      <c r="G13">
        <v>48</v>
      </c>
      <c r="H13">
        <v>1.01</v>
      </c>
      <c r="I13">
        <v>10.19</v>
      </c>
      <c r="J13" s="7">
        <v>9.5</v>
      </c>
      <c r="K13" s="6">
        <v>39622</v>
      </c>
    </row>
    <row r="14" spans="1:11" x14ac:dyDescent="0.25">
      <c r="A14">
        <v>81</v>
      </c>
      <c r="B14" s="6">
        <v>39610</v>
      </c>
      <c r="C14" t="s">
        <v>11</v>
      </c>
      <c r="D14">
        <v>5.03</v>
      </c>
      <c r="E14">
        <v>5.07</v>
      </c>
      <c r="F14" s="27">
        <v>550</v>
      </c>
      <c r="G14">
        <v>112</v>
      </c>
      <c r="H14">
        <v>1.02</v>
      </c>
      <c r="I14">
        <v>12.57</v>
      </c>
      <c r="J14" s="7">
        <v>11.53</v>
      </c>
      <c r="K14" s="6">
        <v>39622</v>
      </c>
    </row>
    <row r="15" spans="1:11" x14ac:dyDescent="0.25">
      <c r="A15">
        <v>83</v>
      </c>
      <c r="B15" s="6">
        <v>39610</v>
      </c>
      <c r="C15" t="s">
        <v>11</v>
      </c>
      <c r="D15">
        <v>5.03</v>
      </c>
      <c r="E15">
        <v>5.13</v>
      </c>
      <c r="F15" s="27">
        <v>550</v>
      </c>
      <c r="G15">
        <v>59</v>
      </c>
      <c r="H15">
        <v>0.97</v>
      </c>
      <c r="I15">
        <v>10.29</v>
      </c>
      <c r="J15" s="7">
        <v>9.4499999999999993</v>
      </c>
      <c r="K15" s="6">
        <v>39622</v>
      </c>
    </row>
    <row r="16" spans="1:11" x14ac:dyDescent="0.25">
      <c r="A16">
        <v>83</v>
      </c>
      <c r="B16" s="6">
        <v>39610</v>
      </c>
      <c r="C16" t="s">
        <v>12</v>
      </c>
      <c r="D16">
        <v>5.01</v>
      </c>
      <c r="E16">
        <v>5.07</v>
      </c>
      <c r="F16" s="27">
        <v>700</v>
      </c>
      <c r="G16">
        <v>81</v>
      </c>
      <c r="H16">
        <v>1.04</v>
      </c>
      <c r="I16">
        <v>10.16</v>
      </c>
      <c r="J16" s="7">
        <v>9.5299999999999994</v>
      </c>
      <c r="K16" s="6">
        <v>39622</v>
      </c>
    </row>
    <row r="17" spans="1:11" x14ac:dyDescent="0.25">
      <c r="A17">
        <v>84</v>
      </c>
      <c r="B17" s="6">
        <v>39611</v>
      </c>
      <c r="C17" t="s">
        <v>11</v>
      </c>
      <c r="D17">
        <v>4.97</v>
      </c>
      <c r="E17">
        <v>4.95</v>
      </c>
      <c r="F17" s="27">
        <v>550</v>
      </c>
      <c r="G17">
        <v>30</v>
      </c>
      <c r="H17">
        <v>1.01</v>
      </c>
      <c r="I17">
        <v>10.59</v>
      </c>
      <c r="J17" s="7">
        <v>9.75</v>
      </c>
      <c r="K17" s="6">
        <v>39631</v>
      </c>
    </row>
    <row r="18" spans="1:11" x14ac:dyDescent="0.25">
      <c r="A18">
        <v>84</v>
      </c>
      <c r="B18" s="6">
        <v>39611</v>
      </c>
      <c r="C18" t="s">
        <v>12</v>
      </c>
      <c r="D18">
        <v>5.0999999999999996</v>
      </c>
      <c r="E18">
        <v>5.01</v>
      </c>
      <c r="F18" s="27">
        <v>700</v>
      </c>
      <c r="G18">
        <v>48</v>
      </c>
      <c r="H18">
        <v>1.01</v>
      </c>
      <c r="I18">
        <v>10.65</v>
      </c>
      <c r="J18">
        <v>10.02</v>
      </c>
      <c r="K18" s="6">
        <v>39640</v>
      </c>
    </row>
    <row r="19" spans="1:11" x14ac:dyDescent="0.25">
      <c r="A19">
        <v>85</v>
      </c>
      <c r="B19" s="6">
        <v>39611</v>
      </c>
      <c r="C19" t="s">
        <v>11</v>
      </c>
      <c r="D19">
        <v>5.03</v>
      </c>
      <c r="E19">
        <v>5.0199999999999996</v>
      </c>
      <c r="F19" s="27">
        <v>550</v>
      </c>
      <c r="G19">
        <v>54</v>
      </c>
      <c r="H19">
        <v>0.98</v>
      </c>
      <c r="I19">
        <v>10.55</v>
      </c>
      <c r="J19" s="7">
        <v>9.6999999999999993</v>
      </c>
      <c r="K19" s="6">
        <v>39631</v>
      </c>
    </row>
    <row r="20" spans="1:11" x14ac:dyDescent="0.25">
      <c r="A20">
        <v>85</v>
      </c>
      <c r="B20" s="6">
        <v>39611</v>
      </c>
      <c r="C20" t="s">
        <v>12</v>
      </c>
      <c r="D20">
        <v>5.0599999999999996</v>
      </c>
      <c r="E20">
        <v>5.0599999999999996</v>
      </c>
      <c r="F20" s="27">
        <v>700</v>
      </c>
      <c r="G20">
        <v>122</v>
      </c>
      <c r="H20">
        <v>1</v>
      </c>
      <c r="I20">
        <v>11.81</v>
      </c>
      <c r="J20" s="7">
        <v>11.08</v>
      </c>
      <c r="K20" s="6">
        <v>39646</v>
      </c>
    </row>
    <row r="21" spans="1:11" x14ac:dyDescent="0.25">
      <c r="A21">
        <v>85</v>
      </c>
      <c r="B21" s="6">
        <v>39611</v>
      </c>
      <c r="C21" t="s">
        <v>12</v>
      </c>
      <c r="D21">
        <v>5.0199999999999996</v>
      </c>
      <c r="E21">
        <v>4.99</v>
      </c>
      <c r="F21" s="27">
        <v>700</v>
      </c>
      <c r="G21">
        <v>46</v>
      </c>
      <c r="H21">
        <v>1</v>
      </c>
      <c r="I21">
        <v>10.52</v>
      </c>
      <c r="J21">
        <v>9.89</v>
      </c>
      <c r="K21" s="6">
        <v>39640</v>
      </c>
    </row>
    <row r="22" spans="1:11" x14ac:dyDescent="0.25">
      <c r="A22">
        <v>86</v>
      </c>
      <c r="B22" s="6">
        <v>39597</v>
      </c>
      <c r="C22" t="s">
        <v>11</v>
      </c>
      <c r="D22">
        <v>4.99</v>
      </c>
      <c r="E22">
        <v>5.05</v>
      </c>
      <c r="F22" s="27">
        <v>550</v>
      </c>
      <c r="G22">
        <v>111</v>
      </c>
      <c r="H22">
        <v>1.01</v>
      </c>
      <c r="I22">
        <v>10.79</v>
      </c>
      <c r="J22" s="7">
        <v>9.92</v>
      </c>
      <c r="K22" s="6">
        <v>39639</v>
      </c>
    </row>
    <row r="23" spans="1:11" x14ac:dyDescent="0.25">
      <c r="A23">
        <v>86</v>
      </c>
      <c r="B23" s="6">
        <v>39597</v>
      </c>
      <c r="C23" t="s">
        <v>12</v>
      </c>
      <c r="D23">
        <v>5.0599999999999996</v>
      </c>
      <c r="E23">
        <v>5.01</v>
      </c>
      <c r="F23" s="27">
        <v>700</v>
      </c>
      <c r="G23">
        <v>94</v>
      </c>
      <c r="H23">
        <v>1.02</v>
      </c>
      <c r="I23">
        <v>11.61</v>
      </c>
      <c r="J23" s="7">
        <v>10.8</v>
      </c>
      <c r="K23" s="6">
        <v>39638</v>
      </c>
    </row>
    <row r="24" spans="1:11" x14ac:dyDescent="0.25">
      <c r="A24">
        <v>91</v>
      </c>
      <c r="B24" s="6">
        <v>39597</v>
      </c>
      <c r="C24" t="s">
        <v>11</v>
      </c>
      <c r="D24">
        <v>5.0199999999999996</v>
      </c>
      <c r="E24">
        <v>4.97</v>
      </c>
      <c r="F24" s="27">
        <v>550</v>
      </c>
      <c r="G24">
        <v>11</v>
      </c>
      <c r="H24">
        <v>1</v>
      </c>
      <c r="I24">
        <v>10.9</v>
      </c>
      <c r="J24" s="7">
        <v>9.93</v>
      </c>
      <c r="K24" s="6">
        <v>39638</v>
      </c>
    </row>
    <row r="25" spans="1:11" x14ac:dyDescent="0.25">
      <c r="A25">
        <v>91</v>
      </c>
      <c r="B25" s="6">
        <v>39597</v>
      </c>
      <c r="C25" t="s">
        <v>12</v>
      </c>
      <c r="D25">
        <v>5.0199999999999996</v>
      </c>
      <c r="E25">
        <v>5.12</v>
      </c>
      <c r="F25" s="27">
        <v>700</v>
      </c>
      <c r="G25">
        <v>72</v>
      </c>
      <c r="H25">
        <v>1</v>
      </c>
      <c r="I25">
        <v>13.31</v>
      </c>
      <c r="J25" s="7">
        <v>12.36</v>
      </c>
      <c r="K25" s="6">
        <v>39637</v>
      </c>
    </row>
    <row r="26" spans="1:11" x14ac:dyDescent="0.25">
      <c r="A26">
        <v>92</v>
      </c>
      <c r="B26" s="6">
        <v>39611</v>
      </c>
      <c r="C26" t="s">
        <v>11</v>
      </c>
      <c r="D26">
        <v>4.99</v>
      </c>
      <c r="E26">
        <v>5</v>
      </c>
      <c r="F26" s="27">
        <v>550</v>
      </c>
      <c r="G26">
        <v>120</v>
      </c>
      <c r="H26">
        <v>1.03</v>
      </c>
      <c r="I26">
        <v>10.57</v>
      </c>
      <c r="J26" s="7">
        <v>9.65</v>
      </c>
      <c r="K26" s="6">
        <v>39631</v>
      </c>
    </row>
    <row r="27" spans="1:11" x14ac:dyDescent="0.25">
      <c r="A27">
        <v>92</v>
      </c>
      <c r="B27" s="6">
        <v>39611</v>
      </c>
      <c r="C27" t="s">
        <v>12</v>
      </c>
      <c r="D27">
        <v>4.9800000000000004</v>
      </c>
      <c r="E27">
        <v>5.01</v>
      </c>
      <c r="F27" s="27">
        <v>700</v>
      </c>
      <c r="G27">
        <v>65</v>
      </c>
      <c r="H27">
        <v>1.01</v>
      </c>
      <c r="I27">
        <v>11.02</v>
      </c>
      <c r="J27">
        <v>10.23</v>
      </c>
      <c r="K27" s="6">
        <v>39640</v>
      </c>
    </row>
    <row r="28" spans="1:11" x14ac:dyDescent="0.25">
      <c r="A28">
        <v>93</v>
      </c>
      <c r="B28" s="6">
        <v>39611</v>
      </c>
      <c r="C28" t="s">
        <v>11</v>
      </c>
      <c r="D28">
        <v>5</v>
      </c>
      <c r="E28">
        <v>4.9800000000000004</v>
      </c>
      <c r="F28" s="27">
        <v>550</v>
      </c>
      <c r="G28">
        <v>67</v>
      </c>
      <c r="H28">
        <v>1.02</v>
      </c>
      <c r="I28">
        <v>10.55</v>
      </c>
      <c r="J28" s="7">
        <v>9.6999999999999993</v>
      </c>
      <c r="K28" s="6">
        <v>39631</v>
      </c>
    </row>
    <row r="29" spans="1:11" x14ac:dyDescent="0.25">
      <c r="A29">
        <v>93</v>
      </c>
      <c r="B29" s="6">
        <v>39611</v>
      </c>
      <c r="C29" t="s">
        <v>12</v>
      </c>
      <c r="D29">
        <v>5.03</v>
      </c>
      <c r="E29">
        <v>5.03</v>
      </c>
      <c r="F29" s="27">
        <v>700</v>
      </c>
      <c r="G29">
        <v>36</v>
      </c>
      <c r="H29">
        <v>1.01</v>
      </c>
      <c r="I29">
        <v>10.72</v>
      </c>
      <c r="J29" s="7">
        <v>10.17</v>
      </c>
      <c r="K29" s="6">
        <v>39631</v>
      </c>
    </row>
    <row r="30" spans="1:11" x14ac:dyDescent="0.25">
      <c r="A30">
        <v>93</v>
      </c>
      <c r="B30" s="6">
        <v>39611</v>
      </c>
      <c r="C30" t="s">
        <v>11</v>
      </c>
      <c r="D30">
        <v>5.07</v>
      </c>
      <c r="E30">
        <v>5.0599999999999996</v>
      </c>
      <c r="F30" s="27">
        <v>550</v>
      </c>
      <c r="G30">
        <v>17</v>
      </c>
      <c r="H30">
        <v>1.02</v>
      </c>
      <c r="I30">
        <v>11.64</v>
      </c>
      <c r="J30" s="7">
        <v>10.72</v>
      </c>
      <c r="K30" s="6">
        <v>39646</v>
      </c>
    </row>
    <row r="31" spans="1:11" x14ac:dyDescent="0.25">
      <c r="A31">
        <v>96</v>
      </c>
      <c r="B31" s="6">
        <v>39597</v>
      </c>
      <c r="C31" t="s">
        <v>11</v>
      </c>
      <c r="D31">
        <v>4.99</v>
      </c>
      <c r="E31">
        <v>4.99</v>
      </c>
      <c r="F31" s="27">
        <v>550</v>
      </c>
      <c r="G31">
        <v>80</v>
      </c>
      <c r="H31">
        <v>1.02</v>
      </c>
      <c r="I31">
        <v>10.35</v>
      </c>
      <c r="J31" s="7">
        <v>9.5399999999999991</v>
      </c>
      <c r="K31" s="6">
        <v>39639</v>
      </c>
    </row>
    <row r="32" spans="1:11" x14ac:dyDescent="0.25">
      <c r="A32">
        <v>96</v>
      </c>
      <c r="B32" s="6">
        <v>39597</v>
      </c>
      <c r="C32" t="s">
        <v>12</v>
      </c>
      <c r="D32">
        <v>4.99</v>
      </c>
      <c r="E32">
        <v>4.9800000000000004</v>
      </c>
      <c r="F32" s="27">
        <v>700</v>
      </c>
      <c r="G32">
        <v>71</v>
      </c>
      <c r="H32">
        <v>1.04</v>
      </c>
      <c r="I32">
        <v>11.01</v>
      </c>
      <c r="J32" s="7">
        <v>10.28</v>
      </c>
      <c r="K32" s="6">
        <v>39640</v>
      </c>
    </row>
    <row r="33" spans="1:11" x14ac:dyDescent="0.25">
      <c r="A33">
        <v>98</v>
      </c>
      <c r="B33" s="6">
        <v>39610</v>
      </c>
      <c r="C33" t="s">
        <v>11</v>
      </c>
      <c r="D33">
        <v>5</v>
      </c>
      <c r="E33">
        <v>5.0999999999999996</v>
      </c>
      <c r="F33" s="27">
        <v>550</v>
      </c>
      <c r="G33">
        <v>56</v>
      </c>
      <c r="H33">
        <v>1.03</v>
      </c>
      <c r="I33">
        <v>11.47</v>
      </c>
      <c r="J33" s="7">
        <v>10.56</v>
      </c>
      <c r="K33" s="6">
        <v>39623</v>
      </c>
    </row>
    <row r="34" spans="1:11" x14ac:dyDescent="0.25">
      <c r="A34">
        <v>98</v>
      </c>
      <c r="B34" s="6">
        <v>39610</v>
      </c>
      <c r="C34" t="s">
        <v>12</v>
      </c>
      <c r="D34">
        <v>4.9800000000000004</v>
      </c>
      <c r="E34">
        <v>5.0999999999999996</v>
      </c>
      <c r="F34" s="27">
        <v>700</v>
      </c>
      <c r="G34">
        <v>126</v>
      </c>
      <c r="H34">
        <v>1.02</v>
      </c>
      <c r="I34">
        <v>10.88</v>
      </c>
      <c r="J34" s="7">
        <v>10.3</v>
      </c>
      <c r="K34" s="6">
        <v>39622</v>
      </c>
    </row>
    <row r="35" spans="1:11" x14ac:dyDescent="0.25">
      <c r="A35">
        <v>99</v>
      </c>
      <c r="B35" s="6">
        <v>39609</v>
      </c>
      <c r="C35" t="s">
        <v>12</v>
      </c>
      <c r="D35">
        <v>5.0270000000000001</v>
      </c>
      <c r="E35">
        <v>5.01</v>
      </c>
      <c r="F35" s="27">
        <v>700</v>
      </c>
      <c r="G35">
        <v>39</v>
      </c>
      <c r="H35">
        <v>1.01</v>
      </c>
      <c r="I35">
        <v>11.21</v>
      </c>
      <c r="J35" s="7">
        <v>10.53</v>
      </c>
      <c r="K35" s="6">
        <v>39622</v>
      </c>
    </row>
    <row r="36" spans="1:11" x14ac:dyDescent="0.25">
      <c r="A36">
        <v>99</v>
      </c>
      <c r="B36" s="6">
        <v>39609</v>
      </c>
      <c r="C36" t="s">
        <v>11</v>
      </c>
      <c r="D36">
        <v>5.05</v>
      </c>
      <c r="E36">
        <v>5.0599999999999996</v>
      </c>
      <c r="F36" s="27">
        <v>550</v>
      </c>
      <c r="G36">
        <v>73</v>
      </c>
      <c r="H36">
        <v>1</v>
      </c>
      <c r="I36">
        <v>10.86</v>
      </c>
      <c r="J36" s="7">
        <v>9.98</v>
      </c>
      <c r="K36" s="6">
        <v>39623</v>
      </c>
    </row>
    <row r="37" spans="1:11" x14ac:dyDescent="0.25">
      <c r="A37">
        <v>102</v>
      </c>
      <c r="B37" s="6">
        <v>39598</v>
      </c>
      <c r="C37" t="s">
        <v>12</v>
      </c>
      <c r="D37">
        <v>5</v>
      </c>
      <c r="E37">
        <v>5.03</v>
      </c>
      <c r="F37" s="27">
        <v>700</v>
      </c>
      <c r="G37">
        <v>128</v>
      </c>
      <c r="H37">
        <v>0.98</v>
      </c>
      <c r="I37">
        <v>10.17</v>
      </c>
      <c r="J37" s="7">
        <v>9.49</v>
      </c>
      <c r="K37" s="6">
        <v>39632</v>
      </c>
    </row>
    <row r="38" spans="1:11" x14ac:dyDescent="0.25">
      <c r="A38">
        <v>102</v>
      </c>
      <c r="B38" s="6">
        <v>39598</v>
      </c>
      <c r="C38" t="s">
        <v>11</v>
      </c>
      <c r="D38">
        <v>4.97</v>
      </c>
      <c r="E38">
        <v>4.99</v>
      </c>
      <c r="F38" s="27">
        <v>550</v>
      </c>
      <c r="G38">
        <v>62</v>
      </c>
      <c r="H38">
        <v>1.01</v>
      </c>
      <c r="I38">
        <v>11.37</v>
      </c>
      <c r="J38">
        <v>10.49</v>
      </c>
      <c r="K38" s="6">
        <v>39640</v>
      </c>
    </row>
    <row r="39" spans="1:11" x14ac:dyDescent="0.25">
      <c r="A39">
        <v>105</v>
      </c>
      <c r="B39" s="6">
        <v>39598</v>
      </c>
      <c r="C39" t="s">
        <v>12</v>
      </c>
      <c r="D39">
        <v>5.03</v>
      </c>
      <c r="E39">
        <v>4.95</v>
      </c>
      <c r="F39" s="27">
        <v>700</v>
      </c>
      <c r="G39">
        <v>89</v>
      </c>
      <c r="H39">
        <v>1.01</v>
      </c>
      <c r="I39">
        <v>10.77</v>
      </c>
      <c r="J39" s="7">
        <v>9.98</v>
      </c>
      <c r="K39" s="6">
        <v>39639</v>
      </c>
    </row>
    <row r="40" spans="1:11" x14ac:dyDescent="0.25">
      <c r="A40">
        <v>105</v>
      </c>
      <c r="B40" s="6">
        <v>39598</v>
      </c>
      <c r="C40" t="s">
        <v>11</v>
      </c>
      <c r="D40">
        <v>5.05</v>
      </c>
      <c r="E40">
        <v>5.07</v>
      </c>
      <c r="F40" s="27">
        <v>550</v>
      </c>
      <c r="G40">
        <v>116</v>
      </c>
      <c r="H40">
        <v>1.03</v>
      </c>
      <c r="I40">
        <v>1.71</v>
      </c>
      <c r="J40" s="7">
        <v>10.71</v>
      </c>
      <c r="K40" s="6">
        <v>39638</v>
      </c>
    </row>
    <row r="41" spans="1:11" x14ac:dyDescent="0.25">
      <c r="A41">
        <v>176</v>
      </c>
      <c r="B41" s="6">
        <v>39609</v>
      </c>
      <c r="C41" t="s">
        <v>12</v>
      </c>
      <c r="D41">
        <v>5.12</v>
      </c>
      <c r="E41">
        <v>5.04</v>
      </c>
      <c r="F41" s="27">
        <v>700</v>
      </c>
      <c r="G41">
        <v>66</v>
      </c>
      <c r="H41">
        <v>1.01</v>
      </c>
      <c r="I41">
        <v>11.64</v>
      </c>
      <c r="J41" s="7">
        <v>10.93</v>
      </c>
      <c r="K41" s="6">
        <v>39622</v>
      </c>
    </row>
    <row r="42" spans="1:11" x14ac:dyDescent="0.25">
      <c r="A42">
        <v>176</v>
      </c>
      <c r="B42" s="6">
        <v>39609</v>
      </c>
      <c r="C42" t="s">
        <v>11</v>
      </c>
      <c r="D42">
        <v>5.0199999999999996</v>
      </c>
      <c r="E42">
        <v>5.1100000000000003</v>
      </c>
      <c r="F42" s="27">
        <v>550</v>
      </c>
      <c r="G42">
        <v>124</v>
      </c>
      <c r="H42">
        <v>1</v>
      </c>
      <c r="I42">
        <v>12.07</v>
      </c>
      <c r="J42" s="7">
        <v>10.99</v>
      </c>
      <c r="K42" s="6">
        <v>39622</v>
      </c>
    </row>
    <row r="43" spans="1:11" x14ac:dyDescent="0.25">
      <c r="A43">
        <v>179</v>
      </c>
      <c r="B43" s="6">
        <v>39609</v>
      </c>
      <c r="C43" t="s">
        <v>11</v>
      </c>
      <c r="D43">
        <v>5.12</v>
      </c>
      <c r="E43">
        <v>5.07</v>
      </c>
      <c r="F43" s="27">
        <v>550</v>
      </c>
      <c r="G43">
        <v>80</v>
      </c>
      <c r="H43">
        <v>1.02</v>
      </c>
      <c r="I43">
        <v>10.75</v>
      </c>
      <c r="J43" s="7">
        <v>10.7</v>
      </c>
      <c r="K43" s="6">
        <v>39622</v>
      </c>
    </row>
    <row r="44" spans="1:11" x14ac:dyDescent="0.25">
      <c r="A44">
        <v>179</v>
      </c>
      <c r="B44" s="6">
        <v>39609</v>
      </c>
      <c r="C44" t="s">
        <v>12</v>
      </c>
      <c r="D44">
        <v>5.0199999999999996</v>
      </c>
      <c r="E44">
        <v>5.05</v>
      </c>
      <c r="F44" s="27">
        <v>700</v>
      </c>
      <c r="G44">
        <v>127</v>
      </c>
      <c r="H44">
        <v>1</v>
      </c>
      <c r="I44">
        <v>10.51</v>
      </c>
      <c r="J44" s="7">
        <v>9.81</v>
      </c>
      <c r="K44" s="6">
        <v>39622</v>
      </c>
    </row>
    <row r="45" spans="1:11" x14ac:dyDescent="0.25">
      <c r="A45">
        <v>180</v>
      </c>
      <c r="B45" s="6">
        <v>39609</v>
      </c>
      <c r="C45" t="s">
        <v>11</v>
      </c>
      <c r="D45">
        <v>5.04</v>
      </c>
      <c r="E45">
        <v>5.14</v>
      </c>
      <c r="F45" s="27">
        <v>550</v>
      </c>
      <c r="G45">
        <v>65</v>
      </c>
      <c r="H45">
        <v>1</v>
      </c>
      <c r="I45">
        <v>11.23</v>
      </c>
      <c r="J45" s="7">
        <v>10.49</v>
      </c>
      <c r="K45" s="6">
        <v>39623</v>
      </c>
    </row>
    <row r="46" spans="1:11" x14ac:dyDescent="0.25">
      <c r="A46">
        <v>180</v>
      </c>
      <c r="B46" s="6">
        <v>39609</v>
      </c>
      <c r="C46" t="s">
        <v>12</v>
      </c>
      <c r="D46">
        <v>5.08</v>
      </c>
      <c r="E46">
        <v>5</v>
      </c>
      <c r="F46" s="27">
        <v>700</v>
      </c>
      <c r="G46">
        <v>71</v>
      </c>
      <c r="H46">
        <v>1.03</v>
      </c>
      <c r="I46">
        <v>12.64</v>
      </c>
      <c r="J46" s="7">
        <v>12.09</v>
      </c>
      <c r="K46" s="6">
        <v>39623</v>
      </c>
    </row>
    <row r="47" spans="1:11" x14ac:dyDescent="0.25">
      <c r="A47">
        <v>181</v>
      </c>
      <c r="B47" s="6">
        <v>39597</v>
      </c>
      <c r="C47" t="s">
        <v>12</v>
      </c>
      <c r="D47">
        <v>5.0199999999999996</v>
      </c>
      <c r="E47">
        <v>4.97</v>
      </c>
      <c r="F47" s="27">
        <v>700</v>
      </c>
      <c r="G47">
        <v>101</v>
      </c>
      <c r="H47">
        <v>1.05</v>
      </c>
      <c r="I47">
        <v>10.32</v>
      </c>
      <c r="J47" s="7">
        <v>9.6300000000000008</v>
      </c>
      <c r="K47" s="6">
        <v>39638</v>
      </c>
    </row>
    <row r="48" spans="1:11" x14ac:dyDescent="0.25">
      <c r="A48">
        <v>181</v>
      </c>
      <c r="B48" s="6">
        <v>39597</v>
      </c>
      <c r="C48" t="s">
        <v>11</v>
      </c>
      <c r="D48">
        <v>5.07</v>
      </c>
      <c r="E48">
        <v>5.01</v>
      </c>
      <c r="F48" s="27">
        <v>550</v>
      </c>
      <c r="G48">
        <v>10</v>
      </c>
      <c r="H48">
        <v>0.97</v>
      </c>
      <c r="I48">
        <v>11.21</v>
      </c>
      <c r="J48" s="7">
        <v>10.29</v>
      </c>
      <c r="K48" s="6">
        <v>39637</v>
      </c>
    </row>
    <row r="49" spans="1:11" x14ac:dyDescent="0.25">
      <c r="A49">
        <v>185</v>
      </c>
      <c r="B49" s="6">
        <v>39597</v>
      </c>
      <c r="C49" t="s">
        <v>11</v>
      </c>
      <c r="D49">
        <v>5.08</v>
      </c>
      <c r="E49">
        <v>5.04</v>
      </c>
      <c r="F49" s="27">
        <v>550</v>
      </c>
      <c r="G49">
        <v>82</v>
      </c>
      <c r="H49">
        <v>0.99</v>
      </c>
      <c r="I49">
        <v>11.29</v>
      </c>
      <c r="J49" s="7">
        <v>10.41</v>
      </c>
      <c r="K49" s="6">
        <v>39637</v>
      </c>
    </row>
    <row r="50" spans="1:11" x14ac:dyDescent="0.25">
      <c r="A50">
        <v>185</v>
      </c>
      <c r="B50" s="6">
        <v>39597</v>
      </c>
      <c r="C50" t="s">
        <v>12</v>
      </c>
      <c r="D50">
        <v>5.08</v>
      </c>
      <c r="E50">
        <v>5.09</v>
      </c>
      <c r="F50" s="27">
        <v>700</v>
      </c>
      <c r="G50">
        <v>44</v>
      </c>
      <c r="H50">
        <v>1.03</v>
      </c>
      <c r="I50">
        <v>11.18</v>
      </c>
      <c r="J50" s="7">
        <v>10.47</v>
      </c>
      <c r="K50" s="6">
        <v>39637</v>
      </c>
    </row>
    <row r="51" spans="1:11" x14ac:dyDescent="0.25">
      <c r="A51">
        <v>187</v>
      </c>
      <c r="B51" s="6">
        <v>39597</v>
      </c>
      <c r="C51" t="s">
        <v>11</v>
      </c>
      <c r="D51">
        <v>5.09</v>
      </c>
      <c r="E51">
        <v>4.97</v>
      </c>
      <c r="F51" s="27">
        <v>550</v>
      </c>
      <c r="G51">
        <v>31</v>
      </c>
      <c r="H51">
        <v>1.01</v>
      </c>
      <c r="I51">
        <v>12.47</v>
      </c>
      <c r="J51" s="7">
        <v>11.49</v>
      </c>
      <c r="K51" s="6">
        <v>39638</v>
      </c>
    </row>
    <row r="52" spans="1:11" x14ac:dyDescent="0.25">
      <c r="A52">
        <v>187</v>
      </c>
      <c r="B52" s="6">
        <v>39597</v>
      </c>
      <c r="C52" t="s">
        <v>12</v>
      </c>
      <c r="D52">
        <v>5</v>
      </c>
      <c r="E52">
        <v>4.92</v>
      </c>
      <c r="F52" s="27">
        <v>700</v>
      </c>
      <c r="G52">
        <v>86</v>
      </c>
      <c r="H52">
        <v>1.01</v>
      </c>
      <c r="I52">
        <v>12.93</v>
      </c>
      <c r="J52" s="7">
        <v>12.08</v>
      </c>
      <c r="K52" s="6">
        <v>39636</v>
      </c>
    </row>
    <row r="53" spans="1:11" x14ac:dyDescent="0.25">
      <c r="A53">
        <v>190</v>
      </c>
      <c r="B53" s="6">
        <v>39597</v>
      </c>
      <c r="C53" t="s">
        <v>11</v>
      </c>
      <c r="D53">
        <v>4.9800000000000004</v>
      </c>
      <c r="E53">
        <v>5</v>
      </c>
      <c r="F53" s="27">
        <v>550</v>
      </c>
      <c r="G53">
        <v>100</v>
      </c>
      <c r="H53">
        <v>1.01</v>
      </c>
      <c r="I53">
        <v>11.72</v>
      </c>
      <c r="J53" s="7">
        <v>9.8000000000000007</v>
      </c>
      <c r="K53" s="6">
        <v>39639</v>
      </c>
    </row>
    <row r="54" spans="1:11" x14ac:dyDescent="0.25">
      <c r="A54">
        <v>190</v>
      </c>
      <c r="B54" s="6">
        <v>39597</v>
      </c>
      <c r="C54" t="s">
        <v>12</v>
      </c>
      <c r="D54">
        <v>5.03</v>
      </c>
      <c r="E54">
        <v>5.0999999999999996</v>
      </c>
      <c r="F54" s="27">
        <v>700</v>
      </c>
      <c r="G54">
        <v>64</v>
      </c>
      <c r="H54">
        <v>1.01</v>
      </c>
      <c r="I54">
        <v>11.7</v>
      </c>
      <c r="J54" s="7">
        <v>10.88</v>
      </c>
      <c r="K54" s="6">
        <v>39637</v>
      </c>
    </row>
    <row r="55" spans="1:11" x14ac:dyDescent="0.25">
      <c r="A55">
        <v>192</v>
      </c>
      <c r="B55" s="6">
        <v>39597</v>
      </c>
      <c r="C55" t="s">
        <v>12</v>
      </c>
      <c r="D55">
        <v>5.01</v>
      </c>
      <c r="E55">
        <v>4.9400000000000004</v>
      </c>
      <c r="F55" s="27">
        <v>700</v>
      </c>
      <c r="G55">
        <v>2</v>
      </c>
      <c r="H55">
        <v>0.99</v>
      </c>
      <c r="I55">
        <v>10.76</v>
      </c>
      <c r="J55" s="7">
        <v>10.01</v>
      </c>
      <c r="K55" s="6">
        <v>39638</v>
      </c>
    </row>
    <row r="56" spans="1:11" x14ac:dyDescent="0.25">
      <c r="A56">
        <v>192</v>
      </c>
      <c r="B56" s="6">
        <v>39597</v>
      </c>
      <c r="C56" t="s">
        <v>11</v>
      </c>
      <c r="D56">
        <v>5.05</v>
      </c>
      <c r="E56">
        <v>5.05</v>
      </c>
      <c r="F56" s="27">
        <v>550</v>
      </c>
      <c r="G56">
        <v>73</v>
      </c>
      <c r="H56">
        <v>1.01</v>
      </c>
      <c r="I56">
        <v>12.65</v>
      </c>
      <c r="J56" s="7">
        <v>11.56</v>
      </c>
      <c r="K56" s="6">
        <v>39639</v>
      </c>
    </row>
    <row r="57" spans="1:11" x14ac:dyDescent="0.25">
      <c r="A57">
        <v>193</v>
      </c>
      <c r="B57" s="6">
        <v>39609</v>
      </c>
      <c r="C57" t="s">
        <v>12</v>
      </c>
      <c r="D57">
        <v>5.12</v>
      </c>
      <c r="E57">
        <v>5</v>
      </c>
      <c r="F57" s="27">
        <v>700</v>
      </c>
      <c r="G57">
        <v>18</v>
      </c>
      <c r="H57">
        <v>1.03</v>
      </c>
      <c r="I57">
        <v>11.47</v>
      </c>
      <c r="J57" s="7">
        <v>10.74</v>
      </c>
      <c r="K57" s="6">
        <v>39623</v>
      </c>
    </row>
    <row r="58" spans="1:11" x14ac:dyDescent="0.25">
      <c r="A58">
        <v>193</v>
      </c>
      <c r="B58" s="6">
        <v>39609</v>
      </c>
      <c r="C58" t="s">
        <v>11</v>
      </c>
      <c r="D58">
        <v>4.96</v>
      </c>
      <c r="E58">
        <v>4.9800000000000004</v>
      </c>
      <c r="F58" s="27">
        <v>550</v>
      </c>
      <c r="G58">
        <v>76</v>
      </c>
      <c r="H58">
        <v>0.99</v>
      </c>
      <c r="I58">
        <v>10.119999999999999</v>
      </c>
      <c r="J58" s="7">
        <v>9.2799999999999994</v>
      </c>
      <c r="K58" s="6">
        <v>39622</v>
      </c>
    </row>
    <row r="59" spans="1:11" x14ac:dyDescent="0.25">
      <c r="A59">
        <v>194</v>
      </c>
      <c r="B59" s="6">
        <v>39609</v>
      </c>
      <c r="C59" t="s">
        <v>11</v>
      </c>
      <c r="D59">
        <v>5.0199999999999996</v>
      </c>
      <c r="E59">
        <v>5.08</v>
      </c>
      <c r="F59" s="27">
        <v>550</v>
      </c>
      <c r="G59">
        <v>61</v>
      </c>
      <c r="H59">
        <v>1.02</v>
      </c>
      <c r="I59">
        <v>10.69</v>
      </c>
      <c r="J59" s="7">
        <v>9.9</v>
      </c>
      <c r="K59" s="6">
        <v>39622</v>
      </c>
    </row>
    <row r="60" spans="1:11" x14ac:dyDescent="0.25">
      <c r="A60">
        <v>194</v>
      </c>
      <c r="B60" s="6">
        <v>39609</v>
      </c>
      <c r="C60" t="s">
        <v>12</v>
      </c>
      <c r="D60">
        <v>5.01</v>
      </c>
      <c r="E60">
        <v>4.9800000000000004</v>
      </c>
      <c r="F60" s="27">
        <v>700</v>
      </c>
      <c r="G60">
        <v>116</v>
      </c>
      <c r="H60">
        <v>1.03</v>
      </c>
      <c r="I60">
        <v>10.92</v>
      </c>
      <c r="J60" s="7">
        <v>10.28</v>
      </c>
      <c r="K60" s="6">
        <v>39624</v>
      </c>
    </row>
    <row r="61" spans="1:11" x14ac:dyDescent="0.25">
      <c r="A61">
        <v>198</v>
      </c>
      <c r="B61" s="6">
        <v>39597</v>
      </c>
      <c r="C61" t="s">
        <v>12</v>
      </c>
      <c r="D61">
        <v>4.9800000000000004</v>
      </c>
      <c r="E61">
        <v>5.01</v>
      </c>
      <c r="F61" s="27">
        <v>700</v>
      </c>
      <c r="G61">
        <v>68</v>
      </c>
      <c r="H61">
        <v>1.01</v>
      </c>
      <c r="I61">
        <v>10.64</v>
      </c>
      <c r="J61" s="7">
        <v>9.93</v>
      </c>
      <c r="K61" s="6">
        <v>39639</v>
      </c>
    </row>
    <row r="62" spans="1:11" x14ac:dyDescent="0.25">
      <c r="A62">
        <v>198</v>
      </c>
      <c r="B62" s="6">
        <v>39597</v>
      </c>
      <c r="C62" t="s">
        <v>11</v>
      </c>
      <c r="D62">
        <v>5.0599999999999996</v>
      </c>
      <c r="E62">
        <v>5.0199999999999996</v>
      </c>
      <c r="F62" s="27">
        <v>550</v>
      </c>
      <c r="G62">
        <v>49</v>
      </c>
      <c r="H62">
        <v>1.02</v>
      </c>
      <c r="I62">
        <v>11.24</v>
      </c>
      <c r="J62" s="7">
        <v>10.36</v>
      </c>
      <c r="K62" s="6">
        <v>39639</v>
      </c>
    </row>
    <row r="63" spans="1:11" x14ac:dyDescent="0.25">
      <c r="A63">
        <v>199</v>
      </c>
      <c r="B63" s="6">
        <v>39609</v>
      </c>
      <c r="C63" t="s">
        <v>12</v>
      </c>
      <c r="D63">
        <v>5.01</v>
      </c>
      <c r="E63">
        <v>5.05</v>
      </c>
      <c r="F63" s="27">
        <v>700</v>
      </c>
      <c r="G63">
        <v>5</v>
      </c>
      <c r="H63">
        <v>0.99</v>
      </c>
      <c r="I63">
        <v>10.24</v>
      </c>
      <c r="J63" s="7">
        <v>10.43</v>
      </c>
      <c r="K63" s="6">
        <v>39622</v>
      </c>
    </row>
    <row r="64" spans="1:11" x14ac:dyDescent="0.25">
      <c r="A64">
        <v>199</v>
      </c>
      <c r="B64" s="6">
        <v>39609</v>
      </c>
      <c r="C64" t="s">
        <v>11</v>
      </c>
      <c r="D64">
        <v>5.04</v>
      </c>
      <c r="E64">
        <v>5.04</v>
      </c>
      <c r="F64" s="27">
        <v>550</v>
      </c>
      <c r="G64">
        <v>97</v>
      </c>
      <c r="H64">
        <v>1</v>
      </c>
      <c r="I64">
        <v>1.07</v>
      </c>
      <c r="J64" s="7">
        <v>9.82</v>
      </c>
      <c r="K64" s="6">
        <v>39622</v>
      </c>
    </row>
    <row r="65" spans="1:11" x14ac:dyDescent="0.25">
      <c r="A65">
        <v>201</v>
      </c>
      <c r="B65" s="6">
        <v>39609</v>
      </c>
      <c r="C65" t="s">
        <v>12</v>
      </c>
      <c r="D65">
        <v>5</v>
      </c>
      <c r="E65">
        <v>5.07</v>
      </c>
      <c r="F65" s="27">
        <v>700</v>
      </c>
      <c r="G65">
        <v>52</v>
      </c>
      <c r="H65">
        <v>1</v>
      </c>
      <c r="I65">
        <v>10.97</v>
      </c>
      <c r="J65" s="7">
        <v>10.38</v>
      </c>
      <c r="K65" s="6">
        <v>39623</v>
      </c>
    </row>
    <row r="66" spans="1:11" x14ac:dyDescent="0.25">
      <c r="A66">
        <v>201</v>
      </c>
      <c r="B66" s="6">
        <v>39609</v>
      </c>
      <c r="C66" t="s">
        <v>11</v>
      </c>
      <c r="D66">
        <v>5.0999999999999996</v>
      </c>
      <c r="E66">
        <v>4.95</v>
      </c>
      <c r="F66" s="27">
        <v>550</v>
      </c>
      <c r="G66">
        <v>107</v>
      </c>
      <c r="H66">
        <v>1.02</v>
      </c>
      <c r="I66">
        <v>10.87</v>
      </c>
      <c r="J66" s="7">
        <v>9.99</v>
      </c>
      <c r="K66" s="6">
        <v>39623</v>
      </c>
    </row>
    <row r="67" spans="1:11" x14ac:dyDescent="0.25">
      <c r="A67">
        <v>202</v>
      </c>
      <c r="B67" s="6">
        <v>39609</v>
      </c>
      <c r="C67" t="s">
        <v>11</v>
      </c>
      <c r="D67">
        <v>5.18</v>
      </c>
      <c r="E67">
        <v>4.95</v>
      </c>
      <c r="F67" s="27">
        <v>550</v>
      </c>
      <c r="G67">
        <v>1</v>
      </c>
      <c r="H67">
        <v>1.04</v>
      </c>
      <c r="I67">
        <v>10.61</v>
      </c>
      <c r="J67" s="7">
        <v>9.76</v>
      </c>
      <c r="K67" s="6">
        <v>39622</v>
      </c>
    </row>
    <row r="68" spans="1:11" x14ac:dyDescent="0.25">
      <c r="A68">
        <v>202</v>
      </c>
      <c r="B68" s="6">
        <v>39609</v>
      </c>
      <c r="C68" t="s">
        <v>12</v>
      </c>
      <c r="D68">
        <v>4.9800000000000004</v>
      </c>
      <c r="E68">
        <v>4.9800000000000004</v>
      </c>
      <c r="F68" s="27">
        <v>700</v>
      </c>
      <c r="G68" s="28" t="s">
        <v>61</v>
      </c>
      <c r="H68">
        <v>0.99</v>
      </c>
      <c r="I68">
        <v>10.92</v>
      </c>
      <c r="J68" s="7">
        <v>10.19</v>
      </c>
      <c r="K68" s="6">
        <v>39624</v>
      </c>
    </row>
    <row r="69" spans="1:11" x14ac:dyDescent="0.25">
      <c r="A69">
        <v>205</v>
      </c>
      <c r="B69" s="6">
        <v>39597</v>
      </c>
      <c r="C69" t="s">
        <v>12</v>
      </c>
      <c r="D69">
        <v>5.03</v>
      </c>
      <c r="E69">
        <v>5.04</v>
      </c>
      <c r="F69" s="27">
        <v>700</v>
      </c>
      <c r="G69">
        <v>3</v>
      </c>
      <c r="H69">
        <v>0.99</v>
      </c>
      <c r="I69">
        <v>10.16</v>
      </c>
      <c r="J69" s="7">
        <v>9.5399999999999991</v>
      </c>
      <c r="K69" s="6">
        <v>39637</v>
      </c>
    </row>
    <row r="70" spans="1:11" x14ac:dyDescent="0.25">
      <c r="A70">
        <v>205</v>
      </c>
      <c r="B70" s="6">
        <v>39597</v>
      </c>
      <c r="C70" t="s">
        <v>11</v>
      </c>
      <c r="D70">
        <v>5.09</v>
      </c>
      <c r="E70">
        <v>5.0199999999999996</v>
      </c>
      <c r="F70" s="27">
        <v>550</v>
      </c>
      <c r="G70">
        <v>6</v>
      </c>
      <c r="H70">
        <v>0.99</v>
      </c>
      <c r="I70">
        <v>11.77</v>
      </c>
      <c r="J70" s="7">
        <v>10.83</v>
      </c>
      <c r="K70" s="6">
        <v>39639</v>
      </c>
    </row>
    <row r="71" spans="1:11" x14ac:dyDescent="0.25">
      <c r="A71">
        <v>206</v>
      </c>
      <c r="B71" s="6">
        <v>39609</v>
      </c>
      <c r="C71" t="s">
        <v>12</v>
      </c>
      <c r="D71">
        <v>5.0599999999999996</v>
      </c>
      <c r="E71">
        <v>5.01</v>
      </c>
      <c r="F71" s="27">
        <v>700</v>
      </c>
      <c r="G71">
        <v>113</v>
      </c>
      <c r="H71">
        <v>1.01</v>
      </c>
      <c r="I71">
        <v>12.19</v>
      </c>
      <c r="J71" s="7">
        <v>11.28</v>
      </c>
      <c r="K71" s="6">
        <v>39624</v>
      </c>
    </row>
    <row r="72" spans="1:11" x14ac:dyDescent="0.25">
      <c r="A72">
        <v>206</v>
      </c>
      <c r="B72" s="6">
        <v>39609</v>
      </c>
      <c r="C72" t="s">
        <v>11</v>
      </c>
      <c r="D72">
        <v>5.1100000000000003</v>
      </c>
      <c r="E72">
        <v>5.07</v>
      </c>
      <c r="F72" s="27">
        <v>550</v>
      </c>
      <c r="G72">
        <v>122</v>
      </c>
      <c r="H72">
        <v>0.98</v>
      </c>
      <c r="I72">
        <v>10.25</v>
      </c>
      <c r="J72" s="7">
        <v>9.36</v>
      </c>
      <c r="K72" s="6">
        <v>39622</v>
      </c>
    </row>
    <row r="73" spans="1:11" x14ac:dyDescent="0.25">
      <c r="A73">
        <v>209</v>
      </c>
      <c r="B73" s="6">
        <v>39609</v>
      </c>
      <c r="C73" t="s">
        <v>11</v>
      </c>
      <c r="D73">
        <v>5.15</v>
      </c>
      <c r="E73">
        <v>5.12</v>
      </c>
      <c r="F73" s="27">
        <v>550</v>
      </c>
      <c r="G73">
        <v>32</v>
      </c>
      <c r="H73">
        <v>1</v>
      </c>
      <c r="I73">
        <v>11.7</v>
      </c>
      <c r="J73" s="7">
        <v>11.08</v>
      </c>
      <c r="K73" s="6">
        <v>39623</v>
      </c>
    </row>
    <row r="74" spans="1:11" x14ac:dyDescent="0.25">
      <c r="A74">
        <v>209</v>
      </c>
      <c r="B74" s="6">
        <v>39609</v>
      </c>
      <c r="C74" t="s">
        <v>12</v>
      </c>
      <c r="D74">
        <v>5.13</v>
      </c>
      <c r="E74">
        <v>5.01</v>
      </c>
      <c r="F74" s="27">
        <v>700</v>
      </c>
      <c r="G74">
        <v>38</v>
      </c>
      <c r="H74">
        <v>1.02</v>
      </c>
      <c r="I74">
        <v>11.6</v>
      </c>
      <c r="J74" s="7">
        <v>11.12</v>
      </c>
      <c r="K74" s="6">
        <v>39625</v>
      </c>
    </row>
    <row r="75" spans="1:11" x14ac:dyDescent="0.25">
      <c r="A75">
        <v>210</v>
      </c>
      <c r="B75" s="6">
        <v>39609</v>
      </c>
      <c r="C75" t="s">
        <v>11</v>
      </c>
      <c r="D75">
        <v>4.99</v>
      </c>
      <c r="E75">
        <v>5.13</v>
      </c>
      <c r="F75" s="27">
        <v>550</v>
      </c>
      <c r="G75">
        <v>41</v>
      </c>
      <c r="H75">
        <v>1</v>
      </c>
      <c r="I75">
        <v>11.31</v>
      </c>
      <c r="J75" s="7">
        <v>10.23</v>
      </c>
      <c r="K75" s="6">
        <v>39624</v>
      </c>
    </row>
    <row r="76" spans="1:11" x14ac:dyDescent="0.25">
      <c r="A76">
        <v>210</v>
      </c>
      <c r="B76" s="6">
        <v>39609</v>
      </c>
      <c r="C76" t="s">
        <v>12</v>
      </c>
      <c r="D76">
        <v>4.99</v>
      </c>
      <c r="E76">
        <v>5.0199999999999996</v>
      </c>
      <c r="F76" s="27">
        <v>700</v>
      </c>
      <c r="G76">
        <v>103</v>
      </c>
      <c r="H76">
        <v>1.02</v>
      </c>
      <c r="I76">
        <v>12.57</v>
      </c>
      <c r="J76" s="7">
        <v>11.81</v>
      </c>
      <c r="K76" s="6">
        <v>39624</v>
      </c>
    </row>
    <row r="77" spans="1:11" x14ac:dyDescent="0.25">
      <c r="A77">
        <v>246</v>
      </c>
      <c r="B77" s="6">
        <v>39609</v>
      </c>
      <c r="C77" t="s">
        <v>12</v>
      </c>
      <c r="D77">
        <v>4.99</v>
      </c>
      <c r="E77">
        <v>4.97</v>
      </c>
      <c r="F77" s="27">
        <v>700</v>
      </c>
      <c r="G77">
        <v>37</v>
      </c>
      <c r="H77">
        <v>1.04</v>
      </c>
      <c r="I77">
        <v>10.62</v>
      </c>
      <c r="J77" s="7">
        <v>10.050000000000001</v>
      </c>
      <c r="K77" s="6">
        <v>39624</v>
      </c>
    </row>
    <row r="78" spans="1:11" x14ac:dyDescent="0.25">
      <c r="A78">
        <v>246</v>
      </c>
      <c r="B78" s="6">
        <v>39609</v>
      </c>
      <c r="C78" t="s">
        <v>11</v>
      </c>
      <c r="D78">
        <v>5.03</v>
      </c>
      <c r="E78">
        <v>4.95</v>
      </c>
      <c r="F78" s="27">
        <v>550</v>
      </c>
      <c r="G78">
        <v>68</v>
      </c>
      <c r="H78">
        <v>1.01</v>
      </c>
      <c r="I78">
        <v>10.45</v>
      </c>
      <c r="J78" s="7">
        <v>9.59</v>
      </c>
      <c r="K78" s="6">
        <v>39624</v>
      </c>
    </row>
    <row r="79" spans="1:11" x14ac:dyDescent="0.25">
      <c r="A79">
        <v>247</v>
      </c>
      <c r="B79" s="6">
        <v>39597</v>
      </c>
      <c r="C79" t="s">
        <v>11</v>
      </c>
      <c r="D79">
        <v>5.05</v>
      </c>
      <c r="E79">
        <v>5.08</v>
      </c>
      <c r="F79" s="27">
        <v>550</v>
      </c>
      <c r="G79">
        <v>121</v>
      </c>
      <c r="H79">
        <v>1.02</v>
      </c>
      <c r="I79">
        <v>12.04</v>
      </c>
      <c r="J79" s="7">
        <v>10.96</v>
      </c>
      <c r="K79" s="6">
        <v>39636</v>
      </c>
    </row>
    <row r="80" spans="1:11" x14ac:dyDescent="0.25">
      <c r="A80">
        <v>247</v>
      </c>
      <c r="B80" s="6">
        <v>39597</v>
      </c>
      <c r="C80" t="s">
        <v>12</v>
      </c>
      <c r="D80">
        <v>5</v>
      </c>
      <c r="E80">
        <v>5.0599999999999996</v>
      </c>
      <c r="F80" s="27">
        <v>700</v>
      </c>
      <c r="G80">
        <v>17</v>
      </c>
      <c r="H80">
        <v>1.02</v>
      </c>
      <c r="I80">
        <v>11.82</v>
      </c>
      <c r="J80" s="7">
        <v>11.05</v>
      </c>
      <c r="K80" s="6">
        <v>39639</v>
      </c>
    </row>
    <row r="81" spans="1:11" x14ac:dyDescent="0.25">
      <c r="A81">
        <v>249</v>
      </c>
      <c r="B81" s="6">
        <v>39609</v>
      </c>
      <c r="C81" t="s">
        <v>11</v>
      </c>
      <c r="D81">
        <v>5.12</v>
      </c>
      <c r="E81">
        <v>5.05</v>
      </c>
      <c r="F81" s="27">
        <v>550</v>
      </c>
      <c r="G81">
        <v>87</v>
      </c>
      <c r="H81">
        <v>1.01</v>
      </c>
      <c r="I81">
        <v>10.83</v>
      </c>
      <c r="J81" s="7">
        <v>9.94</v>
      </c>
      <c r="K81" s="6">
        <v>39624</v>
      </c>
    </row>
    <row r="82" spans="1:11" x14ac:dyDescent="0.25">
      <c r="A82">
        <v>249</v>
      </c>
      <c r="B82" s="6">
        <v>39609</v>
      </c>
      <c r="C82" t="s">
        <v>12</v>
      </c>
      <c r="D82">
        <v>5.09</v>
      </c>
      <c r="E82">
        <v>5.0199999999999996</v>
      </c>
      <c r="F82" s="27">
        <v>700</v>
      </c>
      <c r="G82">
        <v>115</v>
      </c>
      <c r="H82">
        <v>0.99</v>
      </c>
      <c r="I82">
        <v>12.48</v>
      </c>
      <c r="J82" s="7">
        <v>11.7</v>
      </c>
      <c r="K82" s="6">
        <v>39624</v>
      </c>
    </row>
    <row r="83" spans="1:11" x14ac:dyDescent="0.25">
      <c r="A83">
        <v>251</v>
      </c>
      <c r="B83" s="6">
        <v>39608</v>
      </c>
      <c r="C83" t="s">
        <v>11</v>
      </c>
      <c r="D83">
        <v>5.13</v>
      </c>
      <c r="E83">
        <v>5.09</v>
      </c>
      <c r="F83" s="27">
        <v>550</v>
      </c>
      <c r="G83">
        <v>27</v>
      </c>
      <c r="H83">
        <v>0.99</v>
      </c>
      <c r="I83">
        <v>11.47</v>
      </c>
      <c r="J83" s="7">
        <v>10.53</v>
      </c>
      <c r="K83" s="6">
        <v>39623</v>
      </c>
    </row>
    <row r="84" spans="1:11" x14ac:dyDescent="0.25">
      <c r="A84">
        <v>251</v>
      </c>
      <c r="B84" s="6">
        <v>39608</v>
      </c>
      <c r="C84" t="s">
        <v>12</v>
      </c>
      <c r="D84">
        <v>5.13</v>
      </c>
      <c r="E84">
        <v>5.01</v>
      </c>
      <c r="F84" s="27">
        <v>700</v>
      </c>
      <c r="G84">
        <v>94</v>
      </c>
      <c r="H84">
        <v>1.02</v>
      </c>
      <c r="I84">
        <v>11.22</v>
      </c>
      <c r="J84" s="7">
        <v>10.45</v>
      </c>
      <c r="K84" s="6">
        <v>39625</v>
      </c>
    </row>
    <row r="85" spans="1:11" x14ac:dyDescent="0.25">
      <c r="A85">
        <v>254</v>
      </c>
      <c r="B85" s="6">
        <v>39608</v>
      </c>
      <c r="C85" t="s">
        <v>11</v>
      </c>
      <c r="D85">
        <v>5.03</v>
      </c>
      <c r="E85">
        <v>4.99</v>
      </c>
      <c r="F85" s="27">
        <v>550</v>
      </c>
      <c r="G85">
        <v>51</v>
      </c>
      <c r="H85">
        <v>1.01</v>
      </c>
      <c r="I85">
        <v>10.18</v>
      </c>
      <c r="J85" s="7">
        <v>9.2799999999999994</v>
      </c>
      <c r="K85" s="6">
        <v>39625</v>
      </c>
    </row>
    <row r="86" spans="1:11" x14ac:dyDescent="0.25">
      <c r="A86">
        <v>254</v>
      </c>
      <c r="B86" s="6">
        <v>39608</v>
      </c>
      <c r="C86" t="s">
        <v>12</v>
      </c>
      <c r="D86">
        <v>5.07</v>
      </c>
      <c r="E86">
        <v>4.96</v>
      </c>
      <c r="F86" s="27">
        <v>700</v>
      </c>
      <c r="G86">
        <v>95</v>
      </c>
      <c r="H86">
        <v>1</v>
      </c>
      <c r="I86">
        <v>10.86</v>
      </c>
      <c r="J86" s="7">
        <v>10.050000000000001</v>
      </c>
      <c r="K86" s="6">
        <v>39625</v>
      </c>
    </row>
    <row r="87" spans="1:11" x14ac:dyDescent="0.25">
      <c r="A87">
        <v>256</v>
      </c>
      <c r="B87" s="6">
        <v>39608</v>
      </c>
      <c r="C87" t="s">
        <v>11</v>
      </c>
      <c r="D87">
        <v>5.0599999999999996</v>
      </c>
      <c r="E87">
        <v>5.03</v>
      </c>
      <c r="F87" s="27">
        <v>550</v>
      </c>
      <c r="G87">
        <v>122</v>
      </c>
      <c r="H87">
        <v>0.99</v>
      </c>
      <c r="I87">
        <v>11.86</v>
      </c>
      <c r="J87" s="7">
        <v>10.68</v>
      </c>
      <c r="K87" s="6">
        <v>39637</v>
      </c>
    </row>
    <row r="88" spans="1:11" x14ac:dyDescent="0.25">
      <c r="A88">
        <v>256</v>
      </c>
      <c r="B88" s="6">
        <v>39608</v>
      </c>
      <c r="C88" t="s">
        <v>12</v>
      </c>
      <c r="D88">
        <v>5.0199999999999996</v>
      </c>
      <c r="E88">
        <v>5.01</v>
      </c>
      <c r="F88" s="27">
        <v>700</v>
      </c>
      <c r="G88">
        <v>33</v>
      </c>
      <c r="H88">
        <v>1.03</v>
      </c>
      <c r="I88">
        <v>11.25</v>
      </c>
      <c r="J88">
        <v>10.36</v>
      </c>
      <c r="K88" s="6">
        <v>39640</v>
      </c>
    </row>
    <row r="89" spans="1:11" x14ac:dyDescent="0.25">
      <c r="A89">
        <v>257</v>
      </c>
      <c r="B89" s="6">
        <v>39597</v>
      </c>
      <c r="C89" t="s">
        <v>11</v>
      </c>
      <c r="D89">
        <v>5.04</v>
      </c>
      <c r="E89">
        <v>5.04</v>
      </c>
      <c r="F89" s="27">
        <v>550</v>
      </c>
      <c r="G89">
        <v>102</v>
      </c>
      <c r="H89">
        <v>1.05</v>
      </c>
      <c r="I89">
        <v>11.54</v>
      </c>
      <c r="J89" s="7">
        <v>10.46</v>
      </c>
      <c r="K89" s="6">
        <v>39638</v>
      </c>
    </row>
    <row r="90" spans="1:11" x14ac:dyDescent="0.25">
      <c r="A90">
        <v>257</v>
      </c>
      <c r="B90" s="6">
        <v>39597</v>
      </c>
      <c r="C90" t="s">
        <v>12</v>
      </c>
      <c r="D90">
        <v>4.9800000000000004</v>
      </c>
      <c r="E90">
        <v>4.9800000000000004</v>
      </c>
      <c r="F90" s="27">
        <v>700</v>
      </c>
      <c r="G90">
        <v>28</v>
      </c>
      <c r="H90">
        <v>1.04</v>
      </c>
      <c r="I90">
        <v>11.84</v>
      </c>
      <c r="J90" s="7">
        <v>10.93</v>
      </c>
      <c r="K90" s="6">
        <v>39639</v>
      </c>
    </row>
    <row r="91" spans="1:11" x14ac:dyDescent="0.25">
      <c r="A91">
        <v>258</v>
      </c>
      <c r="B91" s="6">
        <v>39608</v>
      </c>
      <c r="C91" t="s">
        <v>11</v>
      </c>
      <c r="D91">
        <v>5.09</v>
      </c>
      <c r="E91">
        <v>5.01</v>
      </c>
      <c r="F91" s="27">
        <v>550</v>
      </c>
      <c r="G91">
        <v>99</v>
      </c>
      <c r="H91">
        <v>1.03</v>
      </c>
      <c r="I91">
        <v>10.91</v>
      </c>
      <c r="J91" s="7">
        <v>9.9600000000000009</v>
      </c>
      <c r="K91" s="6">
        <v>39625</v>
      </c>
    </row>
    <row r="92" spans="1:11" x14ac:dyDescent="0.25">
      <c r="A92">
        <v>258</v>
      </c>
      <c r="B92" s="6">
        <v>39608</v>
      </c>
      <c r="C92" t="s">
        <v>12</v>
      </c>
      <c r="D92">
        <v>5</v>
      </c>
      <c r="E92">
        <v>5.1100000000000003</v>
      </c>
      <c r="F92" s="27">
        <v>700</v>
      </c>
      <c r="G92">
        <v>110</v>
      </c>
      <c r="H92">
        <v>1.01</v>
      </c>
      <c r="I92">
        <v>10.6</v>
      </c>
      <c r="J92" s="7">
        <v>9.8699999999999992</v>
      </c>
      <c r="K92" s="6">
        <v>39625</v>
      </c>
    </row>
    <row r="93" spans="1:11" x14ac:dyDescent="0.25">
      <c r="A93">
        <v>264</v>
      </c>
      <c r="B93" s="6">
        <v>39597</v>
      </c>
      <c r="C93" t="s">
        <v>12</v>
      </c>
      <c r="D93">
        <v>5.08</v>
      </c>
      <c r="E93">
        <v>5.04</v>
      </c>
      <c r="F93" s="27">
        <v>700</v>
      </c>
      <c r="G93">
        <v>90</v>
      </c>
      <c r="H93">
        <v>1.02</v>
      </c>
      <c r="I93">
        <v>11.42</v>
      </c>
      <c r="J93" s="7">
        <v>10.51</v>
      </c>
      <c r="K93" s="6">
        <v>39638</v>
      </c>
    </row>
    <row r="94" spans="1:11" x14ac:dyDescent="0.25">
      <c r="A94">
        <v>264</v>
      </c>
      <c r="B94" s="6">
        <v>39597</v>
      </c>
      <c r="C94" t="s">
        <v>11</v>
      </c>
      <c r="D94">
        <v>5.01</v>
      </c>
      <c r="E94">
        <v>5.09</v>
      </c>
      <c r="F94" s="27">
        <v>550</v>
      </c>
      <c r="G94">
        <v>40</v>
      </c>
      <c r="H94">
        <v>1.01</v>
      </c>
      <c r="I94">
        <v>11.76</v>
      </c>
      <c r="J94" s="7">
        <v>10.71</v>
      </c>
      <c r="K94" s="6">
        <v>39637</v>
      </c>
    </row>
    <row r="95" spans="1:11" x14ac:dyDescent="0.25">
      <c r="A95">
        <v>265</v>
      </c>
      <c r="B95" s="6">
        <v>39608</v>
      </c>
      <c r="C95" t="s">
        <v>11</v>
      </c>
      <c r="D95">
        <v>5.0599999999999996</v>
      </c>
      <c r="E95">
        <v>5.04</v>
      </c>
      <c r="F95" s="27">
        <v>550</v>
      </c>
      <c r="G95">
        <v>11</v>
      </c>
      <c r="H95">
        <v>1.02</v>
      </c>
      <c r="I95">
        <v>11.07</v>
      </c>
      <c r="J95" s="7">
        <v>10.07</v>
      </c>
      <c r="K95" s="6">
        <v>39625</v>
      </c>
    </row>
    <row r="96" spans="1:11" x14ac:dyDescent="0.25">
      <c r="A96">
        <v>265</v>
      </c>
      <c r="B96" s="6">
        <v>39608</v>
      </c>
      <c r="C96" t="s">
        <v>12</v>
      </c>
      <c r="D96">
        <v>5.03</v>
      </c>
      <c r="E96">
        <v>5.12</v>
      </c>
      <c r="F96" s="27">
        <v>700</v>
      </c>
      <c r="G96">
        <v>125</v>
      </c>
      <c r="H96">
        <v>1.01</v>
      </c>
      <c r="I96">
        <v>11.7</v>
      </c>
      <c r="J96" s="7">
        <v>10.95</v>
      </c>
      <c r="K96" s="6">
        <v>39623</v>
      </c>
    </row>
    <row r="97" spans="1:11" x14ac:dyDescent="0.25">
      <c r="A97">
        <v>267</v>
      </c>
      <c r="B97" s="6">
        <v>39597</v>
      </c>
      <c r="C97" t="s">
        <v>12</v>
      </c>
      <c r="D97">
        <v>5</v>
      </c>
      <c r="E97">
        <v>5</v>
      </c>
      <c r="F97" s="27">
        <v>700</v>
      </c>
      <c r="G97">
        <v>21</v>
      </c>
      <c r="H97">
        <v>1.02</v>
      </c>
      <c r="I97">
        <v>10.3</v>
      </c>
      <c r="J97" s="7">
        <v>9.56</v>
      </c>
      <c r="K97" s="6">
        <v>39639</v>
      </c>
    </row>
    <row r="98" spans="1:11" x14ac:dyDescent="0.25">
      <c r="A98">
        <v>267</v>
      </c>
      <c r="B98" s="6">
        <v>39597</v>
      </c>
      <c r="C98" t="s">
        <v>11</v>
      </c>
      <c r="D98">
        <v>5.01</v>
      </c>
      <c r="E98">
        <v>5.07</v>
      </c>
      <c r="F98" s="27">
        <v>550</v>
      </c>
      <c r="G98">
        <v>117</v>
      </c>
      <c r="H98">
        <v>1.01</v>
      </c>
      <c r="I98">
        <v>11.28</v>
      </c>
      <c r="J98">
        <v>10.19</v>
      </c>
      <c r="K98" s="6">
        <v>39640</v>
      </c>
    </row>
    <row r="99" spans="1:11" x14ac:dyDescent="0.25">
      <c r="A99">
        <v>268</v>
      </c>
      <c r="B99" s="6">
        <v>39597</v>
      </c>
      <c r="C99" t="s">
        <v>11</v>
      </c>
      <c r="D99">
        <v>4.9800000000000004</v>
      </c>
      <c r="E99">
        <v>4.93</v>
      </c>
      <c r="F99" s="27">
        <v>550</v>
      </c>
      <c r="G99">
        <v>95</v>
      </c>
      <c r="H99">
        <v>1.01</v>
      </c>
      <c r="I99">
        <v>10.06</v>
      </c>
      <c r="J99" s="7">
        <v>9.17</v>
      </c>
      <c r="K99" s="6">
        <v>39639</v>
      </c>
    </row>
    <row r="100" spans="1:11" x14ac:dyDescent="0.25">
      <c r="A100">
        <v>268</v>
      </c>
      <c r="B100" s="6">
        <v>39597</v>
      </c>
      <c r="C100" t="s">
        <v>12</v>
      </c>
      <c r="D100">
        <v>4.99</v>
      </c>
      <c r="E100">
        <v>5.05</v>
      </c>
      <c r="F100" s="27">
        <v>700</v>
      </c>
      <c r="G100">
        <v>83</v>
      </c>
      <c r="H100">
        <v>0.99</v>
      </c>
      <c r="I100">
        <v>11.15</v>
      </c>
      <c r="J100" s="7">
        <v>10.3</v>
      </c>
      <c r="K100" s="6">
        <v>39639</v>
      </c>
    </row>
    <row r="101" spans="1:11" x14ac:dyDescent="0.25">
      <c r="A101">
        <v>269</v>
      </c>
      <c r="B101" s="6">
        <v>39608</v>
      </c>
      <c r="C101" t="s">
        <v>11</v>
      </c>
      <c r="D101">
        <v>5.0199999999999996</v>
      </c>
      <c r="E101">
        <v>5.01</v>
      </c>
      <c r="F101" s="27">
        <v>550</v>
      </c>
      <c r="G101">
        <v>111</v>
      </c>
      <c r="H101">
        <v>1.01</v>
      </c>
      <c r="I101">
        <v>10.85</v>
      </c>
      <c r="J101" s="7">
        <v>9.75</v>
      </c>
      <c r="K101" s="6">
        <v>39625</v>
      </c>
    </row>
    <row r="102" spans="1:11" x14ac:dyDescent="0.25">
      <c r="A102">
        <v>269</v>
      </c>
      <c r="B102" s="6">
        <v>39608</v>
      </c>
      <c r="C102" t="s">
        <v>12</v>
      </c>
      <c r="D102">
        <v>4.99</v>
      </c>
      <c r="E102">
        <v>5.01</v>
      </c>
      <c r="F102" s="27">
        <v>700</v>
      </c>
      <c r="G102">
        <v>128</v>
      </c>
      <c r="H102">
        <v>0.97</v>
      </c>
      <c r="I102">
        <v>12.21</v>
      </c>
      <c r="J102" s="7">
        <v>11.37</v>
      </c>
      <c r="K102" s="6">
        <v>39629</v>
      </c>
    </row>
    <row r="103" spans="1:11" x14ac:dyDescent="0.25">
      <c r="A103">
        <v>270</v>
      </c>
      <c r="B103" s="6">
        <v>39608</v>
      </c>
      <c r="C103" t="s">
        <v>12</v>
      </c>
      <c r="D103">
        <v>5.07</v>
      </c>
      <c r="E103">
        <v>5.0199999999999996</v>
      </c>
      <c r="F103" s="27">
        <v>700</v>
      </c>
      <c r="G103">
        <v>44</v>
      </c>
      <c r="H103">
        <v>1.03</v>
      </c>
      <c r="I103">
        <v>10.66</v>
      </c>
      <c r="J103" s="7">
        <v>9.86</v>
      </c>
      <c r="K103" s="6">
        <v>39625</v>
      </c>
    </row>
    <row r="104" spans="1:11" x14ac:dyDescent="0.25">
      <c r="A104">
        <v>270</v>
      </c>
      <c r="B104" s="6">
        <v>39608</v>
      </c>
      <c r="C104" t="s">
        <v>11</v>
      </c>
      <c r="D104">
        <v>5.157</v>
      </c>
      <c r="E104">
        <v>5.0149999999999997</v>
      </c>
      <c r="F104" s="27">
        <v>550</v>
      </c>
      <c r="G104">
        <v>49</v>
      </c>
      <c r="H104">
        <v>1.109</v>
      </c>
      <c r="I104">
        <v>11.474</v>
      </c>
      <c r="J104" s="7">
        <v>10.32</v>
      </c>
      <c r="K104" s="6">
        <v>39623</v>
      </c>
    </row>
    <row r="105" spans="1:11" x14ac:dyDescent="0.25">
      <c r="A105">
        <v>272</v>
      </c>
      <c r="B105" s="6">
        <v>39597</v>
      </c>
      <c r="C105" t="s">
        <v>12</v>
      </c>
      <c r="D105">
        <v>5.0199999999999996</v>
      </c>
      <c r="E105">
        <v>5.07</v>
      </c>
      <c r="F105" s="27">
        <v>700</v>
      </c>
      <c r="G105">
        <v>57</v>
      </c>
      <c r="H105">
        <v>0.99</v>
      </c>
      <c r="I105">
        <v>12.93</v>
      </c>
      <c r="J105" s="7">
        <v>11.89</v>
      </c>
      <c r="K105" s="6">
        <v>39638</v>
      </c>
    </row>
    <row r="106" spans="1:11" x14ac:dyDescent="0.25">
      <c r="A106">
        <v>272</v>
      </c>
      <c r="B106" s="6">
        <v>39597</v>
      </c>
      <c r="C106" t="s">
        <v>11</v>
      </c>
      <c r="D106">
        <v>5</v>
      </c>
      <c r="E106">
        <v>5.0199999999999996</v>
      </c>
      <c r="F106" s="27">
        <v>550</v>
      </c>
      <c r="G106">
        <v>22</v>
      </c>
      <c r="H106">
        <v>0.99</v>
      </c>
      <c r="I106">
        <v>11.51</v>
      </c>
      <c r="J106" s="7">
        <v>10.47</v>
      </c>
      <c r="K106" s="6">
        <v>39639</v>
      </c>
    </row>
    <row r="107" spans="1:11" x14ac:dyDescent="0.25">
      <c r="A107">
        <v>273</v>
      </c>
      <c r="B107" s="6">
        <v>39597</v>
      </c>
      <c r="C107" t="s">
        <v>11</v>
      </c>
      <c r="D107">
        <v>4.97</v>
      </c>
      <c r="E107">
        <v>5.0199999999999996</v>
      </c>
      <c r="F107" s="27">
        <v>550</v>
      </c>
      <c r="G107">
        <v>32</v>
      </c>
      <c r="H107">
        <v>1</v>
      </c>
      <c r="I107">
        <v>11.24</v>
      </c>
      <c r="J107" s="7">
        <v>10.17</v>
      </c>
      <c r="K107" s="6">
        <v>39639</v>
      </c>
    </row>
    <row r="108" spans="1:11" x14ac:dyDescent="0.25">
      <c r="A108">
        <v>273</v>
      </c>
      <c r="B108" s="6">
        <v>39597</v>
      </c>
      <c r="C108" t="s">
        <v>12</v>
      </c>
      <c r="D108">
        <v>5.05</v>
      </c>
      <c r="E108">
        <v>5.0599999999999996</v>
      </c>
      <c r="F108" s="27">
        <v>700</v>
      </c>
      <c r="G108">
        <v>14</v>
      </c>
      <c r="H108">
        <v>0.98</v>
      </c>
      <c r="I108">
        <v>11.8</v>
      </c>
      <c r="J108" s="7">
        <v>10.8</v>
      </c>
      <c r="K108" s="6">
        <v>39639</v>
      </c>
    </row>
    <row r="109" spans="1:11" x14ac:dyDescent="0.25">
      <c r="A109">
        <v>275</v>
      </c>
      <c r="B109" s="6">
        <v>39608</v>
      </c>
      <c r="C109" t="s">
        <v>11</v>
      </c>
      <c r="D109">
        <v>5.0199999999999996</v>
      </c>
      <c r="E109">
        <v>5.03</v>
      </c>
      <c r="F109" s="27">
        <v>550</v>
      </c>
      <c r="G109">
        <v>54</v>
      </c>
      <c r="H109">
        <v>0.99</v>
      </c>
      <c r="I109">
        <v>11.4</v>
      </c>
      <c r="J109" s="7">
        <v>10.61</v>
      </c>
      <c r="K109" s="6">
        <v>39625</v>
      </c>
    </row>
    <row r="110" spans="1:11" x14ac:dyDescent="0.25">
      <c r="A110">
        <v>275</v>
      </c>
      <c r="B110" s="6">
        <v>39608</v>
      </c>
      <c r="C110" t="s">
        <v>12</v>
      </c>
      <c r="D110">
        <v>5.07</v>
      </c>
      <c r="E110">
        <v>5.08</v>
      </c>
      <c r="F110" s="27">
        <v>700</v>
      </c>
      <c r="G110">
        <v>118</v>
      </c>
      <c r="H110">
        <v>1.01</v>
      </c>
      <c r="I110">
        <v>11.81</v>
      </c>
      <c r="J110" s="7">
        <v>11.27</v>
      </c>
      <c r="K110" s="6">
        <v>39640</v>
      </c>
    </row>
    <row r="111" spans="1:11" x14ac:dyDescent="0.25">
      <c r="A111">
        <v>277</v>
      </c>
      <c r="B111" s="6">
        <v>39608</v>
      </c>
      <c r="C111" t="s">
        <v>12</v>
      </c>
      <c r="D111">
        <v>5.05</v>
      </c>
      <c r="E111">
        <v>5.08</v>
      </c>
      <c r="F111" s="27">
        <v>700</v>
      </c>
      <c r="G111">
        <v>105</v>
      </c>
      <c r="H111">
        <v>1.02</v>
      </c>
      <c r="I111">
        <v>10.4</v>
      </c>
      <c r="J111" s="7">
        <v>9.5299999999999994</v>
      </c>
      <c r="K111" s="6">
        <v>39631</v>
      </c>
    </row>
    <row r="112" spans="1:11" x14ac:dyDescent="0.25">
      <c r="A112">
        <v>277</v>
      </c>
      <c r="B112" s="6">
        <v>39608</v>
      </c>
      <c r="C112" t="s">
        <v>11</v>
      </c>
      <c r="D112">
        <v>4.97</v>
      </c>
      <c r="E112">
        <v>5</v>
      </c>
      <c r="F112" s="27">
        <v>550</v>
      </c>
      <c r="G112">
        <v>129</v>
      </c>
      <c r="H112">
        <v>1.01</v>
      </c>
      <c r="I112">
        <v>10.62</v>
      </c>
      <c r="J112" s="7">
        <v>9.6</v>
      </c>
      <c r="K112" s="6">
        <v>39631</v>
      </c>
    </row>
    <row r="113" spans="1:11" x14ac:dyDescent="0.25">
      <c r="A113">
        <v>316</v>
      </c>
      <c r="B113" s="6">
        <v>39609</v>
      </c>
      <c r="C113" t="s">
        <v>11</v>
      </c>
      <c r="D113">
        <v>5.12</v>
      </c>
      <c r="E113">
        <v>5.0199999999999996</v>
      </c>
      <c r="F113" s="27">
        <v>550</v>
      </c>
      <c r="G113">
        <v>86</v>
      </c>
      <c r="H113">
        <v>1.03</v>
      </c>
      <c r="I113">
        <v>13.82</v>
      </c>
      <c r="J113" s="7">
        <v>12.71</v>
      </c>
      <c r="K113" s="6">
        <v>39622</v>
      </c>
    </row>
    <row r="114" spans="1:11" x14ac:dyDescent="0.25">
      <c r="A114">
        <v>316</v>
      </c>
      <c r="B114" s="6">
        <v>39609</v>
      </c>
      <c r="C114" t="s">
        <v>12</v>
      </c>
      <c r="D114">
        <v>5.0999999999999996</v>
      </c>
      <c r="E114">
        <v>5.15</v>
      </c>
      <c r="F114" s="27">
        <v>700</v>
      </c>
      <c r="G114">
        <v>119</v>
      </c>
      <c r="H114">
        <v>0.99</v>
      </c>
      <c r="I114">
        <v>11.27</v>
      </c>
      <c r="J114" s="7">
        <v>10.53</v>
      </c>
      <c r="K114" s="6">
        <v>39622</v>
      </c>
    </row>
    <row r="115" spans="1:11" x14ac:dyDescent="0.25">
      <c r="A115">
        <v>317</v>
      </c>
      <c r="B115" s="6">
        <v>39597</v>
      </c>
      <c r="C115" t="s">
        <v>11</v>
      </c>
      <c r="D115">
        <v>5</v>
      </c>
      <c r="E115">
        <v>5.07</v>
      </c>
      <c r="F115" s="27">
        <v>550</v>
      </c>
      <c r="G115">
        <v>87</v>
      </c>
      <c r="H115">
        <v>1.05</v>
      </c>
      <c r="I115">
        <v>12.32</v>
      </c>
      <c r="J115" s="7">
        <v>11.27</v>
      </c>
      <c r="K115" s="6">
        <v>39638</v>
      </c>
    </row>
    <row r="116" spans="1:11" x14ac:dyDescent="0.25">
      <c r="A116">
        <v>317</v>
      </c>
      <c r="B116" s="6">
        <v>39597</v>
      </c>
      <c r="C116" t="s">
        <v>12</v>
      </c>
      <c r="D116">
        <v>5.08</v>
      </c>
      <c r="E116">
        <v>5.0999999999999996</v>
      </c>
      <c r="F116" s="27">
        <v>700</v>
      </c>
      <c r="G116">
        <v>56</v>
      </c>
      <c r="H116">
        <v>1.03</v>
      </c>
      <c r="I116">
        <v>11.15</v>
      </c>
      <c r="J116" s="7">
        <v>10.36</v>
      </c>
      <c r="K116" s="6">
        <v>39639</v>
      </c>
    </row>
    <row r="117" spans="1:11" x14ac:dyDescent="0.25">
      <c r="A117">
        <v>318</v>
      </c>
      <c r="B117" s="6">
        <v>39609</v>
      </c>
      <c r="C117" t="s">
        <v>12</v>
      </c>
      <c r="D117">
        <v>5.04</v>
      </c>
      <c r="E117">
        <v>4.97</v>
      </c>
      <c r="F117" s="27">
        <v>700</v>
      </c>
      <c r="G117">
        <v>25</v>
      </c>
      <c r="H117">
        <v>1.01</v>
      </c>
      <c r="I117">
        <v>11.3</v>
      </c>
      <c r="J117" s="7">
        <v>10.58</v>
      </c>
      <c r="K117" s="6">
        <v>39623</v>
      </c>
    </row>
    <row r="118" spans="1:11" x14ac:dyDescent="0.25">
      <c r="A118">
        <v>318</v>
      </c>
      <c r="B118" s="6">
        <v>39609</v>
      </c>
      <c r="C118" t="s">
        <v>11</v>
      </c>
      <c r="D118">
        <v>5.09</v>
      </c>
      <c r="E118">
        <v>5.04</v>
      </c>
      <c r="F118" s="27">
        <v>550</v>
      </c>
      <c r="G118">
        <v>84</v>
      </c>
      <c r="H118">
        <v>1.02</v>
      </c>
      <c r="I118">
        <v>11.11</v>
      </c>
      <c r="J118" s="7">
        <v>10.220000000000001</v>
      </c>
      <c r="K118" s="6">
        <v>39624</v>
      </c>
    </row>
    <row r="119" spans="1:11" x14ac:dyDescent="0.25">
      <c r="A119">
        <v>319</v>
      </c>
      <c r="B119" s="6">
        <v>39597</v>
      </c>
      <c r="C119" t="s">
        <v>12</v>
      </c>
      <c r="D119">
        <v>5.01</v>
      </c>
      <c r="E119">
        <v>5.0199999999999996</v>
      </c>
      <c r="F119" s="27">
        <v>700</v>
      </c>
      <c r="G119">
        <v>66</v>
      </c>
      <c r="H119">
        <v>1</v>
      </c>
      <c r="I119">
        <v>12.32</v>
      </c>
      <c r="J119" s="7">
        <v>11.37</v>
      </c>
      <c r="K119" s="6">
        <v>39637</v>
      </c>
    </row>
    <row r="120" spans="1:11" x14ac:dyDescent="0.25">
      <c r="A120">
        <v>319</v>
      </c>
      <c r="B120" s="6">
        <v>39597</v>
      </c>
      <c r="C120" t="s">
        <v>11</v>
      </c>
      <c r="D120">
        <v>5.0199999999999996</v>
      </c>
      <c r="E120">
        <v>4.96</v>
      </c>
      <c r="F120" s="27">
        <v>550</v>
      </c>
      <c r="G120">
        <v>26</v>
      </c>
      <c r="H120">
        <v>1.01</v>
      </c>
      <c r="I120">
        <v>10.94</v>
      </c>
      <c r="J120" s="7">
        <v>9.9700000000000006</v>
      </c>
      <c r="K120" s="6">
        <v>39639</v>
      </c>
    </row>
    <row r="121" spans="1:11" x14ac:dyDescent="0.25">
      <c r="A121">
        <v>323</v>
      </c>
      <c r="B121" s="6">
        <v>39597</v>
      </c>
      <c r="C121" t="s">
        <v>11</v>
      </c>
      <c r="D121">
        <v>4.99</v>
      </c>
      <c r="E121">
        <v>4.99</v>
      </c>
      <c r="F121" s="27">
        <v>550</v>
      </c>
      <c r="G121">
        <v>4</v>
      </c>
      <c r="H121">
        <v>1.03</v>
      </c>
      <c r="I121">
        <v>10.58</v>
      </c>
      <c r="J121" s="7">
        <v>9.61</v>
      </c>
      <c r="K121" s="6">
        <v>39639</v>
      </c>
    </row>
    <row r="122" spans="1:11" x14ac:dyDescent="0.25">
      <c r="A122">
        <v>323</v>
      </c>
      <c r="B122" s="6">
        <v>39597</v>
      </c>
      <c r="C122" t="s">
        <v>12</v>
      </c>
      <c r="D122">
        <v>4.99</v>
      </c>
      <c r="E122">
        <v>4.97</v>
      </c>
      <c r="F122" s="27">
        <v>700</v>
      </c>
      <c r="G122">
        <v>37</v>
      </c>
      <c r="H122">
        <v>1.04</v>
      </c>
      <c r="I122">
        <v>10.69</v>
      </c>
      <c r="J122" s="7">
        <v>9.86</v>
      </c>
      <c r="K122" s="6">
        <v>39639</v>
      </c>
    </row>
    <row r="123" spans="1:11" x14ac:dyDescent="0.25">
      <c r="A123">
        <v>324</v>
      </c>
      <c r="B123" s="6">
        <v>39609</v>
      </c>
      <c r="C123" t="s">
        <v>12</v>
      </c>
      <c r="D123">
        <v>5.0199999999999996</v>
      </c>
      <c r="E123">
        <v>5.01</v>
      </c>
      <c r="F123" s="27">
        <v>700</v>
      </c>
      <c r="G123">
        <v>82</v>
      </c>
      <c r="H123">
        <v>0.99</v>
      </c>
      <c r="I123">
        <v>11.29</v>
      </c>
      <c r="J123" s="7">
        <v>10.68</v>
      </c>
      <c r="K123" s="6">
        <v>39624</v>
      </c>
    </row>
    <row r="124" spans="1:11" x14ac:dyDescent="0.25">
      <c r="A124">
        <v>324</v>
      </c>
      <c r="B124" s="6">
        <v>39609</v>
      </c>
      <c r="C124" t="s">
        <v>11</v>
      </c>
      <c r="D124">
        <v>5.01</v>
      </c>
      <c r="E124">
        <v>5.13</v>
      </c>
      <c r="F124" s="27">
        <v>550</v>
      </c>
      <c r="G124">
        <v>96</v>
      </c>
      <c r="H124">
        <v>1.01</v>
      </c>
      <c r="I124">
        <v>11.02</v>
      </c>
      <c r="J124" s="7">
        <v>10.19</v>
      </c>
      <c r="K124" s="6">
        <v>39623</v>
      </c>
    </row>
    <row r="125" spans="1:11" x14ac:dyDescent="0.25">
      <c r="A125">
        <v>327</v>
      </c>
      <c r="B125" s="6">
        <v>39609</v>
      </c>
      <c r="C125" t="s">
        <v>11</v>
      </c>
      <c r="D125">
        <v>5.0199999999999996</v>
      </c>
      <c r="E125">
        <v>5.07</v>
      </c>
      <c r="F125" s="27">
        <v>550</v>
      </c>
      <c r="G125">
        <v>2</v>
      </c>
      <c r="H125">
        <v>0.99</v>
      </c>
      <c r="I125">
        <v>10.98</v>
      </c>
      <c r="J125" s="7">
        <v>9.98</v>
      </c>
      <c r="K125" s="6">
        <v>39624</v>
      </c>
    </row>
    <row r="126" spans="1:11" x14ac:dyDescent="0.25">
      <c r="A126">
        <v>327</v>
      </c>
      <c r="B126" s="6">
        <v>39609</v>
      </c>
      <c r="C126" t="s">
        <v>12</v>
      </c>
      <c r="D126">
        <v>5.01</v>
      </c>
      <c r="E126">
        <v>5.0599999999999996</v>
      </c>
      <c r="F126" s="27">
        <v>700</v>
      </c>
      <c r="G126">
        <v>47</v>
      </c>
      <c r="H126">
        <v>1.02</v>
      </c>
      <c r="I126">
        <v>10.029999999999999</v>
      </c>
      <c r="J126" s="7">
        <v>10.210000000000001</v>
      </c>
      <c r="K126" s="6">
        <v>39622</v>
      </c>
    </row>
    <row r="127" spans="1:11" x14ac:dyDescent="0.25">
      <c r="A127">
        <v>328</v>
      </c>
      <c r="B127" s="6">
        <v>39608</v>
      </c>
      <c r="C127" t="s">
        <v>11</v>
      </c>
      <c r="D127">
        <v>5.0999999999999996</v>
      </c>
      <c r="E127">
        <v>5.0599999999999996</v>
      </c>
      <c r="F127" s="27">
        <v>550</v>
      </c>
      <c r="G127">
        <v>42</v>
      </c>
      <c r="H127">
        <v>1.03</v>
      </c>
      <c r="I127">
        <v>11.43</v>
      </c>
      <c r="J127" s="7">
        <v>10.48</v>
      </c>
      <c r="K127" s="6">
        <v>39625</v>
      </c>
    </row>
    <row r="128" spans="1:11" x14ac:dyDescent="0.25">
      <c r="A128">
        <v>328</v>
      </c>
      <c r="B128" s="6">
        <v>39608</v>
      </c>
      <c r="C128" t="s">
        <v>12</v>
      </c>
      <c r="D128">
        <v>5.05</v>
      </c>
      <c r="E128">
        <v>5.0999999999999996</v>
      </c>
      <c r="F128" s="27">
        <v>700</v>
      </c>
      <c r="G128">
        <v>79</v>
      </c>
      <c r="H128">
        <v>0.99</v>
      </c>
      <c r="I128">
        <v>10.93</v>
      </c>
      <c r="J128" s="7">
        <v>10.199999999999999</v>
      </c>
      <c r="K128" s="6">
        <v>39625</v>
      </c>
    </row>
    <row r="129" spans="1:11" x14ac:dyDescent="0.25">
      <c r="A129">
        <v>330</v>
      </c>
      <c r="B129" s="6">
        <v>39608</v>
      </c>
      <c r="C129" t="s">
        <v>12</v>
      </c>
      <c r="D129">
        <v>5.0199999999999996</v>
      </c>
      <c r="E129">
        <v>5</v>
      </c>
      <c r="F129" s="27">
        <v>700</v>
      </c>
      <c r="G129">
        <v>62</v>
      </c>
      <c r="H129">
        <v>1.01</v>
      </c>
      <c r="I129">
        <v>11.98</v>
      </c>
      <c r="J129" s="7">
        <v>11.57</v>
      </c>
      <c r="K129" s="6">
        <v>39623</v>
      </c>
    </row>
    <row r="130" spans="1:11" x14ac:dyDescent="0.25">
      <c r="A130">
        <v>330</v>
      </c>
      <c r="B130" s="6">
        <v>39608</v>
      </c>
      <c r="C130" t="s">
        <v>11</v>
      </c>
      <c r="D130">
        <v>5.0199999999999996</v>
      </c>
      <c r="E130">
        <v>4.99</v>
      </c>
      <c r="F130" s="27">
        <v>550</v>
      </c>
      <c r="G130">
        <v>101</v>
      </c>
      <c r="H130">
        <v>1.06</v>
      </c>
      <c r="I130">
        <v>10.09</v>
      </c>
      <c r="J130" s="7">
        <v>9.4700000000000006</v>
      </c>
      <c r="K130" s="6">
        <v>39625</v>
      </c>
    </row>
    <row r="131" spans="1:11" x14ac:dyDescent="0.25">
      <c r="A131">
        <v>332</v>
      </c>
      <c r="B131" s="6">
        <v>39597</v>
      </c>
      <c r="C131" t="s">
        <v>12</v>
      </c>
      <c r="D131">
        <v>4.96</v>
      </c>
      <c r="E131">
        <v>5.0599999999999996</v>
      </c>
      <c r="F131" s="27">
        <v>700</v>
      </c>
      <c r="G131">
        <v>106</v>
      </c>
      <c r="H131">
        <v>0.99</v>
      </c>
      <c r="I131">
        <v>10.32</v>
      </c>
      <c r="J131" s="7">
        <v>9.6199999999999992</v>
      </c>
      <c r="K131" s="6">
        <v>39639</v>
      </c>
    </row>
    <row r="132" spans="1:11" x14ac:dyDescent="0.25">
      <c r="A132">
        <v>332</v>
      </c>
      <c r="B132" s="6">
        <v>39597</v>
      </c>
      <c r="C132" t="s">
        <v>11</v>
      </c>
      <c r="D132">
        <v>5.01</v>
      </c>
      <c r="E132">
        <v>5</v>
      </c>
      <c r="F132" s="27">
        <v>550</v>
      </c>
      <c r="G132">
        <v>77</v>
      </c>
      <c r="H132">
        <v>0</v>
      </c>
      <c r="I132">
        <v>11.5</v>
      </c>
      <c r="J132" s="7">
        <v>10.5</v>
      </c>
      <c r="K132" s="6">
        <v>39639</v>
      </c>
    </row>
    <row r="133" spans="1:11" x14ac:dyDescent="0.25">
      <c r="A133">
        <v>333</v>
      </c>
      <c r="B133" s="6">
        <v>39597</v>
      </c>
      <c r="C133" t="s">
        <v>12</v>
      </c>
      <c r="D133">
        <v>5.05</v>
      </c>
      <c r="E133">
        <v>5</v>
      </c>
      <c r="F133" s="27">
        <v>700</v>
      </c>
      <c r="G133" s="28">
        <v>109</v>
      </c>
      <c r="H133">
        <v>1.02</v>
      </c>
      <c r="I133">
        <v>11.73</v>
      </c>
      <c r="J133" s="7">
        <v>10.74</v>
      </c>
      <c r="K133" s="6">
        <v>39638</v>
      </c>
    </row>
    <row r="134" spans="1:11" x14ac:dyDescent="0.25">
      <c r="A134">
        <v>333</v>
      </c>
      <c r="B134" s="6">
        <v>39597</v>
      </c>
      <c r="C134" t="s">
        <v>11</v>
      </c>
      <c r="D134">
        <v>4.96</v>
      </c>
      <c r="E134">
        <v>5.04</v>
      </c>
      <c r="F134" s="27">
        <v>550</v>
      </c>
      <c r="G134">
        <v>91</v>
      </c>
      <c r="H134">
        <v>1.05</v>
      </c>
      <c r="I134">
        <v>11.93</v>
      </c>
      <c r="J134" s="7">
        <v>10.81</v>
      </c>
      <c r="K134" s="6">
        <v>39639</v>
      </c>
    </row>
    <row r="135" spans="1:11" x14ac:dyDescent="0.25">
      <c r="A135">
        <v>335</v>
      </c>
      <c r="B135" s="6">
        <v>39597</v>
      </c>
      <c r="C135" t="s">
        <v>12</v>
      </c>
      <c r="D135">
        <v>4.9800000000000004</v>
      </c>
      <c r="E135">
        <v>4.99</v>
      </c>
      <c r="F135" s="27">
        <v>700</v>
      </c>
      <c r="G135">
        <v>70</v>
      </c>
      <c r="H135">
        <v>1.01</v>
      </c>
      <c r="I135">
        <v>11.06</v>
      </c>
      <c r="J135" s="7">
        <v>10.35</v>
      </c>
      <c r="K135" s="6">
        <v>39639</v>
      </c>
    </row>
    <row r="136" spans="1:11" x14ac:dyDescent="0.25">
      <c r="A136">
        <v>335</v>
      </c>
      <c r="B136" s="6">
        <v>39597</v>
      </c>
      <c r="C136" t="s">
        <v>11</v>
      </c>
      <c r="D136">
        <v>5.08</v>
      </c>
      <c r="E136">
        <v>5.07</v>
      </c>
      <c r="F136" s="27">
        <v>550</v>
      </c>
      <c r="G136">
        <v>9</v>
      </c>
      <c r="H136">
        <v>0.99</v>
      </c>
      <c r="I136">
        <v>12.04</v>
      </c>
      <c r="J136" s="7">
        <v>10.96</v>
      </c>
      <c r="K136" s="6">
        <v>39639</v>
      </c>
    </row>
    <row r="137" spans="1:11" x14ac:dyDescent="0.25">
      <c r="A137">
        <v>339</v>
      </c>
      <c r="B137" s="6">
        <v>39608</v>
      </c>
      <c r="C137" t="s">
        <v>11</v>
      </c>
      <c r="D137">
        <v>5.03</v>
      </c>
      <c r="E137">
        <v>4.96</v>
      </c>
      <c r="F137" s="27">
        <v>550</v>
      </c>
      <c r="G137">
        <v>120</v>
      </c>
      <c r="H137">
        <v>1.01</v>
      </c>
      <c r="I137">
        <v>11.54</v>
      </c>
      <c r="J137" s="7">
        <v>10.42</v>
      </c>
      <c r="K137" s="6">
        <v>39625</v>
      </c>
    </row>
    <row r="138" spans="1:11" x14ac:dyDescent="0.25">
      <c r="A138">
        <v>339</v>
      </c>
      <c r="B138" s="6">
        <v>39608</v>
      </c>
      <c r="C138" t="s">
        <v>12</v>
      </c>
      <c r="D138">
        <v>4.9800000000000004</v>
      </c>
      <c r="E138">
        <v>5.03</v>
      </c>
      <c r="F138" s="27">
        <v>700</v>
      </c>
      <c r="G138">
        <v>25</v>
      </c>
      <c r="H138">
        <v>1.01</v>
      </c>
      <c r="I138">
        <v>10.78</v>
      </c>
      <c r="J138" s="7">
        <v>9.91</v>
      </c>
      <c r="K138" s="6">
        <v>39631</v>
      </c>
    </row>
    <row r="139" spans="1:11" x14ac:dyDescent="0.25">
      <c r="A139">
        <v>340</v>
      </c>
      <c r="B139" s="6">
        <v>39608</v>
      </c>
      <c r="C139" t="s">
        <v>11</v>
      </c>
      <c r="D139">
        <v>5.0199999999999996</v>
      </c>
      <c r="E139">
        <v>4.96</v>
      </c>
      <c r="F139" s="27">
        <v>550</v>
      </c>
      <c r="G139">
        <v>53</v>
      </c>
      <c r="H139">
        <v>0.98</v>
      </c>
      <c r="I139">
        <v>11.08</v>
      </c>
      <c r="J139" s="7">
        <v>10.02</v>
      </c>
      <c r="K139" s="6">
        <v>39623</v>
      </c>
    </row>
    <row r="140" spans="1:11" x14ac:dyDescent="0.25">
      <c r="A140">
        <v>340</v>
      </c>
      <c r="B140" s="6">
        <v>39608</v>
      </c>
      <c r="C140" t="s">
        <v>12</v>
      </c>
      <c r="D140">
        <v>5.0199999999999996</v>
      </c>
      <c r="E140">
        <v>5.04</v>
      </c>
      <c r="F140" s="27">
        <v>700</v>
      </c>
      <c r="G140">
        <v>129</v>
      </c>
      <c r="H140">
        <v>1.02</v>
      </c>
      <c r="I140">
        <v>11.3</v>
      </c>
      <c r="J140" s="7">
        <v>10.55</v>
      </c>
      <c r="K140" s="6">
        <v>39625</v>
      </c>
    </row>
    <row r="141" spans="1:11" x14ac:dyDescent="0.25">
      <c r="A141">
        <v>342</v>
      </c>
      <c r="B141" s="6">
        <v>39608</v>
      </c>
      <c r="C141" t="s">
        <v>12</v>
      </c>
      <c r="D141">
        <v>5.03</v>
      </c>
      <c r="E141">
        <v>5.12</v>
      </c>
      <c r="F141" s="27">
        <v>700</v>
      </c>
      <c r="G141">
        <v>22</v>
      </c>
      <c r="H141">
        <v>1</v>
      </c>
      <c r="I141">
        <v>13.04</v>
      </c>
      <c r="J141" s="7">
        <v>12.07</v>
      </c>
      <c r="K141" s="6">
        <v>39623</v>
      </c>
    </row>
    <row r="142" spans="1:11" x14ac:dyDescent="0.25">
      <c r="A142">
        <v>342</v>
      </c>
      <c r="B142" s="6">
        <v>39608</v>
      </c>
      <c r="C142" t="s">
        <v>11</v>
      </c>
      <c r="D142">
        <v>5.0199999999999996</v>
      </c>
      <c r="E142">
        <v>5</v>
      </c>
      <c r="F142" s="27">
        <v>550</v>
      </c>
      <c r="G142">
        <v>93</v>
      </c>
      <c r="H142">
        <v>1.01</v>
      </c>
      <c r="I142">
        <v>10.48</v>
      </c>
      <c r="J142" s="7">
        <v>9.4600000000000009</v>
      </c>
      <c r="K142" s="6">
        <v>39625</v>
      </c>
    </row>
    <row r="143" spans="1:11" x14ac:dyDescent="0.25">
      <c r="A143">
        <v>344</v>
      </c>
      <c r="B143" s="6">
        <v>39608</v>
      </c>
      <c r="C143" t="s">
        <v>11</v>
      </c>
      <c r="D143">
        <v>4.95</v>
      </c>
      <c r="E143">
        <v>4.96</v>
      </c>
      <c r="F143" s="27">
        <v>550</v>
      </c>
      <c r="G143">
        <v>69</v>
      </c>
      <c r="H143">
        <v>1</v>
      </c>
      <c r="I143">
        <v>10.34</v>
      </c>
      <c r="J143" s="7">
        <v>9.51</v>
      </c>
      <c r="K143" s="6">
        <v>39623</v>
      </c>
    </row>
    <row r="144" spans="1:11" x14ac:dyDescent="0.25">
      <c r="A144">
        <v>344</v>
      </c>
      <c r="B144" s="6">
        <v>39608</v>
      </c>
      <c r="C144" t="s">
        <v>12</v>
      </c>
      <c r="D144">
        <v>4.99</v>
      </c>
      <c r="E144">
        <v>5.01</v>
      </c>
      <c r="F144" s="27">
        <v>700</v>
      </c>
      <c r="G144">
        <v>90</v>
      </c>
      <c r="H144">
        <v>1.01</v>
      </c>
      <c r="I144">
        <v>11.42</v>
      </c>
      <c r="J144" s="7">
        <v>10.63</v>
      </c>
      <c r="K144" s="6">
        <v>39623</v>
      </c>
    </row>
    <row r="145" spans="1:11" x14ac:dyDescent="0.25">
      <c r="A145">
        <v>346</v>
      </c>
      <c r="B145" s="6">
        <v>39597</v>
      </c>
      <c r="C145" t="s">
        <v>11</v>
      </c>
      <c r="D145">
        <v>4.99</v>
      </c>
      <c r="E145">
        <v>5.03</v>
      </c>
      <c r="F145" s="27">
        <v>550</v>
      </c>
      <c r="G145">
        <v>125</v>
      </c>
      <c r="H145">
        <v>1</v>
      </c>
      <c r="I145">
        <v>9.8800000000000008</v>
      </c>
      <c r="J145" s="7">
        <v>9.09</v>
      </c>
      <c r="K145" s="6">
        <v>39638</v>
      </c>
    </row>
    <row r="146" spans="1:11" x14ac:dyDescent="0.25">
      <c r="A146">
        <v>346</v>
      </c>
      <c r="B146" s="6">
        <v>39597</v>
      </c>
      <c r="C146" t="s">
        <v>12</v>
      </c>
      <c r="D146">
        <v>5</v>
      </c>
      <c r="E146">
        <v>5.05</v>
      </c>
      <c r="F146" s="27">
        <v>700</v>
      </c>
      <c r="G146">
        <v>52</v>
      </c>
      <c r="H146">
        <v>1</v>
      </c>
      <c r="I146">
        <v>12.9</v>
      </c>
      <c r="J146" s="7">
        <v>11.84</v>
      </c>
      <c r="K146" s="6">
        <v>39636</v>
      </c>
    </row>
    <row r="147" spans="1:11" x14ac:dyDescent="0.25">
      <c r="A147">
        <v>348</v>
      </c>
      <c r="B147" s="6">
        <v>39608</v>
      </c>
      <c r="C147" t="s">
        <v>12</v>
      </c>
      <c r="D147">
        <v>5.0199999999999996</v>
      </c>
      <c r="E147">
        <v>5.01</v>
      </c>
      <c r="F147" s="27">
        <v>700</v>
      </c>
      <c r="G147">
        <v>72</v>
      </c>
      <c r="H147">
        <v>1</v>
      </c>
      <c r="I147">
        <v>10.502000000000001</v>
      </c>
      <c r="J147" s="7">
        <v>9.2200000000000006</v>
      </c>
      <c r="K147" s="6">
        <v>39623</v>
      </c>
    </row>
    <row r="148" spans="1:11" x14ac:dyDescent="0.25">
      <c r="A148">
        <v>348</v>
      </c>
      <c r="B148" s="6">
        <v>39608</v>
      </c>
      <c r="C148" t="s">
        <v>11</v>
      </c>
      <c r="D148">
        <v>5.0999999999999996</v>
      </c>
      <c r="E148">
        <v>5.04</v>
      </c>
      <c r="F148" s="27">
        <v>550</v>
      </c>
      <c r="G148">
        <v>88</v>
      </c>
      <c r="H148">
        <v>1</v>
      </c>
      <c r="I148">
        <v>10.210000000000001</v>
      </c>
      <c r="J148" s="7">
        <v>8.99</v>
      </c>
      <c r="K148" s="6">
        <v>39629</v>
      </c>
    </row>
    <row r="149" spans="1:11" x14ac:dyDescent="0.25">
      <c r="A149">
        <v>491</v>
      </c>
      <c r="B149" s="6">
        <v>39608</v>
      </c>
      <c r="C149" t="s">
        <v>11</v>
      </c>
      <c r="D149">
        <v>5.0199999999999996</v>
      </c>
      <c r="E149">
        <v>4.9800000000000004</v>
      </c>
      <c r="F149" s="27">
        <v>550</v>
      </c>
      <c r="G149">
        <v>17</v>
      </c>
      <c r="H149">
        <v>1.01</v>
      </c>
      <c r="I149">
        <v>12.06</v>
      </c>
      <c r="J149" s="7">
        <v>10.78</v>
      </c>
      <c r="K149" s="6">
        <v>39625</v>
      </c>
    </row>
    <row r="150" spans="1:11" x14ac:dyDescent="0.25">
      <c r="A150">
        <v>491</v>
      </c>
      <c r="B150" s="6">
        <v>39608</v>
      </c>
      <c r="C150" t="s">
        <v>12</v>
      </c>
      <c r="D150">
        <v>5.0199999999999996</v>
      </c>
      <c r="E150">
        <v>5.03</v>
      </c>
      <c r="F150" s="27">
        <v>700</v>
      </c>
      <c r="G150">
        <v>51</v>
      </c>
      <c r="H150">
        <v>1.01</v>
      </c>
      <c r="I150">
        <v>11.35</v>
      </c>
      <c r="J150">
        <v>10.38</v>
      </c>
      <c r="K150" s="6">
        <v>39640</v>
      </c>
    </row>
    <row r="151" spans="1:11" x14ac:dyDescent="0.25">
      <c r="A151">
        <v>492</v>
      </c>
      <c r="B151" s="6">
        <v>39598</v>
      </c>
      <c r="C151" t="s">
        <v>12</v>
      </c>
      <c r="D151">
        <v>5.04</v>
      </c>
      <c r="E151">
        <v>4.9800000000000004</v>
      </c>
      <c r="F151" s="27">
        <v>700</v>
      </c>
      <c r="G151">
        <v>85</v>
      </c>
      <c r="H151">
        <v>1.01</v>
      </c>
      <c r="I151">
        <v>11.27</v>
      </c>
      <c r="J151" s="7">
        <v>10.34</v>
      </c>
      <c r="K151" s="6">
        <v>39632</v>
      </c>
    </row>
    <row r="152" spans="1:11" x14ac:dyDescent="0.25">
      <c r="A152">
        <v>492</v>
      </c>
      <c r="B152" s="6">
        <v>39598</v>
      </c>
      <c r="C152" t="s">
        <v>11</v>
      </c>
      <c r="D152">
        <v>5.04</v>
      </c>
      <c r="E152">
        <v>5.0599999999999996</v>
      </c>
      <c r="F152" s="27">
        <v>550</v>
      </c>
      <c r="G152">
        <v>84</v>
      </c>
      <c r="H152">
        <v>1.02</v>
      </c>
      <c r="I152">
        <v>11.17</v>
      </c>
      <c r="J152" s="7">
        <v>10.1</v>
      </c>
      <c r="K152" s="6">
        <v>39638</v>
      </c>
    </row>
    <row r="153" spans="1:11" x14ac:dyDescent="0.25">
      <c r="A153">
        <v>494</v>
      </c>
      <c r="B153" s="6">
        <v>39608</v>
      </c>
      <c r="C153" t="s">
        <v>11</v>
      </c>
      <c r="D153">
        <v>5.1100000000000003</v>
      </c>
      <c r="E153">
        <v>5.03</v>
      </c>
      <c r="F153" s="27">
        <v>550</v>
      </c>
      <c r="G153">
        <v>74</v>
      </c>
      <c r="H153">
        <v>0.98</v>
      </c>
      <c r="I153">
        <v>11.32</v>
      </c>
      <c r="J153" s="7">
        <v>10.199999999999999</v>
      </c>
      <c r="K153" s="6">
        <v>39623</v>
      </c>
    </row>
    <row r="154" spans="1:11" x14ac:dyDescent="0.25">
      <c r="A154">
        <v>494</v>
      </c>
      <c r="B154" s="6">
        <v>39608</v>
      </c>
      <c r="C154" t="s">
        <v>12</v>
      </c>
      <c r="D154">
        <v>5.0199999999999996</v>
      </c>
      <c r="E154">
        <v>5.05</v>
      </c>
      <c r="F154" s="27">
        <v>700</v>
      </c>
      <c r="G154">
        <v>83</v>
      </c>
      <c r="H154">
        <v>0.99</v>
      </c>
      <c r="I154">
        <v>10.88</v>
      </c>
      <c r="J154" s="7">
        <v>10.1</v>
      </c>
      <c r="K154" s="6">
        <v>39625</v>
      </c>
    </row>
    <row r="155" spans="1:11" x14ac:dyDescent="0.25">
      <c r="A155">
        <v>495</v>
      </c>
      <c r="B155" s="6">
        <v>39608</v>
      </c>
      <c r="C155" t="s">
        <v>11</v>
      </c>
      <c r="D155">
        <v>5.1100000000000003</v>
      </c>
      <c r="E155">
        <v>4.9800000000000004</v>
      </c>
      <c r="F155" s="27">
        <v>550</v>
      </c>
      <c r="G155">
        <v>20</v>
      </c>
      <c r="H155">
        <v>0.98</v>
      </c>
      <c r="I155">
        <v>11.75</v>
      </c>
      <c r="J155" s="7">
        <v>10.59</v>
      </c>
      <c r="K155" s="6">
        <v>39629</v>
      </c>
    </row>
    <row r="156" spans="1:11" x14ac:dyDescent="0.25">
      <c r="A156">
        <v>495</v>
      </c>
      <c r="B156" s="6">
        <v>39608</v>
      </c>
      <c r="C156" t="s">
        <v>12</v>
      </c>
      <c r="D156">
        <v>5.07</v>
      </c>
      <c r="E156">
        <v>5.0199999999999996</v>
      </c>
      <c r="F156" s="27">
        <v>700</v>
      </c>
      <c r="G156">
        <v>64</v>
      </c>
      <c r="H156">
        <v>1.02</v>
      </c>
      <c r="I156">
        <v>11.02</v>
      </c>
      <c r="J156" s="7">
        <v>10.39</v>
      </c>
      <c r="K156" s="6">
        <v>39625</v>
      </c>
    </row>
    <row r="157" spans="1:11" x14ac:dyDescent="0.25">
      <c r="A157">
        <v>499</v>
      </c>
      <c r="B157" s="6">
        <v>39598</v>
      </c>
      <c r="C157" t="s">
        <v>11</v>
      </c>
      <c r="D157">
        <v>5.01</v>
      </c>
      <c r="E157">
        <v>4.99</v>
      </c>
      <c r="F157" s="27">
        <v>550</v>
      </c>
      <c r="G157">
        <v>63</v>
      </c>
      <c r="H157">
        <v>1.01</v>
      </c>
      <c r="I157">
        <v>11.34</v>
      </c>
      <c r="J157" s="7">
        <v>10.19</v>
      </c>
      <c r="K157" s="6">
        <v>39636</v>
      </c>
    </row>
    <row r="158" spans="1:11" x14ac:dyDescent="0.25">
      <c r="A158">
        <v>499</v>
      </c>
      <c r="B158" s="6">
        <v>39598</v>
      </c>
      <c r="C158" t="s">
        <v>12</v>
      </c>
      <c r="D158">
        <v>4.99</v>
      </c>
      <c r="E158">
        <v>5.0199999999999996</v>
      </c>
      <c r="F158" s="27">
        <v>700</v>
      </c>
      <c r="G158">
        <v>115</v>
      </c>
      <c r="H158">
        <v>0.98</v>
      </c>
      <c r="I158">
        <v>11.13</v>
      </c>
      <c r="J158" s="7">
        <v>10.28</v>
      </c>
      <c r="K158" s="6">
        <v>39637</v>
      </c>
    </row>
    <row r="159" spans="1:11" x14ac:dyDescent="0.25">
      <c r="A159">
        <v>500</v>
      </c>
      <c r="B159" s="6">
        <v>39598</v>
      </c>
      <c r="C159" t="s">
        <v>12</v>
      </c>
      <c r="D159">
        <v>5.04</v>
      </c>
      <c r="E159">
        <v>4.9800000000000004</v>
      </c>
      <c r="F159" s="27">
        <v>700</v>
      </c>
      <c r="G159">
        <v>123</v>
      </c>
      <c r="H159">
        <v>0.99</v>
      </c>
      <c r="I159">
        <v>11.54</v>
      </c>
      <c r="J159" s="7">
        <v>10.58</v>
      </c>
      <c r="K159" s="6">
        <v>39632</v>
      </c>
    </row>
    <row r="160" spans="1:11" x14ac:dyDescent="0.25">
      <c r="A160">
        <v>500</v>
      </c>
      <c r="B160" s="6">
        <v>39598</v>
      </c>
      <c r="C160" t="s">
        <v>11</v>
      </c>
      <c r="D160">
        <v>5.07</v>
      </c>
      <c r="E160">
        <v>4.97</v>
      </c>
      <c r="F160" s="27">
        <v>550</v>
      </c>
      <c r="G160">
        <v>97</v>
      </c>
      <c r="H160">
        <v>1</v>
      </c>
      <c r="I160">
        <v>11.72</v>
      </c>
      <c r="J160" s="7">
        <v>10.59</v>
      </c>
      <c r="K160" s="6">
        <v>39636</v>
      </c>
    </row>
    <row r="161" spans="1:11" x14ac:dyDescent="0.25">
      <c r="A161">
        <v>501</v>
      </c>
      <c r="B161" s="6">
        <v>39604</v>
      </c>
      <c r="C161" t="s">
        <v>12</v>
      </c>
      <c r="D161">
        <v>4.97</v>
      </c>
      <c r="E161">
        <v>5.01</v>
      </c>
      <c r="F161" s="27">
        <v>700</v>
      </c>
      <c r="G161">
        <v>102</v>
      </c>
      <c r="H161">
        <v>1.05</v>
      </c>
      <c r="I161">
        <v>11.82</v>
      </c>
      <c r="J161">
        <v>11.036</v>
      </c>
      <c r="K161" s="6">
        <v>39630</v>
      </c>
    </row>
    <row r="162" spans="1:11" x14ac:dyDescent="0.25">
      <c r="A162">
        <v>501</v>
      </c>
      <c r="B162" s="6">
        <v>39604</v>
      </c>
      <c r="C162" t="s">
        <v>11</v>
      </c>
      <c r="D162">
        <v>5.09</v>
      </c>
      <c r="E162">
        <v>5</v>
      </c>
      <c r="F162" s="27">
        <v>550</v>
      </c>
      <c r="G162">
        <v>4</v>
      </c>
      <c r="H162">
        <v>1.02</v>
      </c>
      <c r="I162">
        <v>11.7</v>
      </c>
      <c r="J162">
        <v>10.558</v>
      </c>
      <c r="K162" s="6">
        <v>39630</v>
      </c>
    </row>
    <row r="163" spans="1:11" x14ac:dyDescent="0.25">
      <c r="A163">
        <v>502</v>
      </c>
      <c r="B163" s="6">
        <v>39604</v>
      </c>
      <c r="C163" t="s">
        <v>11</v>
      </c>
      <c r="D163">
        <v>4.97</v>
      </c>
      <c r="E163">
        <v>4.97</v>
      </c>
      <c r="F163" s="27">
        <v>550</v>
      </c>
      <c r="G163">
        <v>24</v>
      </c>
      <c r="H163">
        <v>1.03</v>
      </c>
      <c r="I163">
        <v>11.26</v>
      </c>
      <c r="J163" s="7">
        <v>10.37</v>
      </c>
      <c r="K163" s="6">
        <v>39625</v>
      </c>
    </row>
    <row r="164" spans="1:11" x14ac:dyDescent="0.25">
      <c r="A164">
        <v>502</v>
      </c>
      <c r="B164" s="6">
        <v>39604</v>
      </c>
      <c r="C164" t="s">
        <v>12</v>
      </c>
      <c r="D164">
        <v>5.0199999999999996</v>
      </c>
      <c r="E164">
        <v>5.01</v>
      </c>
      <c r="F164" s="27">
        <v>700</v>
      </c>
      <c r="G164">
        <v>8</v>
      </c>
      <c r="H164">
        <v>1.02</v>
      </c>
      <c r="I164">
        <v>11.76</v>
      </c>
      <c r="J164">
        <v>11.32</v>
      </c>
      <c r="K164" s="6">
        <v>39630</v>
      </c>
    </row>
    <row r="165" spans="1:11" x14ac:dyDescent="0.25">
      <c r="A165">
        <v>503</v>
      </c>
      <c r="B165" s="6">
        <v>39598</v>
      </c>
      <c r="C165" t="s">
        <v>11</v>
      </c>
      <c r="D165">
        <v>5.1100000000000003</v>
      </c>
      <c r="E165">
        <v>5.01</v>
      </c>
      <c r="F165" s="27">
        <v>550</v>
      </c>
      <c r="G165">
        <v>69</v>
      </c>
      <c r="H165">
        <v>1</v>
      </c>
      <c r="I165">
        <v>11.05</v>
      </c>
      <c r="J165" s="7">
        <v>10.039999999999999</v>
      </c>
      <c r="K165" s="6">
        <v>39636</v>
      </c>
    </row>
    <row r="166" spans="1:11" x14ac:dyDescent="0.25">
      <c r="A166">
        <v>503</v>
      </c>
      <c r="B166" s="6">
        <v>39598</v>
      </c>
      <c r="C166" t="s">
        <v>12</v>
      </c>
      <c r="D166">
        <v>5.04</v>
      </c>
      <c r="E166">
        <v>5.0199999999999996</v>
      </c>
      <c r="F166" s="27">
        <v>700</v>
      </c>
      <c r="G166">
        <v>65</v>
      </c>
      <c r="H166">
        <v>1.01</v>
      </c>
      <c r="I166">
        <v>11.87</v>
      </c>
      <c r="J166" s="7">
        <v>10.89</v>
      </c>
      <c r="K166" s="6">
        <v>39636</v>
      </c>
    </row>
    <row r="167" spans="1:11" x14ac:dyDescent="0.25">
      <c r="A167">
        <v>507</v>
      </c>
      <c r="B167" s="6">
        <v>39598</v>
      </c>
      <c r="C167" t="s">
        <v>11</v>
      </c>
      <c r="D167">
        <v>4.96</v>
      </c>
      <c r="E167">
        <v>5.08</v>
      </c>
      <c r="F167" s="27">
        <v>550</v>
      </c>
      <c r="G167">
        <v>124</v>
      </c>
      <c r="H167">
        <v>1</v>
      </c>
      <c r="I167">
        <v>10.3</v>
      </c>
      <c r="J167" s="7">
        <v>9.32</v>
      </c>
      <c r="K167" s="6">
        <v>39637</v>
      </c>
    </row>
    <row r="168" spans="1:11" x14ac:dyDescent="0.25">
      <c r="A168">
        <v>507</v>
      </c>
      <c r="B168" s="6">
        <v>39598</v>
      </c>
      <c r="C168" t="s">
        <v>12</v>
      </c>
      <c r="D168">
        <v>4.99</v>
      </c>
      <c r="E168">
        <v>5.03</v>
      </c>
      <c r="F168" s="27">
        <v>700</v>
      </c>
      <c r="G168">
        <v>96</v>
      </c>
      <c r="H168">
        <v>1.01</v>
      </c>
      <c r="I168">
        <v>10.57</v>
      </c>
      <c r="J168" s="7">
        <v>9.7100000000000009</v>
      </c>
      <c r="K168" s="6">
        <v>39632</v>
      </c>
    </row>
    <row r="169" spans="1:11" x14ac:dyDescent="0.25">
      <c r="A169">
        <v>509</v>
      </c>
      <c r="B169" s="6">
        <v>39604</v>
      </c>
      <c r="C169" t="s">
        <v>11</v>
      </c>
      <c r="D169">
        <v>5.09</v>
      </c>
      <c r="E169">
        <v>4.95</v>
      </c>
      <c r="F169" s="27">
        <v>550</v>
      </c>
      <c r="G169">
        <v>57</v>
      </c>
      <c r="H169">
        <v>1.03</v>
      </c>
      <c r="I169">
        <v>10.83</v>
      </c>
      <c r="J169">
        <v>9.6560000000000006</v>
      </c>
      <c r="K169" s="6">
        <v>39630</v>
      </c>
    </row>
    <row r="170" spans="1:11" x14ac:dyDescent="0.25">
      <c r="A170">
        <v>509</v>
      </c>
      <c r="B170" s="6">
        <v>39604</v>
      </c>
      <c r="C170" t="s">
        <v>12</v>
      </c>
      <c r="D170">
        <v>5</v>
      </c>
      <c r="E170">
        <v>4.97</v>
      </c>
      <c r="F170" s="27">
        <v>700</v>
      </c>
      <c r="G170">
        <v>130</v>
      </c>
      <c r="H170">
        <v>1.03</v>
      </c>
      <c r="I170">
        <v>10.44</v>
      </c>
      <c r="J170" s="7">
        <v>9.5399999999999991</v>
      </c>
      <c r="K170" s="6">
        <v>39631</v>
      </c>
    </row>
    <row r="171" spans="1:11" x14ac:dyDescent="0.25">
      <c r="A171">
        <v>510</v>
      </c>
      <c r="B171" s="6">
        <v>39604</v>
      </c>
      <c r="C171" t="s">
        <v>12</v>
      </c>
      <c r="D171">
        <v>5.03</v>
      </c>
      <c r="E171">
        <v>5.08</v>
      </c>
      <c r="F171" s="27">
        <v>700</v>
      </c>
      <c r="G171">
        <v>100</v>
      </c>
      <c r="H171">
        <v>1</v>
      </c>
      <c r="I171">
        <v>11.47</v>
      </c>
      <c r="J171" s="7">
        <v>10.45</v>
      </c>
      <c r="K171" s="6">
        <v>39629</v>
      </c>
    </row>
    <row r="172" spans="1:11" x14ac:dyDescent="0.25">
      <c r="A172">
        <v>510</v>
      </c>
      <c r="B172" s="6">
        <v>39604</v>
      </c>
      <c r="C172" t="s">
        <v>11</v>
      </c>
      <c r="D172">
        <v>5.04</v>
      </c>
      <c r="E172">
        <v>5.04</v>
      </c>
      <c r="F172" s="27">
        <v>550</v>
      </c>
      <c r="G172">
        <v>121</v>
      </c>
      <c r="H172">
        <v>1.03</v>
      </c>
      <c r="I172">
        <v>11.04</v>
      </c>
      <c r="J172" s="7">
        <v>9.9499999999999993</v>
      </c>
      <c r="K172" s="6">
        <v>39629</v>
      </c>
    </row>
    <row r="173" spans="1:11" x14ac:dyDescent="0.25">
      <c r="A173">
        <v>515</v>
      </c>
      <c r="B173" s="6">
        <v>39604</v>
      </c>
      <c r="C173" t="s">
        <v>12</v>
      </c>
      <c r="D173">
        <v>4.99</v>
      </c>
      <c r="E173">
        <v>4.99</v>
      </c>
      <c r="F173" s="27">
        <v>700</v>
      </c>
      <c r="G173">
        <v>63</v>
      </c>
      <c r="H173">
        <v>1.01</v>
      </c>
      <c r="I173">
        <v>11.44</v>
      </c>
      <c r="J173" s="7">
        <v>10.26</v>
      </c>
      <c r="K173" s="6">
        <v>39625</v>
      </c>
    </row>
    <row r="174" spans="1:11" x14ac:dyDescent="0.25">
      <c r="A174">
        <v>515</v>
      </c>
      <c r="B174" s="6">
        <v>39604</v>
      </c>
      <c r="C174" t="s">
        <v>11</v>
      </c>
      <c r="D174">
        <v>5</v>
      </c>
      <c r="E174">
        <v>5.09</v>
      </c>
      <c r="F174" s="27">
        <v>550</v>
      </c>
      <c r="G174">
        <v>104</v>
      </c>
      <c r="H174">
        <v>1</v>
      </c>
      <c r="I174">
        <v>10.210000000000001</v>
      </c>
      <c r="J174" s="7">
        <v>9.09</v>
      </c>
      <c r="K174" s="6">
        <v>39625</v>
      </c>
    </row>
    <row r="175" spans="1:11" x14ac:dyDescent="0.25">
      <c r="A175">
        <v>518</v>
      </c>
      <c r="B175" s="6">
        <v>39598</v>
      </c>
      <c r="C175" t="s">
        <v>11</v>
      </c>
      <c r="D175">
        <v>5.0199999999999996</v>
      </c>
      <c r="E175">
        <v>5</v>
      </c>
      <c r="F175" s="27">
        <v>550</v>
      </c>
      <c r="G175">
        <v>75</v>
      </c>
      <c r="H175">
        <v>1.01</v>
      </c>
      <c r="I175">
        <v>11.05</v>
      </c>
      <c r="J175" s="7">
        <v>10.029999999999999</v>
      </c>
      <c r="K175" s="6">
        <v>39637</v>
      </c>
    </row>
    <row r="176" spans="1:11" x14ac:dyDescent="0.25">
      <c r="A176">
        <v>518</v>
      </c>
      <c r="B176" s="6">
        <v>39598</v>
      </c>
      <c r="C176" t="s">
        <v>12</v>
      </c>
      <c r="D176">
        <v>5.04</v>
      </c>
      <c r="E176">
        <v>5.09</v>
      </c>
      <c r="F176" s="27">
        <v>700</v>
      </c>
      <c r="G176">
        <v>38</v>
      </c>
      <c r="H176">
        <v>1.03</v>
      </c>
      <c r="I176">
        <v>11.6</v>
      </c>
      <c r="J176" s="7">
        <v>10.78</v>
      </c>
      <c r="K176" s="6">
        <v>39636</v>
      </c>
    </row>
    <row r="177" spans="1:11" x14ac:dyDescent="0.25">
      <c r="A177">
        <v>519</v>
      </c>
      <c r="B177" s="6">
        <v>39604</v>
      </c>
      <c r="C177" t="s">
        <v>12</v>
      </c>
      <c r="D177">
        <v>5.12</v>
      </c>
      <c r="E177">
        <v>5.08</v>
      </c>
      <c r="F177" s="27">
        <v>700</v>
      </c>
      <c r="G177">
        <v>5</v>
      </c>
      <c r="H177">
        <v>0.99</v>
      </c>
      <c r="I177">
        <v>11.43</v>
      </c>
      <c r="J177" s="7">
        <v>10.4</v>
      </c>
      <c r="K177" s="6">
        <v>39631</v>
      </c>
    </row>
    <row r="178" spans="1:11" x14ac:dyDescent="0.25">
      <c r="A178">
        <v>520</v>
      </c>
      <c r="B178" s="6">
        <v>39604</v>
      </c>
      <c r="C178" t="s">
        <v>11</v>
      </c>
      <c r="D178">
        <v>5.03</v>
      </c>
      <c r="E178">
        <v>5.03</v>
      </c>
      <c r="F178" s="27">
        <v>550</v>
      </c>
      <c r="G178">
        <v>26</v>
      </c>
      <c r="H178">
        <v>1.02</v>
      </c>
      <c r="I178">
        <v>11.36</v>
      </c>
      <c r="J178" s="7">
        <v>10.36</v>
      </c>
      <c r="K178" s="6">
        <v>39629</v>
      </c>
    </row>
    <row r="179" spans="1:11" x14ac:dyDescent="0.25">
      <c r="A179">
        <v>520</v>
      </c>
      <c r="B179" s="6">
        <v>39604</v>
      </c>
      <c r="C179" t="s">
        <v>12</v>
      </c>
      <c r="D179">
        <v>5.07</v>
      </c>
      <c r="E179">
        <v>5.05</v>
      </c>
      <c r="F179" s="27">
        <v>700</v>
      </c>
      <c r="G179">
        <v>23</v>
      </c>
      <c r="H179">
        <v>1.01</v>
      </c>
      <c r="I179">
        <v>11.41</v>
      </c>
      <c r="J179" s="7">
        <v>10.73</v>
      </c>
      <c r="K179" s="6">
        <v>39630</v>
      </c>
    </row>
    <row r="180" spans="1:11" x14ac:dyDescent="0.25">
      <c r="A180">
        <v>524</v>
      </c>
      <c r="B180" s="6">
        <v>39604</v>
      </c>
      <c r="C180" t="s">
        <v>12</v>
      </c>
      <c r="D180">
        <v>5.0199999999999996</v>
      </c>
      <c r="E180">
        <v>5.0199999999999996</v>
      </c>
      <c r="F180" s="27">
        <v>700</v>
      </c>
      <c r="G180">
        <v>28</v>
      </c>
      <c r="H180">
        <v>1.05</v>
      </c>
      <c r="I180">
        <v>10.87</v>
      </c>
      <c r="J180" s="7">
        <v>10.050000000000001</v>
      </c>
      <c r="K180" s="6">
        <v>39629</v>
      </c>
    </row>
    <row r="181" spans="1:11" x14ac:dyDescent="0.25">
      <c r="A181">
        <v>524</v>
      </c>
      <c r="B181" s="6">
        <v>39604</v>
      </c>
      <c r="C181" t="s">
        <v>11</v>
      </c>
      <c r="D181">
        <v>5</v>
      </c>
      <c r="E181">
        <v>4.97</v>
      </c>
      <c r="F181" s="27">
        <v>550</v>
      </c>
      <c r="G181">
        <v>7</v>
      </c>
      <c r="H181">
        <v>0.99</v>
      </c>
      <c r="I181">
        <v>13.82</v>
      </c>
      <c r="J181">
        <v>11.536</v>
      </c>
      <c r="K181" s="6">
        <v>39630</v>
      </c>
    </row>
    <row r="182" spans="1:11" x14ac:dyDescent="0.25">
      <c r="A182">
        <v>525</v>
      </c>
      <c r="B182" s="6">
        <v>39598</v>
      </c>
      <c r="C182" t="s">
        <v>12</v>
      </c>
      <c r="D182">
        <v>5.07</v>
      </c>
      <c r="E182">
        <v>5.04</v>
      </c>
      <c r="F182" s="27">
        <v>700</v>
      </c>
      <c r="G182">
        <v>39</v>
      </c>
      <c r="H182">
        <v>1</v>
      </c>
      <c r="I182">
        <v>10.58</v>
      </c>
      <c r="J182" s="7">
        <v>9.73</v>
      </c>
      <c r="K182" s="6">
        <v>39636</v>
      </c>
    </row>
    <row r="183" spans="1:11" x14ac:dyDescent="0.25">
      <c r="A183">
        <v>525</v>
      </c>
      <c r="B183" s="6">
        <v>39598</v>
      </c>
      <c r="C183" t="s">
        <v>11</v>
      </c>
      <c r="D183">
        <v>5.0599999999999996</v>
      </c>
      <c r="E183">
        <v>5</v>
      </c>
      <c r="F183" s="27">
        <v>550</v>
      </c>
      <c r="G183">
        <v>126</v>
      </c>
      <c r="H183">
        <v>1.02</v>
      </c>
      <c r="I183">
        <v>10.98</v>
      </c>
      <c r="J183" s="7">
        <v>9.86</v>
      </c>
      <c r="K183" s="6">
        <v>39636</v>
      </c>
    </row>
    <row r="184" spans="1:11" x14ac:dyDescent="0.25">
      <c r="A184">
        <v>562</v>
      </c>
      <c r="B184" s="6">
        <v>39598</v>
      </c>
      <c r="C184" t="s">
        <v>11</v>
      </c>
      <c r="D184">
        <v>5.09</v>
      </c>
      <c r="E184">
        <v>5.01</v>
      </c>
      <c r="F184" s="27">
        <v>550</v>
      </c>
      <c r="G184">
        <v>127</v>
      </c>
      <c r="H184">
        <v>1.01</v>
      </c>
      <c r="I184">
        <v>10.75</v>
      </c>
      <c r="J184" s="7">
        <v>9.6999999999999993</v>
      </c>
      <c r="K184" s="6">
        <v>39636</v>
      </c>
    </row>
    <row r="185" spans="1:11" x14ac:dyDescent="0.25">
      <c r="A185">
        <v>562</v>
      </c>
      <c r="B185" s="6">
        <v>39598</v>
      </c>
      <c r="C185" t="s">
        <v>12</v>
      </c>
      <c r="D185">
        <v>4.9800000000000004</v>
      </c>
      <c r="E185">
        <v>4.97</v>
      </c>
      <c r="F185" s="27">
        <v>700</v>
      </c>
      <c r="G185">
        <v>113</v>
      </c>
      <c r="H185">
        <v>1</v>
      </c>
      <c r="I185">
        <v>13.59</v>
      </c>
      <c r="J185" s="7">
        <v>12.47</v>
      </c>
      <c r="K185" s="6">
        <v>39636</v>
      </c>
    </row>
    <row r="186" spans="1:11" x14ac:dyDescent="0.25">
      <c r="A186">
        <v>563</v>
      </c>
      <c r="B186" s="6">
        <v>39604</v>
      </c>
      <c r="C186" t="s">
        <v>12</v>
      </c>
      <c r="D186">
        <v>5.13</v>
      </c>
      <c r="E186">
        <v>5.01</v>
      </c>
      <c r="F186" s="27">
        <v>700</v>
      </c>
      <c r="G186">
        <v>19</v>
      </c>
      <c r="H186">
        <v>1.01</v>
      </c>
      <c r="I186">
        <v>10.97</v>
      </c>
      <c r="J186" s="7">
        <v>9.9700000000000006</v>
      </c>
      <c r="K186" s="6">
        <v>39629</v>
      </c>
    </row>
    <row r="187" spans="1:11" x14ac:dyDescent="0.25">
      <c r="A187">
        <v>563</v>
      </c>
      <c r="B187" s="6">
        <v>39604</v>
      </c>
      <c r="C187" t="s">
        <v>11</v>
      </c>
      <c r="D187">
        <v>5.0599999999999996</v>
      </c>
      <c r="E187">
        <v>5.12</v>
      </c>
      <c r="F187" s="27">
        <v>550</v>
      </c>
      <c r="G187">
        <v>50</v>
      </c>
      <c r="H187">
        <v>1</v>
      </c>
      <c r="I187">
        <v>11.36</v>
      </c>
      <c r="J187">
        <v>10.113</v>
      </c>
      <c r="K187" s="6">
        <v>39629</v>
      </c>
    </row>
    <row r="188" spans="1:11" x14ac:dyDescent="0.25">
      <c r="A188">
        <v>564</v>
      </c>
      <c r="B188" s="6">
        <v>39598</v>
      </c>
      <c r="C188" t="s">
        <v>11</v>
      </c>
      <c r="D188">
        <v>5.01</v>
      </c>
      <c r="E188">
        <v>5</v>
      </c>
      <c r="F188" s="27">
        <v>550</v>
      </c>
      <c r="G188">
        <v>99</v>
      </c>
      <c r="H188">
        <v>1.03</v>
      </c>
      <c r="I188">
        <v>10.37</v>
      </c>
      <c r="J188" s="7">
        <v>9.31</v>
      </c>
      <c r="K188" s="6">
        <v>39636</v>
      </c>
    </row>
    <row r="189" spans="1:11" x14ac:dyDescent="0.25">
      <c r="A189">
        <v>567</v>
      </c>
      <c r="B189" s="6">
        <v>39604</v>
      </c>
      <c r="C189" t="s">
        <v>12</v>
      </c>
      <c r="D189">
        <v>5.09</v>
      </c>
      <c r="E189">
        <v>4.99</v>
      </c>
      <c r="F189" s="27">
        <v>700</v>
      </c>
      <c r="G189">
        <v>60</v>
      </c>
      <c r="H189">
        <v>1</v>
      </c>
      <c r="I189">
        <v>10.98</v>
      </c>
      <c r="J189" s="7">
        <v>10.16</v>
      </c>
      <c r="K189" s="6">
        <v>39629</v>
      </c>
    </row>
    <row r="190" spans="1:11" x14ac:dyDescent="0.25">
      <c r="A190">
        <v>567</v>
      </c>
      <c r="B190" s="6">
        <v>39604</v>
      </c>
      <c r="C190" t="s">
        <v>11</v>
      </c>
      <c r="D190">
        <v>4.97</v>
      </c>
      <c r="E190">
        <v>4.97</v>
      </c>
      <c r="F190" s="27">
        <v>550</v>
      </c>
      <c r="G190">
        <v>117</v>
      </c>
      <c r="H190">
        <v>1.02</v>
      </c>
      <c r="I190">
        <v>10.79</v>
      </c>
      <c r="J190" s="7">
        <v>9.75</v>
      </c>
      <c r="K190" s="6">
        <v>39630</v>
      </c>
    </row>
    <row r="191" spans="1:11" x14ac:dyDescent="0.25">
      <c r="A191">
        <v>569</v>
      </c>
      <c r="B191" s="6">
        <v>39604</v>
      </c>
      <c r="C191" t="s">
        <v>12</v>
      </c>
      <c r="D191">
        <v>4.99</v>
      </c>
      <c r="E191">
        <v>5.0199999999999996</v>
      </c>
      <c r="F191" s="27">
        <v>700</v>
      </c>
      <c r="G191">
        <v>15</v>
      </c>
      <c r="H191">
        <v>1.03</v>
      </c>
      <c r="I191">
        <v>11.27</v>
      </c>
      <c r="J191" s="7">
        <v>10.46</v>
      </c>
      <c r="K191" s="6">
        <v>39629</v>
      </c>
    </row>
    <row r="192" spans="1:11" x14ac:dyDescent="0.25">
      <c r="A192">
        <v>569</v>
      </c>
      <c r="B192" s="6">
        <v>39604</v>
      </c>
      <c r="C192" t="s">
        <v>11</v>
      </c>
      <c r="D192">
        <v>4.93</v>
      </c>
      <c r="E192">
        <v>5.09</v>
      </c>
      <c r="F192" s="27">
        <v>550</v>
      </c>
      <c r="G192">
        <v>40</v>
      </c>
      <c r="H192">
        <v>0.99</v>
      </c>
      <c r="I192">
        <v>11.57</v>
      </c>
      <c r="J192" s="7">
        <v>10.43</v>
      </c>
      <c r="K192" s="6">
        <v>39625</v>
      </c>
    </row>
    <row r="193" spans="1:11" x14ac:dyDescent="0.25">
      <c r="A193">
        <v>570</v>
      </c>
      <c r="B193" s="6">
        <v>39598</v>
      </c>
      <c r="C193" t="s">
        <v>12</v>
      </c>
      <c r="D193">
        <v>4.99</v>
      </c>
      <c r="E193">
        <v>5</v>
      </c>
      <c r="F193" s="27">
        <v>700</v>
      </c>
      <c r="G193">
        <v>48</v>
      </c>
      <c r="H193">
        <v>1.01</v>
      </c>
      <c r="I193">
        <v>10.84</v>
      </c>
      <c r="J193" s="7">
        <v>9.85</v>
      </c>
      <c r="K193" s="6">
        <v>39632</v>
      </c>
    </row>
    <row r="194" spans="1:11" x14ac:dyDescent="0.25">
      <c r="A194">
        <v>570</v>
      </c>
      <c r="B194" s="6">
        <v>39598</v>
      </c>
      <c r="C194" t="s">
        <v>11</v>
      </c>
      <c r="D194">
        <v>5.12</v>
      </c>
      <c r="E194">
        <v>5.09</v>
      </c>
      <c r="F194" s="27">
        <v>550</v>
      </c>
      <c r="G194">
        <v>81</v>
      </c>
      <c r="H194">
        <v>1.03</v>
      </c>
      <c r="I194">
        <v>11.31</v>
      </c>
      <c r="J194" s="7">
        <v>10.130000000000001</v>
      </c>
      <c r="K194" s="6">
        <v>39632</v>
      </c>
    </row>
    <row r="195" spans="1:11" x14ac:dyDescent="0.25">
      <c r="A195">
        <v>573</v>
      </c>
      <c r="B195" s="6">
        <v>39604</v>
      </c>
      <c r="C195" t="s">
        <v>12</v>
      </c>
      <c r="D195">
        <v>4.9400000000000004</v>
      </c>
      <c r="E195">
        <v>5</v>
      </c>
      <c r="F195" s="27">
        <v>700</v>
      </c>
      <c r="G195">
        <v>21</v>
      </c>
      <c r="H195">
        <v>1.02</v>
      </c>
      <c r="I195">
        <v>11.04</v>
      </c>
      <c r="J195" s="7">
        <v>10.47</v>
      </c>
      <c r="K195" s="6">
        <v>39629</v>
      </c>
    </row>
    <row r="196" spans="1:11" x14ac:dyDescent="0.25">
      <c r="A196">
        <v>573</v>
      </c>
      <c r="B196" s="6">
        <v>39604</v>
      </c>
      <c r="C196" t="s">
        <v>11</v>
      </c>
      <c r="D196">
        <v>4.9800000000000004</v>
      </c>
      <c r="E196">
        <v>4.97</v>
      </c>
      <c r="F196" s="27">
        <v>550</v>
      </c>
      <c r="G196">
        <v>123</v>
      </c>
      <c r="H196">
        <v>0.98</v>
      </c>
      <c r="I196">
        <v>10.25</v>
      </c>
      <c r="J196" s="7">
        <v>9.36</v>
      </c>
      <c r="K196" s="6">
        <v>39629</v>
      </c>
    </row>
    <row r="197" spans="1:11" x14ac:dyDescent="0.25">
      <c r="A197">
        <v>575</v>
      </c>
      <c r="B197" s="6">
        <v>39604</v>
      </c>
      <c r="C197" t="s">
        <v>11</v>
      </c>
      <c r="D197">
        <v>5.0199999999999996</v>
      </c>
      <c r="E197">
        <v>4.9400000000000004</v>
      </c>
      <c r="F197" s="27">
        <v>550</v>
      </c>
      <c r="G197">
        <v>75</v>
      </c>
      <c r="H197">
        <v>1.01</v>
      </c>
      <c r="I197">
        <v>11.06</v>
      </c>
      <c r="J197" s="7">
        <v>9.91</v>
      </c>
      <c r="K197" s="6">
        <v>39629</v>
      </c>
    </row>
    <row r="198" spans="1:11" x14ac:dyDescent="0.25">
      <c r="A198">
        <v>575</v>
      </c>
      <c r="B198" s="6">
        <v>39604</v>
      </c>
      <c r="C198" t="s">
        <v>12</v>
      </c>
      <c r="D198">
        <v>5.0199999999999996</v>
      </c>
      <c r="E198">
        <v>5.0599999999999996</v>
      </c>
      <c r="F198" s="27">
        <v>700</v>
      </c>
      <c r="G198">
        <v>35</v>
      </c>
      <c r="H198">
        <v>1.03</v>
      </c>
      <c r="I198">
        <v>10.93</v>
      </c>
      <c r="J198">
        <v>10.138</v>
      </c>
      <c r="K198" s="6">
        <v>39630</v>
      </c>
    </row>
    <row r="199" spans="1:11" x14ac:dyDescent="0.25">
      <c r="A199">
        <v>577</v>
      </c>
      <c r="B199" s="6">
        <v>39598</v>
      </c>
      <c r="C199" t="s">
        <v>11</v>
      </c>
      <c r="D199">
        <v>5.03</v>
      </c>
      <c r="E199">
        <v>5.0999999999999996</v>
      </c>
      <c r="F199" s="27">
        <v>550</v>
      </c>
      <c r="G199">
        <v>8</v>
      </c>
      <c r="H199">
        <v>1.01</v>
      </c>
      <c r="I199">
        <v>11.57</v>
      </c>
      <c r="J199" s="7">
        <v>10.52</v>
      </c>
      <c r="K199" s="6">
        <v>39637</v>
      </c>
    </row>
    <row r="200" spans="1:11" x14ac:dyDescent="0.25">
      <c r="A200">
        <v>577</v>
      </c>
      <c r="B200" s="6">
        <v>39598</v>
      </c>
      <c r="C200" t="s">
        <v>12</v>
      </c>
      <c r="D200">
        <v>5.01</v>
      </c>
      <c r="E200">
        <v>5.01</v>
      </c>
      <c r="F200" s="27">
        <v>700</v>
      </c>
      <c r="G200">
        <v>43</v>
      </c>
      <c r="H200">
        <v>1.03</v>
      </c>
      <c r="I200">
        <v>11.32</v>
      </c>
      <c r="J200" s="7">
        <v>10.53</v>
      </c>
      <c r="K200" s="6">
        <v>39639</v>
      </c>
    </row>
    <row r="201" spans="1:11" x14ac:dyDescent="0.25">
      <c r="A201">
        <v>580</v>
      </c>
      <c r="B201" s="6">
        <v>39603</v>
      </c>
      <c r="C201" t="s">
        <v>12</v>
      </c>
      <c r="D201">
        <v>5.12</v>
      </c>
      <c r="E201">
        <v>5.09</v>
      </c>
      <c r="F201" s="27">
        <v>700</v>
      </c>
      <c r="G201">
        <v>58</v>
      </c>
      <c r="H201">
        <v>1.03</v>
      </c>
      <c r="I201">
        <v>11.2</v>
      </c>
      <c r="J201">
        <v>10.284000000000001</v>
      </c>
      <c r="K201" s="6">
        <v>39630</v>
      </c>
    </row>
    <row r="202" spans="1:11" x14ac:dyDescent="0.25">
      <c r="A202">
        <v>580</v>
      </c>
      <c r="B202" s="6">
        <v>39603</v>
      </c>
      <c r="C202" t="s">
        <v>11</v>
      </c>
      <c r="D202">
        <v>5</v>
      </c>
      <c r="E202">
        <v>4.97</v>
      </c>
      <c r="F202" s="27">
        <v>550</v>
      </c>
      <c r="G202">
        <v>109</v>
      </c>
      <c r="H202">
        <v>1.02</v>
      </c>
      <c r="I202">
        <v>10.26</v>
      </c>
      <c r="J202">
        <v>9.2149999999999999</v>
      </c>
      <c r="K202" s="6">
        <v>39630</v>
      </c>
    </row>
    <row r="203" spans="1:11" x14ac:dyDescent="0.25">
      <c r="A203">
        <v>581</v>
      </c>
      <c r="B203" s="6">
        <v>39603</v>
      </c>
      <c r="C203" t="s">
        <v>12</v>
      </c>
      <c r="D203">
        <v>5.0199999999999996</v>
      </c>
      <c r="E203">
        <v>5.13</v>
      </c>
      <c r="F203" s="27">
        <v>700</v>
      </c>
      <c r="G203">
        <v>91</v>
      </c>
      <c r="H203">
        <v>1.05</v>
      </c>
      <c r="I203">
        <v>11.04</v>
      </c>
      <c r="J203">
        <v>10.340999999999999</v>
      </c>
      <c r="K203" s="6">
        <v>39630</v>
      </c>
    </row>
    <row r="204" spans="1:11" x14ac:dyDescent="0.25">
      <c r="A204">
        <v>581</v>
      </c>
      <c r="B204" s="6">
        <v>39603</v>
      </c>
      <c r="C204" t="s">
        <v>11</v>
      </c>
      <c r="D204">
        <v>5.01</v>
      </c>
      <c r="E204">
        <v>4.97</v>
      </c>
      <c r="F204" s="27">
        <v>550</v>
      </c>
      <c r="G204">
        <v>31</v>
      </c>
      <c r="H204">
        <v>1.02</v>
      </c>
      <c r="I204">
        <v>10.56</v>
      </c>
      <c r="J204">
        <v>9.61</v>
      </c>
      <c r="K204" s="6">
        <v>39630</v>
      </c>
    </row>
    <row r="205" spans="1:11" x14ac:dyDescent="0.25">
      <c r="A205">
        <v>582</v>
      </c>
      <c r="B205" s="6">
        <v>39603</v>
      </c>
      <c r="C205" t="s">
        <v>12</v>
      </c>
      <c r="D205">
        <v>5.05</v>
      </c>
      <c r="E205">
        <v>5.0999999999999996</v>
      </c>
      <c r="F205" s="27">
        <v>700</v>
      </c>
      <c r="G205">
        <v>106</v>
      </c>
      <c r="H205">
        <v>1</v>
      </c>
      <c r="I205">
        <v>10.97</v>
      </c>
      <c r="J205">
        <v>10.128</v>
      </c>
      <c r="K205" s="6">
        <v>39630</v>
      </c>
    </row>
    <row r="206" spans="1:11" x14ac:dyDescent="0.25">
      <c r="A206">
        <v>582</v>
      </c>
      <c r="B206" s="6">
        <v>39603</v>
      </c>
      <c r="C206" t="s">
        <v>11</v>
      </c>
      <c r="D206">
        <v>5.1100000000000003</v>
      </c>
      <c r="E206">
        <v>5.13</v>
      </c>
      <c r="F206" s="27">
        <v>550</v>
      </c>
      <c r="G206">
        <v>33</v>
      </c>
      <c r="H206">
        <v>1.03</v>
      </c>
      <c r="I206">
        <v>10.63</v>
      </c>
      <c r="J206" s="7">
        <v>9.64</v>
      </c>
      <c r="K206" s="6">
        <v>39630</v>
      </c>
    </row>
    <row r="207" spans="1:11" x14ac:dyDescent="0.25">
      <c r="A207">
        <v>583</v>
      </c>
      <c r="B207" s="6">
        <v>39598</v>
      </c>
      <c r="C207" t="s">
        <v>11</v>
      </c>
      <c r="D207">
        <v>5.09</v>
      </c>
      <c r="E207">
        <v>5.07</v>
      </c>
      <c r="F207" s="27">
        <v>550</v>
      </c>
      <c r="G207">
        <v>110</v>
      </c>
      <c r="H207">
        <v>1.01</v>
      </c>
      <c r="I207">
        <v>10.93</v>
      </c>
      <c r="J207" s="7">
        <v>9.93</v>
      </c>
      <c r="K207" s="6">
        <v>39637</v>
      </c>
    </row>
    <row r="208" spans="1:11" x14ac:dyDescent="0.25">
      <c r="A208">
        <v>583</v>
      </c>
      <c r="B208" s="6">
        <v>39598</v>
      </c>
      <c r="C208" t="s">
        <v>12</v>
      </c>
      <c r="D208">
        <v>5.0199999999999996</v>
      </c>
      <c r="E208">
        <v>4.9400000000000004</v>
      </c>
      <c r="F208" s="27">
        <v>700</v>
      </c>
      <c r="G208">
        <v>107</v>
      </c>
      <c r="H208">
        <v>1.03</v>
      </c>
      <c r="I208">
        <v>11.81</v>
      </c>
      <c r="J208" s="7">
        <v>10.91</v>
      </c>
      <c r="K208" s="6">
        <v>39636</v>
      </c>
    </row>
    <row r="209" spans="1:11" x14ac:dyDescent="0.25">
      <c r="A209">
        <v>587</v>
      </c>
      <c r="B209" s="6">
        <v>39598</v>
      </c>
      <c r="C209" t="s">
        <v>12</v>
      </c>
      <c r="D209">
        <v>5.01</v>
      </c>
      <c r="E209">
        <v>5.0999999999999996</v>
      </c>
      <c r="F209" s="27">
        <v>700</v>
      </c>
      <c r="G209">
        <v>19</v>
      </c>
      <c r="H209">
        <v>1.02</v>
      </c>
      <c r="I209">
        <v>11.57</v>
      </c>
      <c r="J209" s="7">
        <v>10.74</v>
      </c>
      <c r="K209" s="6">
        <v>39638</v>
      </c>
    </row>
    <row r="210" spans="1:11" x14ac:dyDescent="0.25">
      <c r="A210">
        <v>587</v>
      </c>
      <c r="B210" s="6">
        <v>39598</v>
      </c>
      <c r="C210" t="s">
        <v>11</v>
      </c>
      <c r="D210">
        <v>4.9800000000000004</v>
      </c>
      <c r="E210">
        <v>4.99</v>
      </c>
      <c r="F210" s="27">
        <v>550</v>
      </c>
      <c r="G210">
        <v>112</v>
      </c>
      <c r="H210">
        <v>1.02</v>
      </c>
      <c r="I210">
        <v>11.81</v>
      </c>
      <c r="J210" s="7">
        <v>10.75</v>
      </c>
      <c r="K210" s="6">
        <v>39636</v>
      </c>
    </row>
    <row r="211" spans="1:11" x14ac:dyDescent="0.25">
      <c r="A211">
        <v>589</v>
      </c>
      <c r="B211" s="6">
        <v>39603</v>
      </c>
      <c r="C211" t="s">
        <v>11</v>
      </c>
      <c r="D211">
        <v>4.97</v>
      </c>
      <c r="E211">
        <v>5.09</v>
      </c>
      <c r="F211" s="27">
        <v>550</v>
      </c>
      <c r="G211">
        <v>93</v>
      </c>
      <c r="H211">
        <v>1.01</v>
      </c>
      <c r="I211">
        <v>10.09</v>
      </c>
      <c r="J211" s="7">
        <v>9.08</v>
      </c>
      <c r="K211" s="6">
        <v>39631</v>
      </c>
    </row>
    <row r="212" spans="1:11" x14ac:dyDescent="0.25">
      <c r="A212">
        <v>589</v>
      </c>
      <c r="B212" s="6">
        <v>39603</v>
      </c>
      <c r="C212" t="s">
        <v>12</v>
      </c>
      <c r="D212">
        <v>4.96</v>
      </c>
      <c r="E212">
        <v>5.04</v>
      </c>
      <c r="F212" s="27">
        <v>700</v>
      </c>
      <c r="G212">
        <v>92</v>
      </c>
      <c r="H212">
        <v>1.01</v>
      </c>
      <c r="I212">
        <v>10.6</v>
      </c>
      <c r="J212" s="7">
        <v>9.73</v>
      </c>
      <c r="K212" s="6">
        <v>39631</v>
      </c>
    </row>
    <row r="213" spans="1:11" x14ac:dyDescent="0.25">
      <c r="A213">
        <v>590</v>
      </c>
      <c r="B213" s="6">
        <v>39598</v>
      </c>
      <c r="C213" t="s">
        <v>11</v>
      </c>
      <c r="D213">
        <v>5.01</v>
      </c>
      <c r="E213">
        <v>5.04</v>
      </c>
      <c r="F213" s="27">
        <v>550</v>
      </c>
      <c r="G213">
        <v>12</v>
      </c>
      <c r="H213">
        <v>1.02</v>
      </c>
      <c r="I213">
        <v>10.85</v>
      </c>
      <c r="J213" s="7">
        <v>9.86</v>
      </c>
      <c r="K213" s="6">
        <v>39638</v>
      </c>
    </row>
    <row r="214" spans="1:11" x14ac:dyDescent="0.25">
      <c r="A214">
        <v>590</v>
      </c>
      <c r="B214" s="6">
        <v>39598</v>
      </c>
      <c r="C214" t="s">
        <v>12</v>
      </c>
      <c r="D214">
        <v>5.05</v>
      </c>
      <c r="E214">
        <v>5.0999999999999996</v>
      </c>
      <c r="F214" s="27">
        <v>700</v>
      </c>
      <c r="G214">
        <v>13</v>
      </c>
      <c r="H214">
        <v>1</v>
      </c>
      <c r="I214">
        <v>11.44</v>
      </c>
      <c r="J214" s="7">
        <v>10.48</v>
      </c>
      <c r="K214" s="6">
        <v>39636</v>
      </c>
    </row>
    <row r="215" spans="1:11" x14ac:dyDescent="0.25">
      <c r="A215">
        <v>591</v>
      </c>
      <c r="B215" s="6">
        <v>39603</v>
      </c>
      <c r="C215" t="s">
        <v>11</v>
      </c>
      <c r="D215">
        <v>5.08</v>
      </c>
      <c r="E215">
        <v>5.1100000000000003</v>
      </c>
      <c r="F215" s="27">
        <v>550</v>
      </c>
      <c r="G215">
        <v>89</v>
      </c>
      <c r="H215">
        <v>1.02</v>
      </c>
      <c r="I215">
        <v>11.21</v>
      </c>
      <c r="J215">
        <v>10.096</v>
      </c>
      <c r="K215" s="6">
        <v>39630</v>
      </c>
    </row>
    <row r="216" spans="1:11" x14ac:dyDescent="0.25">
      <c r="A216">
        <v>591</v>
      </c>
      <c r="B216" s="6">
        <v>39603</v>
      </c>
      <c r="C216" t="s">
        <v>12</v>
      </c>
      <c r="D216">
        <v>4.93</v>
      </c>
      <c r="E216">
        <v>5</v>
      </c>
      <c r="F216" s="27">
        <v>700</v>
      </c>
      <c r="G216">
        <v>6</v>
      </c>
      <c r="H216">
        <v>1</v>
      </c>
      <c r="I216">
        <v>10.59</v>
      </c>
      <c r="J216">
        <v>9.859</v>
      </c>
      <c r="K216" s="6">
        <v>39630</v>
      </c>
    </row>
    <row r="217" spans="1:11" x14ac:dyDescent="0.25">
      <c r="A217">
        <v>595</v>
      </c>
      <c r="B217" s="6">
        <v>39603</v>
      </c>
      <c r="C217" t="s">
        <v>11</v>
      </c>
      <c r="D217">
        <v>4.9800000000000004</v>
      </c>
      <c r="E217">
        <v>4.9800000000000004</v>
      </c>
      <c r="F217" s="27">
        <v>550</v>
      </c>
      <c r="G217">
        <v>1</v>
      </c>
      <c r="H217">
        <v>1.03</v>
      </c>
      <c r="I217">
        <v>10.49</v>
      </c>
      <c r="J217" s="7">
        <v>9.4700000000000006</v>
      </c>
      <c r="K217" s="6">
        <v>39631</v>
      </c>
    </row>
    <row r="218" spans="1:11" x14ac:dyDescent="0.25">
      <c r="A218">
        <v>595</v>
      </c>
      <c r="B218" s="6">
        <v>39603</v>
      </c>
      <c r="C218" t="s">
        <v>12</v>
      </c>
      <c r="D218">
        <v>5.01</v>
      </c>
      <c r="E218">
        <v>5.05</v>
      </c>
      <c r="F218" s="27">
        <v>700</v>
      </c>
      <c r="G218">
        <v>119</v>
      </c>
      <c r="H218">
        <v>0.98</v>
      </c>
      <c r="I218">
        <v>10.76</v>
      </c>
      <c r="J218" s="7">
        <v>9.86</v>
      </c>
      <c r="K218" s="6">
        <v>39631</v>
      </c>
    </row>
    <row r="219" spans="1:11" x14ac:dyDescent="0.25">
      <c r="A219">
        <v>631</v>
      </c>
      <c r="B219" s="6">
        <v>39601</v>
      </c>
      <c r="C219" t="s">
        <v>12</v>
      </c>
      <c r="D219">
        <v>5.03</v>
      </c>
      <c r="E219">
        <v>5.08</v>
      </c>
      <c r="F219" s="27">
        <v>700</v>
      </c>
      <c r="G219">
        <v>73</v>
      </c>
      <c r="H219">
        <v>1.01</v>
      </c>
      <c r="I219">
        <v>12.04</v>
      </c>
      <c r="J219" s="7">
        <v>11.1</v>
      </c>
      <c r="K219" s="6">
        <v>39646</v>
      </c>
    </row>
    <row r="220" spans="1:11" x14ac:dyDescent="0.25">
      <c r="A220">
        <v>631</v>
      </c>
      <c r="B220" s="6">
        <v>39601</v>
      </c>
      <c r="C220" t="s">
        <v>11</v>
      </c>
      <c r="D220">
        <v>5</v>
      </c>
      <c r="E220">
        <v>4.95</v>
      </c>
      <c r="F220" s="27">
        <v>550</v>
      </c>
      <c r="G220">
        <v>98</v>
      </c>
      <c r="H220">
        <v>1.04</v>
      </c>
      <c r="I220">
        <v>10.91</v>
      </c>
      <c r="J220">
        <v>9.85</v>
      </c>
      <c r="K220" s="6">
        <v>39646</v>
      </c>
    </row>
    <row r="221" spans="1:11" x14ac:dyDescent="0.25">
      <c r="A221">
        <v>633</v>
      </c>
      <c r="B221" s="6">
        <v>39603</v>
      </c>
      <c r="C221" t="s">
        <v>12</v>
      </c>
      <c r="D221">
        <v>5.0999999999999996</v>
      </c>
      <c r="E221">
        <v>5.0599999999999996</v>
      </c>
      <c r="F221" s="27">
        <v>700</v>
      </c>
      <c r="G221">
        <v>45</v>
      </c>
      <c r="H221">
        <v>1.04</v>
      </c>
      <c r="I221">
        <v>10.52</v>
      </c>
      <c r="J221" s="7">
        <v>9.65</v>
      </c>
      <c r="K221" s="6">
        <v>39630</v>
      </c>
    </row>
    <row r="222" spans="1:11" x14ac:dyDescent="0.25">
      <c r="A222">
        <v>633</v>
      </c>
      <c r="B222" s="6">
        <v>39603</v>
      </c>
      <c r="C222" t="s">
        <v>11</v>
      </c>
      <c r="D222">
        <v>5</v>
      </c>
      <c r="E222">
        <v>5</v>
      </c>
      <c r="F222" s="27">
        <v>550</v>
      </c>
      <c r="G222">
        <v>46</v>
      </c>
      <c r="H222">
        <v>1.01</v>
      </c>
      <c r="I222">
        <v>12.82</v>
      </c>
      <c r="J222" s="7">
        <v>11.53</v>
      </c>
      <c r="K222" s="6">
        <v>39630</v>
      </c>
    </row>
    <row r="223" spans="1:11" x14ac:dyDescent="0.25">
      <c r="A223">
        <v>634</v>
      </c>
      <c r="B223" s="6">
        <v>39601</v>
      </c>
      <c r="C223" t="s">
        <v>11</v>
      </c>
      <c r="D223">
        <v>5.03</v>
      </c>
      <c r="E223">
        <v>5.03</v>
      </c>
      <c r="F223" s="27">
        <v>550</v>
      </c>
      <c r="G223">
        <v>49</v>
      </c>
      <c r="H223">
        <v>1.02</v>
      </c>
      <c r="I223">
        <v>11.12</v>
      </c>
      <c r="J223" s="7">
        <v>10.14</v>
      </c>
      <c r="K223" s="6">
        <v>39646</v>
      </c>
    </row>
    <row r="224" spans="1:11" x14ac:dyDescent="0.25">
      <c r="A224">
        <v>634</v>
      </c>
      <c r="B224" s="6">
        <v>39601</v>
      </c>
      <c r="C224" t="s">
        <v>12</v>
      </c>
      <c r="D224">
        <v>5.07</v>
      </c>
      <c r="E224">
        <v>5.01</v>
      </c>
      <c r="F224" s="27">
        <v>700</v>
      </c>
      <c r="G224">
        <v>23</v>
      </c>
      <c r="H224">
        <v>1.01</v>
      </c>
      <c r="I224">
        <v>12.64</v>
      </c>
      <c r="J224" s="7">
        <v>11.74</v>
      </c>
      <c r="K224" s="6">
        <v>39646</v>
      </c>
    </row>
    <row r="225" spans="1:11" x14ac:dyDescent="0.25">
      <c r="A225">
        <v>635</v>
      </c>
      <c r="B225" s="6">
        <v>39603</v>
      </c>
      <c r="C225" t="s">
        <v>12</v>
      </c>
      <c r="D225">
        <v>5</v>
      </c>
      <c r="E225">
        <v>5.04</v>
      </c>
      <c r="F225" s="27">
        <v>700</v>
      </c>
      <c r="G225">
        <v>13</v>
      </c>
      <c r="H225">
        <v>0.99</v>
      </c>
      <c r="I225">
        <v>10.55</v>
      </c>
      <c r="J225" s="7">
        <v>9.76</v>
      </c>
      <c r="K225" s="6">
        <v>39629</v>
      </c>
    </row>
    <row r="226" spans="1:11" x14ac:dyDescent="0.25">
      <c r="A226">
        <v>635</v>
      </c>
      <c r="B226" s="6">
        <v>39603</v>
      </c>
      <c r="C226" t="s">
        <v>11</v>
      </c>
      <c r="D226">
        <v>5</v>
      </c>
      <c r="E226">
        <v>5.08</v>
      </c>
      <c r="F226" s="27">
        <v>550</v>
      </c>
      <c r="G226">
        <v>3</v>
      </c>
      <c r="H226">
        <v>0.97</v>
      </c>
      <c r="I226">
        <v>10.68</v>
      </c>
      <c r="J226">
        <v>9.68</v>
      </c>
      <c r="K226" s="6">
        <v>39630</v>
      </c>
    </row>
    <row r="227" spans="1:11" x14ac:dyDescent="0.25">
      <c r="A227">
        <v>636</v>
      </c>
      <c r="B227" s="6">
        <v>39603</v>
      </c>
      <c r="C227" t="s">
        <v>11</v>
      </c>
      <c r="D227">
        <v>5.01</v>
      </c>
      <c r="E227">
        <v>5.07</v>
      </c>
      <c r="F227" s="27">
        <v>550</v>
      </c>
      <c r="G227">
        <v>12</v>
      </c>
      <c r="H227">
        <v>1.02</v>
      </c>
      <c r="I227">
        <v>10.75</v>
      </c>
      <c r="J227">
        <v>9.7669999999999995</v>
      </c>
      <c r="K227" s="6">
        <v>39629</v>
      </c>
    </row>
    <row r="228" spans="1:11" x14ac:dyDescent="0.25">
      <c r="A228">
        <v>636</v>
      </c>
      <c r="B228" s="6">
        <v>39603</v>
      </c>
      <c r="C228" t="s">
        <v>12</v>
      </c>
      <c r="D228">
        <v>5.0599999999999996</v>
      </c>
      <c r="E228">
        <v>5.08</v>
      </c>
      <c r="F228" s="27">
        <v>700</v>
      </c>
      <c r="G228">
        <v>59</v>
      </c>
      <c r="H228">
        <v>1.01</v>
      </c>
      <c r="I228">
        <v>10.47</v>
      </c>
      <c r="J228" s="7">
        <v>9.7100000000000009</v>
      </c>
      <c r="K228" s="6">
        <v>39631</v>
      </c>
    </row>
    <row r="229" spans="1:11" x14ac:dyDescent="0.25">
      <c r="A229">
        <v>637</v>
      </c>
      <c r="B229" s="6">
        <v>39602</v>
      </c>
      <c r="C229" t="s">
        <v>11</v>
      </c>
      <c r="D229">
        <v>4.99</v>
      </c>
      <c r="E229">
        <v>5</v>
      </c>
      <c r="F229" s="27">
        <v>550</v>
      </c>
      <c r="G229">
        <v>60</v>
      </c>
      <c r="H229">
        <v>1.01</v>
      </c>
      <c r="I229">
        <v>10.64</v>
      </c>
      <c r="J229" s="7">
        <v>9.64</v>
      </c>
      <c r="K229" s="6">
        <v>39632</v>
      </c>
    </row>
    <row r="230" spans="1:11" x14ac:dyDescent="0.25">
      <c r="A230">
        <v>637</v>
      </c>
      <c r="B230" s="6">
        <v>39602</v>
      </c>
      <c r="C230" t="s">
        <v>12</v>
      </c>
      <c r="D230">
        <v>5</v>
      </c>
      <c r="E230">
        <v>5.0199999999999996</v>
      </c>
      <c r="F230" s="27">
        <v>700</v>
      </c>
      <c r="G230">
        <v>27</v>
      </c>
      <c r="H230">
        <v>1</v>
      </c>
      <c r="I230">
        <v>10.32</v>
      </c>
      <c r="J230" s="7">
        <v>9.58</v>
      </c>
      <c r="K230" s="6">
        <v>39639</v>
      </c>
    </row>
    <row r="231" spans="1:11" x14ac:dyDescent="0.25">
      <c r="A231">
        <v>639</v>
      </c>
      <c r="B231" s="6">
        <v>39602</v>
      </c>
      <c r="C231" t="s">
        <v>12</v>
      </c>
      <c r="D231">
        <v>4.96</v>
      </c>
      <c r="E231">
        <v>5.03</v>
      </c>
      <c r="F231" s="27">
        <v>700</v>
      </c>
      <c r="G231">
        <v>24</v>
      </c>
      <c r="H231">
        <v>1.03</v>
      </c>
      <c r="I231">
        <v>11.24</v>
      </c>
      <c r="J231" s="7">
        <v>1.036</v>
      </c>
      <c r="K231" s="6">
        <v>39636</v>
      </c>
    </row>
    <row r="232" spans="1:11" x14ac:dyDescent="0.25">
      <c r="A232">
        <v>639</v>
      </c>
      <c r="B232" s="6">
        <v>39602</v>
      </c>
      <c r="C232" t="s">
        <v>11</v>
      </c>
      <c r="D232">
        <v>5</v>
      </c>
      <c r="E232">
        <v>5.0599999999999996</v>
      </c>
      <c r="F232" s="27">
        <v>550</v>
      </c>
      <c r="G232">
        <v>96</v>
      </c>
      <c r="H232">
        <v>1.01</v>
      </c>
      <c r="I232">
        <v>10.66</v>
      </c>
      <c r="J232" s="7">
        <v>9.7200000000000006</v>
      </c>
      <c r="K232" s="6">
        <v>39640</v>
      </c>
    </row>
    <row r="233" spans="1:11" x14ac:dyDescent="0.25">
      <c r="A233">
        <v>641</v>
      </c>
      <c r="B233" s="6">
        <v>39601</v>
      </c>
      <c r="C233" t="s">
        <v>12</v>
      </c>
      <c r="D233">
        <v>5.03</v>
      </c>
      <c r="E233">
        <v>5.01</v>
      </c>
      <c r="F233" s="27">
        <v>700</v>
      </c>
      <c r="G233">
        <v>112</v>
      </c>
      <c r="H233">
        <v>1.03</v>
      </c>
      <c r="I233">
        <v>11.33</v>
      </c>
      <c r="J233" s="7">
        <v>10.45</v>
      </c>
      <c r="K233" s="6">
        <v>39646</v>
      </c>
    </row>
    <row r="234" spans="1:11" x14ac:dyDescent="0.25">
      <c r="A234">
        <v>641</v>
      </c>
      <c r="B234" s="6">
        <v>39601</v>
      </c>
      <c r="C234" t="s">
        <v>11</v>
      </c>
      <c r="D234">
        <v>5</v>
      </c>
      <c r="E234">
        <v>4.9800000000000004</v>
      </c>
      <c r="F234" s="27">
        <v>550</v>
      </c>
      <c r="G234">
        <v>77</v>
      </c>
      <c r="H234">
        <v>1</v>
      </c>
      <c r="I234">
        <v>11.8</v>
      </c>
      <c r="J234" s="7">
        <v>10.7</v>
      </c>
      <c r="K234" s="6">
        <v>39646</v>
      </c>
    </row>
    <row r="235" spans="1:11" x14ac:dyDescent="0.25">
      <c r="A235">
        <v>642</v>
      </c>
      <c r="B235" s="6">
        <v>39602</v>
      </c>
      <c r="C235" t="s">
        <v>11</v>
      </c>
      <c r="D235">
        <v>4.93</v>
      </c>
      <c r="E235">
        <v>4.92</v>
      </c>
      <c r="F235" s="27">
        <v>550</v>
      </c>
      <c r="G235">
        <v>51</v>
      </c>
      <c r="H235">
        <v>1.01</v>
      </c>
      <c r="I235">
        <v>10.85</v>
      </c>
      <c r="J235" s="7">
        <v>9.9499999999999993</v>
      </c>
      <c r="K235" s="6">
        <v>39631</v>
      </c>
    </row>
    <row r="236" spans="1:11" x14ac:dyDescent="0.25">
      <c r="A236">
        <v>642</v>
      </c>
      <c r="B236" s="6">
        <v>39602</v>
      </c>
      <c r="C236" t="s">
        <v>12</v>
      </c>
      <c r="D236">
        <v>4.99</v>
      </c>
      <c r="E236">
        <v>4.9800000000000004</v>
      </c>
      <c r="F236" s="27">
        <v>700</v>
      </c>
      <c r="G236">
        <v>81</v>
      </c>
      <c r="H236">
        <v>1.03</v>
      </c>
      <c r="I236">
        <v>10.44</v>
      </c>
      <c r="J236">
        <v>9.76</v>
      </c>
      <c r="K236" s="6">
        <v>39640</v>
      </c>
    </row>
    <row r="237" spans="1:11" x14ac:dyDescent="0.25">
      <c r="A237">
        <v>643</v>
      </c>
      <c r="B237" s="6">
        <v>39602</v>
      </c>
      <c r="C237" t="s">
        <v>11</v>
      </c>
      <c r="D237">
        <v>5.01</v>
      </c>
      <c r="E237">
        <v>5.01</v>
      </c>
      <c r="F237" s="27">
        <v>550</v>
      </c>
      <c r="G237">
        <v>62</v>
      </c>
      <c r="H237">
        <v>1.01</v>
      </c>
      <c r="I237">
        <v>10</v>
      </c>
      <c r="J237" s="7">
        <v>9.19</v>
      </c>
      <c r="K237" s="6">
        <v>39632</v>
      </c>
    </row>
    <row r="238" spans="1:11" x14ac:dyDescent="0.25">
      <c r="A238">
        <v>643</v>
      </c>
      <c r="B238" s="6">
        <v>39602</v>
      </c>
      <c r="C238" t="s">
        <v>12</v>
      </c>
      <c r="D238">
        <v>5.01</v>
      </c>
      <c r="E238">
        <v>5</v>
      </c>
      <c r="F238" s="27">
        <v>700</v>
      </c>
      <c r="G238">
        <v>79</v>
      </c>
      <c r="H238">
        <v>1</v>
      </c>
      <c r="I238">
        <v>11.79</v>
      </c>
      <c r="J238" s="7">
        <v>11.06</v>
      </c>
      <c r="K238" s="6">
        <v>39636</v>
      </c>
    </row>
    <row r="239" spans="1:11" x14ac:dyDescent="0.25">
      <c r="A239">
        <v>645</v>
      </c>
      <c r="B239" s="6">
        <v>39601</v>
      </c>
      <c r="C239" t="s">
        <v>12</v>
      </c>
      <c r="D239">
        <v>5.09</v>
      </c>
      <c r="E239">
        <v>5.0199999999999996</v>
      </c>
      <c r="F239" s="27">
        <v>700</v>
      </c>
      <c r="G239">
        <v>91</v>
      </c>
      <c r="H239">
        <v>1.05</v>
      </c>
      <c r="I239">
        <v>11.42</v>
      </c>
      <c r="J239" s="7">
        <v>10.65</v>
      </c>
      <c r="K239" s="6">
        <v>39646</v>
      </c>
    </row>
    <row r="240" spans="1:11" x14ac:dyDescent="0.25">
      <c r="A240">
        <v>645</v>
      </c>
      <c r="B240" s="6">
        <v>39601</v>
      </c>
      <c r="C240" t="s">
        <v>11</v>
      </c>
      <c r="D240">
        <v>5.0599999999999996</v>
      </c>
      <c r="E240">
        <v>4.9800000000000004</v>
      </c>
      <c r="F240" s="27">
        <v>550</v>
      </c>
      <c r="G240">
        <v>62</v>
      </c>
      <c r="H240">
        <v>1.01</v>
      </c>
      <c r="I240">
        <v>10.96</v>
      </c>
      <c r="J240">
        <v>9.9499999999999993</v>
      </c>
      <c r="K240" s="6">
        <v>39645</v>
      </c>
    </row>
    <row r="241" spans="1:11" x14ac:dyDescent="0.25">
      <c r="A241">
        <v>647</v>
      </c>
      <c r="B241" s="6">
        <v>39601</v>
      </c>
      <c r="C241" t="s">
        <v>11</v>
      </c>
      <c r="D241">
        <v>5.07</v>
      </c>
      <c r="E241">
        <v>4.95</v>
      </c>
      <c r="F241" s="27">
        <v>550</v>
      </c>
      <c r="G241">
        <v>22</v>
      </c>
      <c r="H241">
        <v>1</v>
      </c>
      <c r="I241">
        <v>11.68</v>
      </c>
      <c r="J241" s="7">
        <v>10.67</v>
      </c>
      <c r="K241" s="6">
        <v>39646</v>
      </c>
    </row>
    <row r="242" spans="1:11" x14ac:dyDescent="0.25">
      <c r="A242">
        <v>647</v>
      </c>
      <c r="B242" s="6">
        <v>39601</v>
      </c>
      <c r="C242" t="s">
        <v>12</v>
      </c>
      <c r="D242">
        <v>5.08</v>
      </c>
      <c r="E242">
        <v>5.09</v>
      </c>
      <c r="F242" s="27">
        <v>700</v>
      </c>
      <c r="G242">
        <v>33</v>
      </c>
      <c r="H242">
        <v>1.03</v>
      </c>
      <c r="I242">
        <v>11.57</v>
      </c>
      <c r="J242">
        <v>10.77</v>
      </c>
      <c r="K242" s="6">
        <v>39645</v>
      </c>
    </row>
    <row r="243" spans="1:11" x14ac:dyDescent="0.25">
      <c r="A243">
        <v>652</v>
      </c>
      <c r="B243" s="6">
        <v>39601</v>
      </c>
      <c r="C243" t="s">
        <v>12</v>
      </c>
      <c r="D243">
        <v>5.08</v>
      </c>
      <c r="E243">
        <v>5.03</v>
      </c>
      <c r="F243" s="27">
        <v>700</v>
      </c>
      <c r="G243">
        <v>29</v>
      </c>
      <c r="H243">
        <v>1</v>
      </c>
      <c r="I243">
        <v>11.16</v>
      </c>
      <c r="J243" s="7">
        <v>10.36</v>
      </c>
      <c r="K243" s="6">
        <v>39646</v>
      </c>
    </row>
    <row r="244" spans="1:11" x14ac:dyDescent="0.25">
      <c r="A244">
        <v>652</v>
      </c>
      <c r="B244" s="6">
        <v>39601</v>
      </c>
      <c r="C244" t="s">
        <v>11</v>
      </c>
      <c r="D244">
        <v>5.05</v>
      </c>
      <c r="E244">
        <v>5.05</v>
      </c>
      <c r="F244" s="27">
        <v>550</v>
      </c>
      <c r="G244">
        <v>48</v>
      </c>
      <c r="H244">
        <v>1.01</v>
      </c>
      <c r="I244">
        <v>11.25</v>
      </c>
      <c r="J244">
        <v>10.02</v>
      </c>
      <c r="K244" s="6">
        <v>39645</v>
      </c>
    </row>
    <row r="245" spans="1:11" x14ac:dyDescent="0.25">
      <c r="A245">
        <v>656</v>
      </c>
      <c r="B245" s="6">
        <v>39602</v>
      </c>
      <c r="C245" t="s">
        <v>12</v>
      </c>
      <c r="D245">
        <v>5.0599999999999996</v>
      </c>
      <c r="E245">
        <v>5.04</v>
      </c>
      <c r="F245" s="27">
        <v>700</v>
      </c>
      <c r="G245">
        <v>47</v>
      </c>
      <c r="H245">
        <v>1.02</v>
      </c>
      <c r="I245">
        <v>11.12</v>
      </c>
      <c r="J245" s="7">
        <v>10.34</v>
      </c>
      <c r="K245" s="6">
        <v>39632</v>
      </c>
    </row>
    <row r="246" spans="1:11" x14ac:dyDescent="0.25">
      <c r="A246">
        <v>656</v>
      </c>
      <c r="B246" s="6">
        <v>39602</v>
      </c>
      <c r="C246" t="s">
        <v>11</v>
      </c>
      <c r="D246">
        <v>5.0599999999999996</v>
      </c>
      <c r="E246">
        <v>5.0199999999999996</v>
      </c>
      <c r="F246" s="27">
        <v>550</v>
      </c>
      <c r="G246">
        <v>103</v>
      </c>
      <c r="H246">
        <v>1.01</v>
      </c>
      <c r="I246">
        <v>11.88</v>
      </c>
      <c r="J246" s="7">
        <v>10.81</v>
      </c>
      <c r="K246" s="6">
        <v>39636</v>
      </c>
    </row>
    <row r="247" spans="1:11" x14ac:dyDescent="0.25">
      <c r="A247">
        <v>658</v>
      </c>
      <c r="B247" s="6">
        <v>39602</v>
      </c>
      <c r="C247" t="s">
        <v>12</v>
      </c>
      <c r="D247">
        <v>5.04</v>
      </c>
      <c r="E247">
        <v>5.0199999999999996</v>
      </c>
      <c r="F247" s="27">
        <v>700</v>
      </c>
      <c r="G247">
        <v>18</v>
      </c>
      <c r="H247">
        <v>1.04</v>
      </c>
      <c r="I247">
        <v>10.24</v>
      </c>
      <c r="J247" s="7">
        <v>10</v>
      </c>
      <c r="K247" s="6">
        <v>39639</v>
      </c>
    </row>
    <row r="248" spans="1:11" x14ac:dyDescent="0.25">
      <c r="A248">
        <v>658</v>
      </c>
      <c r="B248" s="6">
        <v>39602</v>
      </c>
      <c r="C248" t="s">
        <v>11</v>
      </c>
      <c r="D248">
        <v>5.0199999999999996</v>
      </c>
      <c r="E248">
        <v>4.97</v>
      </c>
      <c r="F248" s="27">
        <v>550</v>
      </c>
      <c r="G248">
        <v>53</v>
      </c>
      <c r="H248">
        <v>0.99</v>
      </c>
      <c r="I248">
        <v>11.67</v>
      </c>
      <c r="J248" s="7">
        <v>10.64</v>
      </c>
      <c r="K248" s="6">
        <v>39639</v>
      </c>
    </row>
    <row r="249" spans="1:11" x14ac:dyDescent="0.25">
      <c r="A249">
        <v>659</v>
      </c>
      <c r="B249" s="6">
        <v>39602</v>
      </c>
      <c r="C249" t="s">
        <v>12</v>
      </c>
      <c r="D249">
        <v>5.0999999999999996</v>
      </c>
      <c r="E249">
        <v>4.9800000000000004</v>
      </c>
      <c r="F249" s="27">
        <v>700</v>
      </c>
      <c r="G249">
        <v>74</v>
      </c>
      <c r="H249">
        <v>0.98</v>
      </c>
      <c r="I249">
        <v>10.3</v>
      </c>
      <c r="J249" s="7">
        <v>9.5500000000000007</v>
      </c>
      <c r="K249" s="6">
        <v>39639</v>
      </c>
    </row>
    <row r="250" spans="1:11" x14ac:dyDescent="0.25">
      <c r="A250">
        <v>659</v>
      </c>
      <c r="B250" s="6">
        <v>39602</v>
      </c>
      <c r="C250" t="s">
        <v>11</v>
      </c>
      <c r="D250">
        <v>5.01</v>
      </c>
      <c r="E250">
        <v>4.99</v>
      </c>
      <c r="F250" s="27">
        <v>550</v>
      </c>
      <c r="G250">
        <v>29</v>
      </c>
      <c r="H250">
        <v>1.01</v>
      </c>
      <c r="I250">
        <v>11.11</v>
      </c>
      <c r="J250" s="7">
        <v>10.09</v>
      </c>
      <c r="K250" s="6">
        <v>39639</v>
      </c>
    </row>
    <row r="251" spans="1:11" x14ac:dyDescent="0.25">
      <c r="A251">
        <v>660</v>
      </c>
      <c r="B251" s="6">
        <v>39602</v>
      </c>
      <c r="C251" t="s">
        <v>12</v>
      </c>
      <c r="D251">
        <v>5.05</v>
      </c>
      <c r="E251">
        <v>5.0999999999999996</v>
      </c>
      <c r="F251" s="27">
        <v>700</v>
      </c>
      <c r="G251">
        <v>7</v>
      </c>
      <c r="H251">
        <v>0.99</v>
      </c>
      <c r="I251">
        <v>11.03</v>
      </c>
      <c r="J251" s="7">
        <v>10.27</v>
      </c>
      <c r="K251" s="6">
        <v>39639</v>
      </c>
    </row>
    <row r="252" spans="1:11" x14ac:dyDescent="0.25">
      <c r="A252">
        <v>660</v>
      </c>
      <c r="B252" s="6">
        <v>39602</v>
      </c>
      <c r="C252" t="s">
        <v>11</v>
      </c>
      <c r="D252">
        <v>5.0199999999999996</v>
      </c>
      <c r="E252">
        <v>4.96</v>
      </c>
      <c r="F252" s="27">
        <v>550</v>
      </c>
      <c r="G252">
        <v>108</v>
      </c>
      <c r="H252">
        <v>1</v>
      </c>
      <c r="I252">
        <v>12.03</v>
      </c>
      <c r="J252" s="7">
        <v>10.93</v>
      </c>
      <c r="K252" s="6">
        <v>39640</v>
      </c>
    </row>
    <row r="253" spans="1:11" x14ac:dyDescent="0.25">
      <c r="A253">
        <v>661</v>
      </c>
      <c r="B253" s="6">
        <v>39601</v>
      </c>
      <c r="C253" t="s">
        <v>12</v>
      </c>
      <c r="D253">
        <v>4.9800000000000004</v>
      </c>
      <c r="E253">
        <v>4.9800000000000004</v>
      </c>
      <c r="F253" s="27">
        <v>700</v>
      </c>
      <c r="G253">
        <v>4</v>
      </c>
      <c r="H253">
        <v>1.02</v>
      </c>
      <c r="I253">
        <v>10.220000000000001</v>
      </c>
      <c r="J253" s="7">
        <v>9.5399999999999991</v>
      </c>
      <c r="K253" s="6">
        <v>39646</v>
      </c>
    </row>
    <row r="254" spans="1:11" x14ac:dyDescent="0.25">
      <c r="A254">
        <v>661</v>
      </c>
      <c r="B254" s="6">
        <v>39601</v>
      </c>
      <c r="C254" t="s">
        <v>11</v>
      </c>
      <c r="D254">
        <v>5.01</v>
      </c>
      <c r="E254">
        <v>5.0199999999999996</v>
      </c>
      <c r="F254" s="27">
        <v>550</v>
      </c>
      <c r="G254">
        <v>14</v>
      </c>
      <c r="H254">
        <v>0.98</v>
      </c>
      <c r="I254">
        <v>12.54</v>
      </c>
      <c r="J254" s="7">
        <v>11.44</v>
      </c>
      <c r="K254" s="6">
        <v>39645</v>
      </c>
    </row>
    <row r="255" spans="1:11" x14ac:dyDescent="0.25">
      <c r="A255">
        <v>738</v>
      </c>
      <c r="B255" s="6">
        <v>39603</v>
      </c>
      <c r="C255" t="s">
        <v>12</v>
      </c>
      <c r="D255">
        <v>4.9800000000000004</v>
      </c>
      <c r="E255">
        <v>4.9400000000000004</v>
      </c>
      <c r="F255" s="27">
        <v>700</v>
      </c>
      <c r="G255">
        <v>16</v>
      </c>
      <c r="H255">
        <v>0.99</v>
      </c>
      <c r="I255">
        <v>11.72</v>
      </c>
      <c r="J255">
        <v>10.891</v>
      </c>
      <c r="K255" s="6">
        <v>39629</v>
      </c>
    </row>
    <row r="256" spans="1:11" x14ac:dyDescent="0.25">
      <c r="A256">
        <v>738</v>
      </c>
      <c r="B256" s="6">
        <v>39603</v>
      </c>
      <c r="C256" t="s">
        <v>11</v>
      </c>
      <c r="D256">
        <v>4.96</v>
      </c>
      <c r="E256">
        <v>4.96</v>
      </c>
      <c r="F256" s="27">
        <v>550</v>
      </c>
      <c r="G256">
        <v>70</v>
      </c>
      <c r="H256">
        <v>1.01</v>
      </c>
      <c r="I256">
        <v>10.43</v>
      </c>
      <c r="J256">
        <v>0.95799999999999996</v>
      </c>
      <c r="K256" s="6">
        <v>39629</v>
      </c>
    </row>
    <row r="257" spans="1:11" x14ac:dyDescent="0.25">
      <c r="A257">
        <v>739</v>
      </c>
      <c r="B257" s="6">
        <v>39603</v>
      </c>
      <c r="C257" t="s">
        <v>11</v>
      </c>
      <c r="D257">
        <v>5.0199999999999996</v>
      </c>
      <c r="E257">
        <v>5.0599999999999996</v>
      </c>
      <c r="F257" s="27">
        <v>550</v>
      </c>
      <c r="G257">
        <v>10</v>
      </c>
      <c r="H257">
        <v>0.97</v>
      </c>
      <c r="I257">
        <v>11.88</v>
      </c>
      <c r="J257">
        <v>10.831</v>
      </c>
      <c r="K257" s="6">
        <v>39630</v>
      </c>
    </row>
    <row r="258" spans="1:11" x14ac:dyDescent="0.25">
      <c r="A258">
        <v>739</v>
      </c>
      <c r="B258" s="6">
        <v>39603</v>
      </c>
      <c r="C258" t="s">
        <v>12</v>
      </c>
      <c r="D258">
        <v>5.1100000000000003</v>
      </c>
      <c r="E258">
        <v>5.01</v>
      </c>
      <c r="F258" s="27">
        <v>700</v>
      </c>
      <c r="G258">
        <v>78</v>
      </c>
      <c r="H258">
        <v>1.03</v>
      </c>
      <c r="I258">
        <v>11.26</v>
      </c>
      <c r="J258">
        <v>10.393000000000001</v>
      </c>
      <c r="K258" s="6">
        <v>39630</v>
      </c>
    </row>
    <row r="259" spans="1:11" x14ac:dyDescent="0.25">
      <c r="A259">
        <v>741</v>
      </c>
      <c r="B259" s="6">
        <v>39603</v>
      </c>
      <c r="C259" t="s">
        <v>11</v>
      </c>
      <c r="D259">
        <v>4.95</v>
      </c>
      <c r="E259">
        <v>5</v>
      </c>
      <c r="F259" s="27">
        <v>550</v>
      </c>
      <c r="G259">
        <v>118</v>
      </c>
      <c r="H259">
        <v>1.02</v>
      </c>
      <c r="I259">
        <v>10.8</v>
      </c>
      <c r="J259" s="7">
        <v>9.7799999999999994</v>
      </c>
      <c r="K259" s="6">
        <v>39631</v>
      </c>
    </row>
    <row r="260" spans="1:11" x14ac:dyDescent="0.25">
      <c r="A260">
        <v>741</v>
      </c>
      <c r="B260" s="6">
        <v>39603</v>
      </c>
      <c r="C260" t="s">
        <v>12</v>
      </c>
      <c r="D260">
        <v>5.0199999999999996</v>
      </c>
      <c r="E260">
        <v>5.0199999999999996</v>
      </c>
      <c r="F260" s="27">
        <v>700</v>
      </c>
      <c r="G260">
        <v>114</v>
      </c>
      <c r="H260">
        <v>1.01</v>
      </c>
      <c r="I260">
        <v>11.02</v>
      </c>
      <c r="J260" s="7">
        <v>10.1</v>
      </c>
      <c r="K260" s="6">
        <v>39631</v>
      </c>
    </row>
    <row r="261" spans="1:11" x14ac:dyDescent="0.25">
      <c r="A261">
        <v>742</v>
      </c>
      <c r="B261" s="6">
        <v>39602</v>
      </c>
      <c r="C261" t="s">
        <v>12</v>
      </c>
      <c r="D261">
        <v>4.99</v>
      </c>
      <c r="E261">
        <v>5.07</v>
      </c>
      <c r="F261" s="27">
        <v>700</v>
      </c>
      <c r="G261">
        <v>34</v>
      </c>
      <c r="H261">
        <v>1</v>
      </c>
      <c r="I261">
        <v>10.5</v>
      </c>
      <c r="J261" s="7">
        <v>9.92</v>
      </c>
      <c r="K261" s="6">
        <v>39631</v>
      </c>
    </row>
    <row r="262" spans="1:11" x14ac:dyDescent="0.25">
      <c r="A262">
        <v>742</v>
      </c>
      <c r="B262" s="6">
        <v>39602</v>
      </c>
      <c r="C262" t="s">
        <v>11</v>
      </c>
      <c r="D262">
        <v>5.09</v>
      </c>
      <c r="E262">
        <v>5.09</v>
      </c>
      <c r="F262" s="27">
        <v>550</v>
      </c>
      <c r="G262">
        <v>42</v>
      </c>
      <c r="H262">
        <v>1.03</v>
      </c>
      <c r="I262">
        <v>11.14</v>
      </c>
      <c r="J262" s="7">
        <v>10.17</v>
      </c>
      <c r="K262" s="6">
        <v>39631</v>
      </c>
    </row>
    <row r="263" spans="1:11" x14ac:dyDescent="0.25">
      <c r="A263">
        <v>743</v>
      </c>
      <c r="B263" s="6">
        <v>39601</v>
      </c>
      <c r="C263" t="s">
        <v>12</v>
      </c>
      <c r="D263">
        <v>5</v>
      </c>
      <c r="E263">
        <v>4.99</v>
      </c>
      <c r="F263" s="27">
        <v>700</v>
      </c>
      <c r="G263">
        <v>83</v>
      </c>
      <c r="H263">
        <v>0.98</v>
      </c>
      <c r="I263">
        <v>12.98</v>
      </c>
      <c r="J263" s="7">
        <v>12.05</v>
      </c>
      <c r="K263" s="6">
        <v>39646</v>
      </c>
    </row>
    <row r="264" spans="1:11" x14ac:dyDescent="0.25">
      <c r="A264">
        <v>743</v>
      </c>
      <c r="B264" s="6">
        <v>39601</v>
      </c>
      <c r="C264" t="s">
        <v>11</v>
      </c>
      <c r="D264">
        <v>5.01</v>
      </c>
      <c r="E264">
        <v>5</v>
      </c>
      <c r="F264" s="27">
        <v>550</v>
      </c>
      <c r="G264">
        <v>117</v>
      </c>
      <c r="H264">
        <v>1.01</v>
      </c>
      <c r="I264">
        <v>10.51</v>
      </c>
      <c r="J264">
        <v>9.64</v>
      </c>
      <c r="K264" s="6">
        <v>39646</v>
      </c>
    </row>
    <row r="265" spans="1:11" x14ac:dyDescent="0.25">
      <c r="A265">
        <v>744</v>
      </c>
      <c r="B265" s="6">
        <v>39601</v>
      </c>
      <c r="C265" t="s">
        <v>11</v>
      </c>
      <c r="D265">
        <v>5.0199999999999996</v>
      </c>
      <c r="E265">
        <v>4.99</v>
      </c>
      <c r="F265" s="27">
        <v>550</v>
      </c>
      <c r="G265">
        <v>55</v>
      </c>
      <c r="H265">
        <v>1.03</v>
      </c>
      <c r="I265">
        <v>10.8</v>
      </c>
      <c r="J265" s="7">
        <v>9.8800000000000008</v>
      </c>
      <c r="K265" s="6">
        <v>39646</v>
      </c>
    </row>
    <row r="266" spans="1:11" x14ac:dyDescent="0.25">
      <c r="A266">
        <v>744</v>
      </c>
      <c r="B266" s="6">
        <v>39601</v>
      </c>
      <c r="C266" t="s">
        <v>12</v>
      </c>
      <c r="D266">
        <v>5.01</v>
      </c>
      <c r="E266">
        <v>5.03</v>
      </c>
      <c r="F266" s="27">
        <v>700</v>
      </c>
      <c r="G266">
        <v>32</v>
      </c>
      <c r="H266">
        <v>0.99</v>
      </c>
      <c r="I266">
        <v>11.27</v>
      </c>
      <c r="J266" s="7">
        <v>10.51</v>
      </c>
      <c r="K266" s="6">
        <v>39646</v>
      </c>
    </row>
    <row r="267" spans="1:11" x14ac:dyDescent="0.25">
      <c r="A267">
        <v>746</v>
      </c>
      <c r="B267" s="6">
        <v>39601</v>
      </c>
      <c r="C267" t="s">
        <v>12</v>
      </c>
      <c r="D267">
        <v>5.04</v>
      </c>
      <c r="E267">
        <v>5</v>
      </c>
      <c r="F267" s="27">
        <v>700</v>
      </c>
      <c r="G267">
        <v>85</v>
      </c>
      <c r="H267">
        <v>1</v>
      </c>
      <c r="I267">
        <v>11.23</v>
      </c>
      <c r="J267" s="7">
        <v>10.96</v>
      </c>
      <c r="K267" s="6">
        <v>39646</v>
      </c>
    </row>
    <row r="268" spans="1:11" x14ac:dyDescent="0.25">
      <c r="A268">
        <v>746</v>
      </c>
      <c r="B268" s="6">
        <v>39601</v>
      </c>
      <c r="C268" t="s">
        <v>11</v>
      </c>
      <c r="D268">
        <v>4.99</v>
      </c>
      <c r="E268">
        <v>5</v>
      </c>
      <c r="F268" s="27">
        <v>550</v>
      </c>
      <c r="G268">
        <v>70</v>
      </c>
      <c r="H268">
        <v>1.01</v>
      </c>
      <c r="I268">
        <v>12.82</v>
      </c>
      <c r="J268" s="7">
        <v>11.67</v>
      </c>
      <c r="K268" s="6">
        <v>39646</v>
      </c>
    </row>
    <row r="269" spans="1:11" x14ac:dyDescent="0.25">
      <c r="A269">
        <v>747</v>
      </c>
      <c r="B269" s="6">
        <v>39602</v>
      </c>
      <c r="C269" t="s">
        <v>11</v>
      </c>
      <c r="D269">
        <v>5</v>
      </c>
      <c r="E269">
        <v>5.04</v>
      </c>
      <c r="F269" s="27">
        <v>550</v>
      </c>
      <c r="G269">
        <v>108</v>
      </c>
      <c r="H269">
        <v>1.01</v>
      </c>
      <c r="I269">
        <v>10.28</v>
      </c>
      <c r="J269" s="7">
        <v>9.31</v>
      </c>
      <c r="K269" s="6">
        <v>39631</v>
      </c>
    </row>
    <row r="270" spans="1:11" x14ac:dyDescent="0.25">
      <c r="A270">
        <v>747</v>
      </c>
      <c r="B270" s="6">
        <v>39602</v>
      </c>
      <c r="C270" t="s">
        <v>12</v>
      </c>
      <c r="D270">
        <v>4.99</v>
      </c>
      <c r="E270">
        <v>4.99</v>
      </c>
      <c r="F270" s="27">
        <v>700</v>
      </c>
      <c r="G270">
        <v>76</v>
      </c>
      <c r="H270">
        <v>0.99</v>
      </c>
      <c r="I270">
        <v>11.06</v>
      </c>
      <c r="J270" s="7">
        <v>10.17</v>
      </c>
      <c r="K270" s="6">
        <v>39632</v>
      </c>
    </row>
    <row r="271" spans="1:11" x14ac:dyDescent="0.25">
      <c r="A271">
        <v>754</v>
      </c>
      <c r="B271" s="6">
        <v>39601</v>
      </c>
      <c r="C271" t="s">
        <v>12</v>
      </c>
      <c r="D271">
        <v>4.96</v>
      </c>
      <c r="E271">
        <v>4.96</v>
      </c>
      <c r="F271" s="27">
        <v>700</v>
      </c>
      <c r="G271">
        <v>35</v>
      </c>
      <c r="H271">
        <v>1.03</v>
      </c>
      <c r="I271">
        <v>11.51</v>
      </c>
      <c r="J271" s="7">
        <v>10.63</v>
      </c>
      <c r="K271" s="6">
        <v>39646</v>
      </c>
    </row>
    <row r="272" spans="1:11" x14ac:dyDescent="0.25">
      <c r="A272">
        <v>754</v>
      </c>
      <c r="B272" s="6">
        <v>39601</v>
      </c>
      <c r="C272" t="s">
        <v>11</v>
      </c>
      <c r="D272">
        <v>5.07</v>
      </c>
      <c r="E272">
        <v>4.9800000000000004</v>
      </c>
      <c r="F272" s="27">
        <v>550</v>
      </c>
      <c r="G272">
        <v>65</v>
      </c>
      <c r="H272">
        <v>1</v>
      </c>
      <c r="I272">
        <v>10.7</v>
      </c>
      <c r="J272">
        <v>9.74</v>
      </c>
      <c r="K272" s="6">
        <v>39646</v>
      </c>
    </row>
    <row r="273" spans="1:11" x14ac:dyDescent="0.25">
      <c r="A273">
        <v>756</v>
      </c>
      <c r="B273" s="6">
        <v>39601</v>
      </c>
      <c r="C273" t="s">
        <v>11</v>
      </c>
      <c r="D273">
        <v>4.95</v>
      </c>
      <c r="E273">
        <v>4.96</v>
      </c>
      <c r="F273" s="27">
        <v>550</v>
      </c>
      <c r="G273">
        <v>45</v>
      </c>
      <c r="H273">
        <v>1.05</v>
      </c>
      <c r="I273">
        <v>11.66</v>
      </c>
      <c r="J273" s="7">
        <v>10.58</v>
      </c>
      <c r="K273" s="6">
        <v>39646</v>
      </c>
    </row>
    <row r="274" spans="1:11" x14ac:dyDescent="0.25">
      <c r="A274">
        <v>756</v>
      </c>
      <c r="B274" s="6">
        <v>39601</v>
      </c>
      <c r="C274" t="s">
        <v>12</v>
      </c>
      <c r="D274">
        <v>5.07</v>
      </c>
      <c r="E274">
        <v>5</v>
      </c>
      <c r="F274" s="27">
        <v>700</v>
      </c>
      <c r="G274">
        <v>21</v>
      </c>
      <c r="H274">
        <v>1.03</v>
      </c>
      <c r="I274">
        <v>11.08</v>
      </c>
      <c r="J274" s="7">
        <v>10.24</v>
      </c>
      <c r="K274" s="6">
        <v>39646</v>
      </c>
    </row>
    <row r="275" spans="1:11" x14ac:dyDescent="0.25">
      <c r="A275">
        <v>757</v>
      </c>
      <c r="B275" s="6">
        <v>39602</v>
      </c>
      <c r="C275" t="s">
        <v>12</v>
      </c>
      <c r="D275">
        <v>5</v>
      </c>
      <c r="E275">
        <v>5</v>
      </c>
      <c r="F275" s="27">
        <v>700</v>
      </c>
      <c r="G275">
        <v>71</v>
      </c>
      <c r="H275">
        <v>1.04</v>
      </c>
      <c r="I275">
        <v>10.84</v>
      </c>
      <c r="J275" s="7">
        <v>0.28999999999999998</v>
      </c>
      <c r="K275" s="6">
        <v>39632</v>
      </c>
    </row>
    <row r="276" spans="1:11" x14ac:dyDescent="0.25">
      <c r="A276">
        <v>757</v>
      </c>
      <c r="B276" s="6">
        <v>39602</v>
      </c>
      <c r="C276" t="s">
        <v>11</v>
      </c>
      <c r="D276">
        <v>4.99</v>
      </c>
      <c r="E276">
        <v>5.03</v>
      </c>
      <c r="F276" s="27">
        <v>550</v>
      </c>
      <c r="G276">
        <v>34</v>
      </c>
      <c r="H276">
        <v>1</v>
      </c>
      <c r="I276">
        <v>10.35</v>
      </c>
      <c r="J276" s="7">
        <v>10.58</v>
      </c>
      <c r="K276" s="6">
        <v>39640</v>
      </c>
    </row>
    <row r="277" spans="1:11" x14ac:dyDescent="0.25">
      <c r="A277">
        <v>759</v>
      </c>
      <c r="B277" s="6">
        <v>39602</v>
      </c>
      <c r="C277" t="s">
        <v>12</v>
      </c>
      <c r="D277">
        <v>4.99</v>
      </c>
      <c r="E277">
        <v>5</v>
      </c>
      <c r="F277" s="27">
        <v>700</v>
      </c>
      <c r="G277">
        <v>41</v>
      </c>
      <c r="H277">
        <v>1.01</v>
      </c>
      <c r="I277">
        <v>10.69</v>
      </c>
      <c r="J277" s="7">
        <v>9.89</v>
      </c>
      <c r="K277" s="6">
        <v>39639</v>
      </c>
    </row>
    <row r="278" spans="1:11" x14ac:dyDescent="0.25">
      <c r="A278">
        <v>759</v>
      </c>
      <c r="B278" s="6">
        <v>39602</v>
      </c>
      <c r="C278" t="s">
        <v>11</v>
      </c>
      <c r="D278">
        <v>4.95</v>
      </c>
      <c r="E278">
        <v>500</v>
      </c>
      <c r="F278" s="27">
        <v>550</v>
      </c>
      <c r="G278">
        <v>128</v>
      </c>
      <c r="H278">
        <v>0.98</v>
      </c>
      <c r="I278">
        <v>10.72</v>
      </c>
      <c r="J278">
        <v>9.73</v>
      </c>
      <c r="K278" s="6">
        <v>39640</v>
      </c>
    </row>
    <row r="279" spans="1:11" x14ac:dyDescent="0.25">
      <c r="A279">
        <v>761</v>
      </c>
      <c r="B279" s="6">
        <v>39601</v>
      </c>
      <c r="C279" t="s">
        <v>12</v>
      </c>
      <c r="D279">
        <v>5.0599999999999996</v>
      </c>
      <c r="E279">
        <v>5.05</v>
      </c>
      <c r="F279" s="27">
        <v>700</v>
      </c>
      <c r="G279">
        <v>34</v>
      </c>
      <c r="H279">
        <v>1.01</v>
      </c>
      <c r="I279">
        <v>11.54</v>
      </c>
      <c r="J279" s="7">
        <v>9.49</v>
      </c>
      <c r="K279" s="6">
        <v>39645</v>
      </c>
    </row>
    <row r="280" spans="1:11" x14ac:dyDescent="0.25">
      <c r="A280">
        <v>761</v>
      </c>
      <c r="B280" s="6">
        <v>39601</v>
      </c>
      <c r="C280" t="s">
        <v>11</v>
      </c>
      <c r="D280">
        <v>5.04</v>
      </c>
      <c r="E280">
        <v>4.9800000000000004</v>
      </c>
      <c r="F280" s="27">
        <v>550</v>
      </c>
      <c r="G280">
        <v>100</v>
      </c>
      <c r="H280">
        <v>1</v>
      </c>
      <c r="I280">
        <v>11.98</v>
      </c>
      <c r="J280">
        <v>10.86</v>
      </c>
      <c r="K280" s="6">
        <v>39646</v>
      </c>
    </row>
    <row r="281" spans="1:11" x14ac:dyDescent="0.25">
      <c r="A281">
        <v>763</v>
      </c>
      <c r="B281" s="6">
        <v>39601</v>
      </c>
      <c r="C281" t="s">
        <v>12</v>
      </c>
      <c r="D281">
        <v>4.97</v>
      </c>
      <c r="E281">
        <v>5.07</v>
      </c>
      <c r="F281" s="27">
        <v>700</v>
      </c>
      <c r="G281">
        <v>51</v>
      </c>
      <c r="H281">
        <v>1.01</v>
      </c>
      <c r="I281">
        <v>11.99</v>
      </c>
      <c r="J281">
        <v>10.94</v>
      </c>
      <c r="K281" s="6">
        <v>39645</v>
      </c>
    </row>
    <row r="282" spans="1:11" x14ac:dyDescent="0.25">
      <c r="A282">
        <v>763</v>
      </c>
      <c r="B282" s="6">
        <v>39601</v>
      </c>
      <c r="C282" t="s">
        <v>11</v>
      </c>
      <c r="D282">
        <v>5.0199999999999996</v>
      </c>
      <c r="E282">
        <v>4.97</v>
      </c>
      <c r="F282" s="27">
        <v>550</v>
      </c>
      <c r="G282">
        <v>128</v>
      </c>
      <c r="H282">
        <v>0.97</v>
      </c>
      <c r="I282">
        <v>10.52</v>
      </c>
      <c r="J282">
        <v>9.4499999999999993</v>
      </c>
      <c r="K282" s="6">
        <v>39645</v>
      </c>
    </row>
    <row r="283" spans="1:11" x14ac:dyDescent="0.25">
      <c r="A283">
        <v>764</v>
      </c>
      <c r="B283" s="6">
        <v>39601</v>
      </c>
      <c r="C283" t="s">
        <v>12</v>
      </c>
      <c r="D283">
        <v>5.0999999999999996</v>
      </c>
      <c r="E283">
        <v>4.9800000000000004</v>
      </c>
      <c r="F283" s="27">
        <v>700</v>
      </c>
      <c r="G283">
        <v>81</v>
      </c>
      <c r="H283">
        <v>1.03</v>
      </c>
      <c r="I283">
        <v>12.23</v>
      </c>
      <c r="J283">
        <v>11.55</v>
      </c>
      <c r="K283" s="6">
        <v>39645</v>
      </c>
    </row>
    <row r="284" spans="1:11" x14ac:dyDescent="0.25">
      <c r="A284">
        <v>764</v>
      </c>
      <c r="B284" s="6">
        <v>39601</v>
      </c>
      <c r="C284" t="s">
        <v>11</v>
      </c>
      <c r="D284">
        <v>5</v>
      </c>
      <c r="E284">
        <v>5.09</v>
      </c>
      <c r="F284" s="27">
        <v>550</v>
      </c>
      <c r="G284">
        <v>28</v>
      </c>
      <c r="H284">
        <v>1.04</v>
      </c>
      <c r="I284">
        <v>10.93</v>
      </c>
      <c r="J284" s="7">
        <v>10.01</v>
      </c>
      <c r="K284" s="6">
        <v>39646</v>
      </c>
    </row>
    <row r="285" spans="1:11" x14ac:dyDescent="0.25">
      <c r="A285">
        <v>765</v>
      </c>
      <c r="B285" s="6">
        <v>39601</v>
      </c>
      <c r="C285" t="s">
        <v>11</v>
      </c>
      <c r="D285">
        <v>5.05</v>
      </c>
      <c r="E285">
        <v>5.0599999999999996</v>
      </c>
      <c r="F285" s="27">
        <v>550</v>
      </c>
      <c r="G285">
        <v>84</v>
      </c>
      <c r="H285">
        <v>1.03</v>
      </c>
      <c r="I285">
        <v>11.95</v>
      </c>
      <c r="J285" s="7">
        <v>10.31</v>
      </c>
      <c r="K285" s="6">
        <v>39646</v>
      </c>
    </row>
    <row r="286" spans="1:11" x14ac:dyDescent="0.25">
      <c r="A286">
        <v>765</v>
      </c>
      <c r="B286" s="6">
        <v>39601</v>
      </c>
      <c r="C286" t="s">
        <v>12</v>
      </c>
      <c r="D286">
        <v>5.0199999999999996</v>
      </c>
      <c r="E286">
        <v>5.08</v>
      </c>
      <c r="F286" s="27">
        <v>700</v>
      </c>
      <c r="G286">
        <v>127</v>
      </c>
      <c r="H286">
        <v>1.01</v>
      </c>
      <c r="I286">
        <v>12.04</v>
      </c>
      <c r="J286" s="7">
        <v>11.43</v>
      </c>
      <c r="K286" s="6">
        <v>39646</v>
      </c>
    </row>
    <row r="287" spans="1:11" x14ac:dyDescent="0.25">
      <c r="A287">
        <v>766</v>
      </c>
      <c r="B287" s="6">
        <v>39601</v>
      </c>
      <c r="C287" t="s">
        <v>12</v>
      </c>
      <c r="D287">
        <v>5</v>
      </c>
      <c r="E287">
        <v>5.0199999999999996</v>
      </c>
      <c r="F287" s="27">
        <v>700</v>
      </c>
      <c r="G287">
        <v>90</v>
      </c>
      <c r="H287">
        <v>1</v>
      </c>
      <c r="I287">
        <v>11.17</v>
      </c>
      <c r="J287" s="7">
        <v>10.57</v>
      </c>
      <c r="K287" s="6">
        <v>39646</v>
      </c>
    </row>
    <row r="288" spans="1:11" x14ac:dyDescent="0.25">
      <c r="A288">
        <v>766</v>
      </c>
      <c r="B288" s="6">
        <v>39601</v>
      </c>
      <c r="C288" t="s">
        <v>12</v>
      </c>
      <c r="D288">
        <v>5.09</v>
      </c>
      <c r="E288">
        <v>5.05</v>
      </c>
      <c r="F288" s="27">
        <v>700</v>
      </c>
      <c r="G288">
        <v>46</v>
      </c>
      <c r="H288">
        <v>1.02</v>
      </c>
      <c r="I288">
        <v>11.17</v>
      </c>
      <c r="J288">
        <v>10.01</v>
      </c>
      <c r="K288" s="6">
        <v>39646</v>
      </c>
    </row>
    <row r="289" spans="1:11" x14ac:dyDescent="0.25">
      <c r="A289">
        <v>769</v>
      </c>
      <c r="B289" s="6">
        <v>39601</v>
      </c>
      <c r="C289" t="s">
        <v>11</v>
      </c>
      <c r="D289">
        <v>5.04</v>
      </c>
      <c r="E289">
        <v>5.07</v>
      </c>
      <c r="F289" s="27">
        <v>550</v>
      </c>
      <c r="G289">
        <v>94</v>
      </c>
      <c r="H289">
        <v>1.02</v>
      </c>
      <c r="I289">
        <v>11.13</v>
      </c>
      <c r="J289" s="7">
        <v>10.039999999999999</v>
      </c>
      <c r="K289" s="6">
        <v>39645</v>
      </c>
    </row>
    <row r="290" spans="1:11" x14ac:dyDescent="0.25">
      <c r="A290">
        <v>769</v>
      </c>
      <c r="B290" s="6">
        <v>39601</v>
      </c>
      <c r="C290" t="s">
        <v>12</v>
      </c>
      <c r="D290">
        <v>5.01</v>
      </c>
      <c r="E290">
        <v>4.97</v>
      </c>
      <c r="F290" s="27">
        <v>700</v>
      </c>
      <c r="G290">
        <v>8</v>
      </c>
      <c r="H290">
        <v>1.01</v>
      </c>
      <c r="I290">
        <v>11.77</v>
      </c>
      <c r="J290" s="7">
        <v>10.89</v>
      </c>
      <c r="K290" s="6">
        <v>39646</v>
      </c>
    </row>
    <row r="291" spans="1:11" x14ac:dyDescent="0.25">
      <c r="F291" s="27"/>
    </row>
    <row r="292" spans="1:11" x14ac:dyDescent="0.25">
      <c r="B292" s="6"/>
      <c r="F292" s="27"/>
      <c r="K292" s="6"/>
    </row>
    <row r="293" spans="1:11" x14ac:dyDescent="0.25">
      <c r="B293" s="6"/>
      <c r="F293" s="27"/>
      <c r="K293" s="6"/>
    </row>
    <row r="294" spans="1:11" x14ac:dyDescent="0.25">
      <c r="F294" s="27"/>
    </row>
    <row r="295" spans="1:11" x14ac:dyDescent="0.25">
      <c r="B295" s="6"/>
      <c r="F295" s="27"/>
      <c r="J295" s="7"/>
      <c r="K295" s="6"/>
    </row>
    <row r="296" spans="1:11" x14ac:dyDescent="0.25">
      <c r="B296" s="6"/>
      <c r="F296" s="27"/>
      <c r="J296" s="7"/>
      <c r="K296" s="6"/>
    </row>
  </sheetData>
  <sortState ref="A1:XFD296">
    <sortCondition ref="A1:A29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opLeftCell="A118" workbookViewId="0">
      <selection activeCell="D61" sqref="D61"/>
    </sheetView>
  </sheetViews>
  <sheetFormatPr defaultRowHeight="15" x14ac:dyDescent="0.25"/>
  <sheetData>
    <row r="1" spans="1:5" x14ac:dyDescent="0.25">
      <c r="A1" t="s">
        <v>10</v>
      </c>
      <c r="B1" t="s">
        <v>8</v>
      </c>
      <c r="C1" t="s">
        <v>4</v>
      </c>
    </row>
    <row r="2" spans="1:5" x14ac:dyDescent="0.25">
      <c r="A2" s="2">
        <v>39600</v>
      </c>
      <c r="B2">
        <v>74</v>
      </c>
      <c r="C2">
        <v>5.3159999999999999E-2</v>
      </c>
      <c r="D2" t="s">
        <v>12</v>
      </c>
      <c r="E2">
        <f>(C2*10000)/13.196</f>
        <v>40.284934828735985</v>
      </c>
    </row>
    <row r="3" spans="1:5" x14ac:dyDescent="0.25">
      <c r="B3">
        <v>74</v>
      </c>
      <c r="C3">
        <v>2.4160000000000001E-2</v>
      </c>
      <c r="D3" t="s">
        <v>11</v>
      </c>
      <c r="E3">
        <f t="shared" ref="E3:E67" si="0">(C3*10000)/13.196</f>
        <v>18.308578357077906</v>
      </c>
    </row>
    <row r="4" spans="1:5" x14ac:dyDescent="0.25">
      <c r="B4">
        <v>80</v>
      </c>
      <c r="C4">
        <v>9.3280000000000002E-2</v>
      </c>
      <c r="D4" t="s">
        <v>12</v>
      </c>
      <c r="E4">
        <f t="shared" si="0"/>
        <v>70.688087299181575</v>
      </c>
    </row>
    <row r="5" spans="1:5" x14ac:dyDescent="0.25">
      <c r="B5">
        <v>80</v>
      </c>
      <c r="C5">
        <v>6.7000000000000002E-3</v>
      </c>
      <c r="D5" t="s">
        <v>11</v>
      </c>
      <c r="E5">
        <f t="shared" si="0"/>
        <v>5.0772961503485909</v>
      </c>
    </row>
    <row r="6" spans="1:5" x14ac:dyDescent="0.25">
      <c r="B6">
        <v>84</v>
      </c>
      <c r="C6">
        <v>1.5559999999999999E-2</v>
      </c>
      <c r="D6" t="s">
        <v>12</v>
      </c>
      <c r="E6">
        <f t="shared" si="0"/>
        <v>11.791451955137921</v>
      </c>
    </row>
    <row r="7" spans="1:5" x14ac:dyDescent="0.25">
      <c r="B7">
        <v>85</v>
      </c>
      <c r="C7">
        <v>1.7680000000000001E-2</v>
      </c>
      <c r="D7" t="s">
        <v>11</v>
      </c>
      <c r="E7">
        <f t="shared" si="0"/>
        <v>13.397999393755684</v>
      </c>
    </row>
    <row r="8" spans="1:5" x14ac:dyDescent="0.25">
      <c r="B8">
        <v>86</v>
      </c>
      <c r="C8">
        <v>2.7019999999999999E-2</v>
      </c>
      <c r="D8" t="s">
        <v>11</v>
      </c>
      <c r="E8">
        <f t="shared" si="0"/>
        <v>20.475901788420732</v>
      </c>
    </row>
    <row r="9" spans="1:5" x14ac:dyDescent="0.25">
      <c r="B9">
        <v>86</v>
      </c>
      <c r="C9">
        <v>0.12111</v>
      </c>
      <c r="D9" t="s">
        <v>12</v>
      </c>
      <c r="E9">
        <f t="shared" si="0"/>
        <v>91.777811458017581</v>
      </c>
    </row>
    <row r="10" spans="1:5" x14ac:dyDescent="0.25">
      <c r="B10">
        <v>91</v>
      </c>
      <c r="C10">
        <v>3.2370000000000003E-2</v>
      </c>
      <c r="D10" t="s">
        <v>12</v>
      </c>
      <c r="E10">
        <f t="shared" si="0"/>
        <v>24.530160654743867</v>
      </c>
    </row>
    <row r="11" spans="1:5" x14ac:dyDescent="0.25">
      <c r="B11">
        <v>92</v>
      </c>
      <c r="C11">
        <v>3.8699999999999998E-2</v>
      </c>
      <c r="D11" t="s">
        <v>11</v>
      </c>
      <c r="E11">
        <f t="shared" si="0"/>
        <v>29.327068808729919</v>
      </c>
    </row>
    <row r="12" spans="1:5" x14ac:dyDescent="0.25">
      <c r="B12">
        <v>96</v>
      </c>
      <c r="C12">
        <v>1.821E-2</v>
      </c>
      <c r="D12" t="s">
        <v>11</v>
      </c>
      <c r="E12">
        <f t="shared" si="0"/>
        <v>13.799636253410124</v>
      </c>
    </row>
    <row r="13" spans="1:5" x14ac:dyDescent="0.25">
      <c r="B13">
        <v>96</v>
      </c>
      <c r="C13">
        <v>7.2590000000000002E-2</v>
      </c>
      <c r="D13" t="s">
        <v>12</v>
      </c>
      <c r="E13">
        <f t="shared" si="0"/>
        <v>55.009093664746892</v>
      </c>
    </row>
    <row r="14" spans="1:5" x14ac:dyDescent="0.25">
      <c r="B14">
        <v>102</v>
      </c>
      <c r="C14">
        <v>9.5700000000000004E-3</v>
      </c>
      <c r="D14" t="s">
        <v>11</v>
      </c>
      <c r="E14">
        <f t="shared" si="0"/>
        <v>7.2521976356471658</v>
      </c>
    </row>
    <row r="15" spans="1:5" x14ac:dyDescent="0.25">
      <c r="B15">
        <v>102</v>
      </c>
      <c r="C15">
        <v>8.8069999999999996E-2</v>
      </c>
      <c r="D15" t="s">
        <v>12</v>
      </c>
      <c r="E15">
        <f t="shared" si="0"/>
        <v>66.739921188238853</v>
      </c>
    </row>
    <row r="16" spans="1:5" x14ac:dyDescent="0.25">
      <c r="B16">
        <v>105</v>
      </c>
      <c r="C16">
        <v>8.8699999999999994E-3</v>
      </c>
      <c r="D16" t="s">
        <v>11</v>
      </c>
      <c r="E16">
        <f t="shared" si="0"/>
        <v>6.7217338587450737</v>
      </c>
    </row>
    <row r="17" spans="2:5" x14ac:dyDescent="0.25">
      <c r="B17">
        <v>105</v>
      </c>
      <c r="C17">
        <v>2.5499999999999998E-2</v>
      </c>
      <c r="D17" t="s">
        <v>12</v>
      </c>
      <c r="E17">
        <f t="shared" si="0"/>
        <v>19.324037587147618</v>
      </c>
    </row>
    <row r="18" spans="2:5" x14ac:dyDescent="0.25">
      <c r="B18">
        <v>181</v>
      </c>
      <c r="C18">
        <v>1.5939999999999999E-2</v>
      </c>
      <c r="D18" t="s">
        <v>11</v>
      </c>
      <c r="E18">
        <f t="shared" si="0"/>
        <v>12.079418005456199</v>
      </c>
    </row>
    <row r="19" spans="2:5" x14ac:dyDescent="0.25">
      <c r="B19">
        <v>181</v>
      </c>
      <c r="C19">
        <v>3.3E-3</v>
      </c>
      <c r="D19" t="s">
        <v>12</v>
      </c>
      <c r="E19">
        <f t="shared" si="0"/>
        <v>2.5007578053955744</v>
      </c>
    </row>
    <row r="20" spans="2:5" x14ac:dyDescent="0.25">
      <c r="B20">
        <v>185</v>
      </c>
      <c r="C20">
        <v>5.7709999999999997E-2</v>
      </c>
      <c r="D20" t="s">
        <v>12</v>
      </c>
      <c r="E20">
        <f t="shared" si="0"/>
        <v>43.732949378599578</v>
      </c>
    </row>
    <row r="21" spans="2:5" x14ac:dyDescent="0.25">
      <c r="B21">
        <v>185</v>
      </c>
      <c r="C21">
        <v>1.414E-2</v>
      </c>
      <c r="D21" t="s">
        <v>11</v>
      </c>
      <c r="E21">
        <f t="shared" si="0"/>
        <v>10.71536829342225</v>
      </c>
    </row>
    <row r="22" spans="2:5" x14ac:dyDescent="0.25">
      <c r="B22">
        <v>187</v>
      </c>
      <c r="C22">
        <v>6.7499999999999999E-3</v>
      </c>
      <c r="D22" t="s">
        <v>11</v>
      </c>
      <c r="E22">
        <f t="shared" si="0"/>
        <v>5.1151864201273112</v>
      </c>
    </row>
    <row r="23" spans="2:5" x14ac:dyDescent="0.25">
      <c r="B23">
        <v>187</v>
      </c>
      <c r="C23">
        <v>3.4299999999999997E-2</v>
      </c>
      <c r="D23" t="s">
        <v>12</v>
      </c>
      <c r="E23">
        <f t="shared" si="0"/>
        <v>25.992725068202486</v>
      </c>
    </row>
    <row r="24" spans="2:5" x14ac:dyDescent="0.25">
      <c r="B24">
        <v>190</v>
      </c>
      <c r="C24">
        <v>0.10392</v>
      </c>
      <c r="D24" t="s">
        <v>12</v>
      </c>
      <c r="E24">
        <f t="shared" si="0"/>
        <v>78.75113670809337</v>
      </c>
    </row>
    <row r="25" spans="2:5" x14ac:dyDescent="0.25">
      <c r="B25">
        <v>192</v>
      </c>
      <c r="C25">
        <v>2.7799999999999999E-3</v>
      </c>
      <c r="D25" t="s">
        <v>11</v>
      </c>
      <c r="E25">
        <f t="shared" si="0"/>
        <v>2.1066989996968779</v>
      </c>
    </row>
    <row r="26" spans="2:5" x14ac:dyDescent="0.25">
      <c r="B26">
        <v>192</v>
      </c>
      <c r="C26">
        <v>1.9900000000000001E-2</v>
      </c>
      <c r="D26" t="s">
        <v>12</v>
      </c>
      <c r="E26">
        <f t="shared" si="0"/>
        <v>15.080327371930888</v>
      </c>
    </row>
    <row r="27" spans="2:5" x14ac:dyDescent="0.25">
      <c r="B27">
        <v>198</v>
      </c>
      <c r="C27">
        <v>1.3650000000000001E-2</v>
      </c>
      <c r="D27" t="s">
        <v>11</v>
      </c>
      <c r="E27">
        <f t="shared" si="0"/>
        <v>10.344043649590786</v>
      </c>
    </row>
    <row r="28" spans="2:5" x14ac:dyDescent="0.25">
      <c r="B28">
        <v>198</v>
      </c>
      <c r="C28">
        <v>0.22897999999999999</v>
      </c>
      <c r="D28" t="s">
        <v>12</v>
      </c>
      <c r="E28">
        <f t="shared" si="0"/>
        <v>173.52227947862988</v>
      </c>
    </row>
    <row r="29" spans="2:5" x14ac:dyDescent="0.25">
      <c r="B29">
        <v>203</v>
      </c>
      <c r="C29">
        <v>0.1517</v>
      </c>
      <c r="D29" t="s">
        <v>12</v>
      </c>
      <c r="E29">
        <f t="shared" si="0"/>
        <v>114.95907850863898</v>
      </c>
    </row>
    <row r="30" spans="2:5" x14ac:dyDescent="0.25">
      <c r="B30">
        <v>205</v>
      </c>
      <c r="C30">
        <v>0.11432</v>
      </c>
      <c r="D30" t="s">
        <v>12</v>
      </c>
      <c r="E30">
        <f t="shared" si="0"/>
        <v>86.632312822067291</v>
      </c>
    </row>
    <row r="31" spans="2:5" x14ac:dyDescent="0.25">
      <c r="B31">
        <v>205</v>
      </c>
      <c r="C31">
        <v>1.2019999999999999E-2</v>
      </c>
      <c r="D31" t="s">
        <v>11</v>
      </c>
      <c r="E31">
        <f t="shared" si="0"/>
        <v>9.1088208548044847</v>
      </c>
    </row>
    <row r="32" spans="2:5" x14ac:dyDescent="0.25">
      <c r="B32">
        <v>247</v>
      </c>
      <c r="C32">
        <v>3.5680000000000003E-2</v>
      </c>
      <c r="D32" t="s">
        <v>12</v>
      </c>
      <c r="E32">
        <f t="shared" si="0"/>
        <v>27.038496514095183</v>
      </c>
    </row>
    <row r="33" spans="2:5" x14ac:dyDescent="0.25">
      <c r="B33">
        <v>247</v>
      </c>
      <c r="C33">
        <v>4.8300000000000001E-3</v>
      </c>
      <c r="D33" t="s">
        <v>11</v>
      </c>
      <c r="E33">
        <f t="shared" si="0"/>
        <v>3.6602000606244323</v>
      </c>
    </row>
    <row r="34" spans="2:5" x14ac:dyDescent="0.25">
      <c r="B34">
        <v>251</v>
      </c>
      <c r="C34">
        <v>6.4250000000000002E-2</v>
      </c>
      <c r="D34" t="s">
        <v>12</v>
      </c>
      <c r="E34">
        <f t="shared" si="0"/>
        <v>48.688996665656262</v>
      </c>
    </row>
    <row r="35" spans="2:5" x14ac:dyDescent="0.25">
      <c r="B35">
        <v>256</v>
      </c>
      <c r="C35">
        <v>9.2399999999999999E-3</v>
      </c>
      <c r="D35" t="s">
        <v>11</v>
      </c>
      <c r="E35">
        <f t="shared" si="0"/>
        <v>7.0021218551076085</v>
      </c>
    </row>
    <row r="36" spans="2:5" x14ac:dyDescent="0.25">
      <c r="B36">
        <v>256</v>
      </c>
      <c r="C36">
        <v>2.7629999999999998E-2</v>
      </c>
      <c r="D36" t="s">
        <v>12</v>
      </c>
      <c r="E36">
        <f t="shared" si="0"/>
        <v>20.938163079721129</v>
      </c>
    </row>
    <row r="37" spans="2:5" x14ac:dyDescent="0.25">
      <c r="B37">
        <v>257</v>
      </c>
      <c r="C37">
        <v>1.357E-2</v>
      </c>
      <c r="D37" t="s">
        <v>11</v>
      </c>
      <c r="E37">
        <f t="shared" si="0"/>
        <v>10.283419217944834</v>
      </c>
    </row>
    <row r="38" spans="2:5" x14ac:dyDescent="0.25">
      <c r="B38">
        <v>257</v>
      </c>
      <c r="C38">
        <v>1.2630000000000001E-2</v>
      </c>
      <c r="D38" t="s">
        <v>12</v>
      </c>
      <c r="E38">
        <f t="shared" si="0"/>
        <v>9.5710821461048816</v>
      </c>
    </row>
    <row r="39" spans="2:5" x14ac:dyDescent="0.25">
      <c r="B39">
        <v>258</v>
      </c>
      <c r="C39">
        <v>7.5300000000000002E-3</v>
      </c>
      <c r="D39" t="s">
        <v>11</v>
      </c>
      <c r="E39">
        <f t="shared" si="0"/>
        <v>5.7062746286753558</v>
      </c>
    </row>
    <row r="40" spans="2:5" x14ac:dyDescent="0.25">
      <c r="B40">
        <v>258</v>
      </c>
      <c r="C40">
        <v>3.32E-2</v>
      </c>
      <c r="D40" t="s">
        <v>12</v>
      </c>
      <c r="E40">
        <f t="shared" si="0"/>
        <v>25.159139133070628</v>
      </c>
    </row>
    <row r="41" spans="2:5" x14ac:dyDescent="0.25">
      <c r="B41">
        <v>264</v>
      </c>
      <c r="C41">
        <v>1.34E-2</v>
      </c>
      <c r="D41" t="s">
        <v>11</v>
      </c>
      <c r="E41">
        <f t="shared" si="0"/>
        <v>10.154592300697182</v>
      </c>
    </row>
    <row r="42" spans="2:5" x14ac:dyDescent="0.25">
      <c r="B42">
        <v>264</v>
      </c>
      <c r="C42">
        <v>8.9730000000000004E-2</v>
      </c>
      <c r="D42" t="s">
        <v>12</v>
      </c>
      <c r="E42">
        <f t="shared" si="0"/>
        <v>67.997878144892397</v>
      </c>
    </row>
    <row r="43" spans="2:5" x14ac:dyDescent="0.25">
      <c r="B43">
        <v>265</v>
      </c>
      <c r="C43">
        <v>3.4520000000000002E-2</v>
      </c>
      <c r="D43" t="s">
        <v>12</v>
      </c>
      <c r="E43">
        <f t="shared" si="0"/>
        <v>26.159442255228861</v>
      </c>
    </row>
    <row r="44" spans="2:5" x14ac:dyDescent="0.25">
      <c r="B44">
        <v>265</v>
      </c>
      <c r="C44">
        <v>8.7299999999999999E-3</v>
      </c>
      <c r="D44" t="s">
        <v>11</v>
      </c>
      <c r="E44">
        <f t="shared" si="0"/>
        <v>6.6156411033646556</v>
      </c>
    </row>
    <row r="45" spans="2:5" x14ac:dyDescent="0.25">
      <c r="B45">
        <v>267</v>
      </c>
      <c r="C45">
        <v>7.8399999999999997E-3</v>
      </c>
      <c r="D45" t="s">
        <v>11</v>
      </c>
      <c r="E45">
        <f t="shared" si="0"/>
        <v>5.9411943013034252</v>
      </c>
    </row>
    <row r="46" spans="2:5" x14ac:dyDescent="0.25">
      <c r="B46">
        <v>267</v>
      </c>
      <c r="C46">
        <v>6.2960000000000002E-2</v>
      </c>
      <c r="D46" t="s">
        <v>12</v>
      </c>
      <c r="E46">
        <f t="shared" si="0"/>
        <v>47.711427705365267</v>
      </c>
    </row>
    <row r="47" spans="2:5" x14ac:dyDescent="0.25">
      <c r="B47">
        <v>268</v>
      </c>
      <c r="C47">
        <v>1.2999999999999999E-2</v>
      </c>
      <c r="D47" t="s">
        <v>11</v>
      </c>
      <c r="E47">
        <f t="shared" si="0"/>
        <v>9.8514701424674147</v>
      </c>
    </row>
    <row r="48" spans="2:5" x14ac:dyDescent="0.25">
      <c r="B48">
        <v>268</v>
      </c>
      <c r="C48">
        <v>5.0250000000000003E-2</v>
      </c>
      <c r="D48" t="s">
        <v>12</v>
      </c>
      <c r="E48">
        <f t="shared" si="0"/>
        <v>38.079721127614434</v>
      </c>
    </row>
    <row r="49" spans="2:5" x14ac:dyDescent="0.25">
      <c r="B49">
        <v>269</v>
      </c>
      <c r="C49">
        <v>1.5469999999999999E-2</v>
      </c>
      <c r="D49" t="s">
        <v>12</v>
      </c>
      <c r="E49">
        <f t="shared" si="0"/>
        <v>11.723249469536222</v>
      </c>
    </row>
    <row r="50" spans="2:5" x14ac:dyDescent="0.25">
      <c r="B50">
        <v>269</v>
      </c>
      <c r="C50">
        <v>0</v>
      </c>
      <c r="D50" t="s">
        <v>12</v>
      </c>
      <c r="E50">
        <f t="shared" si="0"/>
        <v>0</v>
      </c>
    </row>
    <row r="51" spans="2:5" x14ac:dyDescent="0.25">
      <c r="B51">
        <v>270</v>
      </c>
      <c r="C51">
        <v>1.9400000000000001E-3</v>
      </c>
      <c r="D51" t="s">
        <v>11</v>
      </c>
      <c r="E51">
        <f t="shared" si="0"/>
        <v>1.4701424674143682</v>
      </c>
    </row>
    <row r="52" spans="2:5" x14ac:dyDescent="0.25">
      <c r="B52">
        <v>270</v>
      </c>
      <c r="C52">
        <v>1.461E-2</v>
      </c>
      <c r="D52" t="s">
        <v>12</v>
      </c>
      <c r="E52">
        <f t="shared" si="0"/>
        <v>11.071536829342225</v>
      </c>
    </row>
    <row r="53" spans="2:5" x14ac:dyDescent="0.25">
      <c r="B53">
        <v>272</v>
      </c>
      <c r="C53">
        <v>1.183E-2</v>
      </c>
      <c r="D53" t="s">
        <v>11</v>
      </c>
      <c r="E53">
        <f t="shared" si="0"/>
        <v>8.9648378296453473</v>
      </c>
    </row>
    <row r="54" spans="2:5" x14ac:dyDescent="0.25">
      <c r="B54">
        <v>273</v>
      </c>
      <c r="C54">
        <v>1.3610000000000001E-2</v>
      </c>
      <c r="D54" t="s">
        <v>11</v>
      </c>
      <c r="E54">
        <f t="shared" si="0"/>
        <v>10.313731433767808</v>
      </c>
    </row>
    <row r="55" spans="2:5" x14ac:dyDescent="0.25">
      <c r="B55">
        <v>273</v>
      </c>
      <c r="C55">
        <v>3.9969999999999999E-2</v>
      </c>
      <c r="D55" t="s">
        <v>12</v>
      </c>
      <c r="E55">
        <f t="shared" si="0"/>
        <v>30.289481661109427</v>
      </c>
    </row>
    <row r="56" spans="2:5" x14ac:dyDescent="0.25">
      <c r="B56">
        <v>275</v>
      </c>
      <c r="C56">
        <v>1.01E-2</v>
      </c>
      <c r="D56" t="s">
        <v>12</v>
      </c>
      <c r="E56">
        <f t="shared" si="0"/>
        <v>7.6538344953016066</v>
      </c>
    </row>
    <row r="57" spans="2:5" x14ac:dyDescent="0.25">
      <c r="B57">
        <v>277</v>
      </c>
      <c r="C57">
        <v>4.8079999999999998E-2</v>
      </c>
      <c r="D57" t="s">
        <v>12</v>
      </c>
      <c r="E57">
        <f t="shared" si="0"/>
        <v>36.435283419217939</v>
      </c>
    </row>
    <row r="58" spans="2:5" x14ac:dyDescent="0.25">
      <c r="B58">
        <v>277</v>
      </c>
      <c r="C58">
        <v>1.1339999999999999E-2</v>
      </c>
      <c r="D58" t="s">
        <v>11</v>
      </c>
      <c r="E58">
        <f t="shared" si="0"/>
        <v>8.5935131858138831</v>
      </c>
    </row>
    <row r="59" spans="2:5" x14ac:dyDescent="0.25">
      <c r="B59">
        <v>317</v>
      </c>
      <c r="C59">
        <v>1.6E-2</v>
      </c>
      <c r="D59" t="s">
        <v>11</v>
      </c>
      <c r="E59">
        <f t="shared" si="0"/>
        <v>12.124886329190664</v>
      </c>
    </row>
    <row r="60" spans="2:5" x14ac:dyDescent="0.25">
      <c r="B60">
        <v>319</v>
      </c>
      <c r="C60">
        <v>0.121</v>
      </c>
      <c r="D60" t="s">
        <v>12</v>
      </c>
      <c r="E60">
        <f t="shared" si="0"/>
        <v>91.694452864504399</v>
      </c>
    </row>
    <row r="61" spans="2:5" x14ac:dyDescent="0.25">
      <c r="B61">
        <v>319</v>
      </c>
      <c r="C61">
        <v>2.648E-2</v>
      </c>
      <c r="D61" t="s">
        <v>11</v>
      </c>
      <c r="E61">
        <f t="shared" si="0"/>
        <v>20.06668687481055</v>
      </c>
    </row>
    <row r="62" spans="2:5" x14ac:dyDescent="0.25">
      <c r="B62">
        <v>322</v>
      </c>
      <c r="C62">
        <v>9.2619999999999994E-2</v>
      </c>
      <c r="D62" t="s">
        <v>12</v>
      </c>
      <c r="E62">
        <f t="shared" si="0"/>
        <v>70.187935738102453</v>
      </c>
    </row>
    <row r="63" spans="2:5" x14ac:dyDescent="0.25">
      <c r="B63">
        <v>323</v>
      </c>
      <c r="C63">
        <v>2.291E-2</v>
      </c>
      <c r="D63" t="s">
        <v>11</v>
      </c>
      <c r="E63">
        <f t="shared" si="0"/>
        <v>17.361321612609881</v>
      </c>
    </row>
    <row r="64" spans="2:5" x14ac:dyDescent="0.25">
      <c r="B64">
        <v>333</v>
      </c>
      <c r="C64">
        <v>9.0399999999999994E-2</v>
      </c>
      <c r="D64" t="s">
        <v>12</v>
      </c>
      <c r="E64">
        <f t="shared" si="0"/>
        <v>68.505607759927244</v>
      </c>
    </row>
    <row r="65" spans="2:5" x14ac:dyDescent="0.25">
      <c r="B65">
        <v>335</v>
      </c>
      <c r="C65">
        <v>4.7489999999999997E-2</v>
      </c>
      <c r="D65" t="s">
        <v>12</v>
      </c>
      <c r="E65">
        <f t="shared" si="0"/>
        <v>35.988178235829039</v>
      </c>
    </row>
    <row r="66" spans="2:5" x14ac:dyDescent="0.25">
      <c r="B66">
        <v>339</v>
      </c>
      <c r="C66">
        <v>1.0330000000000001E-2</v>
      </c>
      <c r="D66" t="s">
        <v>11</v>
      </c>
      <c r="E66">
        <f t="shared" si="0"/>
        <v>7.8281297362837234</v>
      </c>
    </row>
    <row r="67" spans="2:5" x14ac:dyDescent="0.25">
      <c r="B67">
        <v>340</v>
      </c>
      <c r="C67">
        <v>6.5809999999999994E-2</v>
      </c>
      <c r="D67" t="s">
        <v>12</v>
      </c>
      <c r="E67">
        <f t="shared" si="0"/>
        <v>49.871173082752343</v>
      </c>
    </row>
    <row r="68" spans="2:5" x14ac:dyDescent="0.25">
      <c r="B68">
        <v>340</v>
      </c>
      <c r="C68">
        <v>2.6599999999999999E-2</v>
      </c>
      <c r="D68" t="s">
        <v>11</v>
      </c>
      <c r="E68">
        <f t="shared" ref="E68:E131" si="1">(C68*10000)/13.196</f>
        <v>20.157623522279479</v>
      </c>
    </row>
    <row r="69" spans="2:5" x14ac:dyDescent="0.25">
      <c r="B69">
        <v>342</v>
      </c>
      <c r="C69">
        <v>3.82E-3</v>
      </c>
      <c r="D69" t="s">
        <v>11</v>
      </c>
      <c r="E69">
        <f t="shared" si="1"/>
        <v>2.8948166110942712</v>
      </c>
    </row>
    <row r="70" spans="2:5" x14ac:dyDescent="0.25">
      <c r="B70">
        <v>342</v>
      </c>
      <c r="C70">
        <v>0</v>
      </c>
      <c r="D70" t="s">
        <v>12</v>
      </c>
      <c r="E70">
        <f t="shared" si="1"/>
        <v>0</v>
      </c>
    </row>
    <row r="71" spans="2:5" x14ac:dyDescent="0.25">
      <c r="B71">
        <v>344</v>
      </c>
      <c r="C71">
        <v>4.258E-2</v>
      </c>
      <c r="D71" t="s">
        <v>11</v>
      </c>
      <c r="E71">
        <f t="shared" si="1"/>
        <v>32.267353743558658</v>
      </c>
    </row>
    <row r="72" spans="2:5" x14ac:dyDescent="0.25">
      <c r="B72">
        <v>344</v>
      </c>
      <c r="C72">
        <v>7.1379999999999999E-2</v>
      </c>
      <c r="D72" t="s">
        <v>12</v>
      </c>
      <c r="E72">
        <f t="shared" si="1"/>
        <v>54.092149136101845</v>
      </c>
    </row>
    <row r="73" spans="2:5" x14ac:dyDescent="0.25">
      <c r="B73">
        <v>346</v>
      </c>
      <c r="C73">
        <v>6.3210000000000002E-2</v>
      </c>
      <c r="D73" t="s">
        <v>12</v>
      </c>
      <c r="E73">
        <f t="shared" si="1"/>
        <v>47.900879054258866</v>
      </c>
    </row>
    <row r="74" spans="2:5" x14ac:dyDescent="0.25">
      <c r="B74">
        <v>346</v>
      </c>
      <c r="C74">
        <v>1.3480000000000001E-2</v>
      </c>
      <c r="D74" t="s">
        <v>11</v>
      </c>
      <c r="E74">
        <f t="shared" si="1"/>
        <v>10.215216732343135</v>
      </c>
    </row>
    <row r="75" spans="2:5" x14ac:dyDescent="0.25">
      <c r="B75">
        <v>348</v>
      </c>
      <c r="C75">
        <v>2.66E-3</v>
      </c>
      <c r="D75" t="s">
        <v>11</v>
      </c>
      <c r="E75">
        <f t="shared" si="1"/>
        <v>2.0157623522279482</v>
      </c>
    </row>
    <row r="76" spans="2:5" x14ac:dyDescent="0.25">
      <c r="B76">
        <v>348</v>
      </c>
      <c r="C76">
        <v>1.9499999999999999E-3</v>
      </c>
      <c r="D76" t="s">
        <v>12</v>
      </c>
      <c r="E76">
        <f t="shared" si="1"/>
        <v>1.4777205213701121</v>
      </c>
    </row>
    <row r="77" spans="2:5" x14ac:dyDescent="0.25">
      <c r="B77">
        <v>491</v>
      </c>
      <c r="C77">
        <v>7.6619999999999994E-2</v>
      </c>
      <c r="D77" t="s">
        <v>12</v>
      </c>
      <c r="E77">
        <f t="shared" si="1"/>
        <v>58.063049408911787</v>
      </c>
    </row>
    <row r="78" spans="2:5" x14ac:dyDescent="0.25">
      <c r="B78">
        <v>491</v>
      </c>
      <c r="C78">
        <v>2.861E-2</v>
      </c>
      <c r="D78" t="s">
        <v>11</v>
      </c>
      <c r="E78">
        <f t="shared" si="1"/>
        <v>21.680812367384057</v>
      </c>
    </row>
    <row r="79" spans="2:5" x14ac:dyDescent="0.25">
      <c r="B79">
        <v>492</v>
      </c>
      <c r="C79">
        <v>9.4400000000000005E-3</v>
      </c>
      <c r="D79" t="s">
        <v>11</v>
      </c>
      <c r="E79">
        <f t="shared" si="1"/>
        <v>7.1536829342224921</v>
      </c>
    </row>
    <row r="80" spans="2:5" x14ac:dyDescent="0.25">
      <c r="B80">
        <v>492</v>
      </c>
      <c r="C80">
        <v>3.8809999999999997E-2</v>
      </c>
      <c r="D80" t="s">
        <v>12</v>
      </c>
      <c r="E80">
        <f t="shared" si="1"/>
        <v>29.410427402243101</v>
      </c>
    </row>
    <row r="81" spans="2:5" x14ac:dyDescent="0.25">
      <c r="B81">
        <v>494</v>
      </c>
      <c r="C81">
        <v>6.3600000000000002E-3</v>
      </c>
      <c r="D81" t="s">
        <v>11</v>
      </c>
      <c r="E81">
        <f t="shared" si="1"/>
        <v>4.8196423158532893</v>
      </c>
    </row>
    <row r="82" spans="2:5" x14ac:dyDescent="0.25">
      <c r="B82">
        <v>494</v>
      </c>
      <c r="C82">
        <v>4.5359999999999998E-2</v>
      </c>
      <c r="D82" t="s">
        <v>12</v>
      </c>
      <c r="E82">
        <f t="shared" si="1"/>
        <v>34.374052743255533</v>
      </c>
    </row>
    <row r="83" spans="2:5" x14ac:dyDescent="0.25">
      <c r="B83">
        <v>495</v>
      </c>
      <c r="C83">
        <v>4.8799999999999998E-3</v>
      </c>
      <c r="D83" t="s">
        <v>12</v>
      </c>
      <c r="E83">
        <f t="shared" si="1"/>
        <v>3.6980903304031525</v>
      </c>
    </row>
    <row r="84" spans="2:5" x14ac:dyDescent="0.25">
      <c r="B84">
        <v>495</v>
      </c>
      <c r="C84">
        <v>7.1500000000000001E-3</v>
      </c>
      <c r="D84" t="s">
        <v>11</v>
      </c>
      <c r="E84">
        <f t="shared" si="1"/>
        <v>5.4183085783570784</v>
      </c>
    </row>
    <row r="85" spans="2:5" x14ac:dyDescent="0.25">
      <c r="B85">
        <v>499</v>
      </c>
      <c r="C85">
        <v>1.468E-2</v>
      </c>
      <c r="D85" t="s">
        <v>11</v>
      </c>
      <c r="E85">
        <f t="shared" si="1"/>
        <v>11.124583207032435</v>
      </c>
    </row>
    <row r="86" spans="2:5" x14ac:dyDescent="0.25">
      <c r="B86">
        <v>499</v>
      </c>
      <c r="C86">
        <v>2.9479999999999999E-2</v>
      </c>
      <c r="D86" t="s">
        <v>12</v>
      </c>
      <c r="E86">
        <f t="shared" si="1"/>
        <v>22.340103061533799</v>
      </c>
    </row>
    <row r="87" spans="2:5" x14ac:dyDescent="0.25">
      <c r="B87">
        <v>500</v>
      </c>
      <c r="C87">
        <v>2.9819999999999999E-2</v>
      </c>
      <c r="D87" t="s">
        <v>12</v>
      </c>
      <c r="E87">
        <f t="shared" si="1"/>
        <v>22.5977568960291</v>
      </c>
    </row>
    <row r="88" spans="2:5" x14ac:dyDescent="0.25">
      <c r="B88">
        <v>500</v>
      </c>
      <c r="C88">
        <v>5.7000000000000002E-3</v>
      </c>
      <c r="D88" t="s">
        <v>11</v>
      </c>
      <c r="E88">
        <f t="shared" si="1"/>
        <v>4.3194907547741739</v>
      </c>
    </row>
    <row r="89" spans="2:5" x14ac:dyDescent="0.25">
      <c r="B89">
        <v>501</v>
      </c>
      <c r="C89">
        <v>4.1599999999999996E-3</v>
      </c>
      <c r="D89" t="s">
        <v>11</v>
      </c>
      <c r="E89">
        <f t="shared" si="1"/>
        <v>3.152470445589572</v>
      </c>
    </row>
    <row r="90" spans="2:5" x14ac:dyDescent="0.25">
      <c r="B90">
        <v>501</v>
      </c>
      <c r="C90">
        <v>4.2950000000000002E-2</v>
      </c>
      <c r="D90" t="s">
        <v>12</v>
      </c>
      <c r="E90">
        <f t="shared" si="1"/>
        <v>32.547741739921186</v>
      </c>
    </row>
    <row r="91" spans="2:5" x14ac:dyDescent="0.25">
      <c r="B91">
        <v>502</v>
      </c>
      <c r="C91">
        <v>8.9599999999999992E-3</v>
      </c>
      <c r="D91" t="s">
        <v>12</v>
      </c>
      <c r="E91">
        <f t="shared" si="1"/>
        <v>6.7899363443467715</v>
      </c>
    </row>
    <row r="92" spans="2:5" x14ac:dyDescent="0.25">
      <c r="B92">
        <v>502</v>
      </c>
      <c r="C92">
        <v>1.9499999999999999E-3</v>
      </c>
      <c r="D92" t="s">
        <v>11</v>
      </c>
      <c r="E92">
        <f t="shared" si="1"/>
        <v>1.4777205213701121</v>
      </c>
    </row>
    <row r="93" spans="2:5" x14ac:dyDescent="0.25">
      <c r="B93">
        <v>503</v>
      </c>
      <c r="C93">
        <v>1.482E-2</v>
      </c>
      <c r="D93" t="s">
        <v>12</v>
      </c>
      <c r="E93">
        <f t="shared" si="1"/>
        <v>11.230675962412851</v>
      </c>
    </row>
    <row r="94" spans="2:5" x14ac:dyDescent="0.25">
      <c r="B94">
        <v>507</v>
      </c>
      <c r="C94">
        <v>0.13525999999999999</v>
      </c>
      <c r="D94" t="s">
        <v>12</v>
      </c>
      <c r="E94">
        <f t="shared" si="1"/>
        <v>102.50075780539557</v>
      </c>
    </row>
    <row r="95" spans="2:5" x14ac:dyDescent="0.25">
      <c r="B95">
        <v>507</v>
      </c>
      <c r="C95">
        <v>3.7629999999999997E-2</v>
      </c>
      <c r="D95" t="s">
        <v>11</v>
      </c>
      <c r="E95">
        <f t="shared" si="1"/>
        <v>28.516217035465289</v>
      </c>
    </row>
    <row r="96" spans="2:5" x14ac:dyDescent="0.25">
      <c r="B96">
        <v>509</v>
      </c>
      <c r="C96">
        <v>4.6899999999999997E-3</v>
      </c>
      <c r="D96" t="s">
        <v>11</v>
      </c>
      <c r="E96">
        <f t="shared" si="1"/>
        <v>3.5541073052440133</v>
      </c>
    </row>
    <row r="97" spans="2:5" x14ac:dyDescent="0.25">
      <c r="B97">
        <v>509</v>
      </c>
      <c r="C97">
        <v>3.6409999999999998E-2</v>
      </c>
      <c r="D97" t="s">
        <v>12</v>
      </c>
      <c r="E97">
        <f t="shared" si="1"/>
        <v>27.591694452864502</v>
      </c>
    </row>
    <row r="98" spans="2:5" x14ac:dyDescent="0.25">
      <c r="B98">
        <v>510</v>
      </c>
      <c r="C98">
        <v>9.5479999999999995E-2</v>
      </c>
      <c r="D98" t="s">
        <v>12</v>
      </c>
      <c r="E98">
        <f t="shared" si="1"/>
        <v>72.35525916944529</v>
      </c>
    </row>
    <row r="99" spans="2:5" x14ac:dyDescent="0.25">
      <c r="B99">
        <v>510</v>
      </c>
      <c r="C99">
        <v>7.3699999999999998E-3</v>
      </c>
      <c r="D99" t="s">
        <v>11</v>
      </c>
      <c r="E99">
        <f t="shared" si="1"/>
        <v>5.5850257653834499</v>
      </c>
    </row>
    <row r="100" spans="2:5" x14ac:dyDescent="0.25">
      <c r="B100">
        <v>515</v>
      </c>
      <c r="C100">
        <v>6.2599999999999999E-3</v>
      </c>
      <c r="D100" t="s">
        <v>11</v>
      </c>
      <c r="E100">
        <f t="shared" si="1"/>
        <v>4.743861776295847</v>
      </c>
    </row>
    <row r="101" spans="2:5" x14ac:dyDescent="0.25">
      <c r="B101">
        <v>515</v>
      </c>
      <c r="C101">
        <v>1.248E-2</v>
      </c>
      <c r="D101" t="s">
        <v>12</v>
      </c>
      <c r="E101">
        <f t="shared" si="1"/>
        <v>9.4574113367687183</v>
      </c>
    </row>
    <row r="102" spans="2:5" x14ac:dyDescent="0.25">
      <c r="B102">
        <v>518</v>
      </c>
      <c r="C102">
        <v>0.23121</v>
      </c>
      <c r="D102" t="s">
        <v>12</v>
      </c>
      <c r="E102">
        <f t="shared" si="1"/>
        <v>175.21218551076083</v>
      </c>
    </row>
    <row r="103" spans="2:5" x14ac:dyDescent="0.25">
      <c r="B103">
        <v>518</v>
      </c>
      <c r="C103">
        <v>8.3199999999999993E-3</v>
      </c>
      <c r="D103" t="s">
        <v>11</v>
      </c>
      <c r="E103">
        <f t="shared" si="1"/>
        <v>6.304940891179144</v>
      </c>
    </row>
    <row r="104" spans="2:5" x14ac:dyDescent="0.25">
      <c r="B104">
        <v>519</v>
      </c>
      <c r="C104">
        <v>5.2200000000000003E-2</v>
      </c>
      <c r="D104" t="s">
        <v>12</v>
      </c>
      <c r="E104">
        <f t="shared" si="1"/>
        <v>39.557441648984543</v>
      </c>
    </row>
    <row r="105" spans="2:5" x14ac:dyDescent="0.25">
      <c r="B105">
        <v>519</v>
      </c>
      <c r="C105">
        <v>8.43E-3</v>
      </c>
      <c r="D105" t="s">
        <v>11</v>
      </c>
      <c r="E105">
        <f t="shared" si="1"/>
        <v>6.3882994846923307</v>
      </c>
    </row>
    <row r="106" spans="2:5" x14ac:dyDescent="0.25">
      <c r="B106">
        <v>520</v>
      </c>
      <c r="C106">
        <v>9.9000000000000008E-3</v>
      </c>
      <c r="D106" t="s">
        <v>11</v>
      </c>
      <c r="E106">
        <f t="shared" si="1"/>
        <v>7.5022734161867248</v>
      </c>
    </row>
    <row r="107" spans="2:5" x14ac:dyDescent="0.25">
      <c r="B107">
        <v>520</v>
      </c>
      <c r="C107">
        <v>0.13003000000000001</v>
      </c>
      <c r="D107" t="s">
        <v>12</v>
      </c>
      <c r="E107">
        <f t="shared" si="1"/>
        <v>98.537435586541378</v>
      </c>
    </row>
    <row r="108" spans="2:5" x14ac:dyDescent="0.25">
      <c r="B108">
        <v>524</v>
      </c>
      <c r="C108">
        <v>5.6500000000000002E-2</v>
      </c>
      <c r="D108" t="s">
        <v>12</v>
      </c>
      <c r="E108">
        <f t="shared" si="1"/>
        <v>42.816004849954531</v>
      </c>
    </row>
    <row r="109" spans="2:5" x14ac:dyDescent="0.25">
      <c r="B109">
        <v>524</v>
      </c>
      <c r="C109">
        <v>3.3744999999999997E-2</v>
      </c>
      <c r="D109" t="s">
        <v>11</v>
      </c>
      <c r="E109">
        <f t="shared" si="1"/>
        <v>25.572143073658683</v>
      </c>
    </row>
    <row r="110" spans="2:5" x14ac:dyDescent="0.25">
      <c r="B110">
        <v>525</v>
      </c>
      <c r="C110">
        <v>2.648E-2</v>
      </c>
      <c r="D110" t="s">
        <v>11</v>
      </c>
      <c r="E110">
        <f t="shared" si="1"/>
        <v>20.06668687481055</v>
      </c>
    </row>
    <row r="111" spans="2:5" x14ac:dyDescent="0.25">
      <c r="B111">
        <v>525</v>
      </c>
      <c r="C111">
        <v>0</v>
      </c>
      <c r="D111" t="s">
        <v>12</v>
      </c>
      <c r="E111">
        <f t="shared" si="1"/>
        <v>0</v>
      </c>
    </row>
    <row r="112" spans="2:5" x14ac:dyDescent="0.25">
      <c r="B112">
        <v>562</v>
      </c>
      <c r="C112">
        <v>1.7069999999999998E-2</v>
      </c>
      <c r="D112" t="s">
        <v>11</v>
      </c>
      <c r="E112">
        <f t="shared" si="1"/>
        <v>12.935738102455289</v>
      </c>
    </row>
    <row r="113" spans="2:5" x14ac:dyDescent="0.25">
      <c r="B113">
        <v>562</v>
      </c>
      <c r="C113">
        <v>3.8399999999999997E-2</v>
      </c>
      <c r="D113" t="s">
        <v>12</v>
      </c>
      <c r="E113">
        <f t="shared" si="1"/>
        <v>29.099727190057589</v>
      </c>
    </row>
    <row r="114" spans="2:5" x14ac:dyDescent="0.25">
      <c r="B114">
        <v>563</v>
      </c>
      <c r="C114">
        <v>1.8780000000000002E-2</v>
      </c>
      <c r="D114" t="s">
        <v>11</v>
      </c>
      <c r="E114">
        <f t="shared" si="1"/>
        <v>14.231585328887542</v>
      </c>
    </row>
    <row r="115" spans="2:5" x14ac:dyDescent="0.25">
      <c r="B115">
        <v>563</v>
      </c>
      <c r="C115">
        <v>1.24E-3</v>
      </c>
      <c r="D115" t="s">
        <v>12</v>
      </c>
      <c r="E115">
        <f t="shared" si="1"/>
        <v>0.93967869051227648</v>
      </c>
    </row>
    <row r="116" spans="2:5" x14ac:dyDescent="0.25">
      <c r="B116">
        <v>564</v>
      </c>
      <c r="C116">
        <v>4.1700000000000001E-3</v>
      </c>
      <c r="D116" t="s">
        <v>11</v>
      </c>
      <c r="E116">
        <f t="shared" si="1"/>
        <v>3.1600484995453169</v>
      </c>
    </row>
    <row r="117" spans="2:5" x14ac:dyDescent="0.25">
      <c r="B117">
        <v>564</v>
      </c>
      <c r="C117">
        <v>2.589E-2</v>
      </c>
      <c r="D117" t="s">
        <v>12</v>
      </c>
      <c r="E117">
        <f t="shared" si="1"/>
        <v>19.61958169142164</v>
      </c>
    </row>
    <row r="118" spans="2:5" x14ac:dyDescent="0.25">
      <c r="B118">
        <v>567</v>
      </c>
      <c r="C118">
        <v>2.615E-2</v>
      </c>
      <c r="D118" t="s">
        <v>12</v>
      </c>
      <c r="E118">
        <f t="shared" si="1"/>
        <v>19.816611094270993</v>
      </c>
    </row>
    <row r="119" spans="2:5" x14ac:dyDescent="0.25">
      <c r="B119">
        <v>567</v>
      </c>
      <c r="C119">
        <v>5.7499999999999999E-3</v>
      </c>
      <c r="D119" t="s">
        <v>11</v>
      </c>
      <c r="E119">
        <f t="shared" si="1"/>
        <v>4.357381024552895</v>
      </c>
    </row>
    <row r="120" spans="2:5" x14ac:dyDescent="0.25">
      <c r="B120">
        <v>569</v>
      </c>
      <c r="C120">
        <v>2.444E-2</v>
      </c>
      <c r="D120" t="s">
        <v>12</v>
      </c>
      <c r="E120">
        <f t="shared" si="1"/>
        <v>18.520763867838738</v>
      </c>
    </row>
    <row r="121" spans="2:5" x14ac:dyDescent="0.25">
      <c r="B121">
        <v>569</v>
      </c>
      <c r="C121">
        <v>8.2799999999999992E-3</v>
      </c>
      <c r="D121" t="s">
        <v>11</v>
      </c>
      <c r="E121">
        <f t="shared" si="1"/>
        <v>6.2746286753561682</v>
      </c>
    </row>
    <row r="122" spans="2:5" x14ac:dyDescent="0.25">
      <c r="B122">
        <v>570</v>
      </c>
      <c r="C122">
        <v>4.1999999999999997E-3</v>
      </c>
      <c r="D122" t="s">
        <v>11</v>
      </c>
      <c r="E122">
        <f t="shared" si="1"/>
        <v>3.1827826614125492</v>
      </c>
    </row>
    <row r="123" spans="2:5" x14ac:dyDescent="0.25">
      <c r="B123">
        <v>570</v>
      </c>
      <c r="C123">
        <v>0.24410000000000001</v>
      </c>
      <c r="D123" t="s">
        <v>12</v>
      </c>
      <c r="E123">
        <f t="shared" si="1"/>
        <v>184.98029705971507</v>
      </c>
    </row>
    <row r="124" spans="2:5" x14ac:dyDescent="0.25">
      <c r="B124">
        <v>573</v>
      </c>
      <c r="C124">
        <v>1.635E-2</v>
      </c>
      <c r="D124" t="s">
        <v>12</v>
      </c>
      <c r="E124">
        <f t="shared" si="1"/>
        <v>12.39011821764171</v>
      </c>
    </row>
    <row r="125" spans="2:5" x14ac:dyDescent="0.25">
      <c r="B125">
        <v>573</v>
      </c>
      <c r="C125">
        <v>1.171E-2</v>
      </c>
      <c r="D125" t="s">
        <v>11</v>
      </c>
      <c r="E125">
        <f t="shared" si="1"/>
        <v>8.8739011821764162</v>
      </c>
    </row>
    <row r="126" spans="2:5" x14ac:dyDescent="0.25">
      <c r="B126">
        <v>575</v>
      </c>
      <c r="C126">
        <v>1.4590000000000001E-2</v>
      </c>
      <c r="D126" t="s">
        <v>11</v>
      </c>
      <c r="E126">
        <f t="shared" si="1"/>
        <v>11.056380721430736</v>
      </c>
    </row>
    <row r="127" spans="2:5" x14ac:dyDescent="0.25">
      <c r="B127">
        <v>575</v>
      </c>
      <c r="C127">
        <v>6.0249999999999998E-2</v>
      </c>
      <c r="D127" t="s">
        <v>12</v>
      </c>
      <c r="E127">
        <f t="shared" si="1"/>
        <v>45.657775083358594</v>
      </c>
    </row>
    <row r="128" spans="2:5" x14ac:dyDescent="0.25">
      <c r="B128">
        <v>577</v>
      </c>
      <c r="C128">
        <v>4.45E-3</v>
      </c>
      <c r="D128" t="s">
        <v>11</v>
      </c>
      <c r="E128">
        <f t="shared" si="1"/>
        <v>3.3722340103061534</v>
      </c>
    </row>
    <row r="129" spans="2:5" x14ac:dyDescent="0.25">
      <c r="B129">
        <v>577</v>
      </c>
      <c r="C129">
        <v>8.3750000000000005E-2</v>
      </c>
      <c r="D129" t="s">
        <v>12</v>
      </c>
      <c r="E129">
        <f t="shared" si="1"/>
        <v>63.466201879357385</v>
      </c>
    </row>
    <row r="130" spans="2:5" x14ac:dyDescent="0.25">
      <c r="B130">
        <v>580</v>
      </c>
      <c r="C130">
        <v>8.2400000000000008E-3</v>
      </c>
      <c r="D130" t="s">
        <v>11</v>
      </c>
      <c r="E130">
        <f t="shared" si="1"/>
        <v>6.2443164595331924</v>
      </c>
    </row>
    <row r="131" spans="2:5" x14ac:dyDescent="0.25">
      <c r="B131">
        <v>580</v>
      </c>
      <c r="C131">
        <v>4.9110000000000001E-2</v>
      </c>
      <c r="D131" t="s">
        <v>12</v>
      </c>
      <c r="E131">
        <f t="shared" si="1"/>
        <v>37.215822976659595</v>
      </c>
    </row>
    <row r="132" spans="2:5" x14ac:dyDescent="0.25">
      <c r="B132">
        <v>581</v>
      </c>
      <c r="C132">
        <v>7.1840000000000001E-2</v>
      </c>
      <c r="D132" t="s">
        <v>12</v>
      </c>
      <c r="E132">
        <f t="shared" ref="E132:E184" si="2">(C132*10000)/13.196</f>
        <v>54.440739618066083</v>
      </c>
    </row>
    <row r="133" spans="2:5" x14ac:dyDescent="0.25">
      <c r="B133">
        <v>581</v>
      </c>
      <c r="C133">
        <v>1.536E-2</v>
      </c>
      <c r="D133" t="s">
        <v>11</v>
      </c>
      <c r="E133">
        <f t="shared" si="2"/>
        <v>11.639890876023037</v>
      </c>
    </row>
    <row r="134" spans="2:5" x14ac:dyDescent="0.25">
      <c r="B134">
        <v>582</v>
      </c>
      <c r="C134">
        <v>2.6360000000000001E-2</v>
      </c>
      <c r="D134" t="s">
        <v>11</v>
      </c>
      <c r="E134">
        <f t="shared" si="2"/>
        <v>19.975750227341621</v>
      </c>
    </row>
    <row r="135" spans="2:5" x14ac:dyDescent="0.25">
      <c r="B135">
        <v>582</v>
      </c>
      <c r="C135">
        <v>5.1270000000000003E-2</v>
      </c>
      <c r="D135" t="s">
        <v>12</v>
      </c>
      <c r="E135">
        <f t="shared" si="2"/>
        <v>38.852682631100336</v>
      </c>
    </row>
    <row r="136" spans="2:5" x14ac:dyDescent="0.25">
      <c r="B136">
        <v>583</v>
      </c>
      <c r="C136">
        <v>5.8009999999999999E-2</v>
      </c>
      <c r="D136" t="s">
        <v>12</v>
      </c>
      <c r="E136">
        <f t="shared" si="2"/>
        <v>43.960290997271905</v>
      </c>
    </row>
    <row r="137" spans="2:5" x14ac:dyDescent="0.25">
      <c r="B137">
        <v>583</v>
      </c>
      <c r="C137">
        <v>7.0400000000000003E-3</v>
      </c>
      <c r="D137" t="s">
        <v>11</v>
      </c>
      <c r="E137">
        <f t="shared" si="2"/>
        <v>5.3349499848438926</v>
      </c>
    </row>
    <row r="138" spans="2:5" x14ac:dyDescent="0.25">
      <c r="B138">
        <v>587</v>
      </c>
      <c r="C138">
        <v>2.385E-2</v>
      </c>
      <c r="D138" t="s">
        <v>11</v>
      </c>
      <c r="E138">
        <f t="shared" si="2"/>
        <v>18.073658684449832</v>
      </c>
    </row>
    <row r="139" spans="2:5" x14ac:dyDescent="0.25">
      <c r="B139">
        <v>587</v>
      </c>
      <c r="C139">
        <v>6.3350000000000004E-2</v>
      </c>
      <c r="D139" t="s">
        <v>12</v>
      </c>
      <c r="E139">
        <f t="shared" si="2"/>
        <v>48.006971809639289</v>
      </c>
    </row>
    <row r="140" spans="2:5" x14ac:dyDescent="0.25">
      <c r="B140">
        <v>589</v>
      </c>
      <c r="C140">
        <v>9.9600000000000001E-3</v>
      </c>
      <c r="D140" t="s">
        <v>11</v>
      </c>
      <c r="E140">
        <f t="shared" si="2"/>
        <v>7.5477417399211877</v>
      </c>
    </row>
    <row r="141" spans="2:5" x14ac:dyDescent="0.25">
      <c r="B141">
        <v>589</v>
      </c>
      <c r="C141">
        <v>1.1950000000000001E-2</v>
      </c>
      <c r="D141" t="s">
        <v>12</v>
      </c>
      <c r="E141">
        <f t="shared" si="2"/>
        <v>9.0557744771142765</v>
      </c>
    </row>
    <row r="142" spans="2:5" x14ac:dyDescent="0.25">
      <c r="B142">
        <v>590</v>
      </c>
      <c r="C142">
        <v>6.7269999999999996E-2</v>
      </c>
      <c r="D142" t="s">
        <v>12</v>
      </c>
      <c r="E142">
        <f t="shared" si="2"/>
        <v>50.977568960290995</v>
      </c>
    </row>
    <row r="143" spans="2:5" x14ac:dyDescent="0.25">
      <c r="B143">
        <v>590</v>
      </c>
      <c r="C143">
        <v>2.1510000000000001E-2</v>
      </c>
      <c r="D143" t="s">
        <v>11</v>
      </c>
      <c r="E143">
        <f t="shared" si="2"/>
        <v>16.300394058805701</v>
      </c>
    </row>
    <row r="144" spans="2:5" x14ac:dyDescent="0.25">
      <c r="B144">
        <v>591</v>
      </c>
      <c r="C144">
        <v>3.1980000000000001E-2</v>
      </c>
      <c r="D144" t="s">
        <v>12</v>
      </c>
      <c r="E144">
        <f t="shared" si="2"/>
        <v>24.234616550469841</v>
      </c>
    </row>
    <row r="145" spans="2:5" x14ac:dyDescent="0.25">
      <c r="B145">
        <v>591</v>
      </c>
      <c r="C145">
        <v>1.2710000000000001E-2</v>
      </c>
      <c r="D145" t="s">
        <v>11</v>
      </c>
      <c r="E145">
        <f t="shared" si="2"/>
        <v>9.6317065777508351</v>
      </c>
    </row>
    <row r="146" spans="2:5" x14ac:dyDescent="0.25">
      <c r="B146">
        <v>595</v>
      </c>
      <c r="C146">
        <v>4.8300000000000001E-3</v>
      </c>
      <c r="D146" t="s">
        <v>11</v>
      </c>
      <c r="E146">
        <f t="shared" si="2"/>
        <v>3.6602000606244323</v>
      </c>
    </row>
    <row r="147" spans="2:5" x14ac:dyDescent="0.25">
      <c r="B147">
        <v>595</v>
      </c>
      <c r="C147">
        <v>9.6589999999999995E-2</v>
      </c>
      <c r="D147" t="s">
        <v>12</v>
      </c>
      <c r="E147">
        <f t="shared" si="2"/>
        <v>73.196423158532895</v>
      </c>
    </row>
    <row r="148" spans="2:5" x14ac:dyDescent="0.25">
      <c r="B148">
        <v>633</v>
      </c>
      <c r="C148">
        <v>6.4119999999999996E-2</v>
      </c>
      <c r="D148" t="s">
        <v>12</v>
      </c>
      <c r="E148">
        <f t="shared" si="2"/>
        <v>48.590481964231579</v>
      </c>
    </row>
    <row r="149" spans="2:5" x14ac:dyDescent="0.25">
      <c r="B149">
        <v>633</v>
      </c>
      <c r="C149">
        <v>2.9090000000000001E-2</v>
      </c>
      <c r="D149" t="s">
        <v>11</v>
      </c>
      <c r="E149">
        <f t="shared" si="2"/>
        <v>22.044558957259778</v>
      </c>
    </row>
    <row r="150" spans="2:5" x14ac:dyDescent="0.25">
      <c r="B150">
        <v>635</v>
      </c>
      <c r="C150">
        <v>5.0000000000000001E-3</v>
      </c>
      <c r="D150" t="s">
        <v>11</v>
      </c>
      <c r="E150">
        <f t="shared" si="2"/>
        <v>3.7890269778720826</v>
      </c>
    </row>
    <row r="151" spans="2:5" x14ac:dyDescent="0.25">
      <c r="B151">
        <v>635</v>
      </c>
      <c r="C151">
        <v>8.1420000000000006E-2</v>
      </c>
      <c r="D151" t="s">
        <v>12</v>
      </c>
      <c r="E151">
        <f t="shared" si="2"/>
        <v>61.700515307668994</v>
      </c>
    </row>
    <row r="152" spans="2:5" x14ac:dyDescent="0.25">
      <c r="B152">
        <v>636</v>
      </c>
      <c r="C152">
        <v>2341</v>
      </c>
      <c r="D152" t="s">
        <v>12</v>
      </c>
      <c r="E152">
        <f t="shared" si="2"/>
        <v>1774022.4310397091</v>
      </c>
    </row>
    <row r="153" spans="2:5" x14ac:dyDescent="0.25">
      <c r="B153">
        <v>636</v>
      </c>
      <c r="C153">
        <v>1.281E-2</v>
      </c>
      <c r="D153" t="s">
        <v>11</v>
      </c>
      <c r="E153">
        <f t="shared" si="2"/>
        <v>9.7074871173082755</v>
      </c>
    </row>
    <row r="154" spans="2:5" x14ac:dyDescent="0.25">
      <c r="B154">
        <v>637</v>
      </c>
      <c r="C154">
        <v>0.18615000000000001</v>
      </c>
      <c r="D154" t="s">
        <v>12</v>
      </c>
      <c r="E154">
        <f t="shared" si="2"/>
        <v>141.06547438617764</v>
      </c>
    </row>
    <row r="155" spans="2:5" x14ac:dyDescent="0.25">
      <c r="B155">
        <v>637</v>
      </c>
      <c r="C155">
        <v>9.9040000000000003E-2</v>
      </c>
      <c r="D155" t="s">
        <v>11</v>
      </c>
      <c r="E155">
        <f t="shared" si="2"/>
        <v>75.053046377690208</v>
      </c>
    </row>
    <row r="156" spans="2:5" x14ac:dyDescent="0.25">
      <c r="B156">
        <v>639</v>
      </c>
      <c r="C156">
        <v>2.3349999999999999E-2</v>
      </c>
      <c r="D156" t="s">
        <v>11</v>
      </c>
      <c r="E156">
        <f t="shared" si="2"/>
        <v>17.694755986662624</v>
      </c>
    </row>
    <row r="157" spans="2:5" x14ac:dyDescent="0.25">
      <c r="B157">
        <v>639</v>
      </c>
      <c r="C157">
        <v>9.7199999999999995E-2</v>
      </c>
      <c r="D157" t="s">
        <v>12</v>
      </c>
      <c r="E157">
        <f t="shared" si="2"/>
        <v>73.658684449833288</v>
      </c>
    </row>
    <row r="158" spans="2:5" x14ac:dyDescent="0.25">
      <c r="B158">
        <v>642</v>
      </c>
      <c r="C158">
        <v>5.6299999999999996E-3</v>
      </c>
      <c r="D158" t="s">
        <v>11</v>
      </c>
      <c r="E158">
        <f t="shared" si="2"/>
        <v>4.2664443770839648</v>
      </c>
    </row>
    <row r="159" spans="2:5" x14ac:dyDescent="0.25">
      <c r="B159">
        <v>642</v>
      </c>
      <c r="C159">
        <v>9.0699999999999999E-3</v>
      </c>
      <c r="D159" t="s">
        <v>12</v>
      </c>
      <c r="E159">
        <f t="shared" si="2"/>
        <v>6.8732949378599582</v>
      </c>
    </row>
    <row r="160" spans="2:5" x14ac:dyDescent="0.25">
      <c r="B160">
        <v>643</v>
      </c>
      <c r="C160">
        <v>0.11236</v>
      </c>
      <c r="D160" t="s">
        <v>12</v>
      </c>
      <c r="E160">
        <f t="shared" si="2"/>
        <v>85.147014246741435</v>
      </c>
    </row>
    <row r="161" spans="2:5" x14ac:dyDescent="0.25">
      <c r="B161">
        <v>643</v>
      </c>
      <c r="C161">
        <v>1.644E-2</v>
      </c>
      <c r="D161" t="s">
        <v>11</v>
      </c>
      <c r="E161">
        <f t="shared" si="2"/>
        <v>12.458320703243407</v>
      </c>
    </row>
    <row r="162" spans="2:5" x14ac:dyDescent="0.25">
      <c r="B162">
        <v>645</v>
      </c>
      <c r="C162">
        <v>3.5999999999999997E-2</v>
      </c>
      <c r="D162" t="s">
        <v>12</v>
      </c>
      <c r="E162">
        <f t="shared" si="2"/>
        <v>27.280994240678993</v>
      </c>
    </row>
    <row r="163" spans="2:5" x14ac:dyDescent="0.25">
      <c r="B163">
        <v>656</v>
      </c>
      <c r="C163">
        <v>1.8010000000000002E-2</v>
      </c>
      <c r="D163" t="s">
        <v>11</v>
      </c>
      <c r="E163">
        <f t="shared" si="2"/>
        <v>13.648075174295244</v>
      </c>
    </row>
    <row r="164" spans="2:5" x14ac:dyDescent="0.25">
      <c r="B164">
        <v>656</v>
      </c>
      <c r="C164">
        <v>0.11192000000000001</v>
      </c>
      <c r="D164" t="s">
        <v>12</v>
      </c>
      <c r="E164">
        <f t="shared" si="2"/>
        <v>84.813579872688692</v>
      </c>
    </row>
    <row r="165" spans="2:5" x14ac:dyDescent="0.25">
      <c r="B165">
        <v>658</v>
      </c>
      <c r="C165">
        <v>4.9800000000000001E-3</v>
      </c>
      <c r="D165" t="s">
        <v>11</v>
      </c>
      <c r="E165">
        <f t="shared" si="2"/>
        <v>3.7738708699605938</v>
      </c>
    </row>
    <row r="166" spans="2:5" x14ac:dyDescent="0.25">
      <c r="B166">
        <v>659</v>
      </c>
      <c r="C166">
        <v>4.8000000000000001E-2</v>
      </c>
      <c r="D166" t="s">
        <v>12</v>
      </c>
      <c r="E166">
        <f t="shared" si="2"/>
        <v>36.374658987571991</v>
      </c>
    </row>
    <row r="167" spans="2:5" x14ac:dyDescent="0.25">
      <c r="B167">
        <v>659</v>
      </c>
      <c r="C167">
        <v>1.0999999999999999E-2</v>
      </c>
      <c r="D167" t="s">
        <v>11</v>
      </c>
      <c r="E167">
        <f t="shared" si="2"/>
        <v>8.3358593513185824</v>
      </c>
    </row>
    <row r="168" spans="2:5" x14ac:dyDescent="0.25">
      <c r="B168">
        <v>660</v>
      </c>
      <c r="C168">
        <v>8.0000000000000002E-3</v>
      </c>
      <c r="D168" t="s">
        <v>11</v>
      </c>
      <c r="E168">
        <f t="shared" si="2"/>
        <v>6.0624431645953321</v>
      </c>
    </row>
    <row r="169" spans="2:5" x14ac:dyDescent="0.25">
      <c r="B169">
        <v>738</v>
      </c>
      <c r="C169">
        <v>2.1649999999999999E-2</v>
      </c>
      <c r="D169" t="s">
        <v>11</v>
      </c>
      <c r="E169">
        <f t="shared" si="2"/>
        <v>16.406486814186117</v>
      </c>
    </row>
    <row r="170" spans="2:5" x14ac:dyDescent="0.25">
      <c r="B170">
        <v>738</v>
      </c>
      <c r="C170">
        <v>3.9949999999999999E-2</v>
      </c>
      <c r="D170" t="s">
        <v>12</v>
      </c>
      <c r="E170">
        <f t="shared" si="2"/>
        <v>30.27432555319794</v>
      </c>
    </row>
    <row r="171" spans="2:5" x14ac:dyDescent="0.25">
      <c r="B171">
        <v>739</v>
      </c>
      <c r="C171">
        <v>4.0480000000000002E-2</v>
      </c>
      <c r="D171" t="s">
        <v>12</v>
      </c>
      <c r="E171">
        <f t="shared" si="2"/>
        <v>30.675962412852382</v>
      </c>
    </row>
    <row r="172" spans="2:5" x14ac:dyDescent="0.25">
      <c r="B172">
        <v>739</v>
      </c>
      <c r="C172">
        <v>4.9399999999999999E-3</v>
      </c>
      <c r="D172" t="s">
        <v>11</v>
      </c>
      <c r="E172">
        <f t="shared" si="2"/>
        <v>3.7435586541376176</v>
      </c>
    </row>
    <row r="173" spans="2:5" x14ac:dyDescent="0.25">
      <c r="B173">
        <v>741</v>
      </c>
      <c r="C173">
        <v>1.7600000000000001E-2</v>
      </c>
      <c r="D173" t="s">
        <v>11</v>
      </c>
      <c r="E173">
        <f t="shared" si="2"/>
        <v>13.337374962109731</v>
      </c>
    </row>
    <row r="174" spans="2:5" x14ac:dyDescent="0.25">
      <c r="B174">
        <v>741</v>
      </c>
      <c r="C174">
        <v>7.6499999999999997E-3</v>
      </c>
      <c r="D174" t="s">
        <v>12</v>
      </c>
      <c r="E174">
        <f t="shared" si="2"/>
        <v>5.797211276144286</v>
      </c>
    </row>
    <row r="175" spans="2:5" x14ac:dyDescent="0.25">
      <c r="B175">
        <v>742</v>
      </c>
      <c r="C175">
        <v>1.4829999999999999E-2</v>
      </c>
      <c r="D175" t="s">
        <v>11</v>
      </c>
      <c r="E175">
        <f t="shared" si="2"/>
        <v>11.238254016368595</v>
      </c>
    </row>
    <row r="176" spans="2:5" x14ac:dyDescent="0.25">
      <c r="B176">
        <v>742</v>
      </c>
      <c r="C176">
        <v>1.404E-2</v>
      </c>
      <c r="D176" t="s">
        <v>12</v>
      </c>
      <c r="E176">
        <f t="shared" si="2"/>
        <v>10.639587753864808</v>
      </c>
    </row>
    <row r="177" spans="2:5" x14ac:dyDescent="0.25">
      <c r="B177">
        <v>746</v>
      </c>
      <c r="C177">
        <v>8.5000000000000006E-2</v>
      </c>
      <c r="D177" t="s">
        <v>12</v>
      </c>
      <c r="E177">
        <f t="shared" si="2"/>
        <v>64.413458623825406</v>
      </c>
    </row>
    <row r="178" spans="2:5" x14ac:dyDescent="0.25">
      <c r="B178">
        <v>747</v>
      </c>
      <c r="C178">
        <v>1.3999999999999999E-4</v>
      </c>
      <c r="D178" t="s">
        <v>11</v>
      </c>
      <c r="E178">
        <f t="shared" si="2"/>
        <v>0.1060927553804183</v>
      </c>
    </row>
    <row r="179" spans="2:5" x14ac:dyDescent="0.25">
      <c r="B179">
        <v>757</v>
      </c>
      <c r="C179">
        <v>3.5699999999999998E-3</v>
      </c>
      <c r="D179" t="s">
        <v>11</v>
      </c>
      <c r="E179">
        <f t="shared" si="2"/>
        <v>2.7053652622006665</v>
      </c>
    </row>
    <row r="180" spans="2:5" x14ac:dyDescent="0.25">
      <c r="B180">
        <v>757</v>
      </c>
      <c r="C180">
        <v>1.358E-2</v>
      </c>
      <c r="D180" t="s">
        <v>12</v>
      </c>
      <c r="E180">
        <f t="shared" si="2"/>
        <v>10.290997271900578</v>
      </c>
    </row>
    <row r="181" spans="2:5" x14ac:dyDescent="0.25">
      <c r="B181">
        <v>764</v>
      </c>
      <c r="C181">
        <v>4.0039999999999999E-2</v>
      </c>
      <c r="D181" t="s">
        <v>12</v>
      </c>
      <c r="E181">
        <f t="shared" si="2"/>
        <v>30.342528038799635</v>
      </c>
    </row>
    <row r="182" spans="2:5" x14ac:dyDescent="0.25">
      <c r="B182">
        <v>765</v>
      </c>
      <c r="C182">
        <v>5.8999999999999997E-2</v>
      </c>
      <c r="D182" t="s">
        <v>12</v>
      </c>
      <c r="E182">
        <f t="shared" si="2"/>
        <v>44.710518338890573</v>
      </c>
    </row>
    <row r="183" spans="2:5" x14ac:dyDescent="0.25">
      <c r="B183">
        <v>766</v>
      </c>
      <c r="C183">
        <v>5.3899999999999998E-3</v>
      </c>
      <c r="D183" t="s">
        <v>12</v>
      </c>
      <c r="E183">
        <f t="shared" si="2"/>
        <v>4.0845710821461045</v>
      </c>
    </row>
    <row r="184" spans="2:5" x14ac:dyDescent="0.25">
      <c r="B184">
        <v>766</v>
      </c>
      <c r="C184">
        <v>4.7800000000000004E-3</v>
      </c>
      <c r="D184" t="s">
        <v>11</v>
      </c>
      <c r="E184">
        <f t="shared" si="2"/>
        <v>3.6223097908457111</v>
      </c>
    </row>
  </sheetData>
  <autoFilter ref="A1:E184"/>
  <sortState ref="B2:D176">
    <sortCondition ref="B2:B17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4"/>
  <sheetViews>
    <sheetView topLeftCell="A148" zoomScaleNormal="100" workbookViewId="0">
      <selection activeCell="C15" sqref="C15"/>
    </sheetView>
  </sheetViews>
  <sheetFormatPr defaultRowHeight="15" x14ac:dyDescent="0.25"/>
  <cols>
    <col min="1" max="1" width="9.85546875" style="350" bestFit="1" customWidth="1"/>
    <col min="2" max="2" width="20.28515625" style="350" bestFit="1" customWidth="1"/>
    <col min="3" max="3" width="21.42578125" style="168" bestFit="1" customWidth="1"/>
    <col min="4" max="4" width="14.42578125" style="168" bestFit="1" customWidth="1"/>
    <col min="5" max="5" width="15.42578125" style="168" bestFit="1" customWidth="1"/>
    <col min="6" max="6" width="14.140625" style="167" bestFit="1" customWidth="1"/>
    <col min="7" max="7" width="17.5703125" style="168" bestFit="1" customWidth="1"/>
    <col min="8" max="8" width="11.28515625" style="167" bestFit="1" customWidth="1"/>
    <col min="9" max="9" width="6.7109375" style="167" bestFit="1" customWidth="1"/>
    <col min="10" max="10" width="20.28515625" style="168" bestFit="1" customWidth="1"/>
    <col min="11" max="37" width="9.140625" style="15"/>
  </cols>
  <sheetData>
    <row r="1" spans="1:37" s="1" customFormat="1" x14ac:dyDescent="0.25">
      <c r="A1" s="166" t="s">
        <v>3</v>
      </c>
      <c r="B1" s="166" t="s">
        <v>264</v>
      </c>
      <c r="C1" s="167" t="s">
        <v>265</v>
      </c>
      <c r="D1" s="167" t="s">
        <v>262</v>
      </c>
      <c r="E1" s="167" t="s">
        <v>263</v>
      </c>
      <c r="F1" s="167"/>
      <c r="G1" s="167"/>
      <c r="H1" s="167"/>
      <c r="I1" s="167"/>
      <c r="J1" s="167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</row>
    <row r="2" spans="1:37" x14ac:dyDescent="0.25">
      <c r="A2" s="353">
        <v>71</v>
      </c>
      <c r="B2" s="350" t="s">
        <v>266</v>
      </c>
      <c r="C2" s="168" t="s">
        <v>266</v>
      </c>
      <c r="D2" s="352">
        <v>4.3144774688398444</v>
      </c>
      <c r="E2" s="352">
        <v>3.6863662960795804</v>
      </c>
    </row>
    <row r="3" spans="1:37" x14ac:dyDescent="0.25">
      <c r="A3" s="353">
        <v>72</v>
      </c>
      <c r="B3" s="350" t="s">
        <v>267</v>
      </c>
      <c r="C3" s="168" t="s">
        <v>267</v>
      </c>
      <c r="D3" s="352">
        <v>4.2088516054382454</v>
      </c>
      <c r="E3" s="352">
        <v>3.6252189141856515</v>
      </c>
    </row>
    <row r="4" spans="1:37" x14ac:dyDescent="0.25">
      <c r="A4" s="353">
        <v>73</v>
      </c>
      <c r="B4" s="350" t="s">
        <v>268</v>
      </c>
      <c r="C4" s="168" t="s">
        <v>268</v>
      </c>
      <c r="D4" s="352">
        <v>4.731499672560572</v>
      </c>
      <c r="E4" s="352">
        <v>3.8791623755578284</v>
      </c>
    </row>
    <row r="5" spans="1:37" x14ac:dyDescent="0.25">
      <c r="A5" s="353">
        <v>74</v>
      </c>
      <c r="B5" s="350" t="s">
        <v>269</v>
      </c>
      <c r="C5" s="168" t="s">
        <v>267</v>
      </c>
      <c r="D5" s="352">
        <v>4.2278127183787717</v>
      </c>
      <c r="E5" s="352">
        <v>3.8363982244768691</v>
      </c>
    </row>
    <row r="6" spans="1:37" x14ac:dyDescent="0.25">
      <c r="A6" s="353">
        <v>75</v>
      </c>
      <c r="B6" s="350" t="s">
        <v>268</v>
      </c>
      <c r="C6" s="168" t="s">
        <v>268</v>
      </c>
      <c r="D6" s="352">
        <v>4.4806778790602166</v>
      </c>
      <c r="E6" s="352">
        <v>4.3065590026916274</v>
      </c>
    </row>
    <row r="7" spans="1:37" x14ac:dyDescent="0.25">
      <c r="A7" s="353">
        <v>76</v>
      </c>
      <c r="B7" s="350" t="s">
        <v>266</v>
      </c>
      <c r="C7" s="168" t="s">
        <v>266</v>
      </c>
      <c r="D7" s="352">
        <v>4.4225352112676077</v>
      </c>
      <c r="E7" s="352">
        <v>3.8215459104271146</v>
      </c>
    </row>
    <row r="8" spans="1:37" x14ac:dyDescent="0.25">
      <c r="A8" s="353">
        <v>77</v>
      </c>
      <c r="B8" s="350" t="s">
        <v>267</v>
      </c>
      <c r="C8" s="168" t="s">
        <v>267</v>
      </c>
      <c r="D8" s="352">
        <v>4.4644054162756195</v>
      </c>
      <c r="E8" s="352">
        <v>4.1183861510540511</v>
      </c>
    </row>
    <row r="9" spans="1:37" x14ac:dyDescent="0.25">
      <c r="A9" s="353">
        <v>78</v>
      </c>
      <c r="B9" s="350" t="s">
        <v>268</v>
      </c>
      <c r="C9" s="168" t="s">
        <v>268</v>
      </c>
      <c r="D9" s="352">
        <v>4.5230402992688621</v>
      </c>
      <c r="E9" s="352">
        <v>3.6428937916880608</v>
      </c>
    </row>
    <row r="10" spans="1:37" x14ac:dyDescent="0.25">
      <c r="A10" s="353">
        <v>79</v>
      </c>
      <c r="B10" s="350" t="s">
        <v>268</v>
      </c>
      <c r="C10" s="168" t="s">
        <v>268</v>
      </c>
      <c r="D10" s="352">
        <v>4.3313992713533676</v>
      </c>
      <c r="E10" s="352">
        <v>3.9321388932931849</v>
      </c>
    </row>
    <row r="11" spans="1:37" x14ac:dyDescent="0.25">
      <c r="A11" s="353">
        <v>80</v>
      </c>
      <c r="B11" s="350" t="s">
        <v>266</v>
      </c>
      <c r="C11" s="168" t="s">
        <v>266</v>
      </c>
      <c r="D11" s="352">
        <v>4.480071920887017</v>
      </c>
      <c r="E11" s="352">
        <v>3.9582839535434897</v>
      </c>
    </row>
    <row r="12" spans="1:37" x14ac:dyDescent="0.25">
      <c r="A12" s="353">
        <v>81</v>
      </c>
      <c r="B12" s="350" t="s">
        <v>268</v>
      </c>
      <c r="C12" s="168" t="s">
        <v>268</v>
      </c>
      <c r="D12" s="352">
        <v>4.6197874080130656</v>
      </c>
      <c r="E12" s="352">
        <v>4.0913415794481303</v>
      </c>
    </row>
    <row r="13" spans="1:37" x14ac:dyDescent="0.25">
      <c r="A13" s="353">
        <v>82</v>
      </c>
      <c r="B13" s="350" t="s">
        <v>266</v>
      </c>
      <c r="C13" s="168" t="s">
        <v>266</v>
      </c>
      <c r="D13" s="352">
        <v>4.4029043720067982</v>
      </c>
      <c r="E13" s="352">
        <v>4.0006426735218312</v>
      </c>
    </row>
    <row r="14" spans="1:37" x14ac:dyDescent="0.25">
      <c r="A14" s="353">
        <v>83</v>
      </c>
      <c r="B14" s="350" t="s">
        <v>268</v>
      </c>
      <c r="C14" s="168" t="s">
        <v>268</v>
      </c>
      <c r="D14" s="352">
        <v>4.4887348353552925</v>
      </c>
      <c r="E14" s="352">
        <v>4.0426810940787785</v>
      </c>
    </row>
    <row r="15" spans="1:37" x14ac:dyDescent="0.25">
      <c r="A15" s="353">
        <v>84</v>
      </c>
      <c r="B15" s="350" t="s">
        <v>268</v>
      </c>
      <c r="C15" s="168" t="s">
        <v>268</v>
      </c>
      <c r="D15" s="352">
        <v>4.406130268199278</v>
      </c>
      <c r="E15" s="352">
        <v>3.7936267071320184</v>
      </c>
    </row>
    <row r="16" spans="1:37" x14ac:dyDescent="0.25">
      <c r="A16" s="353">
        <v>85</v>
      </c>
      <c r="B16" s="350" t="s">
        <v>268</v>
      </c>
      <c r="C16" s="168" t="s">
        <v>268</v>
      </c>
      <c r="D16" s="352">
        <v>4.4647474573349495</v>
      </c>
      <c r="E16" s="352">
        <v>3.9917127071823399</v>
      </c>
    </row>
    <row r="17" spans="1:5" x14ac:dyDescent="0.25">
      <c r="A17" s="353">
        <v>86</v>
      </c>
      <c r="B17" s="350" t="s">
        <v>269</v>
      </c>
      <c r="C17" s="168" t="s">
        <v>269</v>
      </c>
      <c r="D17" s="352">
        <v>4.5196874521219801</v>
      </c>
      <c r="E17" s="352">
        <v>3.8872691933916288</v>
      </c>
    </row>
    <row r="18" spans="1:5" x14ac:dyDescent="0.25">
      <c r="A18" s="353">
        <v>87</v>
      </c>
      <c r="B18" s="350" t="s">
        <v>267</v>
      </c>
      <c r="C18" s="168" t="s">
        <v>269</v>
      </c>
      <c r="D18" s="352">
        <v>4.0397350993377446</v>
      </c>
      <c r="E18" s="352">
        <v>3.907284768211873</v>
      </c>
    </row>
    <row r="19" spans="1:5" x14ac:dyDescent="0.25">
      <c r="A19" s="353">
        <v>88</v>
      </c>
      <c r="B19" s="350" t="s">
        <v>267</v>
      </c>
      <c r="C19" s="168" t="s">
        <v>267</v>
      </c>
      <c r="D19" s="352">
        <v>4.4447135763594643</v>
      </c>
      <c r="E19" s="352">
        <v>3.7673930165397622</v>
      </c>
    </row>
    <row r="20" spans="1:5" x14ac:dyDescent="0.25">
      <c r="A20" s="353">
        <v>89</v>
      </c>
      <c r="B20" s="350" t="s">
        <v>266</v>
      </c>
      <c r="C20" s="168" t="s">
        <v>266</v>
      </c>
      <c r="D20" s="352">
        <v>4.4939041678480329</v>
      </c>
      <c r="E20" s="352">
        <v>4.1856456974024372</v>
      </c>
    </row>
    <row r="21" spans="1:5" x14ac:dyDescent="0.25">
      <c r="A21" s="353">
        <v>90</v>
      </c>
      <c r="B21" s="350" t="s">
        <v>269</v>
      </c>
      <c r="C21" s="168" t="s">
        <v>267</v>
      </c>
      <c r="D21" s="352">
        <v>4.6793283787503412</v>
      </c>
      <c r="E21" s="352">
        <v>4.3255017893263146</v>
      </c>
    </row>
    <row r="22" spans="1:5" x14ac:dyDescent="0.25">
      <c r="A22" s="353">
        <v>91</v>
      </c>
      <c r="B22" s="350" t="s">
        <v>267</v>
      </c>
      <c r="C22" s="168" t="s">
        <v>267</v>
      </c>
      <c r="D22" s="352">
        <v>4.5878594249201488</v>
      </c>
      <c r="E22" s="352">
        <v>3.9891060557513986</v>
      </c>
    </row>
    <row r="23" spans="1:5" x14ac:dyDescent="0.25">
      <c r="A23" s="353">
        <v>92</v>
      </c>
      <c r="B23" s="350" t="s">
        <v>268</v>
      </c>
      <c r="C23" s="168" t="s">
        <v>268</v>
      </c>
      <c r="D23" s="352">
        <v>4.793767186067825</v>
      </c>
      <c r="E23" s="352">
        <v>4.2044056804204537</v>
      </c>
    </row>
    <row r="24" spans="1:5" x14ac:dyDescent="0.25">
      <c r="A24" s="353">
        <v>93</v>
      </c>
      <c r="B24" s="350" t="s">
        <v>268</v>
      </c>
      <c r="C24" s="168" t="s">
        <v>268</v>
      </c>
      <c r="D24" s="352">
        <v>4.6121904196944961</v>
      </c>
      <c r="E24" s="352">
        <v>4.1540876705712</v>
      </c>
    </row>
    <row r="25" spans="1:5" x14ac:dyDescent="0.25">
      <c r="A25" s="353">
        <v>94</v>
      </c>
      <c r="B25" s="350" t="s">
        <v>266</v>
      </c>
      <c r="C25" s="168" t="s">
        <v>266</v>
      </c>
      <c r="D25" s="352">
        <v>4.6718749999999929</v>
      </c>
      <c r="E25" s="352">
        <v>4.2179029485653725</v>
      </c>
    </row>
    <row r="26" spans="1:5" x14ac:dyDescent="0.25">
      <c r="A26" s="353">
        <v>95</v>
      </c>
      <c r="B26" s="350" t="s">
        <v>267</v>
      </c>
      <c r="C26" s="168" t="s">
        <v>269</v>
      </c>
      <c r="D26" s="352">
        <v>4.541571753986319</v>
      </c>
      <c r="E26" s="352">
        <v>4.0062111801242111</v>
      </c>
    </row>
    <row r="27" spans="1:5" x14ac:dyDescent="0.25">
      <c r="A27" s="353">
        <v>96</v>
      </c>
      <c r="B27" s="350" t="s">
        <v>267</v>
      </c>
      <c r="C27" s="168" t="s">
        <v>267</v>
      </c>
      <c r="D27" s="352">
        <v>4.8796106557377081</v>
      </c>
      <c r="E27" s="352">
        <v>4.3028547786512359</v>
      </c>
    </row>
    <row r="28" spans="1:5" x14ac:dyDescent="0.25">
      <c r="A28" s="353">
        <v>97</v>
      </c>
      <c r="B28" s="350" t="s">
        <v>268</v>
      </c>
      <c r="C28" s="168" t="s">
        <v>268</v>
      </c>
      <c r="D28" s="352">
        <v>4.5033285471870821</v>
      </c>
      <c r="E28" s="352">
        <v>4.4244105409154306</v>
      </c>
    </row>
    <row r="29" spans="1:5" x14ac:dyDescent="0.25">
      <c r="A29" s="353">
        <v>98</v>
      </c>
      <c r="B29" s="350" t="s">
        <v>268</v>
      </c>
      <c r="C29" s="168" t="s">
        <v>268</v>
      </c>
      <c r="D29" s="352">
        <v>4.9877419900244861</v>
      </c>
      <c r="E29" s="352">
        <v>4.1677034088081717</v>
      </c>
    </row>
    <row r="30" spans="1:5" x14ac:dyDescent="0.25">
      <c r="A30" s="353">
        <v>99</v>
      </c>
      <c r="B30" s="350" t="s">
        <v>268</v>
      </c>
      <c r="C30" s="168" t="s">
        <v>268</v>
      </c>
      <c r="D30" s="352">
        <v>4.6430074344227723</v>
      </c>
      <c r="E30" s="352">
        <v>4.0889055612866914</v>
      </c>
    </row>
    <row r="31" spans="1:5" x14ac:dyDescent="0.25">
      <c r="A31" s="353">
        <v>100</v>
      </c>
      <c r="B31" s="350" t="s">
        <v>266</v>
      </c>
      <c r="C31" s="168" t="s">
        <v>266</v>
      </c>
      <c r="D31" s="352">
        <v>4.804045512010096</v>
      </c>
      <c r="E31" s="352">
        <v>4.382470119521936</v>
      </c>
    </row>
    <row r="32" spans="1:5" x14ac:dyDescent="0.25">
      <c r="A32" s="353">
        <v>101</v>
      </c>
      <c r="B32" s="350" t="s">
        <v>267</v>
      </c>
      <c r="C32" s="168" t="s">
        <v>267</v>
      </c>
      <c r="D32" s="352">
        <v>4.7289823008849856</v>
      </c>
      <c r="E32" s="352">
        <v>4.171139395798221</v>
      </c>
    </row>
    <row r="33" spans="1:5" x14ac:dyDescent="0.25">
      <c r="A33" s="353">
        <v>102</v>
      </c>
      <c r="B33" s="350" t="s">
        <v>267</v>
      </c>
      <c r="C33" s="168" t="s">
        <v>266</v>
      </c>
      <c r="D33" s="352">
        <v>4.7926416007745756</v>
      </c>
      <c r="E33" s="352">
        <v>4.1266794625719632</v>
      </c>
    </row>
    <row r="34" spans="1:5" x14ac:dyDescent="0.25">
      <c r="A34" s="353">
        <v>104</v>
      </c>
      <c r="B34" s="350" t="s">
        <v>269</v>
      </c>
      <c r="C34" s="168" t="s">
        <v>267</v>
      </c>
      <c r="D34" s="352">
        <v>4.7508090614886838</v>
      </c>
      <c r="E34" s="352">
        <v>3.7651821862348158</v>
      </c>
    </row>
    <row r="35" spans="1:5" x14ac:dyDescent="0.25">
      <c r="A35" s="353">
        <v>105</v>
      </c>
      <c r="B35" s="350" t="s">
        <v>269</v>
      </c>
      <c r="C35" s="168" t="s">
        <v>267</v>
      </c>
      <c r="D35" s="352">
        <v>4.9766439094501891</v>
      </c>
      <c r="E35" s="352">
        <v>4.5757864632984075</v>
      </c>
    </row>
    <row r="36" spans="1:5" x14ac:dyDescent="0.25">
      <c r="A36" s="353">
        <v>176</v>
      </c>
      <c r="B36" s="350" t="s">
        <v>268</v>
      </c>
      <c r="C36" s="168" t="s">
        <v>268</v>
      </c>
      <c r="D36" s="352">
        <v>4.7314423657211764</v>
      </c>
      <c r="E36" s="352">
        <v>4.1247318924269925</v>
      </c>
    </row>
    <row r="37" spans="1:5" x14ac:dyDescent="0.25">
      <c r="A37" s="353">
        <v>177</v>
      </c>
      <c r="B37" s="350" t="s">
        <v>266</v>
      </c>
      <c r="C37" s="168" t="s">
        <v>266</v>
      </c>
      <c r="D37" s="352">
        <v>4.7824432322719641</v>
      </c>
      <c r="E37" s="352">
        <v>4.3538428784330678</v>
      </c>
    </row>
    <row r="38" spans="1:5" x14ac:dyDescent="0.25">
      <c r="A38" s="353">
        <v>178</v>
      </c>
      <c r="B38" s="350" t="s">
        <v>267</v>
      </c>
      <c r="C38" s="168" t="s">
        <v>267</v>
      </c>
      <c r="D38" s="352">
        <v>4.7491995731056464</v>
      </c>
      <c r="E38" s="352">
        <v>4.2729705619982097</v>
      </c>
    </row>
    <row r="39" spans="1:5" x14ac:dyDescent="0.25">
      <c r="A39" s="353">
        <v>179</v>
      </c>
      <c r="B39" s="350" t="s">
        <v>268</v>
      </c>
      <c r="C39" s="168" t="s">
        <v>268</v>
      </c>
      <c r="D39" s="352">
        <v>4.9687636205143422</v>
      </c>
      <c r="E39" s="352">
        <v>4.4535840188014246</v>
      </c>
    </row>
    <row r="40" spans="1:5" x14ac:dyDescent="0.25">
      <c r="A40" s="353">
        <v>180</v>
      </c>
      <c r="B40" s="350" t="s">
        <v>268</v>
      </c>
      <c r="C40" s="168" t="s">
        <v>270</v>
      </c>
      <c r="D40" s="352">
        <v>4.4396551724138078</v>
      </c>
      <c r="E40" s="352">
        <v>4.4138171667829749</v>
      </c>
    </row>
    <row r="41" spans="1:5" x14ac:dyDescent="0.25">
      <c r="A41" s="353">
        <v>181</v>
      </c>
      <c r="B41" s="350" t="s">
        <v>269</v>
      </c>
      <c r="C41" s="168" t="s">
        <v>269</v>
      </c>
      <c r="D41" s="352">
        <v>4.6187363834422603</v>
      </c>
      <c r="E41" s="352">
        <v>4.2416016287750242</v>
      </c>
    </row>
    <row r="42" spans="1:5" x14ac:dyDescent="0.25">
      <c r="A42" s="353">
        <v>182</v>
      </c>
      <c r="B42" s="350" t="s">
        <v>266</v>
      </c>
      <c r="C42" s="168" t="s">
        <v>266</v>
      </c>
      <c r="D42" s="352">
        <v>4.790981681540603</v>
      </c>
      <c r="E42" s="352">
        <v>4.3308080808080796</v>
      </c>
    </row>
    <row r="43" spans="1:5" x14ac:dyDescent="0.25">
      <c r="A43" s="353">
        <v>183</v>
      </c>
      <c r="B43" s="350" t="s">
        <v>267</v>
      </c>
      <c r="C43" s="168" t="s">
        <v>267</v>
      </c>
      <c r="D43" s="352">
        <v>4.6217205613178889</v>
      </c>
      <c r="E43" s="352">
        <v>3.9680000000000177</v>
      </c>
    </row>
    <row r="44" spans="1:5" x14ac:dyDescent="0.25">
      <c r="A44" s="353">
        <v>184</v>
      </c>
      <c r="B44" s="350" t="s">
        <v>267</v>
      </c>
      <c r="C44" s="168" t="s">
        <v>267</v>
      </c>
      <c r="D44" s="352">
        <v>4.713435640463489</v>
      </c>
      <c r="E44" s="352">
        <v>4.1905712147667575</v>
      </c>
    </row>
    <row r="45" spans="1:5" x14ac:dyDescent="0.25">
      <c r="A45" s="353">
        <v>185</v>
      </c>
      <c r="B45" s="350" t="s">
        <v>267</v>
      </c>
      <c r="C45" s="168" t="s">
        <v>269</v>
      </c>
      <c r="D45" s="352">
        <v>4.8442314275933098</v>
      </c>
      <c r="E45" s="352">
        <v>4.0784313725490335</v>
      </c>
    </row>
    <row r="46" spans="1:5" x14ac:dyDescent="0.25">
      <c r="A46" s="353">
        <v>186</v>
      </c>
      <c r="B46" s="350" t="s">
        <v>266</v>
      </c>
      <c r="C46" s="168" t="s">
        <v>266</v>
      </c>
      <c r="D46" s="352">
        <v>4.8617619493908064</v>
      </c>
      <c r="E46" s="352">
        <v>4.4362017804154235</v>
      </c>
    </row>
    <row r="47" spans="1:5" x14ac:dyDescent="0.25">
      <c r="A47" s="353">
        <v>187</v>
      </c>
      <c r="B47" s="350" t="s">
        <v>266</v>
      </c>
      <c r="C47" s="168" t="s">
        <v>266</v>
      </c>
      <c r="D47" s="352">
        <v>4.8208011243851026</v>
      </c>
      <c r="E47" s="352">
        <v>4.2234176490786277</v>
      </c>
    </row>
    <row r="48" spans="1:5" x14ac:dyDescent="0.25">
      <c r="A48" s="353">
        <v>189</v>
      </c>
      <c r="B48" s="350" t="s">
        <v>267</v>
      </c>
      <c r="C48" s="168" t="s">
        <v>267</v>
      </c>
      <c r="D48" s="352">
        <v>5.0012109469605264</v>
      </c>
      <c r="E48" s="352">
        <v>4.4982243851111248</v>
      </c>
    </row>
    <row r="49" spans="1:5" x14ac:dyDescent="0.25">
      <c r="A49" s="353">
        <v>190</v>
      </c>
      <c r="B49" s="350" t="s">
        <v>266</v>
      </c>
      <c r="C49" s="168" t="s">
        <v>266</v>
      </c>
      <c r="D49" s="352">
        <v>4.85093481556342</v>
      </c>
      <c r="E49" s="352">
        <v>4.3763400176567204</v>
      </c>
    </row>
    <row r="50" spans="1:5" x14ac:dyDescent="0.25">
      <c r="A50" s="353">
        <v>191</v>
      </c>
      <c r="B50" s="350" t="s">
        <v>267</v>
      </c>
      <c r="C50" s="168" t="s">
        <v>267</v>
      </c>
      <c r="D50" s="352">
        <v>4.7897196261682211</v>
      </c>
      <c r="E50" s="352">
        <v>3.5071707953064126</v>
      </c>
    </row>
    <row r="51" spans="1:5" x14ac:dyDescent="0.25">
      <c r="A51" s="353">
        <v>192</v>
      </c>
      <c r="B51" s="350" t="s">
        <v>266</v>
      </c>
      <c r="C51" s="168" t="s">
        <v>266</v>
      </c>
      <c r="D51" s="352">
        <v>4.8017867113344481</v>
      </c>
      <c r="E51" s="352">
        <v>4.3618739903069477</v>
      </c>
    </row>
    <row r="52" spans="1:5" x14ac:dyDescent="0.25">
      <c r="A52" s="353">
        <v>193</v>
      </c>
      <c r="B52" s="350" t="s">
        <v>270</v>
      </c>
      <c r="C52" s="168" t="s">
        <v>270</v>
      </c>
      <c r="D52" s="352">
        <v>4.3792325056433601</v>
      </c>
      <c r="E52" s="352">
        <v>4.3137834244349458</v>
      </c>
    </row>
    <row r="53" spans="1:5" x14ac:dyDescent="0.25">
      <c r="A53" s="353">
        <v>194</v>
      </c>
      <c r="B53" s="350" t="s">
        <v>270</v>
      </c>
      <c r="C53" s="168" t="s">
        <v>270</v>
      </c>
      <c r="D53" s="352">
        <v>4.8143053645117115</v>
      </c>
      <c r="E53" s="352">
        <v>4.3160901301174555</v>
      </c>
    </row>
    <row r="54" spans="1:5" x14ac:dyDescent="0.25">
      <c r="A54" s="353">
        <v>195</v>
      </c>
      <c r="B54" s="350" t="s">
        <v>267</v>
      </c>
      <c r="C54" s="168" t="s">
        <v>267</v>
      </c>
      <c r="D54" s="352">
        <v>4.3265970432660055</v>
      </c>
      <c r="E54" s="352">
        <v>4.0056448111159337</v>
      </c>
    </row>
    <row r="55" spans="1:5" x14ac:dyDescent="0.25">
      <c r="A55" s="353">
        <v>196</v>
      </c>
      <c r="B55" s="350" t="s">
        <v>271</v>
      </c>
      <c r="C55" s="168" t="s">
        <v>266</v>
      </c>
      <c r="D55" s="352">
        <v>4.4131455399061217</v>
      </c>
      <c r="E55" s="352">
        <v>3.8358008075370362</v>
      </c>
    </row>
    <row r="56" spans="1:5" x14ac:dyDescent="0.25">
      <c r="A56" s="353">
        <v>197</v>
      </c>
      <c r="B56" s="350" t="s">
        <v>269</v>
      </c>
      <c r="C56" s="168" t="s">
        <v>269</v>
      </c>
      <c r="D56" s="352">
        <v>4.3113772455089743</v>
      </c>
      <c r="E56" s="352">
        <v>3.6314727639542652</v>
      </c>
    </row>
    <row r="57" spans="1:5" x14ac:dyDescent="0.25">
      <c r="A57" s="353">
        <v>198</v>
      </c>
      <c r="B57" s="350" t="s">
        <v>266</v>
      </c>
      <c r="C57" s="168" t="s">
        <v>266</v>
      </c>
      <c r="D57" s="352">
        <v>4.3398861317005419</v>
      </c>
      <c r="E57" s="352">
        <v>3.8056680161943324</v>
      </c>
    </row>
    <row r="58" spans="1:5" x14ac:dyDescent="0.25">
      <c r="A58" s="353">
        <v>199</v>
      </c>
      <c r="B58" s="350" t="s">
        <v>270</v>
      </c>
      <c r="C58" s="168" t="s">
        <v>270</v>
      </c>
      <c r="D58" s="352">
        <v>4.2782941498086231</v>
      </c>
      <c r="E58" s="352">
        <v>4.0773809523809135</v>
      </c>
    </row>
    <row r="59" spans="1:5" x14ac:dyDescent="0.25">
      <c r="A59" s="353">
        <v>200</v>
      </c>
      <c r="B59" s="350" t="s">
        <v>267</v>
      </c>
      <c r="C59" s="168" t="s">
        <v>269</v>
      </c>
      <c r="D59" s="352">
        <v>4.2871768620424531</v>
      </c>
      <c r="E59" s="352">
        <v>3.9729729729729786</v>
      </c>
    </row>
    <row r="60" spans="1:5" x14ac:dyDescent="0.25">
      <c r="A60" s="353">
        <v>201</v>
      </c>
      <c r="B60" s="350" t="s">
        <v>270</v>
      </c>
      <c r="C60" s="168" t="s">
        <v>270</v>
      </c>
      <c r="D60" s="352">
        <v>4.3489651558815918</v>
      </c>
      <c r="E60" s="352">
        <v>3.7962330438176966</v>
      </c>
    </row>
    <row r="61" spans="1:5" x14ac:dyDescent="0.25">
      <c r="A61" s="353">
        <v>202</v>
      </c>
      <c r="B61" s="350" t="s">
        <v>272</v>
      </c>
      <c r="C61" s="168" t="s">
        <v>270</v>
      </c>
      <c r="D61" s="352">
        <v>4.8780487804877923</v>
      </c>
      <c r="E61" s="352">
        <v>4.0374609781477808</v>
      </c>
    </row>
    <row r="62" spans="1:5" x14ac:dyDescent="0.25">
      <c r="A62" s="353">
        <v>203</v>
      </c>
      <c r="B62" s="350" t="s">
        <v>270</v>
      </c>
      <c r="C62" s="168" t="s">
        <v>270</v>
      </c>
      <c r="D62" s="352">
        <v>4.2746113989637093</v>
      </c>
      <c r="E62" s="352">
        <v>3.8667632150615412</v>
      </c>
    </row>
    <row r="63" spans="1:5" x14ac:dyDescent="0.25">
      <c r="A63" s="353">
        <v>204</v>
      </c>
      <c r="B63" s="350" t="s">
        <v>266</v>
      </c>
      <c r="C63" s="168" t="s">
        <v>266</v>
      </c>
      <c r="D63" s="352">
        <v>4.4652824291136639</v>
      </c>
      <c r="E63" s="352">
        <v>4.1752390173060485</v>
      </c>
    </row>
    <row r="64" spans="1:5" x14ac:dyDescent="0.25">
      <c r="A64" s="353">
        <v>205</v>
      </c>
      <c r="B64" s="350" t="s">
        <v>267</v>
      </c>
      <c r="C64" s="168" t="s">
        <v>269</v>
      </c>
      <c r="D64" s="352">
        <v>4.2490118577075355</v>
      </c>
      <c r="E64" s="352">
        <v>3.7820801440792802</v>
      </c>
    </row>
    <row r="65" spans="1:5" x14ac:dyDescent="0.25">
      <c r="A65" s="353">
        <v>206</v>
      </c>
      <c r="B65" s="350" t="s">
        <v>268</v>
      </c>
      <c r="C65" s="168" t="s">
        <v>270</v>
      </c>
      <c r="D65" s="352">
        <v>4.5568430942687179</v>
      </c>
      <c r="E65" s="352">
        <v>4.0500608378237537</v>
      </c>
    </row>
    <row r="66" spans="1:5" x14ac:dyDescent="0.25">
      <c r="A66" s="353">
        <v>207</v>
      </c>
      <c r="B66" s="350" t="s">
        <v>267</v>
      </c>
      <c r="C66" s="168" t="s">
        <v>267</v>
      </c>
      <c r="D66" s="352">
        <v>4.4161970908137826</v>
      </c>
      <c r="E66" s="352">
        <v>3.8725796377264192</v>
      </c>
    </row>
    <row r="67" spans="1:5" x14ac:dyDescent="0.25">
      <c r="A67" s="353">
        <v>208</v>
      </c>
      <c r="B67" s="350" t="s">
        <v>270</v>
      </c>
      <c r="C67" s="168" t="s">
        <v>268</v>
      </c>
      <c r="D67" s="352">
        <v>4.4211072215739797</v>
      </c>
      <c r="E67" s="352">
        <v>4.2455828142875252</v>
      </c>
    </row>
    <row r="68" spans="1:5" x14ac:dyDescent="0.25">
      <c r="A68" s="353">
        <v>209</v>
      </c>
      <c r="B68" s="350" t="s">
        <v>268</v>
      </c>
      <c r="C68" s="168" t="s">
        <v>268</v>
      </c>
      <c r="D68" s="352">
        <v>4.476768817963567</v>
      </c>
      <c r="E68" s="352">
        <v>4.2164369576314478</v>
      </c>
    </row>
    <row r="69" spans="1:5" x14ac:dyDescent="0.25">
      <c r="A69" s="353">
        <v>210</v>
      </c>
      <c r="B69" s="350" t="s">
        <v>268</v>
      </c>
      <c r="C69" s="168" t="s">
        <v>268</v>
      </c>
      <c r="D69" s="352">
        <v>4.7492125030288701</v>
      </c>
      <c r="E69" s="352">
        <v>3.8655685441020249</v>
      </c>
    </row>
    <row r="70" spans="1:5" x14ac:dyDescent="0.25">
      <c r="A70" s="353">
        <v>246</v>
      </c>
      <c r="B70" s="350" t="s">
        <v>269</v>
      </c>
      <c r="C70" s="168" t="s">
        <v>269</v>
      </c>
      <c r="D70" s="352">
        <v>4.4864864864865153</v>
      </c>
      <c r="E70" s="352">
        <v>3.6188178528347494</v>
      </c>
    </row>
    <row r="71" spans="1:5" x14ac:dyDescent="0.25">
      <c r="A71" s="353">
        <v>247</v>
      </c>
      <c r="B71" s="350" t="s">
        <v>269</v>
      </c>
      <c r="C71" s="168" t="s">
        <v>267</v>
      </c>
      <c r="D71" s="352">
        <v>4.1200000000000143</v>
      </c>
      <c r="E71" s="352">
        <v>3.657718120805368</v>
      </c>
    </row>
    <row r="72" spans="1:5" x14ac:dyDescent="0.25">
      <c r="A72" s="353">
        <v>248</v>
      </c>
      <c r="B72" s="350" t="s">
        <v>266</v>
      </c>
      <c r="C72" s="168" t="s">
        <v>267</v>
      </c>
      <c r="D72" s="352">
        <v>4.6082949308755738</v>
      </c>
      <c r="E72" s="352">
        <v>3.8457406810613439</v>
      </c>
    </row>
    <row r="73" spans="1:5" x14ac:dyDescent="0.25">
      <c r="A73" s="353">
        <v>249</v>
      </c>
      <c r="B73" s="350" t="s">
        <v>268</v>
      </c>
      <c r="C73" s="168" t="s">
        <v>268</v>
      </c>
      <c r="D73" s="352">
        <v>4.5133558489407513</v>
      </c>
      <c r="E73" s="352">
        <v>4.9029475197699668</v>
      </c>
    </row>
    <row r="74" spans="1:5" x14ac:dyDescent="0.25">
      <c r="A74" s="353">
        <v>250</v>
      </c>
      <c r="B74" s="350" t="s">
        <v>267</v>
      </c>
      <c r="C74" s="168" t="s">
        <v>267</v>
      </c>
      <c r="D74" s="352">
        <v>4.3170103092783609</v>
      </c>
      <c r="E74" s="352">
        <v>3.7351880473982377</v>
      </c>
    </row>
    <row r="75" spans="1:5" x14ac:dyDescent="0.25">
      <c r="A75" s="353">
        <v>251</v>
      </c>
      <c r="B75" s="350" t="s">
        <v>268</v>
      </c>
      <c r="C75" s="168" t="s">
        <v>268</v>
      </c>
      <c r="D75" s="352">
        <v>4.6954595791805422</v>
      </c>
      <c r="E75" s="352">
        <v>4.1049382716049658</v>
      </c>
    </row>
    <row r="76" spans="1:5" x14ac:dyDescent="0.25">
      <c r="A76" s="353">
        <v>252</v>
      </c>
      <c r="B76" s="350" t="s">
        <v>266</v>
      </c>
      <c r="C76" s="168" t="s">
        <v>266</v>
      </c>
      <c r="D76" s="352">
        <v>4.378219278881522</v>
      </c>
      <c r="E76" s="352">
        <v>3.9969031259072905</v>
      </c>
    </row>
    <row r="77" spans="1:5" x14ac:dyDescent="0.25">
      <c r="A77" s="353">
        <v>253</v>
      </c>
      <c r="B77" s="350" t="s">
        <v>269</v>
      </c>
      <c r="C77" s="168" t="s">
        <v>269</v>
      </c>
      <c r="D77" s="352">
        <v>4.3315044758879697</v>
      </c>
      <c r="E77" s="352">
        <v>4.0333796940194597</v>
      </c>
    </row>
    <row r="78" spans="1:5" x14ac:dyDescent="0.25">
      <c r="A78" s="353">
        <v>254</v>
      </c>
      <c r="B78" s="350" t="s">
        <v>270</v>
      </c>
      <c r="C78" s="168" t="s">
        <v>268</v>
      </c>
      <c r="D78" s="352">
        <v>4.3256233103033974</v>
      </c>
      <c r="E78" s="352">
        <v>4.2029728344438535</v>
      </c>
    </row>
    <row r="79" spans="1:5" x14ac:dyDescent="0.25">
      <c r="A79" s="353">
        <v>255</v>
      </c>
      <c r="B79" s="350" t="s">
        <v>267</v>
      </c>
      <c r="C79" s="168" t="s">
        <v>267</v>
      </c>
      <c r="D79" s="352">
        <v>4.7810979847115744</v>
      </c>
      <c r="E79" s="352">
        <v>4.3932203389830242</v>
      </c>
    </row>
    <row r="80" spans="1:5" x14ac:dyDescent="0.25">
      <c r="A80" s="353">
        <v>256</v>
      </c>
      <c r="B80" s="350" t="s">
        <v>270</v>
      </c>
      <c r="C80" s="168" t="s">
        <v>269</v>
      </c>
      <c r="D80" s="352">
        <v>4.6165644171778899</v>
      </c>
      <c r="E80" s="352">
        <v>4.1470588235294121</v>
      </c>
    </row>
    <row r="81" spans="1:5" x14ac:dyDescent="0.25">
      <c r="A81" s="353">
        <v>257</v>
      </c>
      <c r="B81" s="350" t="s">
        <v>269</v>
      </c>
      <c r="C81" s="168" t="s">
        <v>267</v>
      </c>
      <c r="D81" s="352">
        <v>4.1197822141560225</v>
      </c>
      <c r="E81" s="352">
        <v>4.1260822510822477</v>
      </c>
    </row>
    <row r="82" spans="1:5" x14ac:dyDescent="0.25">
      <c r="A82" s="353">
        <v>258</v>
      </c>
      <c r="B82" s="350" t="s">
        <v>267</v>
      </c>
      <c r="C82" s="168" t="s">
        <v>268</v>
      </c>
      <c r="D82" s="352">
        <v>4.285344381149657</v>
      </c>
      <c r="E82" s="352">
        <v>3.8252109991832128</v>
      </c>
    </row>
    <row r="83" spans="1:5" x14ac:dyDescent="0.25">
      <c r="A83" s="353">
        <v>259</v>
      </c>
      <c r="B83" s="350" t="s">
        <v>267</v>
      </c>
      <c r="C83" s="168" t="s">
        <v>269</v>
      </c>
      <c r="D83" s="352">
        <v>4.2736248236953571</v>
      </c>
      <c r="E83" s="352">
        <v>4.2000280938333967</v>
      </c>
    </row>
    <row r="84" spans="1:5" x14ac:dyDescent="0.25">
      <c r="A84" s="353">
        <v>260</v>
      </c>
      <c r="B84" s="350" t="s">
        <v>267</v>
      </c>
      <c r="C84" s="168" t="s">
        <v>267</v>
      </c>
      <c r="D84" s="352">
        <v>4.6976797348268517</v>
      </c>
      <c r="E84" s="352">
        <v>4.547211129717911</v>
      </c>
    </row>
    <row r="85" spans="1:5" x14ac:dyDescent="0.25">
      <c r="A85" s="353">
        <v>261</v>
      </c>
      <c r="B85" s="350" t="s">
        <v>267</v>
      </c>
      <c r="C85" s="168" t="s">
        <v>269</v>
      </c>
      <c r="D85" s="352">
        <v>4.3114543114543222</v>
      </c>
      <c r="E85" s="352">
        <v>4.4322845417236403</v>
      </c>
    </row>
    <row r="86" spans="1:5" x14ac:dyDescent="0.25">
      <c r="A86" s="353">
        <v>262</v>
      </c>
      <c r="B86" s="350" t="s">
        <v>273</v>
      </c>
      <c r="C86" s="168" t="s">
        <v>267</v>
      </c>
      <c r="D86" s="352">
        <v>4.4403485254691786</v>
      </c>
      <c r="E86" s="352">
        <v>4.3642785065590335</v>
      </c>
    </row>
    <row r="87" spans="1:5" x14ac:dyDescent="0.25">
      <c r="A87" s="353">
        <v>263</v>
      </c>
      <c r="B87" s="350" t="s">
        <v>269</v>
      </c>
      <c r="C87" s="168" t="s">
        <v>269</v>
      </c>
      <c r="D87" s="352">
        <v>4.1253263707572128</v>
      </c>
      <c r="E87" s="352">
        <v>3.7175299424482389</v>
      </c>
    </row>
    <row r="88" spans="1:5" x14ac:dyDescent="0.25">
      <c r="A88" s="353">
        <v>264</v>
      </c>
      <c r="B88" s="350" t="s">
        <v>267</v>
      </c>
      <c r="C88" s="168" t="s">
        <v>267</v>
      </c>
      <c r="D88" s="352">
        <v>4.3488736296831796</v>
      </c>
      <c r="E88" s="352">
        <v>4.0308173291648135</v>
      </c>
    </row>
    <row r="89" spans="1:5" x14ac:dyDescent="0.25">
      <c r="A89" s="353">
        <v>265</v>
      </c>
      <c r="B89" s="350" t="s">
        <v>268</v>
      </c>
      <c r="C89" s="168" t="s">
        <v>268</v>
      </c>
      <c r="D89" s="352">
        <v>4.4017839829357523</v>
      </c>
      <c r="E89" s="352">
        <v>4.4244667724307725</v>
      </c>
    </row>
    <row r="90" spans="1:5" x14ac:dyDescent="0.25">
      <c r="A90" s="353">
        <v>267</v>
      </c>
      <c r="B90" s="350" t="s">
        <v>267</v>
      </c>
      <c r="C90" s="168" t="s">
        <v>267</v>
      </c>
      <c r="D90" s="352">
        <v>4.567413263065454</v>
      </c>
      <c r="E90" s="352">
        <v>4.290657439446365</v>
      </c>
    </row>
    <row r="91" spans="1:5" x14ac:dyDescent="0.25">
      <c r="A91" s="353">
        <v>268</v>
      </c>
      <c r="B91" s="350" t="s">
        <v>267</v>
      </c>
      <c r="C91" s="168" t="s">
        <v>267</v>
      </c>
      <c r="D91" s="352">
        <v>4.5265588914549717</v>
      </c>
      <c r="E91" s="352">
        <v>4.3438440402983218</v>
      </c>
    </row>
    <row r="92" spans="1:5" x14ac:dyDescent="0.25">
      <c r="A92" s="353">
        <v>269</v>
      </c>
      <c r="B92" s="350" t="s">
        <v>270</v>
      </c>
      <c r="C92" s="168" t="s">
        <v>269</v>
      </c>
      <c r="D92" s="352">
        <v>4.7554896941937415</v>
      </c>
      <c r="E92" s="352">
        <v>4.2118863049095223</v>
      </c>
    </row>
    <row r="93" spans="1:5" x14ac:dyDescent="0.25">
      <c r="A93" s="353">
        <v>270</v>
      </c>
      <c r="B93" s="350" t="s">
        <v>267</v>
      </c>
      <c r="C93" s="168" t="s">
        <v>270</v>
      </c>
      <c r="D93" s="352">
        <v>4.671030733385142</v>
      </c>
      <c r="E93" s="352">
        <v>4.4767870302137451</v>
      </c>
    </row>
    <row r="94" spans="1:5" x14ac:dyDescent="0.25">
      <c r="A94" s="353">
        <v>271</v>
      </c>
      <c r="B94" s="350" t="s">
        <v>267</v>
      </c>
      <c r="C94" s="168" t="s">
        <v>267</v>
      </c>
      <c r="D94" s="352">
        <v>4.2695943885331067</v>
      </c>
      <c r="E94" s="352">
        <v>3.9681750372948859</v>
      </c>
    </row>
    <row r="95" spans="1:5" x14ac:dyDescent="0.25">
      <c r="A95" s="353">
        <v>272</v>
      </c>
      <c r="B95" s="350" t="s">
        <v>273</v>
      </c>
      <c r="C95" s="168" t="s">
        <v>267</v>
      </c>
      <c r="D95" s="352">
        <v>4.4674688057040983</v>
      </c>
      <c r="E95" s="352">
        <v>4.0071382219338645</v>
      </c>
    </row>
    <row r="96" spans="1:5" x14ac:dyDescent="0.25">
      <c r="A96" s="353">
        <v>273</v>
      </c>
      <c r="B96" s="350" t="s">
        <v>267</v>
      </c>
      <c r="C96" s="168" t="s">
        <v>269</v>
      </c>
      <c r="D96" s="352">
        <v>4.4190089829035015</v>
      </c>
      <c r="E96" s="352">
        <v>3.8157894736841995</v>
      </c>
    </row>
    <row r="97" spans="1:5" x14ac:dyDescent="0.25">
      <c r="A97" s="353">
        <v>274</v>
      </c>
      <c r="B97" s="350" t="s">
        <v>270</v>
      </c>
      <c r="C97" s="168" t="s">
        <v>270</v>
      </c>
      <c r="D97" s="352">
        <v>4.6176579239009978</v>
      </c>
      <c r="E97" s="352">
        <v>4.2559268780348232</v>
      </c>
    </row>
    <row r="98" spans="1:5" x14ac:dyDescent="0.25">
      <c r="A98" s="353">
        <v>275</v>
      </c>
      <c r="B98" s="350" t="s">
        <v>270</v>
      </c>
      <c r="C98" s="168" t="s">
        <v>267</v>
      </c>
      <c r="D98" s="352">
        <v>4.64716006884679</v>
      </c>
      <c r="E98" s="352">
        <v>4.5297882816346595</v>
      </c>
    </row>
    <row r="99" spans="1:5" x14ac:dyDescent="0.25">
      <c r="A99" s="353">
        <v>276</v>
      </c>
      <c r="B99" s="350" t="s">
        <v>273</v>
      </c>
      <c r="C99" s="168" t="s">
        <v>267</v>
      </c>
      <c r="D99" s="352">
        <v>4.3052837573385565</v>
      </c>
      <c r="E99" s="352">
        <v>4.0592168099331403</v>
      </c>
    </row>
    <row r="100" spans="1:5" x14ac:dyDescent="0.25">
      <c r="A100" s="353">
        <v>277</v>
      </c>
      <c r="B100" s="350" t="s">
        <v>267</v>
      </c>
      <c r="C100" s="168" t="s">
        <v>270</v>
      </c>
      <c r="D100" s="352">
        <v>4.4170710464103138</v>
      </c>
      <c r="E100" s="352">
        <v>4.1354355130524718</v>
      </c>
    </row>
    <row r="101" spans="1:5" x14ac:dyDescent="0.25">
      <c r="A101" s="353">
        <v>278</v>
      </c>
      <c r="B101" s="350" t="s">
        <v>269</v>
      </c>
      <c r="C101" s="168" t="s">
        <v>274</v>
      </c>
      <c r="D101" s="352">
        <v>4.2976190476190563</v>
      </c>
      <c r="E101" s="352">
        <v>3.8672438672438774</v>
      </c>
    </row>
    <row r="102" spans="1:5" x14ac:dyDescent="0.25">
      <c r="A102" s="353">
        <v>279</v>
      </c>
      <c r="B102" s="350" t="s">
        <v>267</v>
      </c>
      <c r="C102" s="168" t="s">
        <v>267</v>
      </c>
      <c r="D102" s="352">
        <v>4.5636052481460387</v>
      </c>
      <c r="E102" s="352">
        <v>4.3050699300699131</v>
      </c>
    </row>
    <row r="103" spans="1:5" x14ac:dyDescent="0.25">
      <c r="A103" s="353">
        <v>280</v>
      </c>
      <c r="B103" s="350" t="s">
        <v>273</v>
      </c>
      <c r="C103" s="168" t="s">
        <v>273</v>
      </c>
      <c r="D103" s="352">
        <v>4.5628415300546399</v>
      </c>
      <c r="E103" s="352">
        <v>4.309500489715969</v>
      </c>
    </row>
    <row r="104" spans="1:5" x14ac:dyDescent="0.25">
      <c r="A104" s="353">
        <v>316</v>
      </c>
      <c r="B104" s="350" t="s">
        <v>267</v>
      </c>
      <c r="C104" s="168" t="s">
        <v>270</v>
      </c>
      <c r="D104" s="352">
        <v>4.4755244755244785</v>
      </c>
      <c r="E104" s="352">
        <v>4.2792792792792387</v>
      </c>
    </row>
    <row r="105" spans="1:5" x14ac:dyDescent="0.25">
      <c r="A105" s="353">
        <v>317</v>
      </c>
      <c r="B105" s="350" t="s">
        <v>267</v>
      </c>
      <c r="C105" s="168" t="s">
        <v>273</v>
      </c>
      <c r="D105" s="352">
        <v>3.9528532413396369</v>
      </c>
      <c r="E105" s="352">
        <v>3.8146441372248052</v>
      </c>
    </row>
    <row r="106" spans="1:5" x14ac:dyDescent="0.25">
      <c r="A106" s="353">
        <v>318</v>
      </c>
      <c r="B106" s="350" t="s">
        <v>267</v>
      </c>
      <c r="C106" s="168" t="s">
        <v>270</v>
      </c>
      <c r="D106" s="352">
        <v>4.2701393095093891</v>
      </c>
      <c r="E106" s="352">
        <v>3.7720377203772011</v>
      </c>
    </row>
    <row r="107" spans="1:5" x14ac:dyDescent="0.25">
      <c r="A107" s="353">
        <v>319</v>
      </c>
      <c r="B107" s="350" t="s">
        <v>267</v>
      </c>
      <c r="C107" s="168" t="s">
        <v>269</v>
      </c>
      <c r="D107" s="352">
        <v>4.1405082212257245</v>
      </c>
      <c r="E107" s="352">
        <v>4.6387283236994428</v>
      </c>
    </row>
    <row r="108" spans="1:5" x14ac:dyDescent="0.25">
      <c r="A108" s="353">
        <v>320</v>
      </c>
      <c r="B108" s="350" t="s">
        <v>270</v>
      </c>
      <c r="C108" s="168" t="s">
        <v>267</v>
      </c>
      <c r="D108" s="352">
        <v>4.3031282126597059</v>
      </c>
      <c r="E108" s="352">
        <v>4.2818341588113222</v>
      </c>
    </row>
    <row r="109" spans="1:5" x14ac:dyDescent="0.25">
      <c r="A109" s="353">
        <v>322</v>
      </c>
      <c r="B109" s="350" t="s">
        <v>267</v>
      </c>
      <c r="C109" s="168" t="s">
        <v>267</v>
      </c>
      <c r="D109" s="352">
        <v>4.5213939126599039</v>
      </c>
      <c r="E109" s="352">
        <v>4.0542749713912221</v>
      </c>
    </row>
    <row r="110" spans="1:5" x14ac:dyDescent="0.25">
      <c r="A110" s="353">
        <v>323</v>
      </c>
      <c r="B110" s="350" t="s">
        <v>267</v>
      </c>
      <c r="C110" s="168" t="s">
        <v>269</v>
      </c>
      <c r="D110" s="352">
        <v>3.9082687338501541</v>
      </c>
      <c r="E110" s="352">
        <v>3.8391224862888644</v>
      </c>
    </row>
    <row r="111" spans="1:5" x14ac:dyDescent="0.25">
      <c r="A111" s="353">
        <v>324</v>
      </c>
      <c r="B111" s="350" t="s">
        <v>270</v>
      </c>
      <c r="C111" s="168" t="s">
        <v>270</v>
      </c>
      <c r="D111" s="352" t="s">
        <v>14</v>
      </c>
      <c r="E111" s="352">
        <v>3.8347382167873718</v>
      </c>
    </row>
    <row r="112" spans="1:5" x14ac:dyDescent="0.25">
      <c r="A112" s="353">
        <v>324</v>
      </c>
      <c r="B112" s="350" t="s">
        <v>267</v>
      </c>
      <c r="C112" s="168" t="s">
        <v>267</v>
      </c>
      <c r="D112" s="352">
        <v>4.4854558787582617</v>
      </c>
      <c r="E112" s="352">
        <v>4.1748633879781574</v>
      </c>
    </row>
    <row r="113" spans="1:5" x14ac:dyDescent="0.25">
      <c r="A113" s="353">
        <v>325</v>
      </c>
      <c r="B113" s="350" t="s">
        <v>267</v>
      </c>
      <c r="C113" s="168" t="s">
        <v>273</v>
      </c>
      <c r="D113" s="352">
        <v>4.1295651051748656</v>
      </c>
      <c r="E113" s="352">
        <v>3.8699690402476699</v>
      </c>
    </row>
    <row r="114" spans="1:5" x14ac:dyDescent="0.25">
      <c r="A114" s="353">
        <v>326</v>
      </c>
      <c r="B114" s="350" t="s">
        <v>269</v>
      </c>
      <c r="C114" s="168" t="s">
        <v>269</v>
      </c>
      <c r="D114" s="352">
        <v>4.2771837244827084</v>
      </c>
      <c r="E114" s="352">
        <v>3.7555921827172014</v>
      </c>
    </row>
    <row r="115" spans="1:5" x14ac:dyDescent="0.25">
      <c r="A115" s="353">
        <v>327</v>
      </c>
      <c r="B115" s="350" t="s">
        <v>270</v>
      </c>
      <c r="C115" s="168" t="s">
        <v>270</v>
      </c>
      <c r="D115" s="352">
        <v>4.4042150770062234</v>
      </c>
      <c r="E115" s="352">
        <v>4.1317179248213467</v>
      </c>
    </row>
    <row r="116" spans="1:5" x14ac:dyDescent="0.25">
      <c r="A116" s="353">
        <v>328</v>
      </c>
      <c r="B116" s="350" t="s">
        <v>267</v>
      </c>
      <c r="C116" s="168" t="s">
        <v>270</v>
      </c>
      <c r="D116" s="352">
        <v>4.576090812344825</v>
      </c>
      <c r="E116" s="352">
        <v>4.2945544554455175</v>
      </c>
    </row>
    <row r="117" spans="1:5" x14ac:dyDescent="0.25">
      <c r="A117" s="353">
        <v>329</v>
      </c>
      <c r="B117" s="350" t="s">
        <v>273</v>
      </c>
      <c r="C117" s="168" t="s">
        <v>273</v>
      </c>
      <c r="D117" s="352">
        <v>4.8086606243705692</v>
      </c>
      <c r="E117" s="352">
        <v>4.5587875824981809</v>
      </c>
    </row>
    <row r="118" spans="1:5" x14ac:dyDescent="0.25">
      <c r="A118" s="353">
        <v>330</v>
      </c>
      <c r="B118" s="350" t="s">
        <v>270</v>
      </c>
      <c r="C118" s="168" t="s">
        <v>267</v>
      </c>
      <c r="D118" s="352">
        <v>4.4140264533989404</v>
      </c>
      <c r="E118" s="352">
        <v>3.3876221498371653</v>
      </c>
    </row>
    <row r="119" spans="1:5" x14ac:dyDescent="0.25">
      <c r="A119" s="353">
        <v>331</v>
      </c>
      <c r="B119" s="350" t="s">
        <v>273</v>
      </c>
      <c r="C119" s="168" t="s">
        <v>14</v>
      </c>
      <c r="D119" s="352">
        <v>4.1260744985673279</v>
      </c>
      <c r="E119" s="352" t="s">
        <v>14</v>
      </c>
    </row>
    <row r="120" spans="1:5" x14ac:dyDescent="0.25">
      <c r="A120" s="353">
        <v>332</v>
      </c>
      <c r="B120" s="350" t="s">
        <v>267</v>
      </c>
      <c r="C120" s="168" t="s">
        <v>267</v>
      </c>
      <c r="D120" s="352">
        <v>4.3350477590007683</v>
      </c>
      <c r="E120" s="352">
        <v>3.838986209467028</v>
      </c>
    </row>
    <row r="121" spans="1:5" x14ac:dyDescent="0.25">
      <c r="A121" s="353">
        <v>333</v>
      </c>
      <c r="B121" s="350" t="s">
        <v>267</v>
      </c>
      <c r="C121" s="168" t="s">
        <v>273</v>
      </c>
      <c r="D121" s="352">
        <v>4.4728783902012141</v>
      </c>
      <c r="E121" s="352">
        <v>4.3697938003550494</v>
      </c>
    </row>
    <row r="122" spans="1:5" x14ac:dyDescent="0.25">
      <c r="A122" s="353">
        <v>334</v>
      </c>
      <c r="B122" s="350" t="s">
        <v>269</v>
      </c>
      <c r="C122" s="168" t="s">
        <v>269</v>
      </c>
      <c r="D122" s="352">
        <v>4.7683513838748528</v>
      </c>
      <c r="E122" s="352">
        <v>3.7519623233909063</v>
      </c>
    </row>
    <row r="123" spans="1:5" x14ac:dyDescent="0.25">
      <c r="A123" s="353">
        <v>335</v>
      </c>
      <c r="B123" s="350" t="s">
        <v>267</v>
      </c>
      <c r="C123" s="168" t="s">
        <v>269</v>
      </c>
      <c r="D123" s="352">
        <v>4.8370497427101187</v>
      </c>
      <c r="E123" s="352">
        <v>3.8454561944494796</v>
      </c>
    </row>
    <row r="124" spans="1:5" x14ac:dyDescent="0.25">
      <c r="A124" s="353">
        <v>336</v>
      </c>
      <c r="B124" s="350" t="s">
        <v>273</v>
      </c>
      <c r="C124" s="168" t="s">
        <v>273</v>
      </c>
      <c r="D124" s="352">
        <v>4.5384157236450298</v>
      </c>
      <c r="E124" s="352">
        <v>4.2266097827165234</v>
      </c>
    </row>
    <row r="125" spans="1:5" x14ac:dyDescent="0.25">
      <c r="A125" s="353">
        <v>337</v>
      </c>
      <c r="B125" s="350" t="s">
        <v>269</v>
      </c>
      <c r="C125" s="168" t="s">
        <v>269</v>
      </c>
      <c r="D125" s="352">
        <v>4.0436456996148618</v>
      </c>
      <c r="E125" s="352">
        <v>3.4556574923547267</v>
      </c>
    </row>
    <row r="126" spans="1:5" x14ac:dyDescent="0.25">
      <c r="A126" s="353">
        <v>338</v>
      </c>
      <c r="B126" s="350" t="s">
        <v>273</v>
      </c>
      <c r="C126" s="168" t="s">
        <v>267</v>
      </c>
      <c r="D126" s="352">
        <v>4.2324246771879812</v>
      </c>
      <c r="E126" s="352">
        <v>3.8970588235294286</v>
      </c>
    </row>
    <row r="127" spans="1:5" x14ac:dyDescent="0.25">
      <c r="A127" s="353">
        <v>339</v>
      </c>
      <c r="B127" s="350" t="s">
        <v>267</v>
      </c>
      <c r="C127" s="168" t="s">
        <v>275</v>
      </c>
      <c r="D127" s="352">
        <v>4.5367899351887404</v>
      </c>
      <c r="E127" s="352">
        <v>4.3862368257904709</v>
      </c>
    </row>
    <row r="128" spans="1:5" x14ac:dyDescent="0.25">
      <c r="A128" s="353">
        <v>340</v>
      </c>
      <c r="B128" s="350" t="s">
        <v>267</v>
      </c>
      <c r="C128" s="168" t="s">
        <v>275</v>
      </c>
      <c r="D128" s="352">
        <v>4.7289689560881545</v>
      </c>
      <c r="E128" s="352">
        <v>4.0486409155937224</v>
      </c>
    </row>
    <row r="129" spans="1:5" x14ac:dyDescent="0.25">
      <c r="A129" s="353">
        <v>341</v>
      </c>
      <c r="B129" s="350" t="s">
        <v>269</v>
      </c>
      <c r="C129" s="168" t="s">
        <v>269</v>
      </c>
      <c r="D129" s="352">
        <v>4.9200710479573901</v>
      </c>
      <c r="E129" s="352">
        <v>4.5781823121858407</v>
      </c>
    </row>
    <row r="130" spans="1:5" x14ac:dyDescent="0.25">
      <c r="A130" s="353">
        <v>342</v>
      </c>
      <c r="B130" s="350" t="s">
        <v>268</v>
      </c>
      <c r="C130" s="168" t="s">
        <v>267</v>
      </c>
      <c r="D130" s="352">
        <v>4.4559163157179649</v>
      </c>
      <c r="E130" s="352">
        <v>4.2305508233958236</v>
      </c>
    </row>
    <row r="131" spans="1:5" x14ac:dyDescent="0.25">
      <c r="A131" s="353">
        <v>343</v>
      </c>
      <c r="B131" s="350" t="s">
        <v>268</v>
      </c>
      <c r="C131" s="168" t="s">
        <v>275</v>
      </c>
      <c r="D131" s="352">
        <v>4.314252140339061</v>
      </c>
      <c r="E131" s="352">
        <v>4.272788203753394</v>
      </c>
    </row>
    <row r="132" spans="1:5" x14ac:dyDescent="0.25">
      <c r="A132" s="353">
        <v>344</v>
      </c>
      <c r="B132" s="350" t="s">
        <v>268</v>
      </c>
      <c r="C132" s="168" t="s">
        <v>268</v>
      </c>
      <c r="D132" s="352">
        <v>4.3857014118354094</v>
      </c>
      <c r="E132" s="352">
        <v>4.0585592114799409</v>
      </c>
    </row>
    <row r="133" spans="1:5" x14ac:dyDescent="0.25">
      <c r="A133" s="353">
        <v>345</v>
      </c>
      <c r="B133" s="350" t="s">
        <v>273</v>
      </c>
      <c r="C133" s="168" t="s">
        <v>273</v>
      </c>
      <c r="D133" s="352">
        <v>4.5925925925925926</v>
      </c>
      <c r="E133" s="352">
        <v>4.152117807803279</v>
      </c>
    </row>
    <row r="134" spans="1:5" x14ac:dyDescent="0.25">
      <c r="A134" s="353">
        <v>346</v>
      </c>
      <c r="B134" s="350" t="s">
        <v>267</v>
      </c>
      <c r="C134" s="168" t="s">
        <v>267</v>
      </c>
      <c r="D134" s="352">
        <v>4.2119565217391131</v>
      </c>
      <c r="E134" s="352">
        <v>4.2876901798063933</v>
      </c>
    </row>
    <row r="135" spans="1:5" x14ac:dyDescent="0.25">
      <c r="A135" s="353">
        <v>347</v>
      </c>
      <c r="B135" s="350" t="s">
        <v>268</v>
      </c>
      <c r="C135" s="168" t="s">
        <v>273</v>
      </c>
      <c r="D135" s="352">
        <v>4.8362720403022728</v>
      </c>
      <c r="E135" s="352">
        <v>3.8724373576309787</v>
      </c>
    </row>
    <row r="136" spans="1:5" x14ac:dyDescent="0.25">
      <c r="A136" s="353">
        <v>348</v>
      </c>
      <c r="B136" s="350" t="s">
        <v>267</v>
      </c>
      <c r="C136" s="168" t="s">
        <v>268</v>
      </c>
      <c r="D136" s="352">
        <v>4.5662100456621113</v>
      </c>
      <c r="E136" s="352">
        <v>4.3838453572661384</v>
      </c>
    </row>
    <row r="137" spans="1:5" x14ac:dyDescent="0.25">
      <c r="A137" s="353">
        <v>350</v>
      </c>
      <c r="B137" s="350" t="s">
        <v>273</v>
      </c>
      <c r="C137" s="168" t="s">
        <v>273</v>
      </c>
      <c r="D137" s="352">
        <v>4.4573643410852792</v>
      </c>
      <c r="E137" s="352">
        <v>4.2237442922374537</v>
      </c>
    </row>
    <row r="138" spans="1:5" x14ac:dyDescent="0.25">
      <c r="A138" s="353">
        <v>491</v>
      </c>
      <c r="B138" s="350" t="s">
        <v>268</v>
      </c>
      <c r="C138" s="168" t="s">
        <v>268</v>
      </c>
      <c r="D138" s="352">
        <v>4.5779685264663854</v>
      </c>
      <c r="E138" s="352">
        <v>4.6712802768166037</v>
      </c>
    </row>
    <row r="139" spans="1:5" x14ac:dyDescent="0.25">
      <c r="A139" s="353">
        <v>492</v>
      </c>
      <c r="B139" s="350" t="s">
        <v>267</v>
      </c>
      <c r="C139" s="168" t="s">
        <v>273</v>
      </c>
      <c r="D139" s="352">
        <v>4.9119170984455964</v>
      </c>
      <c r="E139" s="352">
        <v>4.2092015102782598</v>
      </c>
    </row>
    <row r="140" spans="1:5" x14ac:dyDescent="0.25">
      <c r="A140" s="353">
        <v>493</v>
      </c>
      <c r="B140" s="350" t="s">
        <v>276</v>
      </c>
      <c r="C140" s="168" t="s">
        <v>267</v>
      </c>
      <c r="D140" s="352">
        <v>4.5216049382716479</v>
      </c>
      <c r="E140" s="352">
        <v>4.3199999999999932</v>
      </c>
    </row>
    <row r="141" spans="1:5" x14ac:dyDescent="0.25">
      <c r="A141" s="353">
        <v>494</v>
      </c>
      <c r="B141" s="350" t="s">
        <v>275</v>
      </c>
      <c r="C141" s="168" t="s">
        <v>275</v>
      </c>
      <c r="D141" s="352">
        <v>4.6309696092618919</v>
      </c>
      <c r="E141" s="352">
        <v>3.5714285714285618</v>
      </c>
    </row>
    <row r="142" spans="1:5" x14ac:dyDescent="0.25">
      <c r="A142" s="353">
        <v>495</v>
      </c>
      <c r="B142" s="350" t="s">
        <v>275</v>
      </c>
      <c r="C142" s="168" t="s">
        <v>275</v>
      </c>
      <c r="D142" s="352">
        <v>4.7440699126092696</v>
      </c>
      <c r="E142" s="352">
        <v>4.1853512705530296</v>
      </c>
    </row>
    <row r="143" spans="1:5" x14ac:dyDescent="0.25">
      <c r="A143" s="353">
        <v>496</v>
      </c>
      <c r="B143" s="350" t="s">
        <v>268</v>
      </c>
      <c r="C143" s="168" t="s">
        <v>267</v>
      </c>
      <c r="D143" s="352">
        <v>4.9607861664934205</v>
      </c>
      <c r="E143" s="352">
        <v>3.9800995024875832</v>
      </c>
    </row>
    <row r="144" spans="1:5" x14ac:dyDescent="0.25">
      <c r="A144" s="353">
        <v>497</v>
      </c>
      <c r="B144" s="350" t="s">
        <v>267</v>
      </c>
      <c r="C144" s="168" t="s">
        <v>269</v>
      </c>
      <c r="D144" s="352">
        <v>4.4693572496263529</v>
      </c>
      <c r="E144" s="352">
        <v>4.004711425206124</v>
      </c>
    </row>
    <row r="145" spans="1:5" x14ac:dyDescent="0.25">
      <c r="A145" s="353">
        <v>498</v>
      </c>
      <c r="B145" s="350" t="s">
        <v>269</v>
      </c>
      <c r="C145" s="168" t="s">
        <v>267</v>
      </c>
      <c r="D145" s="352">
        <v>4.5440494590417391</v>
      </c>
      <c r="E145" s="352">
        <v>4.6111493461803281</v>
      </c>
    </row>
    <row r="146" spans="1:5" x14ac:dyDescent="0.25">
      <c r="A146" s="353">
        <v>499</v>
      </c>
      <c r="B146" s="350" t="s">
        <v>267</v>
      </c>
      <c r="C146" s="168" t="s">
        <v>267</v>
      </c>
      <c r="D146" s="352">
        <v>4.6015424164524488</v>
      </c>
      <c r="E146" s="352">
        <v>4.1791044776119577</v>
      </c>
    </row>
    <row r="147" spans="1:5" x14ac:dyDescent="0.25">
      <c r="A147" s="353">
        <v>500</v>
      </c>
      <c r="B147" s="350" t="s">
        <v>273</v>
      </c>
      <c r="C147" s="168" t="s">
        <v>273</v>
      </c>
      <c r="D147" s="352">
        <v>4.7328244274808959</v>
      </c>
      <c r="E147" s="352">
        <v>4.4943820224719131</v>
      </c>
    </row>
    <row r="148" spans="1:5" x14ac:dyDescent="0.25">
      <c r="A148" s="353">
        <v>501</v>
      </c>
      <c r="B148" s="350" t="s">
        <v>268</v>
      </c>
      <c r="C148" s="168" t="s">
        <v>268</v>
      </c>
      <c r="D148" s="352">
        <v>4.5075125208681079</v>
      </c>
      <c r="E148" s="352">
        <v>4.2286501377410284</v>
      </c>
    </row>
    <row r="149" spans="1:5" x14ac:dyDescent="0.25">
      <c r="A149" s="353">
        <v>502</v>
      </c>
      <c r="B149" s="350" t="s">
        <v>268</v>
      </c>
      <c r="C149" s="168" t="s">
        <v>275</v>
      </c>
      <c r="D149" s="352">
        <v>5.1321928460341883</v>
      </c>
      <c r="E149" s="352">
        <v>4.236006051437232</v>
      </c>
    </row>
    <row r="150" spans="1:5" x14ac:dyDescent="0.25">
      <c r="A150" s="353">
        <v>503</v>
      </c>
      <c r="B150" s="350" t="s">
        <v>269</v>
      </c>
      <c r="C150" s="168" t="s">
        <v>267</v>
      </c>
      <c r="D150" s="352">
        <v>4.5833333333333099</v>
      </c>
      <c r="E150" s="352">
        <v>3.7037037037037437</v>
      </c>
    </row>
    <row r="151" spans="1:5" x14ac:dyDescent="0.25">
      <c r="A151" s="353">
        <v>504</v>
      </c>
      <c r="B151" s="350" t="s">
        <v>267</v>
      </c>
      <c r="C151" s="168" t="s">
        <v>268</v>
      </c>
      <c r="D151" s="352">
        <v>4.8439181916038683</v>
      </c>
      <c r="E151" s="352">
        <v>3.3566433566433354</v>
      </c>
    </row>
    <row r="152" spans="1:5" x14ac:dyDescent="0.25">
      <c r="A152" s="353">
        <v>505</v>
      </c>
      <c r="B152" s="350" t="s">
        <v>273</v>
      </c>
      <c r="C152" s="168" t="s">
        <v>267</v>
      </c>
      <c r="D152" s="352">
        <v>4.9427679500520334</v>
      </c>
      <c r="E152" s="352">
        <v>4.4776119402985</v>
      </c>
    </row>
    <row r="153" spans="1:5" x14ac:dyDescent="0.25">
      <c r="A153" s="353">
        <v>506</v>
      </c>
      <c r="B153" s="350" t="s">
        <v>275</v>
      </c>
      <c r="C153" s="168" t="s">
        <v>275</v>
      </c>
      <c r="D153" s="352">
        <v>4.6341463414634445</v>
      </c>
      <c r="E153" s="352">
        <v>4.5241809672387312</v>
      </c>
    </row>
    <row r="154" spans="1:5" x14ac:dyDescent="0.25">
      <c r="A154" s="353">
        <v>507</v>
      </c>
      <c r="B154" s="350" t="s">
        <v>273</v>
      </c>
      <c r="C154" s="168" t="s">
        <v>273</v>
      </c>
      <c r="D154" s="352">
        <v>4.772727272727292</v>
      </c>
      <c r="E154" s="352">
        <v>4.6769990399122348</v>
      </c>
    </row>
    <row r="155" spans="1:5" x14ac:dyDescent="0.25">
      <c r="A155" s="353">
        <v>508</v>
      </c>
      <c r="B155" s="350" t="s">
        <v>267</v>
      </c>
      <c r="C155" s="168" t="s">
        <v>267</v>
      </c>
      <c r="D155" s="352">
        <v>4.957678355501816</v>
      </c>
      <c r="E155" s="352">
        <v>4.4407894736842017</v>
      </c>
    </row>
    <row r="156" spans="1:5" x14ac:dyDescent="0.25">
      <c r="A156" s="353">
        <v>509</v>
      </c>
      <c r="B156" s="350" t="s">
        <v>267</v>
      </c>
      <c r="C156" s="168" t="s">
        <v>268</v>
      </c>
      <c r="D156" s="352">
        <v>4.7808764940238984</v>
      </c>
      <c r="E156" s="352">
        <v>4.5883940620782706</v>
      </c>
    </row>
    <row r="157" spans="1:5" x14ac:dyDescent="0.25">
      <c r="A157" s="353">
        <v>510</v>
      </c>
      <c r="B157" s="350" t="s">
        <v>275</v>
      </c>
      <c r="C157" s="168" t="s">
        <v>267</v>
      </c>
      <c r="D157" s="352">
        <v>5.1094890510948607</v>
      </c>
      <c r="E157" s="352">
        <v>4.7154471544715317</v>
      </c>
    </row>
    <row r="158" spans="1:5" x14ac:dyDescent="0.25">
      <c r="A158" s="353">
        <v>511</v>
      </c>
      <c r="B158" s="350" t="s">
        <v>273</v>
      </c>
      <c r="C158" s="168" t="s">
        <v>273</v>
      </c>
      <c r="D158" s="352">
        <v>4.9631449631449618</v>
      </c>
      <c r="E158" s="352">
        <v>4.6366279069767309</v>
      </c>
    </row>
    <row r="159" spans="1:5" x14ac:dyDescent="0.25">
      <c r="A159" s="353">
        <v>512</v>
      </c>
      <c r="B159" s="350" t="s">
        <v>273</v>
      </c>
      <c r="C159" s="168" t="s">
        <v>267</v>
      </c>
      <c r="D159" s="352">
        <v>5.1149425287356554</v>
      </c>
      <c r="E159" s="352">
        <v>4.6322755301549101</v>
      </c>
    </row>
    <row r="160" spans="1:5" x14ac:dyDescent="0.25">
      <c r="A160" s="353">
        <v>513</v>
      </c>
      <c r="B160" s="350" t="s">
        <v>267</v>
      </c>
      <c r="C160" s="168" t="s">
        <v>275</v>
      </c>
      <c r="D160" s="352">
        <v>5.1841746248294527</v>
      </c>
      <c r="E160" s="352">
        <v>4.9306625577812078</v>
      </c>
    </row>
    <row r="161" spans="1:5" x14ac:dyDescent="0.25">
      <c r="A161" s="353">
        <v>514</v>
      </c>
      <c r="B161" s="350" t="s">
        <v>273</v>
      </c>
      <c r="C161" s="168" t="s">
        <v>268</v>
      </c>
      <c r="D161" s="352">
        <v>5.2503052503052485</v>
      </c>
      <c r="E161" s="352">
        <v>4.7729738106307122</v>
      </c>
    </row>
    <row r="162" spans="1:5" x14ac:dyDescent="0.25">
      <c r="A162" s="353">
        <v>515</v>
      </c>
      <c r="B162" s="350" t="s">
        <v>268</v>
      </c>
      <c r="C162" s="168" t="s">
        <v>268</v>
      </c>
      <c r="D162" s="352">
        <v>5.3333333333333552</v>
      </c>
      <c r="E162" s="352">
        <v>4.8561151079136629</v>
      </c>
    </row>
    <row r="163" spans="1:5" x14ac:dyDescent="0.25">
      <c r="A163" s="353">
        <v>516</v>
      </c>
      <c r="B163" s="350" t="s">
        <v>269</v>
      </c>
      <c r="C163" s="168" t="s">
        <v>269</v>
      </c>
      <c r="D163" s="352">
        <v>5.1460361613351537</v>
      </c>
      <c r="E163" s="352">
        <v>4.8939641109298657</v>
      </c>
    </row>
    <row r="164" spans="1:5" x14ac:dyDescent="0.25">
      <c r="A164" s="353">
        <v>517</v>
      </c>
      <c r="B164" s="350" t="s">
        <v>267</v>
      </c>
      <c r="C164" s="168" t="s">
        <v>267</v>
      </c>
      <c r="D164" s="352">
        <v>5.0531914893616889</v>
      </c>
      <c r="E164" s="352">
        <v>4.9209138840070485</v>
      </c>
    </row>
    <row r="165" spans="1:5" x14ac:dyDescent="0.25">
      <c r="A165" s="353">
        <v>518</v>
      </c>
      <c r="B165" s="350" t="s">
        <v>273</v>
      </c>
      <c r="C165" s="168" t="s">
        <v>273</v>
      </c>
      <c r="D165" s="352">
        <v>4.87694398308924</v>
      </c>
      <c r="E165" s="352">
        <v>4.8929663608562741</v>
      </c>
    </row>
    <row r="166" spans="1:5" x14ac:dyDescent="0.25">
      <c r="A166" s="353">
        <v>519</v>
      </c>
      <c r="B166" s="350" t="s">
        <v>267</v>
      </c>
      <c r="C166" s="168" t="s">
        <v>275</v>
      </c>
      <c r="D166" s="352">
        <v>5.3054662379420954</v>
      </c>
      <c r="E166" s="352">
        <v>4.9913941480206985</v>
      </c>
    </row>
    <row r="167" spans="1:5" x14ac:dyDescent="0.25">
      <c r="A167" s="353">
        <v>520</v>
      </c>
      <c r="B167" s="350" t="s">
        <v>267</v>
      </c>
      <c r="C167" s="168" t="s">
        <v>268</v>
      </c>
      <c r="D167" s="352">
        <v>5.2307692307692282</v>
      </c>
      <c r="E167" s="352">
        <v>4.9999999999999591</v>
      </c>
    </row>
    <row r="168" spans="1:5" x14ac:dyDescent="0.25">
      <c r="A168" s="353">
        <v>522</v>
      </c>
      <c r="B168" s="350" t="s">
        <v>273</v>
      </c>
      <c r="C168" s="168" t="s">
        <v>273</v>
      </c>
      <c r="D168" s="352">
        <v>5.508474576271146</v>
      </c>
      <c r="E168" s="352">
        <v>5.1075268817204638</v>
      </c>
    </row>
    <row r="169" spans="1:5" x14ac:dyDescent="0.25">
      <c r="A169" s="353">
        <v>523</v>
      </c>
      <c r="B169" s="350" t="s">
        <v>273</v>
      </c>
      <c r="C169" s="168" t="s">
        <v>273</v>
      </c>
      <c r="D169" s="352">
        <v>4.7079337401917973</v>
      </c>
      <c r="E169" s="352">
        <v>4.4468546637744035</v>
      </c>
    </row>
    <row r="170" spans="1:5" x14ac:dyDescent="0.25">
      <c r="A170" s="353">
        <v>524</v>
      </c>
      <c r="B170" s="350" t="s">
        <v>268</v>
      </c>
      <c r="C170" s="168" t="s">
        <v>267</v>
      </c>
      <c r="D170" s="352">
        <v>4.5454545454545636</v>
      </c>
      <c r="E170" s="352">
        <v>4.3689320388349451</v>
      </c>
    </row>
    <row r="171" spans="1:5" x14ac:dyDescent="0.25">
      <c r="A171" s="353">
        <v>525</v>
      </c>
      <c r="B171" s="350" t="s">
        <v>269</v>
      </c>
      <c r="C171" s="168" t="s">
        <v>269</v>
      </c>
      <c r="D171" s="352">
        <v>4.4603381014304277</v>
      </c>
      <c r="E171" s="352">
        <v>4.3199999999999932</v>
      </c>
    </row>
    <row r="172" spans="1:5" x14ac:dyDescent="0.25">
      <c r="A172" s="353">
        <v>561</v>
      </c>
      <c r="B172" s="350" t="s">
        <v>266</v>
      </c>
      <c r="C172" s="168" t="s">
        <v>266</v>
      </c>
      <c r="D172" s="352">
        <v>4.3595769682726058</v>
      </c>
      <c r="E172" s="352">
        <v>4.0812182741116851</v>
      </c>
    </row>
    <row r="173" spans="1:5" x14ac:dyDescent="0.25">
      <c r="A173" s="353">
        <v>562</v>
      </c>
      <c r="B173" s="350" t="s">
        <v>267</v>
      </c>
      <c r="C173" s="168" t="s">
        <v>267</v>
      </c>
      <c r="D173" s="352">
        <v>4.0745052386495679</v>
      </c>
      <c r="E173" s="352">
        <v>4.2648709315375868</v>
      </c>
    </row>
    <row r="174" spans="1:5" x14ac:dyDescent="0.25">
      <c r="A174" s="353">
        <v>563</v>
      </c>
      <c r="B174" s="350" t="s">
        <v>275</v>
      </c>
      <c r="C174" s="168" t="s">
        <v>267</v>
      </c>
      <c r="D174" s="352">
        <v>4.6314496314496614</v>
      </c>
      <c r="E174" s="352">
        <v>4.3276661514683337</v>
      </c>
    </row>
    <row r="175" spans="1:5" x14ac:dyDescent="0.25">
      <c r="A175" s="353">
        <v>564</v>
      </c>
      <c r="B175" s="350" t="s">
        <v>273</v>
      </c>
      <c r="C175" s="168" t="s">
        <v>273</v>
      </c>
      <c r="D175" s="352">
        <v>4.6258503401360542</v>
      </c>
      <c r="E175" s="352">
        <v>4.6137339055794344</v>
      </c>
    </row>
    <row r="176" spans="1:5" x14ac:dyDescent="0.25">
      <c r="A176" s="353">
        <v>565</v>
      </c>
      <c r="B176" s="350" t="s">
        <v>266</v>
      </c>
      <c r="C176" s="168" t="s">
        <v>267</v>
      </c>
      <c r="D176" s="352">
        <v>4.6744791666666901</v>
      </c>
      <c r="E176" s="352">
        <v>4.5088566827697436</v>
      </c>
    </row>
    <row r="177" spans="1:5" x14ac:dyDescent="0.25">
      <c r="A177" s="353">
        <v>566</v>
      </c>
      <c r="B177" s="350" t="s">
        <v>273</v>
      </c>
      <c r="C177" s="168" t="s">
        <v>267</v>
      </c>
      <c r="D177" s="352">
        <v>4.8192771084337602</v>
      </c>
      <c r="E177" s="352">
        <v>4.4578313253011759</v>
      </c>
    </row>
    <row r="178" spans="1:5" x14ac:dyDescent="0.25">
      <c r="A178" s="353">
        <v>567</v>
      </c>
      <c r="B178" s="350" t="s">
        <v>267</v>
      </c>
      <c r="C178" s="168" t="s">
        <v>267</v>
      </c>
      <c r="D178" s="352">
        <v>4.7957371225577194</v>
      </c>
      <c r="E178" s="352">
        <v>4.2763157894737089</v>
      </c>
    </row>
    <row r="179" spans="1:5" x14ac:dyDescent="0.25">
      <c r="A179" s="353">
        <v>568</v>
      </c>
      <c r="B179" s="350" t="s">
        <v>275</v>
      </c>
      <c r="C179" s="168" t="s">
        <v>275</v>
      </c>
      <c r="D179" s="352">
        <v>4.6067415730337098</v>
      </c>
      <c r="E179" s="352">
        <v>4.8255813953488484</v>
      </c>
    </row>
    <row r="180" spans="1:5" x14ac:dyDescent="0.25">
      <c r="A180" s="353">
        <v>569</v>
      </c>
      <c r="B180" s="350" t="s">
        <v>267</v>
      </c>
      <c r="C180" s="168" t="s">
        <v>275</v>
      </c>
      <c r="D180" s="352">
        <v>4.2654028436018905</v>
      </c>
      <c r="E180" s="352">
        <v>4.3655589123867289</v>
      </c>
    </row>
    <row r="181" spans="1:5" x14ac:dyDescent="0.25">
      <c r="A181" s="353">
        <v>570</v>
      </c>
      <c r="B181" s="350" t="s">
        <v>266</v>
      </c>
      <c r="C181" s="168" t="s">
        <v>266</v>
      </c>
      <c r="D181" s="352">
        <v>4.464043419267262</v>
      </c>
      <c r="E181" s="352">
        <v>3.8247566063977563</v>
      </c>
    </row>
    <row r="182" spans="1:5" x14ac:dyDescent="0.25">
      <c r="A182" s="353">
        <v>571</v>
      </c>
      <c r="B182" s="350" t="s">
        <v>267</v>
      </c>
      <c r="C182" s="168" t="s">
        <v>267</v>
      </c>
      <c r="D182" s="352">
        <v>4.5992115637319504</v>
      </c>
      <c r="E182" s="352">
        <v>4.4419134396355409</v>
      </c>
    </row>
    <row r="183" spans="1:5" x14ac:dyDescent="0.25">
      <c r="A183" s="353">
        <v>572</v>
      </c>
      <c r="B183" s="350" t="s">
        <v>273</v>
      </c>
      <c r="C183" s="168" t="s">
        <v>277</v>
      </c>
      <c r="D183" s="352">
        <v>4.615384615384615</v>
      </c>
      <c r="E183" s="352">
        <v>4.435483870967718</v>
      </c>
    </row>
    <row r="184" spans="1:5" x14ac:dyDescent="0.25">
      <c r="A184" s="353">
        <v>573</v>
      </c>
      <c r="B184" s="350" t="s">
        <v>267</v>
      </c>
      <c r="C184" s="168" t="s">
        <v>267</v>
      </c>
      <c r="D184" s="352">
        <v>4.7996826656088798</v>
      </c>
      <c r="E184" s="352">
        <v>4.0357362908194769</v>
      </c>
    </row>
    <row r="185" spans="1:5" x14ac:dyDescent="0.25">
      <c r="A185" s="353">
        <v>574</v>
      </c>
      <c r="B185" s="350" t="s">
        <v>273</v>
      </c>
      <c r="C185" s="168" t="s">
        <v>273</v>
      </c>
      <c r="D185" s="352">
        <v>4.9408050513023261</v>
      </c>
      <c r="E185" s="352">
        <v>4.6651082427075874</v>
      </c>
    </row>
    <row r="186" spans="1:5" x14ac:dyDescent="0.25">
      <c r="A186" s="353">
        <v>575</v>
      </c>
      <c r="B186" s="350" t="s">
        <v>275</v>
      </c>
      <c r="C186" s="168" t="s">
        <v>275</v>
      </c>
      <c r="D186" s="352">
        <v>4.7276907601667002</v>
      </c>
      <c r="E186" s="352">
        <v>4.3499999999999872</v>
      </c>
    </row>
    <row r="187" spans="1:5" x14ac:dyDescent="0.25">
      <c r="A187" s="353">
        <v>576</v>
      </c>
      <c r="B187" s="350" t="s">
        <v>267</v>
      </c>
      <c r="C187" s="168" t="s">
        <v>267</v>
      </c>
      <c r="D187" s="352">
        <v>5.0574712643678277</v>
      </c>
      <c r="E187" s="352">
        <v>4.3793320730938676</v>
      </c>
    </row>
    <row r="188" spans="1:5" x14ac:dyDescent="0.25">
      <c r="A188" s="353">
        <v>577</v>
      </c>
      <c r="B188" s="350" t="s">
        <v>266</v>
      </c>
      <c r="C188" s="168" t="s">
        <v>266</v>
      </c>
      <c r="D188" s="352">
        <v>4.5151953690304074</v>
      </c>
      <c r="E188" s="352">
        <v>4.2550143266475731</v>
      </c>
    </row>
    <row r="189" spans="1:5" x14ac:dyDescent="0.25">
      <c r="A189" s="353">
        <v>578</v>
      </c>
      <c r="B189" s="350" t="s">
        <v>267</v>
      </c>
      <c r="C189" s="168" t="s">
        <v>267</v>
      </c>
      <c r="D189" s="352">
        <v>4.7702702702702897</v>
      </c>
      <c r="E189" s="352">
        <v>4.4759044759045086</v>
      </c>
    </row>
    <row r="190" spans="1:5" x14ac:dyDescent="0.25">
      <c r="A190" s="353">
        <v>579</v>
      </c>
      <c r="B190" s="350" t="s">
        <v>267</v>
      </c>
      <c r="C190" s="168" t="s">
        <v>267</v>
      </c>
      <c r="D190" s="352">
        <v>5.0551338966060646</v>
      </c>
      <c r="E190" s="352">
        <v>4.8473967684021551</v>
      </c>
    </row>
    <row r="191" spans="1:5" x14ac:dyDescent="0.25">
      <c r="A191" s="353">
        <v>580</v>
      </c>
      <c r="B191" s="350" t="s">
        <v>267</v>
      </c>
      <c r="C191" s="168" t="s">
        <v>267</v>
      </c>
      <c r="D191" s="352">
        <v>4.9916496567081419</v>
      </c>
      <c r="E191" s="352">
        <v>4.6903688866633084</v>
      </c>
    </row>
    <row r="192" spans="1:5" x14ac:dyDescent="0.25">
      <c r="A192" s="353">
        <v>581</v>
      </c>
      <c r="B192" s="350" t="s">
        <v>268</v>
      </c>
      <c r="C192" s="168" t="s">
        <v>268</v>
      </c>
      <c r="D192" s="352">
        <v>5.5045871559633293</v>
      </c>
      <c r="E192" s="352">
        <v>4.448441247002382</v>
      </c>
    </row>
    <row r="193" spans="1:5" x14ac:dyDescent="0.25">
      <c r="A193" s="353">
        <v>582</v>
      </c>
      <c r="B193" s="350" t="s">
        <v>275</v>
      </c>
      <c r="C193" s="168" t="s">
        <v>267</v>
      </c>
      <c r="D193" s="352">
        <v>4.3827160493826991</v>
      </c>
      <c r="E193" s="352">
        <v>4.7658862876254204</v>
      </c>
    </row>
    <row r="194" spans="1:5" x14ac:dyDescent="0.25">
      <c r="A194" s="353">
        <v>583</v>
      </c>
      <c r="B194" s="350" t="s">
        <v>278</v>
      </c>
      <c r="C194" s="168" t="s">
        <v>278</v>
      </c>
      <c r="D194" s="352">
        <v>5.431034482758613</v>
      </c>
      <c r="E194" s="352">
        <v>5.0935550935551133</v>
      </c>
    </row>
    <row r="195" spans="1:5" x14ac:dyDescent="0.25">
      <c r="A195" s="353">
        <v>584</v>
      </c>
      <c r="B195" s="350" t="s">
        <v>279</v>
      </c>
      <c r="C195" s="168" t="s">
        <v>268</v>
      </c>
      <c r="D195" s="352">
        <v>4.006677796327244</v>
      </c>
      <c r="E195" s="352">
        <v>4.4791666666666714</v>
      </c>
    </row>
    <row r="196" spans="1:5" x14ac:dyDescent="0.25">
      <c r="A196" s="353">
        <v>584</v>
      </c>
      <c r="B196" s="350" t="s">
        <v>267</v>
      </c>
      <c r="C196" s="168" t="s">
        <v>275</v>
      </c>
      <c r="D196" s="352">
        <v>4.9525101763907537</v>
      </c>
      <c r="E196" s="352">
        <v>3.9857651245551629</v>
      </c>
    </row>
    <row r="197" spans="1:5" x14ac:dyDescent="0.25">
      <c r="A197" s="353">
        <v>585</v>
      </c>
      <c r="B197" s="350" t="s">
        <v>280</v>
      </c>
      <c r="C197" s="168" t="s">
        <v>267</v>
      </c>
      <c r="D197" s="352">
        <v>4.941675503711533</v>
      </c>
      <c r="E197" s="352">
        <v>4.4726810673443511</v>
      </c>
    </row>
    <row r="198" spans="1:5" x14ac:dyDescent="0.25">
      <c r="A198" s="353">
        <v>586</v>
      </c>
      <c r="B198" s="350" t="s">
        <v>267</v>
      </c>
      <c r="C198" s="168" t="s">
        <v>267</v>
      </c>
      <c r="D198" s="352">
        <v>5.3156146179402031</v>
      </c>
      <c r="E198" s="352">
        <v>4.7272727272726911</v>
      </c>
    </row>
    <row r="199" spans="1:5" x14ac:dyDescent="0.25">
      <c r="A199" s="353">
        <v>587</v>
      </c>
      <c r="B199" s="350" t="s">
        <v>266</v>
      </c>
      <c r="C199" s="168" t="s">
        <v>266</v>
      </c>
      <c r="D199" s="352">
        <v>4.5047489823609324</v>
      </c>
      <c r="E199" s="352">
        <v>4.7375160051216065</v>
      </c>
    </row>
    <row r="200" spans="1:5" x14ac:dyDescent="0.25">
      <c r="A200" s="353">
        <v>589</v>
      </c>
      <c r="B200" s="350" t="s">
        <v>268</v>
      </c>
      <c r="C200" s="168" t="s">
        <v>268</v>
      </c>
      <c r="D200" s="352">
        <v>4.8397645519947581</v>
      </c>
      <c r="E200" s="352">
        <v>4.7080630213160584</v>
      </c>
    </row>
    <row r="201" spans="1:5" x14ac:dyDescent="0.25">
      <c r="A201" s="353">
        <v>590</v>
      </c>
      <c r="B201" s="350" t="s">
        <v>267</v>
      </c>
      <c r="C201" s="168" t="s">
        <v>267</v>
      </c>
      <c r="D201" s="352">
        <v>4.7801578354002192</v>
      </c>
      <c r="E201" s="352">
        <v>5.220061412487186</v>
      </c>
    </row>
    <row r="202" spans="1:5" x14ac:dyDescent="0.25">
      <c r="A202" s="353">
        <v>591</v>
      </c>
      <c r="B202" s="350" t="s">
        <v>267</v>
      </c>
      <c r="C202" s="168" t="s">
        <v>267</v>
      </c>
      <c r="D202" s="352">
        <v>4.7619047619047619</v>
      </c>
      <c r="E202" s="352">
        <v>5.1006711409395846</v>
      </c>
    </row>
    <row r="203" spans="1:5" x14ac:dyDescent="0.25">
      <c r="A203" s="353">
        <v>592</v>
      </c>
      <c r="B203" s="350" t="s">
        <v>280</v>
      </c>
      <c r="C203" s="168" t="s">
        <v>281</v>
      </c>
      <c r="D203" s="352">
        <v>5.129193983802546</v>
      </c>
      <c r="E203" s="352">
        <v>4.2089985486211772</v>
      </c>
    </row>
    <row r="204" spans="1:5" x14ac:dyDescent="0.25">
      <c r="A204" s="353">
        <v>593</v>
      </c>
      <c r="B204" s="350" t="s">
        <v>280</v>
      </c>
      <c r="C204" s="168" t="s">
        <v>280</v>
      </c>
      <c r="D204" s="352">
        <v>5.2554744525547354</v>
      </c>
      <c r="E204" s="352">
        <v>4.6135831381733228</v>
      </c>
    </row>
    <row r="205" spans="1:5" x14ac:dyDescent="0.25">
      <c r="A205" s="353">
        <v>594</v>
      </c>
      <c r="B205" s="350" t="s">
        <v>267</v>
      </c>
      <c r="C205" s="168" t="s">
        <v>267</v>
      </c>
      <c r="D205" s="352">
        <v>5.2404105888708754</v>
      </c>
      <c r="E205" s="352">
        <v>5.0212395163925718</v>
      </c>
    </row>
    <row r="206" spans="1:5" x14ac:dyDescent="0.25">
      <c r="A206" s="353">
        <v>595</v>
      </c>
      <c r="B206" s="350" t="s">
        <v>268</v>
      </c>
      <c r="C206" s="168" t="s">
        <v>267</v>
      </c>
      <c r="D206" s="352">
        <v>5.1063829787233956</v>
      </c>
      <c r="E206" s="352">
        <v>4.9891540130151686</v>
      </c>
    </row>
    <row r="207" spans="1:5" x14ac:dyDescent="0.25">
      <c r="A207" s="353">
        <v>631</v>
      </c>
      <c r="B207" s="350" t="s">
        <v>266</v>
      </c>
      <c r="C207" s="168" t="s">
        <v>266</v>
      </c>
      <c r="D207" s="352">
        <v>4.4876783398184186</v>
      </c>
      <c r="E207" s="352">
        <v>4.0460081190798789</v>
      </c>
    </row>
    <row r="208" spans="1:5" x14ac:dyDescent="0.25">
      <c r="A208" s="353">
        <v>632</v>
      </c>
      <c r="B208" s="350" t="s">
        <v>280</v>
      </c>
      <c r="C208" s="168" t="s">
        <v>280</v>
      </c>
      <c r="D208" s="352">
        <v>4.8123827392120235</v>
      </c>
      <c r="E208" s="352">
        <v>4.6116504854369236</v>
      </c>
    </row>
    <row r="209" spans="1:5" x14ac:dyDescent="0.25">
      <c r="A209" s="353">
        <v>633</v>
      </c>
      <c r="B209" s="350" t="s">
        <v>268</v>
      </c>
      <c r="C209" s="168" t="s">
        <v>268</v>
      </c>
      <c r="D209" s="352">
        <v>4.9187658369354876</v>
      </c>
      <c r="E209" s="352">
        <v>4.4411102775694342</v>
      </c>
    </row>
    <row r="210" spans="1:5" x14ac:dyDescent="0.25">
      <c r="A210" s="353">
        <v>634</v>
      </c>
      <c r="B210" s="350" t="s">
        <v>267</v>
      </c>
      <c r="C210" s="168" t="s">
        <v>267</v>
      </c>
      <c r="D210" s="352">
        <v>5.346294046172555</v>
      </c>
      <c r="E210" s="352">
        <v>4.7979797979798295</v>
      </c>
    </row>
    <row r="211" spans="1:5" x14ac:dyDescent="0.25">
      <c r="A211" s="353">
        <v>635</v>
      </c>
      <c r="B211" s="350" t="s">
        <v>268</v>
      </c>
      <c r="C211" s="168" t="s">
        <v>275</v>
      </c>
      <c r="D211" s="352">
        <v>5.0010550749103198</v>
      </c>
      <c r="E211" s="352">
        <v>4.3671607753705715</v>
      </c>
    </row>
    <row r="212" spans="1:5" x14ac:dyDescent="0.25">
      <c r="A212" s="353">
        <v>636</v>
      </c>
      <c r="B212" s="350" t="s">
        <v>268</v>
      </c>
      <c r="C212" s="168" t="s">
        <v>268</v>
      </c>
      <c r="D212" s="352">
        <v>4.9934980494148284</v>
      </c>
      <c r="E212" s="352">
        <v>4.6434732604945435</v>
      </c>
    </row>
    <row r="213" spans="1:5" x14ac:dyDescent="0.25">
      <c r="A213" s="353">
        <v>637</v>
      </c>
      <c r="B213" s="350" t="s">
        <v>268</v>
      </c>
      <c r="C213" s="168" t="s">
        <v>268</v>
      </c>
      <c r="D213" s="352">
        <v>5.0483351235230884</v>
      </c>
      <c r="E213" s="352">
        <v>4.7554347826087158</v>
      </c>
    </row>
    <row r="214" spans="1:5" x14ac:dyDescent="0.25">
      <c r="A214" s="353">
        <v>638</v>
      </c>
      <c r="B214" s="350" t="s">
        <v>280</v>
      </c>
      <c r="C214" s="168" t="s">
        <v>280</v>
      </c>
      <c r="D214" s="352">
        <v>4.5977011494252791</v>
      </c>
      <c r="E214" s="352">
        <v>1.975308641975311</v>
      </c>
    </row>
    <row r="215" spans="1:5" x14ac:dyDescent="0.25">
      <c r="A215" s="353">
        <v>639</v>
      </c>
      <c r="B215" s="350" t="s">
        <v>275</v>
      </c>
      <c r="C215" s="168" t="s">
        <v>268</v>
      </c>
      <c r="D215" s="352">
        <v>4.8969072164948342</v>
      </c>
      <c r="E215" s="352">
        <v>4.4333807491702508</v>
      </c>
    </row>
    <row r="216" spans="1:5" x14ac:dyDescent="0.25">
      <c r="A216" s="353">
        <v>640</v>
      </c>
      <c r="B216" s="350" t="s">
        <v>267</v>
      </c>
      <c r="C216" s="168" t="s">
        <v>267</v>
      </c>
      <c r="D216" s="352">
        <v>5.2325581395349099</v>
      </c>
      <c r="E216" s="352">
        <v>4.4649805447470792</v>
      </c>
    </row>
    <row r="217" spans="1:5" x14ac:dyDescent="0.25">
      <c r="A217" s="353">
        <v>641</v>
      </c>
      <c r="B217" s="350" t="s">
        <v>266</v>
      </c>
      <c r="C217" s="168" t="s">
        <v>266</v>
      </c>
      <c r="D217" s="352">
        <v>4.209150326797376</v>
      </c>
      <c r="E217" s="352">
        <v>4.8014773776546598</v>
      </c>
    </row>
    <row r="218" spans="1:5" x14ac:dyDescent="0.25">
      <c r="A218" s="353">
        <v>642</v>
      </c>
      <c r="B218" s="350" t="s">
        <v>268</v>
      </c>
      <c r="C218" s="168" t="s">
        <v>268</v>
      </c>
      <c r="D218" s="352">
        <v>4.8064702484113262</v>
      </c>
      <c r="E218" s="352">
        <v>4.6889952153109897</v>
      </c>
    </row>
    <row r="219" spans="1:5" x14ac:dyDescent="0.25">
      <c r="A219" s="353">
        <v>643</v>
      </c>
      <c r="B219" s="350" t="s">
        <v>275</v>
      </c>
      <c r="C219" s="168" t="s">
        <v>275</v>
      </c>
      <c r="D219" s="352">
        <v>5.4011119936457472</v>
      </c>
      <c r="E219" s="352">
        <v>3.1605562579013906</v>
      </c>
    </row>
    <row r="220" spans="1:5" x14ac:dyDescent="0.25">
      <c r="A220" s="353">
        <v>644</v>
      </c>
      <c r="B220" s="350" t="s">
        <v>267</v>
      </c>
      <c r="C220" s="168" t="s">
        <v>267</v>
      </c>
      <c r="D220" s="352">
        <v>5.0759627841243784</v>
      </c>
      <c r="E220" s="352">
        <v>4.4444444444444224</v>
      </c>
    </row>
    <row r="221" spans="1:5" x14ac:dyDescent="0.25">
      <c r="A221" s="353">
        <v>645</v>
      </c>
      <c r="B221" s="350" t="s">
        <v>280</v>
      </c>
      <c r="C221" s="168" t="s">
        <v>280</v>
      </c>
      <c r="D221" s="352">
        <v>5.0655757429912089</v>
      </c>
      <c r="E221" s="352">
        <v>4.0601503759398421</v>
      </c>
    </row>
    <row r="222" spans="1:5" x14ac:dyDescent="0.25">
      <c r="A222" s="353">
        <v>646</v>
      </c>
      <c r="B222" s="350" t="s">
        <v>268</v>
      </c>
      <c r="C222" s="168" t="s">
        <v>268</v>
      </c>
      <c r="D222" s="352">
        <v>4.8363741673906704</v>
      </c>
      <c r="E222" s="352">
        <v>5.0460829493087429</v>
      </c>
    </row>
    <row r="223" spans="1:5" x14ac:dyDescent="0.25">
      <c r="A223" s="353">
        <v>647</v>
      </c>
      <c r="B223" s="350" t="s">
        <v>267</v>
      </c>
      <c r="C223" s="168" t="s">
        <v>267</v>
      </c>
      <c r="D223" s="352">
        <v>4.9713447954151819</v>
      </c>
      <c r="E223" s="352">
        <v>4.8598130841121456</v>
      </c>
    </row>
    <row r="224" spans="1:5" x14ac:dyDescent="0.25">
      <c r="A224" s="353">
        <v>648</v>
      </c>
      <c r="B224" s="350" t="s">
        <v>267</v>
      </c>
      <c r="C224" s="168" t="s">
        <v>267</v>
      </c>
      <c r="D224" s="352">
        <v>5.2924791086350984</v>
      </c>
      <c r="E224" s="352">
        <v>4.9740932642487081</v>
      </c>
    </row>
    <row r="225" spans="1:5" x14ac:dyDescent="0.25">
      <c r="A225" s="353">
        <v>650</v>
      </c>
      <c r="B225" s="350" t="s">
        <v>280</v>
      </c>
      <c r="C225" s="168" t="s">
        <v>280</v>
      </c>
      <c r="D225" s="352">
        <v>4.8679678530424759</v>
      </c>
      <c r="E225" s="352">
        <v>4.4150110375276164</v>
      </c>
    </row>
    <row r="226" spans="1:5" x14ac:dyDescent="0.25">
      <c r="A226" s="353">
        <v>651</v>
      </c>
      <c r="B226" s="350" t="s">
        <v>267</v>
      </c>
      <c r="C226" s="168" t="s">
        <v>267</v>
      </c>
      <c r="D226" s="352">
        <v>4.9513513513513345</v>
      </c>
      <c r="E226" s="352">
        <v>5.3588516746411363</v>
      </c>
    </row>
    <row r="227" spans="1:5" x14ac:dyDescent="0.25">
      <c r="A227" s="353">
        <v>652</v>
      </c>
      <c r="B227" s="350" t="s">
        <v>267</v>
      </c>
      <c r="C227" s="168" t="s">
        <v>267</v>
      </c>
      <c r="D227" s="352">
        <v>4.553283100107663</v>
      </c>
      <c r="E227" s="352">
        <v>4.3810679611650558</v>
      </c>
    </row>
    <row r="228" spans="1:5" x14ac:dyDescent="0.25">
      <c r="A228" s="353">
        <v>653</v>
      </c>
      <c r="B228" s="350" t="s">
        <v>267</v>
      </c>
      <c r="C228" s="168" t="s">
        <v>267</v>
      </c>
      <c r="D228" s="352">
        <v>5.184446660019935</v>
      </c>
      <c r="E228" s="352">
        <v>3.8473053892215257</v>
      </c>
    </row>
    <row r="229" spans="1:5" x14ac:dyDescent="0.25">
      <c r="A229" s="353">
        <v>654</v>
      </c>
      <c r="B229" s="350" t="s">
        <v>280</v>
      </c>
      <c r="C229" s="168" t="s">
        <v>280</v>
      </c>
      <c r="D229" s="352">
        <v>4.6031746031746454</v>
      </c>
      <c r="E229" s="352">
        <v>4.6436285097192185</v>
      </c>
    </row>
    <row r="230" spans="1:5" x14ac:dyDescent="0.25">
      <c r="A230" s="353">
        <v>655</v>
      </c>
      <c r="B230" s="350" t="s">
        <v>267</v>
      </c>
      <c r="C230" s="168" t="s">
        <v>267</v>
      </c>
      <c r="D230" s="352">
        <v>4.8333333333333188</v>
      </c>
      <c r="E230" s="352">
        <v>4.1300813008129733</v>
      </c>
    </row>
    <row r="231" spans="1:5" x14ac:dyDescent="0.25">
      <c r="A231" s="353">
        <v>656</v>
      </c>
      <c r="B231" s="350" t="s">
        <v>268</v>
      </c>
      <c r="C231" s="168" t="s">
        <v>268</v>
      </c>
      <c r="D231" s="352">
        <v>5.0370370370370274</v>
      </c>
      <c r="E231" s="352">
        <v>4.6895167072996076</v>
      </c>
    </row>
    <row r="232" spans="1:5" x14ac:dyDescent="0.25">
      <c r="A232" s="353">
        <v>657</v>
      </c>
      <c r="B232" s="350" t="s">
        <v>268</v>
      </c>
      <c r="C232" s="168" t="s">
        <v>268</v>
      </c>
      <c r="D232" s="352">
        <v>5.026231172787285</v>
      </c>
      <c r="E232" s="352">
        <v>4.8821989528795955</v>
      </c>
    </row>
    <row r="233" spans="1:5" x14ac:dyDescent="0.25">
      <c r="A233" s="353">
        <v>658</v>
      </c>
      <c r="B233" s="350" t="s">
        <v>275</v>
      </c>
      <c r="C233" s="168" t="s">
        <v>275</v>
      </c>
      <c r="D233" s="352">
        <v>5.5893074119076651</v>
      </c>
      <c r="E233" s="352">
        <v>3.433476394849813</v>
      </c>
    </row>
    <row r="234" spans="1:5" x14ac:dyDescent="0.25">
      <c r="A234" s="353">
        <v>659</v>
      </c>
      <c r="B234" s="350" t="s">
        <v>270</v>
      </c>
      <c r="C234" s="168" t="s">
        <v>268</v>
      </c>
      <c r="D234" s="352">
        <v>5.0748752079867128</v>
      </c>
      <c r="E234" s="352">
        <v>4.2507862432788572</v>
      </c>
    </row>
    <row r="235" spans="1:5" x14ac:dyDescent="0.25">
      <c r="A235" s="353">
        <v>660</v>
      </c>
      <c r="B235" s="350" t="s">
        <v>268</v>
      </c>
      <c r="C235" s="168" t="s">
        <v>275</v>
      </c>
      <c r="D235" s="352">
        <v>4.6747781538742954</v>
      </c>
      <c r="E235" s="352">
        <v>4.2138810198300209</v>
      </c>
    </row>
    <row r="236" spans="1:5" x14ac:dyDescent="0.25">
      <c r="A236" s="353">
        <v>661</v>
      </c>
      <c r="B236" s="350" t="s">
        <v>280</v>
      </c>
      <c r="C236" s="168" t="s">
        <v>280</v>
      </c>
      <c r="D236" s="352">
        <v>5.1783659378596019</v>
      </c>
      <c r="E236" s="352">
        <v>4.8885077186963999</v>
      </c>
    </row>
    <row r="237" spans="1:5" x14ac:dyDescent="0.25">
      <c r="A237" s="353">
        <v>662</v>
      </c>
      <c r="B237" s="350" t="s">
        <v>267</v>
      </c>
      <c r="C237" s="168" t="s">
        <v>267</v>
      </c>
      <c r="D237" s="352">
        <v>3.7037037037036948</v>
      </c>
      <c r="E237" s="352">
        <v>4.434072345390887</v>
      </c>
    </row>
    <row r="238" spans="1:5" x14ac:dyDescent="0.25">
      <c r="A238" s="353">
        <v>663</v>
      </c>
      <c r="B238" s="350" t="s">
        <v>267</v>
      </c>
      <c r="C238" s="168" t="s">
        <v>267</v>
      </c>
      <c r="D238" s="352">
        <v>5.0566390283779032</v>
      </c>
      <c r="E238" s="352">
        <v>4.5048085034587961</v>
      </c>
    </row>
    <row r="239" spans="1:5" x14ac:dyDescent="0.25">
      <c r="A239" s="353">
        <v>664</v>
      </c>
      <c r="B239" s="350" t="s">
        <v>280</v>
      </c>
      <c r="C239" s="168" t="s">
        <v>280</v>
      </c>
      <c r="D239" s="352">
        <v>4.8628428927680876</v>
      </c>
      <c r="E239" s="352">
        <v>4.5555555555555962</v>
      </c>
    </row>
    <row r="240" spans="1:5" x14ac:dyDescent="0.25">
      <c r="A240" s="353">
        <v>665</v>
      </c>
      <c r="B240" s="350" t="s">
        <v>266</v>
      </c>
      <c r="C240" s="168" t="s">
        <v>266</v>
      </c>
      <c r="D240" s="352">
        <v>5.457909343200738</v>
      </c>
      <c r="E240" s="352">
        <v>5.1785714285714457</v>
      </c>
    </row>
    <row r="241" spans="1:5" x14ac:dyDescent="0.25">
      <c r="A241" s="353">
        <v>736</v>
      </c>
      <c r="B241" s="350" t="s">
        <v>267</v>
      </c>
      <c r="C241" s="168" t="s">
        <v>267</v>
      </c>
      <c r="D241" s="352">
        <v>4.7756041426927416</v>
      </c>
      <c r="E241" s="352">
        <v>4.7404571557256991</v>
      </c>
    </row>
    <row r="242" spans="1:5" x14ac:dyDescent="0.25">
      <c r="A242" s="353">
        <v>737</v>
      </c>
      <c r="B242" s="350" t="s">
        <v>280</v>
      </c>
      <c r="C242" s="168" t="s">
        <v>267</v>
      </c>
      <c r="D242" s="352">
        <v>4.8397976391231463</v>
      </c>
      <c r="E242" s="352">
        <v>4.8239895697522623</v>
      </c>
    </row>
    <row r="243" spans="1:5" x14ac:dyDescent="0.25">
      <c r="A243" s="353">
        <v>738</v>
      </c>
      <c r="B243" s="350" t="s">
        <v>268</v>
      </c>
      <c r="C243" s="168" t="s">
        <v>268</v>
      </c>
      <c r="D243" s="352">
        <v>4.4893111638954872</v>
      </c>
      <c r="E243" s="352">
        <v>4.7702060221869802</v>
      </c>
    </row>
    <row r="244" spans="1:5" x14ac:dyDescent="0.25">
      <c r="A244" s="353">
        <v>739</v>
      </c>
      <c r="B244" s="350" t="s">
        <v>14</v>
      </c>
      <c r="C244" s="168" t="s">
        <v>269</v>
      </c>
      <c r="D244" s="352" t="s">
        <v>14</v>
      </c>
      <c r="E244" s="352">
        <v>4.7157190635451505</v>
      </c>
    </row>
    <row r="245" spans="1:5" x14ac:dyDescent="0.25">
      <c r="A245" s="353">
        <v>740</v>
      </c>
      <c r="B245" s="350" t="s">
        <v>280</v>
      </c>
      <c r="C245" s="168" t="s">
        <v>280</v>
      </c>
      <c r="D245" s="352">
        <v>4.9338624338624495</v>
      </c>
      <c r="E245" s="352">
        <v>4.8654244306418102</v>
      </c>
    </row>
    <row r="246" spans="1:5" x14ac:dyDescent="0.25">
      <c r="A246" s="353">
        <v>741</v>
      </c>
      <c r="B246" s="350" t="s">
        <v>268</v>
      </c>
      <c r="C246" s="168" t="s">
        <v>268</v>
      </c>
      <c r="D246" s="352">
        <v>4.7678210902313811</v>
      </c>
      <c r="E246" s="352">
        <v>4.374240583232071</v>
      </c>
    </row>
    <row r="247" spans="1:5" x14ac:dyDescent="0.25">
      <c r="A247" s="353">
        <v>742</v>
      </c>
      <c r="B247" s="350" t="s">
        <v>268</v>
      </c>
      <c r="C247" s="168" t="s">
        <v>268</v>
      </c>
      <c r="D247" s="352">
        <v>4.7677075399847517</v>
      </c>
      <c r="E247" s="352">
        <v>4.9855568631646623</v>
      </c>
    </row>
    <row r="248" spans="1:5" x14ac:dyDescent="0.25">
      <c r="A248" s="353">
        <v>743</v>
      </c>
      <c r="B248" s="350" t="s">
        <v>266</v>
      </c>
      <c r="C248" s="168" t="s">
        <v>266</v>
      </c>
      <c r="D248" s="352">
        <v>4.8863636363636518</v>
      </c>
      <c r="E248" s="352">
        <v>4.2636746143057298</v>
      </c>
    </row>
    <row r="249" spans="1:5" x14ac:dyDescent="0.25">
      <c r="A249" s="353">
        <v>744</v>
      </c>
      <c r="B249" s="350" t="s">
        <v>280</v>
      </c>
      <c r="C249" s="168" t="s">
        <v>267</v>
      </c>
      <c r="D249" s="352">
        <v>5.0880626223091943</v>
      </c>
      <c r="E249" s="352">
        <v>4.733218588640252</v>
      </c>
    </row>
    <row r="250" spans="1:5" x14ac:dyDescent="0.25">
      <c r="A250" s="353">
        <v>745</v>
      </c>
      <c r="B250" s="350" t="s">
        <v>267</v>
      </c>
      <c r="C250" s="168" t="s">
        <v>267</v>
      </c>
      <c r="D250" s="352">
        <v>4.8347613219094105</v>
      </c>
      <c r="E250" s="352">
        <v>4.5762711864406809</v>
      </c>
    </row>
    <row r="251" spans="1:5" x14ac:dyDescent="0.25">
      <c r="A251" s="353">
        <v>746</v>
      </c>
      <c r="B251" s="350" t="s">
        <v>266</v>
      </c>
      <c r="C251" s="168" t="s">
        <v>266</v>
      </c>
      <c r="D251" s="352">
        <v>5.1921079958463139</v>
      </c>
      <c r="E251" s="352">
        <v>4.2874692874692899</v>
      </c>
    </row>
    <row r="252" spans="1:5" x14ac:dyDescent="0.25">
      <c r="A252" s="353">
        <v>747</v>
      </c>
      <c r="B252" s="350" t="s">
        <v>268</v>
      </c>
      <c r="C252" s="168" t="s">
        <v>268</v>
      </c>
      <c r="D252" s="352">
        <v>5.1223676721684592</v>
      </c>
      <c r="E252" s="352">
        <v>4.6624044908778961</v>
      </c>
    </row>
    <row r="253" spans="1:5" x14ac:dyDescent="0.25">
      <c r="A253" s="353">
        <v>749</v>
      </c>
      <c r="B253" s="350" t="s">
        <v>266</v>
      </c>
      <c r="C253" s="168" t="s">
        <v>266</v>
      </c>
      <c r="D253" s="352">
        <v>4.6850393700787771</v>
      </c>
      <c r="E253" s="352">
        <v>4.7965872437831498</v>
      </c>
    </row>
    <row r="254" spans="1:5" x14ac:dyDescent="0.25">
      <c r="A254" s="353">
        <v>750</v>
      </c>
      <c r="B254" s="350" t="s">
        <v>267</v>
      </c>
      <c r="C254" s="168" t="s">
        <v>267</v>
      </c>
      <c r="D254" s="352">
        <v>5.0806451612902865</v>
      </c>
      <c r="E254" s="352">
        <v>5.0006266449429875</v>
      </c>
    </row>
    <row r="255" spans="1:5" x14ac:dyDescent="0.25">
      <c r="A255" s="353">
        <v>751</v>
      </c>
      <c r="B255" s="350" t="s">
        <v>280</v>
      </c>
      <c r="C255" s="168" t="s">
        <v>280</v>
      </c>
      <c r="D255" s="352">
        <v>4.5067264573990755</v>
      </c>
      <c r="E255" s="352">
        <v>4.7053584681609033</v>
      </c>
    </row>
    <row r="256" spans="1:5" x14ac:dyDescent="0.25">
      <c r="A256" s="353">
        <v>752</v>
      </c>
      <c r="B256" s="350" t="s">
        <v>267</v>
      </c>
      <c r="C256" s="168" t="s">
        <v>267</v>
      </c>
      <c r="D256" s="352">
        <v>4.9517804154302576</v>
      </c>
      <c r="E256" s="352">
        <v>4.4585253456221254</v>
      </c>
    </row>
    <row r="257" spans="1:5" x14ac:dyDescent="0.25">
      <c r="A257" s="353">
        <v>753</v>
      </c>
      <c r="B257" s="350" t="s">
        <v>267</v>
      </c>
      <c r="C257" s="168" t="s">
        <v>267</v>
      </c>
      <c r="D257" s="352">
        <v>4.7967479674796882</v>
      </c>
      <c r="E257" s="352">
        <v>4.6766881412550632</v>
      </c>
    </row>
    <row r="258" spans="1:5" x14ac:dyDescent="0.25">
      <c r="A258" s="353">
        <v>754</v>
      </c>
      <c r="B258" s="350" t="s">
        <v>280</v>
      </c>
      <c r="C258" s="168" t="s">
        <v>280</v>
      </c>
      <c r="D258" s="352">
        <v>4.7086801426872862</v>
      </c>
      <c r="E258" s="352">
        <v>4.0909090909090837</v>
      </c>
    </row>
    <row r="259" spans="1:5" x14ac:dyDescent="0.25">
      <c r="A259" s="353">
        <v>755</v>
      </c>
      <c r="B259" s="350" t="s">
        <v>266</v>
      </c>
      <c r="C259" s="168" t="s">
        <v>266</v>
      </c>
      <c r="D259" s="352">
        <v>4.8700192984447952</v>
      </c>
      <c r="E259" s="352">
        <v>4.8732943469785566</v>
      </c>
    </row>
    <row r="260" spans="1:5" x14ac:dyDescent="0.25">
      <c r="A260" s="353">
        <v>756</v>
      </c>
      <c r="B260" s="350" t="s">
        <v>280</v>
      </c>
      <c r="C260" s="168" t="s">
        <v>280</v>
      </c>
      <c r="D260" s="352">
        <v>4.5143638850888967</v>
      </c>
      <c r="E260" s="352">
        <v>4.6947847771874649</v>
      </c>
    </row>
    <row r="261" spans="1:5" x14ac:dyDescent="0.25">
      <c r="A261" s="353">
        <v>757</v>
      </c>
      <c r="B261" s="350" t="s">
        <v>275</v>
      </c>
      <c r="C261" s="168" t="s">
        <v>275</v>
      </c>
      <c r="D261" s="352">
        <v>4.9190161967606558</v>
      </c>
      <c r="E261" s="352">
        <v>4.7685185185185341</v>
      </c>
    </row>
    <row r="262" spans="1:5" x14ac:dyDescent="0.25">
      <c r="A262" s="353">
        <v>758</v>
      </c>
      <c r="B262" s="350" t="s">
        <v>267</v>
      </c>
      <c r="C262" s="168" t="s">
        <v>267</v>
      </c>
      <c r="D262" s="352">
        <v>4.817861339600471</v>
      </c>
      <c r="E262" s="352">
        <v>5.0535987748851277</v>
      </c>
    </row>
    <row r="263" spans="1:5" x14ac:dyDescent="0.25">
      <c r="A263" s="353">
        <v>759</v>
      </c>
      <c r="B263" s="350" t="s">
        <v>268</v>
      </c>
      <c r="C263" s="168" t="s">
        <v>268</v>
      </c>
      <c r="D263" s="352">
        <v>4.8665620094191189</v>
      </c>
      <c r="E263" s="352">
        <v>4.9438802779262545</v>
      </c>
    </row>
    <row r="264" spans="1:5" x14ac:dyDescent="0.25">
      <c r="A264" s="353">
        <v>760</v>
      </c>
      <c r="B264" s="350" t="s">
        <v>280</v>
      </c>
      <c r="C264" s="168" t="s">
        <v>280</v>
      </c>
      <c r="D264" s="352">
        <v>4.7619047619047761</v>
      </c>
      <c r="E264" s="352">
        <v>3.3498759305210872</v>
      </c>
    </row>
    <row r="265" spans="1:5" x14ac:dyDescent="0.25">
      <c r="A265" s="353">
        <v>761</v>
      </c>
      <c r="B265" s="350" t="s">
        <v>268</v>
      </c>
      <c r="C265" s="168" t="s">
        <v>268</v>
      </c>
      <c r="D265" s="352">
        <v>4.8666435746449999</v>
      </c>
      <c r="E265" s="352">
        <v>5.027932960893839</v>
      </c>
    </row>
    <row r="266" spans="1:5" x14ac:dyDescent="0.25">
      <c r="A266" s="353">
        <v>762</v>
      </c>
      <c r="B266" s="350" t="s">
        <v>267</v>
      </c>
      <c r="C266" s="168" t="s">
        <v>267</v>
      </c>
      <c r="D266" s="352">
        <v>4.2875157629255956</v>
      </c>
      <c r="E266" s="352">
        <v>4.7940580688723884</v>
      </c>
    </row>
    <row r="267" spans="1:5" x14ac:dyDescent="0.25">
      <c r="A267" s="353">
        <v>763</v>
      </c>
      <c r="B267" s="350" t="s">
        <v>268</v>
      </c>
      <c r="C267" s="168" t="s">
        <v>268</v>
      </c>
      <c r="D267" s="352">
        <v>4.9410832755718621</v>
      </c>
      <c r="E267" s="352">
        <v>4.9024775962045322</v>
      </c>
    </row>
    <row r="268" spans="1:5" x14ac:dyDescent="0.25">
      <c r="A268" s="353">
        <v>764</v>
      </c>
      <c r="B268" s="350" t="s">
        <v>268</v>
      </c>
      <c r="C268" s="168" t="s">
        <v>268</v>
      </c>
      <c r="D268" s="352">
        <v>5.0058207217694966</v>
      </c>
      <c r="E268" s="352">
        <v>4.5519493774239423</v>
      </c>
    </row>
    <row r="269" spans="1:5" x14ac:dyDescent="0.25">
      <c r="A269" s="353">
        <v>765</v>
      </c>
      <c r="B269" s="350" t="s">
        <v>266</v>
      </c>
      <c r="C269" s="168" t="s">
        <v>266</v>
      </c>
      <c r="D269" s="352">
        <v>5.0224887556221498</v>
      </c>
      <c r="E269" s="352">
        <v>4.4490358126721805</v>
      </c>
    </row>
    <row r="270" spans="1:5" x14ac:dyDescent="0.25">
      <c r="A270" s="353">
        <v>766</v>
      </c>
      <c r="B270" s="350" t="s">
        <v>268</v>
      </c>
      <c r="C270" s="168" t="s">
        <v>268</v>
      </c>
      <c r="D270" s="352">
        <v>4.9664429530201311</v>
      </c>
      <c r="E270" s="352">
        <v>4.5046614969068521</v>
      </c>
    </row>
    <row r="271" spans="1:5" x14ac:dyDescent="0.25">
      <c r="A271" s="353">
        <v>767</v>
      </c>
      <c r="B271" s="350" t="s">
        <v>268</v>
      </c>
      <c r="C271" s="168" t="s">
        <v>275</v>
      </c>
      <c r="D271" s="352">
        <v>4.8801742919390021</v>
      </c>
      <c r="E271" s="352">
        <v>5.0385149640106182</v>
      </c>
    </row>
    <row r="272" spans="1:5" x14ac:dyDescent="0.25">
      <c r="A272" s="353">
        <v>768</v>
      </c>
      <c r="B272" s="350" t="s">
        <v>268</v>
      </c>
      <c r="C272" s="168" t="s">
        <v>275</v>
      </c>
      <c r="D272" s="352">
        <v>4.7091412742382319</v>
      </c>
      <c r="E272" s="352">
        <v>4.2458100558659488</v>
      </c>
    </row>
    <row r="273" spans="1:5" x14ac:dyDescent="0.25">
      <c r="A273" s="353">
        <v>769</v>
      </c>
      <c r="B273" s="350" t="s">
        <v>267</v>
      </c>
      <c r="C273" s="168" t="s">
        <v>280</v>
      </c>
      <c r="D273" s="352">
        <v>4.7794117647058894</v>
      </c>
      <c r="E273" s="352">
        <v>4.3640897755611148</v>
      </c>
    </row>
    <row r="274" spans="1:5" x14ac:dyDescent="0.25">
      <c r="A274" s="353">
        <v>770</v>
      </c>
      <c r="B274" s="350" t="s">
        <v>267</v>
      </c>
      <c r="C274" s="168" t="s">
        <v>267</v>
      </c>
      <c r="D274" s="352">
        <v>4.8522550544323666</v>
      </c>
      <c r="E274" s="352">
        <v>4.4784172661870905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4"/>
  <sheetViews>
    <sheetView workbookViewId="0">
      <pane ySplit="3" topLeftCell="A4" activePane="bottomLeft" state="frozen"/>
      <selection pane="bottomLeft" activeCell="A550" sqref="A550"/>
    </sheetView>
  </sheetViews>
  <sheetFormatPr defaultRowHeight="15" x14ac:dyDescent="0.25"/>
  <cols>
    <col min="1" max="1" width="9.28515625" style="29" bestFit="1" customWidth="1"/>
    <col min="2" max="2" width="14.28515625" style="30" bestFit="1" customWidth="1"/>
    <col min="3" max="3" width="6.28515625" style="4" bestFit="1" customWidth="1"/>
    <col min="4" max="4" width="12.42578125" bestFit="1" customWidth="1"/>
    <col min="5" max="5" width="13.7109375" bestFit="1" customWidth="1"/>
    <col min="6" max="6" width="21.85546875" bestFit="1" customWidth="1"/>
    <col min="7" max="7" width="6.5703125" style="32" bestFit="1" customWidth="1"/>
    <col min="8" max="8" width="13.5703125" bestFit="1" customWidth="1"/>
    <col min="9" max="9" width="22.5703125" bestFit="1" customWidth="1"/>
    <col min="10" max="10" width="22.28515625" bestFit="1" customWidth="1"/>
    <col min="11" max="11" width="15" bestFit="1" customWidth="1"/>
    <col min="257" max="257" width="9.28515625" bestFit="1" customWidth="1"/>
    <col min="258" max="258" width="14.28515625" bestFit="1" customWidth="1"/>
    <col min="259" max="259" width="6.28515625" bestFit="1" customWidth="1"/>
    <col min="260" max="260" width="12.42578125" bestFit="1" customWidth="1"/>
    <col min="261" max="261" width="13.7109375" bestFit="1" customWidth="1"/>
    <col min="262" max="262" width="21.85546875" bestFit="1" customWidth="1"/>
    <col min="263" max="263" width="6.5703125" bestFit="1" customWidth="1"/>
    <col min="264" max="264" width="13.5703125" bestFit="1" customWidth="1"/>
    <col min="265" max="265" width="22.5703125" bestFit="1" customWidth="1"/>
    <col min="266" max="266" width="22.28515625" bestFit="1" customWidth="1"/>
    <col min="267" max="267" width="15" bestFit="1" customWidth="1"/>
    <col min="513" max="513" width="9.28515625" bestFit="1" customWidth="1"/>
    <col min="514" max="514" width="14.28515625" bestFit="1" customWidth="1"/>
    <col min="515" max="515" width="6.28515625" bestFit="1" customWidth="1"/>
    <col min="516" max="516" width="12.42578125" bestFit="1" customWidth="1"/>
    <col min="517" max="517" width="13.7109375" bestFit="1" customWidth="1"/>
    <col min="518" max="518" width="21.85546875" bestFit="1" customWidth="1"/>
    <col min="519" max="519" width="6.5703125" bestFit="1" customWidth="1"/>
    <col min="520" max="520" width="13.5703125" bestFit="1" customWidth="1"/>
    <col min="521" max="521" width="22.5703125" bestFit="1" customWidth="1"/>
    <col min="522" max="522" width="22.28515625" bestFit="1" customWidth="1"/>
    <col min="523" max="523" width="15" bestFit="1" customWidth="1"/>
    <col min="769" max="769" width="9.28515625" bestFit="1" customWidth="1"/>
    <col min="770" max="770" width="14.28515625" bestFit="1" customWidth="1"/>
    <col min="771" max="771" width="6.28515625" bestFit="1" customWidth="1"/>
    <col min="772" max="772" width="12.42578125" bestFit="1" customWidth="1"/>
    <col min="773" max="773" width="13.7109375" bestFit="1" customWidth="1"/>
    <col min="774" max="774" width="21.85546875" bestFit="1" customWidth="1"/>
    <col min="775" max="775" width="6.5703125" bestFit="1" customWidth="1"/>
    <col min="776" max="776" width="13.5703125" bestFit="1" customWidth="1"/>
    <col min="777" max="777" width="22.5703125" bestFit="1" customWidth="1"/>
    <col min="778" max="778" width="22.28515625" bestFit="1" customWidth="1"/>
    <col min="779" max="779" width="15" bestFit="1" customWidth="1"/>
    <col min="1025" max="1025" width="9.28515625" bestFit="1" customWidth="1"/>
    <col min="1026" max="1026" width="14.28515625" bestFit="1" customWidth="1"/>
    <col min="1027" max="1027" width="6.28515625" bestFit="1" customWidth="1"/>
    <col min="1028" max="1028" width="12.42578125" bestFit="1" customWidth="1"/>
    <col min="1029" max="1029" width="13.7109375" bestFit="1" customWidth="1"/>
    <col min="1030" max="1030" width="21.85546875" bestFit="1" customWidth="1"/>
    <col min="1031" max="1031" width="6.5703125" bestFit="1" customWidth="1"/>
    <col min="1032" max="1032" width="13.5703125" bestFit="1" customWidth="1"/>
    <col min="1033" max="1033" width="22.5703125" bestFit="1" customWidth="1"/>
    <col min="1034" max="1034" width="22.28515625" bestFit="1" customWidth="1"/>
    <col min="1035" max="1035" width="15" bestFit="1" customWidth="1"/>
    <col min="1281" max="1281" width="9.28515625" bestFit="1" customWidth="1"/>
    <col min="1282" max="1282" width="14.28515625" bestFit="1" customWidth="1"/>
    <col min="1283" max="1283" width="6.28515625" bestFit="1" customWidth="1"/>
    <col min="1284" max="1284" width="12.42578125" bestFit="1" customWidth="1"/>
    <col min="1285" max="1285" width="13.7109375" bestFit="1" customWidth="1"/>
    <col min="1286" max="1286" width="21.85546875" bestFit="1" customWidth="1"/>
    <col min="1287" max="1287" width="6.5703125" bestFit="1" customWidth="1"/>
    <col min="1288" max="1288" width="13.5703125" bestFit="1" customWidth="1"/>
    <col min="1289" max="1289" width="22.5703125" bestFit="1" customWidth="1"/>
    <col min="1290" max="1290" width="22.28515625" bestFit="1" customWidth="1"/>
    <col min="1291" max="1291" width="15" bestFit="1" customWidth="1"/>
    <col min="1537" max="1537" width="9.28515625" bestFit="1" customWidth="1"/>
    <col min="1538" max="1538" width="14.28515625" bestFit="1" customWidth="1"/>
    <col min="1539" max="1539" width="6.28515625" bestFit="1" customWidth="1"/>
    <col min="1540" max="1540" width="12.42578125" bestFit="1" customWidth="1"/>
    <col min="1541" max="1541" width="13.7109375" bestFit="1" customWidth="1"/>
    <col min="1542" max="1542" width="21.85546875" bestFit="1" customWidth="1"/>
    <col min="1543" max="1543" width="6.5703125" bestFit="1" customWidth="1"/>
    <col min="1544" max="1544" width="13.5703125" bestFit="1" customWidth="1"/>
    <col min="1545" max="1545" width="22.5703125" bestFit="1" customWidth="1"/>
    <col min="1546" max="1546" width="22.28515625" bestFit="1" customWidth="1"/>
    <col min="1547" max="1547" width="15" bestFit="1" customWidth="1"/>
    <col min="1793" max="1793" width="9.28515625" bestFit="1" customWidth="1"/>
    <col min="1794" max="1794" width="14.28515625" bestFit="1" customWidth="1"/>
    <col min="1795" max="1795" width="6.28515625" bestFit="1" customWidth="1"/>
    <col min="1796" max="1796" width="12.42578125" bestFit="1" customWidth="1"/>
    <col min="1797" max="1797" width="13.7109375" bestFit="1" customWidth="1"/>
    <col min="1798" max="1798" width="21.85546875" bestFit="1" customWidth="1"/>
    <col min="1799" max="1799" width="6.5703125" bestFit="1" customWidth="1"/>
    <col min="1800" max="1800" width="13.5703125" bestFit="1" customWidth="1"/>
    <col min="1801" max="1801" width="22.5703125" bestFit="1" customWidth="1"/>
    <col min="1802" max="1802" width="22.28515625" bestFit="1" customWidth="1"/>
    <col min="1803" max="1803" width="15" bestFit="1" customWidth="1"/>
    <col min="2049" max="2049" width="9.28515625" bestFit="1" customWidth="1"/>
    <col min="2050" max="2050" width="14.28515625" bestFit="1" customWidth="1"/>
    <col min="2051" max="2051" width="6.28515625" bestFit="1" customWidth="1"/>
    <col min="2052" max="2052" width="12.42578125" bestFit="1" customWidth="1"/>
    <col min="2053" max="2053" width="13.7109375" bestFit="1" customWidth="1"/>
    <col min="2054" max="2054" width="21.85546875" bestFit="1" customWidth="1"/>
    <col min="2055" max="2055" width="6.5703125" bestFit="1" customWidth="1"/>
    <col min="2056" max="2056" width="13.5703125" bestFit="1" customWidth="1"/>
    <col min="2057" max="2057" width="22.5703125" bestFit="1" customWidth="1"/>
    <col min="2058" max="2058" width="22.28515625" bestFit="1" customWidth="1"/>
    <col min="2059" max="2059" width="15" bestFit="1" customWidth="1"/>
    <col min="2305" max="2305" width="9.28515625" bestFit="1" customWidth="1"/>
    <col min="2306" max="2306" width="14.28515625" bestFit="1" customWidth="1"/>
    <col min="2307" max="2307" width="6.28515625" bestFit="1" customWidth="1"/>
    <col min="2308" max="2308" width="12.42578125" bestFit="1" customWidth="1"/>
    <col min="2309" max="2309" width="13.7109375" bestFit="1" customWidth="1"/>
    <col min="2310" max="2310" width="21.85546875" bestFit="1" customWidth="1"/>
    <col min="2311" max="2311" width="6.5703125" bestFit="1" customWidth="1"/>
    <col min="2312" max="2312" width="13.5703125" bestFit="1" customWidth="1"/>
    <col min="2313" max="2313" width="22.5703125" bestFit="1" customWidth="1"/>
    <col min="2314" max="2314" width="22.28515625" bestFit="1" customWidth="1"/>
    <col min="2315" max="2315" width="15" bestFit="1" customWidth="1"/>
    <col min="2561" max="2561" width="9.28515625" bestFit="1" customWidth="1"/>
    <col min="2562" max="2562" width="14.28515625" bestFit="1" customWidth="1"/>
    <col min="2563" max="2563" width="6.28515625" bestFit="1" customWidth="1"/>
    <col min="2564" max="2564" width="12.42578125" bestFit="1" customWidth="1"/>
    <col min="2565" max="2565" width="13.7109375" bestFit="1" customWidth="1"/>
    <col min="2566" max="2566" width="21.85546875" bestFit="1" customWidth="1"/>
    <col min="2567" max="2567" width="6.5703125" bestFit="1" customWidth="1"/>
    <col min="2568" max="2568" width="13.5703125" bestFit="1" customWidth="1"/>
    <col min="2569" max="2569" width="22.5703125" bestFit="1" customWidth="1"/>
    <col min="2570" max="2570" width="22.28515625" bestFit="1" customWidth="1"/>
    <col min="2571" max="2571" width="15" bestFit="1" customWidth="1"/>
    <col min="2817" max="2817" width="9.28515625" bestFit="1" customWidth="1"/>
    <col min="2818" max="2818" width="14.28515625" bestFit="1" customWidth="1"/>
    <col min="2819" max="2819" width="6.28515625" bestFit="1" customWidth="1"/>
    <col min="2820" max="2820" width="12.42578125" bestFit="1" customWidth="1"/>
    <col min="2821" max="2821" width="13.7109375" bestFit="1" customWidth="1"/>
    <col min="2822" max="2822" width="21.85546875" bestFit="1" customWidth="1"/>
    <col min="2823" max="2823" width="6.5703125" bestFit="1" customWidth="1"/>
    <col min="2824" max="2824" width="13.5703125" bestFit="1" customWidth="1"/>
    <col min="2825" max="2825" width="22.5703125" bestFit="1" customWidth="1"/>
    <col min="2826" max="2826" width="22.28515625" bestFit="1" customWidth="1"/>
    <col min="2827" max="2827" width="15" bestFit="1" customWidth="1"/>
    <col min="3073" max="3073" width="9.28515625" bestFit="1" customWidth="1"/>
    <col min="3074" max="3074" width="14.28515625" bestFit="1" customWidth="1"/>
    <col min="3075" max="3075" width="6.28515625" bestFit="1" customWidth="1"/>
    <col min="3076" max="3076" width="12.42578125" bestFit="1" customWidth="1"/>
    <col min="3077" max="3077" width="13.7109375" bestFit="1" customWidth="1"/>
    <col min="3078" max="3078" width="21.85546875" bestFit="1" customWidth="1"/>
    <col min="3079" max="3079" width="6.5703125" bestFit="1" customWidth="1"/>
    <col min="3080" max="3080" width="13.5703125" bestFit="1" customWidth="1"/>
    <col min="3081" max="3081" width="22.5703125" bestFit="1" customWidth="1"/>
    <col min="3082" max="3082" width="22.28515625" bestFit="1" customWidth="1"/>
    <col min="3083" max="3083" width="15" bestFit="1" customWidth="1"/>
    <col min="3329" max="3329" width="9.28515625" bestFit="1" customWidth="1"/>
    <col min="3330" max="3330" width="14.28515625" bestFit="1" customWidth="1"/>
    <col min="3331" max="3331" width="6.28515625" bestFit="1" customWidth="1"/>
    <col min="3332" max="3332" width="12.42578125" bestFit="1" customWidth="1"/>
    <col min="3333" max="3333" width="13.7109375" bestFit="1" customWidth="1"/>
    <col min="3334" max="3334" width="21.85546875" bestFit="1" customWidth="1"/>
    <col min="3335" max="3335" width="6.5703125" bestFit="1" customWidth="1"/>
    <col min="3336" max="3336" width="13.5703125" bestFit="1" customWidth="1"/>
    <col min="3337" max="3337" width="22.5703125" bestFit="1" customWidth="1"/>
    <col min="3338" max="3338" width="22.28515625" bestFit="1" customWidth="1"/>
    <col min="3339" max="3339" width="15" bestFit="1" customWidth="1"/>
    <col min="3585" max="3585" width="9.28515625" bestFit="1" customWidth="1"/>
    <col min="3586" max="3586" width="14.28515625" bestFit="1" customWidth="1"/>
    <col min="3587" max="3587" width="6.28515625" bestFit="1" customWidth="1"/>
    <col min="3588" max="3588" width="12.42578125" bestFit="1" customWidth="1"/>
    <col min="3589" max="3589" width="13.7109375" bestFit="1" customWidth="1"/>
    <col min="3590" max="3590" width="21.85546875" bestFit="1" customWidth="1"/>
    <col min="3591" max="3591" width="6.5703125" bestFit="1" customWidth="1"/>
    <col min="3592" max="3592" width="13.5703125" bestFit="1" customWidth="1"/>
    <col min="3593" max="3593" width="22.5703125" bestFit="1" customWidth="1"/>
    <col min="3594" max="3594" width="22.28515625" bestFit="1" customWidth="1"/>
    <col min="3595" max="3595" width="15" bestFit="1" customWidth="1"/>
    <col min="3841" max="3841" width="9.28515625" bestFit="1" customWidth="1"/>
    <col min="3842" max="3842" width="14.28515625" bestFit="1" customWidth="1"/>
    <col min="3843" max="3843" width="6.28515625" bestFit="1" customWidth="1"/>
    <col min="3844" max="3844" width="12.42578125" bestFit="1" customWidth="1"/>
    <col min="3845" max="3845" width="13.7109375" bestFit="1" customWidth="1"/>
    <col min="3846" max="3846" width="21.85546875" bestFit="1" customWidth="1"/>
    <col min="3847" max="3847" width="6.5703125" bestFit="1" customWidth="1"/>
    <col min="3848" max="3848" width="13.5703125" bestFit="1" customWidth="1"/>
    <col min="3849" max="3849" width="22.5703125" bestFit="1" customWidth="1"/>
    <col min="3850" max="3850" width="22.28515625" bestFit="1" customWidth="1"/>
    <col min="3851" max="3851" width="15" bestFit="1" customWidth="1"/>
    <col min="4097" max="4097" width="9.28515625" bestFit="1" customWidth="1"/>
    <col min="4098" max="4098" width="14.28515625" bestFit="1" customWidth="1"/>
    <col min="4099" max="4099" width="6.28515625" bestFit="1" customWidth="1"/>
    <col min="4100" max="4100" width="12.42578125" bestFit="1" customWidth="1"/>
    <col min="4101" max="4101" width="13.7109375" bestFit="1" customWidth="1"/>
    <col min="4102" max="4102" width="21.85546875" bestFit="1" customWidth="1"/>
    <col min="4103" max="4103" width="6.5703125" bestFit="1" customWidth="1"/>
    <col min="4104" max="4104" width="13.5703125" bestFit="1" customWidth="1"/>
    <col min="4105" max="4105" width="22.5703125" bestFit="1" customWidth="1"/>
    <col min="4106" max="4106" width="22.28515625" bestFit="1" customWidth="1"/>
    <col min="4107" max="4107" width="15" bestFit="1" customWidth="1"/>
    <col min="4353" max="4353" width="9.28515625" bestFit="1" customWidth="1"/>
    <col min="4354" max="4354" width="14.28515625" bestFit="1" customWidth="1"/>
    <col min="4355" max="4355" width="6.28515625" bestFit="1" customWidth="1"/>
    <col min="4356" max="4356" width="12.42578125" bestFit="1" customWidth="1"/>
    <col min="4357" max="4357" width="13.7109375" bestFit="1" customWidth="1"/>
    <col min="4358" max="4358" width="21.85546875" bestFit="1" customWidth="1"/>
    <col min="4359" max="4359" width="6.5703125" bestFit="1" customWidth="1"/>
    <col min="4360" max="4360" width="13.5703125" bestFit="1" customWidth="1"/>
    <col min="4361" max="4361" width="22.5703125" bestFit="1" customWidth="1"/>
    <col min="4362" max="4362" width="22.28515625" bestFit="1" customWidth="1"/>
    <col min="4363" max="4363" width="15" bestFit="1" customWidth="1"/>
    <col min="4609" max="4609" width="9.28515625" bestFit="1" customWidth="1"/>
    <col min="4610" max="4610" width="14.28515625" bestFit="1" customWidth="1"/>
    <col min="4611" max="4611" width="6.28515625" bestFit="1" customWidth="1"/>
    <col min="4612" max="4612" width="12.42578125" bestFit="1" customWidth="1"/>
    <col min="4613" max="4613" width="13.7109375" bestFit="1" customWidth="1"/>
    <col min="4614" max="4614" width="21.85546875" bestFit="1" customWidth="1"/>
    <col min="4615" max="4615" width="6.5703125" bestFit="1" customWidth="1"/>
    <col min="4616" max="4616" width="13.5703125" bestFit="1" customWidth="1"/>
    <col min="4617" max="4617" width="22.5703125" bestFit="1" customWidth="1"/>
    <col min="4618" max="4618" width="22.28515625" bestFit="1" customWidth="1"/>
    <col min="4619" max="4619" width="15" bestFit="1" customWidth="1"/>
    <col min="4865" max="4865" width="9.28515625" bestFit="1" customWidth="1"/>
    <col min="4866" max="4866" width="14.28515625" bestFit="1" customWidth="1"/>
    <col min="4867" max="4867" width="6.28515625" bestFit="1" customWidth="1"/>
    <col min="4868" max="4868" width="12.42578125" bestFit="1" customWidth="1"/>
    <col min="4869" max="4869" width="13.7109375" bestFit="1" customWidth="1"/>
    <col min="4870" max="4870" width="21.85546875" bestFit="1" customWidth="1"/>
    <col min="4871" max="4871" width="6.5703125" bestFit="1" customWidth="1"/>
    <col min="4872" max="4872" width="13.5703125" bestFit="1" customWidth="1"/>
    <col min="4873" max="4873" width="22.5703125" bestFit="1" customWidth="1"/>
    <col min="4874" max="4874" width="22.28515625" bestFit="1" customWidth="1"/>
    <col min="4875" max="4875" width="15" bestFit="1" customWidth="1"/>
    <col min="5121" max="5121" width="9.28515625" bestFit="1" customWidth="1"/>
    <col min="5122" max="5122" width="14.28515625" bestFit="1" customWidth="1"/>
    <col min="5123" max="5123" width="6.28515625" bestFit="1" customWidth="1"/>
    <col min="5124" max="5124" width="12.42578125" bestFit="1" customWidth="1"/>
    <col min="5125" max="5125" width="13.7109375" bestFit="1" customWidth="1"/>
    <col min="5126" max="5126" width="21.85546875" bestFit="1" customWidth="1"/>
    <col min="5127" max="5127" width="6.5703125" bestFit="1" customWidth="1"/>
    <col min="5128" max="5128" width="13.5703125" bestFit="1" customWidth="1"/>
    <col min="5129" max="5129" width="22.5703125" bestFit="1" customWidth="1"/>
    <col min="5130" max="5130" width="22.28515625" bestFit="1" customWidth="1"/>
    <col min="5131" max="5131" width="15" bestFit="1" customWidth="1"/>
    <col min="5377" max="5377" width="9.28515625" bestFit="1" customWidth="1"/>
    <col min="5378" max="5378" width="14.28515625" bestFit="1" customWidth="1"/>
    <col min="5379" max="5379" width="6.28515625" bestFit="1" customWidth="1"/>
    <col min="5380" max="5380" width="12.42578125" bestFit="1" customWidth="1"/>
    <col min="5381" max="5381" width="13.7109375" bestFit="1" customWidth="1"/>
    <col min="5382" max="5382" width="21.85546875" bestFit="1" customWidth="1"/>
    <col min="5383" max="5383" width="6.5703125" bestFit="1" customWidth="1"/>
    <col min="5384" max="5384" width="13.5703125" bestFit="1" customWidth="1"/>
    <col min="5385" max="5385" width="22.5703125" bestFit="1" customWidth="1"/>
    <col min="5386" max="5386" width="22.28515625" bestFit="1" customWidth="1"/>
    <col min="5387" max="5387" width="15" bestFit="1" customWidth="1"/>
    <col min="5633" max="5633" width="9.28515625" bestFit="1" customWidth="1"/>
    <col min="5634" max="5634" width="14.28515625" bestFit="1" customWidth="1"/>
    <col min="5635" max="5635" width="6.28515625" bestFit="1" customWidth="1"/>
    <col min="5636" max="5636" width="12.42578125" bestFit="1" customWidth="1"/>
    <col min="5637" max="5637" width="13.7109375" bestFit="1" customWidth="1"/>
    <col min="5638" max="5638" width="21.85546875" bestFit="1" customWidth="1"/>
    <col min="5639" max="5639" width="6.5703125" bestFit="1" customWidth="1"/>
    <col min="5640" max="5640" width="13.5703125" bestFit="1" customWidth="1"/>
    <col min="5641" max="5641" width="22.5703125" bestFit="1" customWidth="1"/>
    <col min="5642" max="5642" width="22.28515625" bestFit="1" customWidth="1"/>
    <col min="5643" max="5643" width="15" bestFit="1" customWidth="1"/>
    <col min="5889" max="5889" width="9.28515625" bestFit="1" customWidth="1"/>
    <col min="5890" max="5890" width="14.28515625" bestFit="1" customWidth="1"/>
    <col min="5891" max="5891" width="6.28515625" bestFit="1" customWidth="1"/>
    <col min="5892" max="5892" width="12.42578125" bestFit="1" customWidth="1"/>
    <col min="5893" max="5893" width="13.7109375" bestFit="1" customWidth="1"/>
    <col min="5894" max="5894" width="21.85546875" bestFit="1" customWidth="1"/>
    <col min="5895" max="5895" width="6.5703125" bestFit="1" customWidth="1"/>
    <col min="5896" max="5896" width="13.5703125" bestFit="1" customWidth="1"/>
    <col min="5897" max="5897" width="22.5703125" bestFit="1" customWidth="1"/>
    <col min="5898" max="5898" width="22.28515625" bestFit="1" customWidth="1"/>
    <col min="5899" max="5899" width="15" bestFit="1" customWidth="1"/>
    <col min="6145" max="6145" width="9.28515625" bestFit="1" customWidth="1"/>
    <col min="6146" max="6146" width="14.28515625" bestFit="1" customWidth="1"/>
    <col min="6147" max="6147" width="6.28515625" bestFit="1" customWidth="1"/>
    <col min="6148" max="6148" width="12.42578125" bestFit="1" customWidth="1"/>
    <col min="6149" max="6149" width="13.7109375" bestFit="1" customWidth="1"/>
    <col min="6150" max="6150" width="21.85546875" bestFit="1" customWidth="1"/>
    <col min="6151" max="6151" width="6.5703125" bestFit="1" customWidth="1"/>
    <col min="6152" max="6152" width="13.5703125" bestFit="1" customWidth="1"/>
    <col min="6153" max="6153" width="22.5703125" bestFit="1" customWidth="1"/>
    <col min="6154" max="6154" width="22.28515625" bestFit="1" customWidth="1"/>
    <col min="6155" max="6155" width="15" bestFit="1" customWidth="1"/>
    <col min="6401" max="6401" width="9.28515625" bestFit="1" customWidth="1"/>
    <col min="6402" max="6402" width="14.28515625" bestFit="1" customWidth="1"/>
    <col min="6403" max="6403" width="6.28515625" bestFit="1" customWidth="1"/>
    <col min="6404" max="6404" width="12.42578125" bestFit="1" customWidth="1"/>
    <col min="6405" max="6405" width="13.7109375" bestFit="1" customWidth="1"/>
    <col min="6406" max="6406" width="21.85546875" bestFit="1" customWidth="1"/>
    <col min="6407" max="6407" width="6.5703125" bestFit="1" customWidth="1"/>
    <col min="6408" max="6408" width="13.5703125" bestFit="1" customWidth="1"/>
    <col min="6409" max="6409" width="22.5703125" bestFit="1" customWidth="1"/>
    <col min="6410" max="6410" width="22.28515625" bestFit="1" customWidth="1"/>
    <col min="6411" max="6411" width="15" bestFit="1" customWidth="1"/>
    <col min="6657" max="6657" width="9.28515625" bestFit="1" customWidth="1"/>
    <col min="6658" max="6658" width="14.28515625" bestFit="1" customWidth="1"/>
    <col min="6659" max="6659" width="6.28515625" bestFit="1" customWidth="1"/>
    <col min="6660" max="6660" width="12.42578125" bestFit="1" customWidth="1"/>
    <col min="6661" max="6661" width="13.7109375" bestFit="1" customWidth="1"/>
    <col min="6662" max="6662" width="21.85546875" bestFit="1" customWidth="1"/>
    <col min="6663" max="6663" width="6.5703125" bestFit="1" customWidth="1"/>
    <col min="6664" max="6664" width="13.5703125" bestFit="1" customWidth="1"/>
    <col min="6665" max="6665" width="22.5703125" bestFit="1" customWidth="1"/>
    <col min="6666" max="6666" width="22.28515625" bestFit="1" customWidth="1"/>
    <col min="6667" max="6667" width="15" bestFit="1" customWidth="1"/>
    <col min="6913" max="6913" width="9.28515625" bestFit="1" customWidth="1"/>
    <col min="6914" max="6914" width="14.28515625" bestFit="1" customWidth="1"/>
    <col min="6915" max="6915" width="6.28515625" bestFit="1" customWidth="1"/>
    <col min="6916" max="6916" width="12.42578125" bestFit="1" customWidth="1"/>
    <col min="6917" max="6917" width="13.7109375" bestFit="1" customWidth="1"/>
    <col min="6918" max="6918" width="21.85546875" bestFit="1" customWidth="1"/>
    <col min="6919" max="6919" width="6.5703125" bestFit="1" customWidth="1"/>
    <col min="6920" max="6920" width="13.5703125" bestFit="1" customWidth="1"/>
    <col min="6921" max="6921" width="22.5703125" bestFit="1" customWidth="1"/>
    <col min="6922" max="6922" width="22.28515625" bestFit="1" customWidth="1"/>
    <col min="6923" max="6923" width="15" bestFit="1" customWidth="1"/>
    <col min="7169" max="7169" width="9.28515625" bestFit="1" customWidth="1"/>
    <col min="7170" max="7170" width="14.28515625" bestFit="1" customWidth="1"/>
    <col min="7171" max="7171" width="6.28515625" bestFit="1" customWidth="1"/>
    <col min="7172" max="7172" width="12.42578125" bestFit="1" customWidth="1"/>
    <col min="7173" max="7173" width="13.7109375" bestFit="1" customWidth="1"/>
    <col min="7174" max="7174" width="21.85546875" bestFit="1" customWidth="1"/>
    <col min="7175" max="7175" width="6.5703125" bestFit="1" customWidth="1"/>
    <col min="7176" max="7176" width="13.5703125" bestFit="1" customWidth="1"/>
    <col min="7177" max="7177" width="22.5703125" bestFit="1" customWidth="1"/>
    <col min="7178" max="7178" width="22.28515625" bestFit="1" customWidth="1"/>
    <col min="7179" max="7179" width="15" bestFit="1" customWidth="1"/>
    <col min="7425" max="7425" width="9.28515625" bestFit="1" customWidth="1"/>
    <col min="7426" max="7426" width="14.28515625" bestFit="1" customWidth="1"/>
    <col min="7427" max="7427" width="6.28515625" bestFit="1" customWidth="1"/>
    <col min="7428" max="7428" width="12.42578125" bestFit="1" customWidth="1"/>
    <col min="7429" max="7429" width="13.7109375" bestFit="1" customWidth="1"/>
    <col min="7430" max="7430" width="21.85546875" bestFit="1" customWidth="1"/>
    <col min="7431" max="7431" width="6.5703125" bestFit="1" customWidth="1"/>
    <col min="7432" max="7432" width="13.5703125" bestFit="1" customWidth="1"/>
    <col min="7433" max="7433" width="22.5703125" bestFit="1" customWidth="1"/>
    <col min="7434" max="7434" width="22.28515625" bestFit="1" customWidth="1"/>
    <col min="7435" max="7435" width="15" bestFit="1" customWidth="1"/>
    <col min="7681" max="7681" width="9.28515625" bestFit="1" customWidth="1"/>
    <col min="7682" max="7682" width="14.28515625" bestFit="1" customWidth="1"/>
    <col min="7683" max="7683" width="6.28515625" bestFit="1" customWidth="1"/>
    <col min="7684" max="7684" width="12.42578125" bestFit="1" customWidth="1"/>
    <col min="7685" max="7685" width="13.7109375" bestFit="1" customWidth="1"/>
    <col min="7686" max="7686" width="21.85546875" bestFit="1" customWidth="1"/>
    <col min="7687" max="7687" width="6.5703125" bestFit="1" customWidth="1"/>
    <col min="7688" max="7688" width="13.5703125" bestFit="1" customWidth="1"/>
    <col min="7689" max="7689" width="22.5703125" bestFit="1" customWidth="1"/>
    <col min="7690" max="7690" width="22.28515625" bestFit="1" customWidth="1"/>
    <col min="7691" max="7691" width="15" bestFit="1" customWidth="1"/>
    <col min="7937" max="7937" width="9.28515625" bestFit="1" customWidth="1"/>
    <col min="7938" max="7938" width="14.28515625" bestFit="1" customWidth="1"/>
    <col min="7939" max="7939" width="6.28515625" bestFit="1" customWidth="1"/>
    <col min="7940" max="7940" width="12.42578125" bestFit="1" customWidth="1"/>
    <col min="7941" max="7941" width="13.7109375" bestFit="1" customWidth="1"/>
    <col min="7942" max="7942" width="21.85546875" bestFit="1" customWidth="1"/>
    <col min="7943" max="7943" width="6.5703125" bestFit="1" customWidth="1"/>
    <col min="7944" max="7944" width="13.5703125" bestFit="1" customWidth="1"/>
    <col min="7945" max="7945" width="22.5703125" bestFit="1" customWidth="1"/>
    <col min="7946" max="7946" width="22.28515625" bestFit="1" customWidth="1"/>
    <col min="7947" max="7947" width="15" bestFit="1" customWidth="1"/>
    <col min="8193" max="8193" width="9.28515625" bestFit="1" customWidth="1"/>
    <col min="8194" max="8194" width="14.28515625" bestFit="1" customWidth="1"/>
    <col min="8195" max="8195" width="6.28515625" bestFit="1" customWidth="1"/>
    <col min="8196" max="8196" width="12.42578125" bestFit="1" customWidth="1"/>
    <col min="8197" max="8197" width="13.7109375" bestFit="1" customWidth="1"/>
    <col min="8198" max="8198" width="21.85546875" bestFit="1" customWidth="1"/>
    <col min="8199" max="8199" width="6.5703125" bestFit="1" customWidth="1"/>
    <col min="8200" max="8200" width="13.5703125" bestFit="1" customWidth="1"/>
    <col min="8201" max="8201" width="22.5703125" bestFit="1" customWidth="1"/>
    <col min="8202" max="8202" width="22.28515625" bestFit="1" customWidth="1"/>
    <col min="8203" max="8203" width="15" bestFit="1" customWidth="1"/>
    <col min="8449" max="8449" width="9.28515625" bestFit="1" customWidth="1"/>
    <col min="8450" max="8450" width="14.28515625" bestFit="1" customWidth="1"/>
    <col min="8451" max="8451" width="6.28515625" bestFit="1" customWidth="1"/>
    <col min="8452" max="8452" width="12.42578125" bestFit="1" customWidth="1"/>
    <col min="8453" max="8453" width="13.7109375" bestFit="1" customWidth="1"/>
    <col min="8454" max="8454" width="21.85546875" bestFit="1" customWidth="1"/>
    <col min="8455" max="8455" width="6.5703125" bestFit="1" customWidth="1"/>
    <col min="8456" max="8456" width="13.5703125" bestFit="1" customWidth="1"/>
    <col min="8457" max="8457" width="22.5703125" bestFit="1" customWidth="1"/>
    <col min="8458" max="8458" width="22.28515625" bestFit="1" customWidth="1"/>
    <col min="8459" max="8459" width="15" bestFit="1" customWidth="1"/>
    <col min="8705" max="8705" width="9.28515625" bestFit="1" customWidth="1"/>
    <col min="8706" max="8706" width="14.28515625" bestFit="1" customWidth="1"/>
    <col min="8707" max="8707" width="6.28515625" bestFit="1" customWidth="1"/>
    <col min="8708" max="8708" width="12.42578125" bestFit="1" customWidth="1"/>
    <col min="8709" max="8709" width="13.7109375" bestFit="1" customWidth="1"/>
    <col min="8710" max="8710" width="21.85546875" bestFit="1" customWidth="1"/>
    <col min="8711" max="8711" width="6.5703125" bestFit="1" customWidth="1"/>
    <col min="8712" max="8712" width="13.5703125" bestFit="1" customWidth="1"/>
    <col min="8713" max="8713" width="22.5703125" bestFit="1" customWidth="1"/>
    <col min="8714" max="8714" width="22.28515625" bestFit="1" customWidth="1"/>
    <col min="8715" max="8715" width="15" bestFit="1" customWidth="1"/>
    <col min="8961" max="8961" width="9.28515625" bestFit="1" customWidth="1"/>
    <col min="8962" max="8962" width="14.28515625" bestFit="1" customWidth="1"/>
    <col min="8963" max="8963" width="6.28515625" bestFit="1" customWidth="1"/>
    <col min="8964" max="8964" width="12.42578125" bestFit="1" customWidth="1"/>
    <col min="8965" max="8965" width="13.7109375" bestFit="1" customWidth="1"/>
    <col min="8966" max="8966" width="21.85546875" bestFit="1" customWidth="1"/>
    <col min="8967" max="8967" width="6.5703125" bestFit="1" customWidth="1"/>
    <col min="8968" max="8968" width="13.5703125" bestFit="1" customWidth="1"/>
    <col min="8969" max="8969" width="22.5703125" bestFit="1" customWidth="1"/>
    <col min="8970" max="8970" width="22.28515625" bestFit="1" customWidth="1"/>
    <col min="8971" max="8971" width="15" bestFit="1" customWidth="1"/>
    <col min="9217" max="9217" width="9.28515625" bestFit="1" customWidth="1"/>
    <col min="9218" max="9218" width="14.28515625" bestFit="1" customWidth="1"/>
    <col min="9219" max="9219" width="6.28515625" bestFit="1" customWidth="1"/>
    <col min="9220" max="9220" width="12.42578125" bestFit="1" customWidth="1"/>
    <col min="9221" max="9221" width="13.7109375" bestFit="1" customWidth="1"/>
    <col min="9222" max="9222" width="21.85546875" bestFit="1" customWidth="1"/>
    <col min="9223" max="9223" width="6.5703125" bestFit="1" customWidth="1"/>
    <col min="9224" max="9224" width="13.5703125" bestFit="1" customWidth="1"/>
    <col min="9225" max="9225" width="22.5703125" bestFit="1" customWidth="1"/>
    <col min="9226" max="9226" width="22.28515625" bestFit="1" customWidth="1"/>
    <col min="9227" max="9227" width="15" bestFit="1" customWidth="1"/>
    <col min="9473" max="9473" width="9.28515625" bestFit="1" customWidth="1"/>
    <col min="9474" max="9474" width="14.28515625" bestFit="1" customWidth="1"/>
    <col min="9475" max="9475" width="6.28515625" bestFit="1" customWidth="1"/>
    <col min="9476" max="9476" width="12.42578125" bestFit="1" customWidth="1"/>
    <col min="9477" max="9477" width="13.7109375" bestFit="1" customWidth="1"/>
    <col min="9478" max="9478" width="21.85546875" bestFit="1" customWidth="1"/>
    <col min="9479" max="9479" width="6.5703125" bestFit="1" customWidth="1"/>
    <col min="9480" max="9480" width="13.5703125" bestFit="1" customWidth="1"/>
    <col min="9481" max="9481" width="22.5703125" bestFit="1" customWidth="1"/>
    <col min="9482" max="9482" width="22.28515625" bestFit="1" customWidth="1"/>
    <col min="9483" max="9483" width="15" bestFit="1" customWidth="1"/>
    <col min="9729" max="9729" width="9.28515625" bestFit="1" customWidth="1"/>
    <col min="9730" max="9730" width="14.28515625" bestFit="1" customWidth="1"/>
    <col min="9731" max="9731" width="6.28515625" bestFit="1" customWidth="1"/>
    <col min="9732" max="9732" width="12.42578125" bestFit="1" customWidth="1"/>
    <col min="9733" max="9733" width="13.7109375" bestFit="1" customWidth="1"/>
    <col min="9734" max="9734" width="21.85546875" bestFit="1" customWidth="1"/>
    <col min="9735" max="9735" width="6.5703125" bestFit="1" customWidth="1"/>
    <col min="9736" max="9736" width="13.5703125" bestFit="1" customWidth="1"/>
    <col min="9737" max="9737" width="22.5703125" bestFit="1" customWidth="1"/>
    <col min="9738" max="9738" width="22.28515625" bestFit="1" customWidth="1"/>
    <col min="9739" max="9739" width="15" bestFit="1" customWidth="1"/>
    <col min="9985" max="9985" width="9.28515625" bestFit="1" customWidth="1"/>
    <col min="9986" max="9986" width="14.28515625" bestFit="1" customWidth="1"/>
    <col min="9987" max="9987" width="6.28515625" bestFit="1" customWidth="1"/>
    <col min="9988" max="9988" width="12.42578125" bestFit="1" customWidth="1"/>
    <col min="9989" max="9989" width="13.7109375" bestFit="1" customWidth="1"/>
    <col min="9990" max="9990" width="21.85546875" bestFit="1" customWidth="1"/>
    <col min="9991" max="9991" width="6.5703125" bestFit="1" customWidth="1"/>
    <col min="9992" max="9992" width="13.5703125" bestFit="1" customWidth="1"/>
    <col min="9993" max="9993" width="22.5703125" bestFit="1" customWidth="1"/>
    <col min="9994" max="9994" width="22.28515625" bestFit="1" customWidth="1"/>
    <col min="9995" max="9995" width="15" bestFit="1" customWidth="1"/>
    <col min="10241" max="10241" width="9.28515625" bestFit="1" customWidth="1"/>
    <col min="10242" max="10242" width="14.28515625" bestFit="1" customWidth="1"/>
    <col min="10243" max="10243" width="6.28515625" bestFit="1" customWidth="1"/>
    <col min="10244" max="10244" width="12.42578125" bestFit="1" customWidth="1"/>
    <col min="10245" max="10245" width="13.7109375" bestFit="1" customWidth="1"/>
    <col min="10246" max="10246" width="21.85546875" bestFit="1" customWidth="1"/>
    <col min="10247" max="10247" width="6.5703125" bestFit="1" customWidth="1"/>
    <col min="10248" max="10248" width="13.5703125" bestFit="1" customWidth="1"/>
    <col min="10249" max="10249" width="22.5703125" bestFit="1" customWidth="1"/>
    <col min="10250" max="10250" width="22.28515625" bestFit="1" customWidth="1"/>
    <col min="10251" max="10251" width="15" bestFit="1" customWidth="1"/>
    <col min="10497" max="10497" width="9.28515625" bestFit="1" customWidth="1"/>
    <col min="10498" max="10498" width="14.28515625" bestFit="1" customWidth="1"/>
    <col min="10499" max="10499" width="6.28515625" bestFit="1" customWidth="1"/>
    <col min="10500" max="10500" width="12.42578125" bestFit="1" customWidth="1"/>
    <col min="10501" max="10501" width="13.7109375" bestFit="1" customWidth="1"/>
    <col min="10502" max="10502" width="21.85546875" bestFit="1" customWidth="1"/>
    <col min="10503" max="10503" width="6.5703125" bestFit="1" customWidth="1"/>
    <col min="10504" max="10504" width="13.5703125" bestFit="1" customWidth="1"/>
    <col min="10505" max="10505" width="22.5703125" bestFit="1" customWidth="1"/>
    <col min="10506" max="10506" width="22.28515625" bestFit="1" customWidth="1"/>
    <col min="10507" max="10507" width="15" bestFit="1" customWidth="1"/>
    <col min="10753" max="10753" width="9.28515625" bestFit="1" customWidth="1"/>
    <col min="10754" max="10754" width="14.28515625" bestFit="1" customWidth="1"/>
    <col min="10755" max="10755" width="6.28515625" bestFit="1" customWidth="1"/>
    <col min="10756" max="10756" width="12.42578125" bestFit="1" customWidth="1"/>
    <col min="10757" max="10757" width="13.7109375" bestFit="1" customWidth="1"/>
    <col min="10758" max="10758" width="21.85546875" bestFit="1" customWidth="1"/>
    <col min="10759" max="10759" width="6.5703125" bestFit="1" customWidth="1"/>
    <col min="10760" max="10760" width="13.5703125" bestFit="1" customWidth="1"/>
    <col min="10761" max="10761" width="22.5703125" bestFit="1" customWidth="1"/>
    <col min="10762" max="10762" width="22.28515625" bestFit="1" customWidth="1"/>
    <col min="10763" max="10763" width="15" bestFit="1" customWidth="1"/>
    <col min="11009" max="11009" width="9.28515625" bestFit="1" customWidth="1"/>
    <col min="11010" max="11010" width="14.28515625" bestFit="1" customWidth="1"/>
    <col min="11011" max="11011" width="6.28515625" bestFit="1" customWidth="1"/>
    <col min="11012" max="11012" width="12.42578125" bestFit="1" customWidth="1"/>
    <col min="11013" max="11013" width="13.7109375" bestFit="1" customWidth="1"/>
    <col min="11014" max="11014" width="21.85546875" bestFit="1" customWidth="1"/>
    <col min="11015" max="11015" width="6.5703125" bestFit="1" customWidth="1"/>
    <col min="11016" max="11016" width="13.5703125" bestFit="1" customWidth="1"/>
    <col min="11017" max="11017" width="22.5703125" bestFit="1" customWidth="1"/>
    <col min="11018" max="11018" width="22.28515625" bestFit="1" customWidth="1"/>
    <col min="11019" max="11019" width="15" bestFit="1" customWidth="1"/>
    <col min="11265" max="11265" width="9.28515625" bestFit="1" customWidth="1"/>
    <col min="11266" max="11266" width="14.28515625" bestFit="1" customWidth="1"/>
    <col min="11267" max="11267" width="6.28515625" bestFit="1" customWidth="1"/>
    <col min="11268" max="11268" width="12.42578125" bestFit="1" customWidth="1"/>
    <col min="11269" max="11269" width="13.7109375" bestFit="1" customWidth="1"/>
    <col min="11270" max="11270" width="21.85546875" bestFit="1" customWidth="1"/>
    <col min="11271" max="11271" width="6.5703125" bestFit="1" customWidth="1"/>
    <col min="11272" max="11272" width="13.5703125" bestFit="1" customWidth="1"/>
    <col min="11273" max="11273" width="22.5703125" bestFit="1" customWidth="1"/>
    <col min="11274" max="11274" width="22.28515625" bestFit="1" customWidth="1"/>
    <col min="11275" max="11275" width="15" bestFit="1" customWidth="1"/>
    <col min="11521" max="11521" width="9.28515625" bestFit="1" customWidth="1"/>
    <col min="11522" max="11522" width="14.28515625" bestFit="1" customWidth="1"/>
    <col min="11523" max="11523" width="6.28515625" bestFit="1" customWidth="1"/>
    <col min="11524" max="11524" width="12.42578125" bestFit="1" customWidth="1"/>
    <col min="11525" max="11525" width="13.7109375" bestFit="1" customWidth="1"/>
    <col min="11526" max="11526" width="21.85546875" bestFit="1" customWidth="1"/>
    <col min="11527" max="11527" width="6.5703125" bestFit="1" customWidth="1"/>
    <col min="11528" max="11528" width="13.5703125" bestFit="1" customWidth="1"/>
    <col min="11529" max="11529" width="22.5703125" bestFit="1" customWidth="1"/>
    <col min="11530" max="11530" width="22.28515625" bestFit="1" customWidth="1"/>
    <col min="11531" max="11531" width="15" bestFit="1" customWidth="1"/>
    <col min="11777" max="11777" width="9.28515625" bestFit="1" customWidth="1"/>
    <col min="11778" max="11778" width="14.28515625" bestFit="1" customWidth="1"/>
    <col min="11779" max="11779" width="6.28515625" bestFit="1" customWidth="1"/>
    <col min="11780" max="11780" width="12.42578125" bestFit="1" customWidth="1"/>
    <col min="11781" max="11781" width="13.7109375" bestFit="1" customWidth="1"/>
    <col min="11782" max="11782" width="21.85546875" bestFit="1" customWidth="1"/>
    <col min="11783" max="11783" width="6.5703125" bestFit="1" customWidth="1"/>
    <col min="11784" max="11784" width="13.5703125" bestFit="1" customWidth="1"/>
    <col min="11785" max="11785" width="22.5703125" bestFit="1" customWidth="1"/>
    <col min="11786" max="11786" width="22.28515625" bestFit="1" customWidth="1"/>
    <col min="11787" max="11787" width="15" bestFit="1" customWidth="1"/>
    <col min="12033" max="12033" width="9.28515625" bestFit="1" customWidth="1"/>
    <col min="12034" max="12034" width="14.28515625" bestFit="1" customWidth="1"/>
    <col min="12035" max="12035" width="6.28515625" bestFit="1" customWidth="1"/>
    <col min="12036" max="12036" width="12.42578125" bestFit="1" customWidth="1"/>
    <col min="12037" max="12037" width="13.7109375" bestFit="1" customWidth="1"/>
    <col min="12038" max="12038" width="21.85546875" bestFit="1" customWidth="1"/>
    <col min="12039" max="12039" width="6.5703125" bestFit="1" customWidth="1"/>
    <col min="12040" max="12040" width="13.5703125" bestFit="1" customWidth="1"/>
    <col min="12041" max="12041" width="22.5703125" bestFit="1" customWidth="1"/>
    <col min="12042" max="12042" width="22.28515625" bestFit="1" customWidth="1"/>
    <col min="12043" max="12043" width="15" bestFit="1" customWidth="1"/>
    <col min="12289" max="12289" width="9.28515625" bestFit="1" customWidth="1"/>
    <col min="12290" max="12290" width="14.28515625" bestFit="1" customWidth="1"/>
    <col min="12291" max="12291" width="6.28515625" bestFit="1" customWidth="1"/>
    <col min="12292" max="12292" width="12.42578125" bestFit="1" customWidth="1"/>
    <col min="12293" max="12293" width="13.7109375" bestFit="1" customWidth="1"/>
    <col min="12294" max="12294" width="21.85546875" bestFit="1" customWidth="1"/>
    <col min="12295" max="12295" width="6.5703125" bestFit="1" customWidth="1"/>
    <col min="12296" max="12296" width="13.5703125" bestFit="1" customWidth="1"/>
    <col min="12297" max="12297" width="22.5703125" bestFit="1" customWidth="1"/>
    <col min="12298" max="12298" width="22.28515625" bestFit="1" customWidth="1"/>
    <col min="12299" max="12299" width="15" bestFit="1" customWidth="1"/>
    <col min="12545" max="12545" width="9.28515625" bestFit="1" customWidth="1"/>
    <col min="12546" max="12546" width="14.28515625" bestFit="1" customWidth="1"/>
    <col min="12547" max="12547" width="6.28515625" bestFit="1" customWidth="1"/>
    <col min="12548" max="12548" width="12.42578125" bestFit="1" customWidth="1"/>
    <col min="12549" max="12549" width="13.7109375" bestFit="1" customWidth="1"/>
    <col min="12550" max="12550" width="21.85546875" bestFit="1" customWidth="1"/>
    <col min="12551" max="12551" width="6.5703125" bestFit="1" customWidth="1"/>
    <col min="12552" max="12552" width="13.5703125" bestFit="1" customWidth="1"/>
    <col min="12553" max="12553" width="22.5703125" bestFit="1" customWidth="1"/>
    <col min="12554" max="12554" width="22.28515625" bestFit="1" customWidth="1"/>
    <col min="12555" max="12555" width="15" bestFit="1" customWidth="1"/>
    <col min="12801" max="12801" width="9.28515625" bestFit="1" customWidth="1"/>
    <col min="12802" max="12802" width="14.28515625" bestFit="1" customWidth="1"/>
    <col min="12803" max="12803" width="6.28515625" bestFit="1" customWidth="1"/>
    <col min="12804" max="12804" width="12.42578125" bestFit="1" customWidth="1"/>
    <col min="12805" max="12805" width="13.7109375" bestFit="1" customWidth="1"/>
    <col min="12806" max="12806" width="21.85546875" bestFit="1" customWidth="1"/>
    <col min="12807" max="12807" width="6.5703125" bestFit="1" customWidth="1"/>
    <col min="12808" max="12808" width="13.5703125" bestFit="1" customWidth="1"/>
    <col min="12809" max="12809" width="22.5703125" bestFit="1" customWidth="1"/>
    <col min="12810" max="12810" width="22.28515625" bestFit="1" customWidth="1"/>
    <col min="12811" max="12811" width="15" bestFit="1" customWidth="1"/>
    <col min="13057" max="13057" width="9.28515625" bestFit="1" customWidth="1"/>
    <col min="13058" max="13058" width="14.28515625" bestFit="1" customWidth="1"/>
    <col min="13059" max="13059" width="6.28515625" bestFit="1" customWidth="1"/>
    <col min="13060" max="13060" width="12.42578125" bestFit="1" customWidth="1"/>
    <col min="13061" max="13061" width="13.7109375" bestFit="1" customWidth="1"/>
    <col min="13062" max="13062" width="21.85546875" bestFit="1" customWidth="1"/>
    <col min="13063" max="13063" width="6.5703125" bestFit="1" customWidth="1"/>
    <col min="13064" max="13064" width="13.5703125" bestFit="1" customWidth="1"/>
    <col min="13065" max="13065" width="22.5703125" bestFit="1" customWidth="1"/>
    <col min="13066" max="13066" width="22.28515625" bestFit="1" customWidth="1"/>
    <col min="13067" max="13067" width="15" bestFit="1" customWidth="1"/>
    <col min="13313" max="13313" width="9.28515625" bestFit="1" customWidth="1"/>
    <col min="13314" max="13314" width="14.28515625" bestFit="1" customWidth="1"/>
    <col min="13315" max="13315" width="6.28515625" bestFit="1" customWidth="1"/>
    <col min="13316" max="13316" width="12.42578125" bestFit="1" customWidth="1"/>
    <col min="13317" max="13317" width="13.7109375" bestFit="1" customWidth="1"/>
    <col min="13318" max="13318" width="21.85546875" bestFit="1" customWidth="1"/>
    <col min="13319" max="13319" width="6.5703125" bestFit="1" customWidth="1"/>
    <col min="13320" max="13320" width="13.5703125" bestFit="1" customWidth="1"/>
    <col min="13321" max="13321" width="22.5703125" bestFit="1" customWidth="1"/>
    <col min="13322" max="13322" width="22.28515625" bestFit="1" customWidth="1"/>
    <col min="13323" max="13323" width="15" bestFit="1" customWidth="1"/>
    <col min="13569" max="13569" width="9.28515625" bestFit="1" customWidth="1"/>
    <col min="13570" max="13570" width="14.28515625" bestFit="1" customWidth="1"/>
    <col min="13571" max="13571" width="6.28515625" bestFit="1" customWidth="1"/>
    <col min="13572" max="13572" width="12.42578125" bestFit="1" customWidth="1"/>
    <col min="13573" max="13573" width="13.7109375" bestFit="1" customWidth="1"/>
    <col min="13574" max="13574" width="21.85546875" bestFit="1" customWidth="1"/>
    <col min="13575" max="13575" width="6.5703125" bestFit="1" customWidth="1"/>
    <col min="13576" max="13576" width="13.5703125" bestFit="1" customWidth="1"/>
    <col min="13577" max="13577" width="22.5703125" bestFit="1" customWidth="1"/>
    <col min="13578" max="13578" width="22.28515625" bestFit="1" customWidth="1"/>
    <col min="13579" max="13579" width="15" bestFit="1" customWidth="1"/>
    <col min="13825" max="13825" width="9.28515625" bestFit="1" customWidth="1"/>
    <col min="13826" max="13826" width="14.28515625" bestFit="1" customWidth="1"/>
    <col min="13827" max="13827" width="6.28515625" bestFit="1" customWidth="1"/>
    <col min="13828" max="13828" width="12.42578125" bestFit="1" customWidth="1"/>
    <col min="13829" max="13829" width="13.7109375" bestFit="1" customWidth="1"/>
    <col min="13830" max="13830" width="21.85546875" bestFit="1" customWidth="1"/>
    <col min="13831" max="13831" width="6.5703125" bestFit="1" customWidth="1"/>
    <col min="13832" max="13832" width="13.5703125" bestFit="1" customWidth="1"/>
    <col min="13833" max="13833" width="22.5703125" bestFit="1" customWidth="1"/>
    <col min="13834" max="13834" width="22.28515625" bestFit="1" customWidth="1"/>
    <col min="13835" max="13835" width="15" bestFit="1" customWidth="1"/>
    <col min="14081" max="14081" width="9.28515625" bestFit="1" customWidth="1"/>
    <col min="14082" max="14082" width="14.28515625" bestFit="1" customWidth="1"/>
    <col min="14083" max="14083" width="6.28515625" bestFit="1" customWidth="1"/>
    <col min="14084" max="14084" width="12.42578125" bestFit="1" customWidth="1"/>
    <col min="14085" max="14085" width="13.7109375" bestFit="1" customWidth="1"/>
    <col min="14086" max="14086" width="21.85546875" bestFit="1" customWidth="1"/>
    <col min="14087" max="14087" width="6.5703125" bestFit="1" customWidth="1"/>
    <col min="14088" max="14088" width="13.5703125" bestFit="1" customWidth="1"/>
    <col min="14089" max="14089" width="22.5703125" bestFit="1" customWidth="1"/>
    <col min="14090" max="14090" width="22.28515625" bestFit="1" customWidth="1"/>
    <col min="14091" max="14091" width="15" bestFit="1" customWidth="1"/>
    <col min="14337" max="14337" width="9.28515625" bestFit="1" customWidth="1"/>
    <col min="14338" max="14338" width="14.28515625" bestFit="1" customWidth="1"/>
    <col min="14339" max="14339" width="6.28515625" bestFit="1" customWidth="1"/>
    <col min="14340" max="14340" width="12.42578125" bestFit="1" customWidth="1"/>
    <col min="14341" max="14341" width="13.7109375" bestFit="1" customWidth="1"/>
    <col min="14342" max="14342" width="21.85546875" bestFit="1" customWidth="1"/>
    <col min="14343" max="14343" width="6.5703125" bestFit="1" customWidth="1"/>
    <col min="14344" max="14344" width="13.5703125" bestFit="1" customWidth="1"/>
    <col min="14345" max="14345" width="22.5703125" bestFit="1" customWidth="1"/>
    <col min="14346" max="14346" width="22.28515625" bestFit="1" customWidth="1"/>
    <col min="14347" max="14347" width="15" bestFit="1" customWidth="1"/>
    <col min="14593" max="14593" width="9.28515625" bestFit="1" customWidth="1"/>
    <col min="14594" max="14594" width="14.28515625" bestFit="1" customWidth="1"/>
    <col min="14595" max="14595" width="6.28515625" bestFit="1" customWidth="1"/>
    <col min="14596" max="14596" width="12.42578125" bestFit="1" customWidth="1"/>
    <col min="14597" max="14597" width="13.7109375" bestFit="1" customWidth="1"/>
    <col min="14598" max="14598" width="21.85546875" bestFit="1" customWidth="1"/>
    <col min="14599" max="14599" width="6.5703125" bestFit="1" customWidth="1"/>
    <col min="14600" max="14600" width="13.5703125" bestFit="1" customWidth="1"/>
    <col min="14601" max="14601" width="22.5703125" bestFit="1" customWidth="1"/>
    <col min="14602" max="14602" width="22.28515625" bestFit="1" customWidth="1"/>
    <col min="14603" max="14603" width="15" bestFit="1" customWidth="1"/>
    <col min="14849" max="14849" width="9.28515625" bestFit="1" customWidth="1"/>
    <col min="14850" max="14850" width="14.28515625" bestFit="1" customWidth="1"/>
    <col min="14851" max="14851" width="6.28515625" bestFit="1" customWidth="1"/>
    <col min="14852" max="14852" width="12.42578125" bestFit="1" customWidth="1"/>
    <col min="14853" max="14853" width="13.7109375" bestFit="1" customWidth="1"/>
    <col min="14854" max="14854" width="21.85546875" bestFit="1" customWidth="1"/>
    <col min="14855" max="14855" width="6.5703125" bestFit="1" customWidth="1"/>
    <col min="14856" max="14856" width="13.5703125" bestFit="1" customWidth="1"/>
    <col min="14857" max="14857" width="22.5703125" bestFit="1" customWidth="1"/>
    <col min="14858" max="14858" width="22.28515625" bestFit="1" customWidth="1"/>
    <col min="14859" max="14859" width="15" bestFit="1" customWidth="1"/>
    <col min="15105" max="15105" width="9.28515625" bestFit="1" customWidth="1"/>
    <col min="15106" max="15106" width="14.28515625" bestFit="1" customWidth="1"/>
    <col min="15107" max="15107" width="6.28515625" bestFit="1" customWidth="1"/>
    <col min="15108" max="15108" width="12.42578125" bestFit="1" customWidth="1"/>
    <col min="15109" max="15109" width="13.7109375" bestFit="1" customWidth="1"/>
    <col min="15110" max="15110" width="21.85546875" bestFit="1" customWidth="1"/>
    <col min="15111" max="15111" width="6.5703125" bestFit="1" customWidth="1"/>
    <col min="15112" max="15112" width="13.5703125" bestFit="1" customWidth="1"/>
    <col min="15113" max="15113" width="22.5703125" bestFit="1" customWidth="1"/>
    <col min="15114" max="15114" width="22.28515625" bestFit="1" customWidth="1"/>
    <col min="15115" max="15115" width="15" bestFit="1" customWidth="1"/>
    <col min="15361" max="15361" width="9.28515625" bestFit="1" customWidth="1"/>
    <col min="15362" max="15362" width="14.28515625" bestFit="1" customWidth="1"/>
    <col min="15363" max="15363" width="6.28515625" bestFit="1" customWidth="1"/>
    <col min="15364" max="15364" width="12.42578125" bestFit="1" customWidth="1"/>
    <col min="15365" max="15365" width="13.7109375" bestFit="1" customWidth="1"/>
    <col min="15366" max="15366" width="21.85546875" bestFit="1" customWidth="1"/>
    <col min="15367" max="15367" width="6.5703125" bestFit="1" customWidth="1"/>
    <col min="15368" max="15368" width="13.5703125" bestFit="1" customWidth="1"/>
    <col min="15369" max="15369" width="22.5703125" bestFit="1" customWidth="1"/>
    <col min="15370" max="15370" width="22.28515625" bestFit="1" customWidth="1"/>
    <col min="15371" max="15371" width="15" bestFit="1" customWidth="1"/>
    <col min="15617" max="15617" width="9.28515625" bestFit="1" customWidth="1"/>
    <col min="15618" max="15618" width="14.28515625" bestFit="1" customWidth="1"/>
    <col min="15619" max="15619" width="6.28515625" bestFit="1" customWidth="1"/>
    <col min="15620" max="15620" width="12.42578125" bestFit="1" customWidth="1"/>
    <col min="15621" max="15621" width="13.7109375" bestFit="1" customWidth="1"/>
    <col min="15622" max="15622" width="21.85546875" bestFit="1" customWidth="1"/>
    <col min="15623" max="15623" width="6.5703125" bestFit="1" customWidth="1"/>
    <col min="15624" max="15624" width="13.5703125" bestFit="1" customWidth="1"/>
    <col min="15625" max="15625" width="22.5703125" bestFit="1" customWidth="1"/>
    <col min="15626" max="15626" width="22.28515625" bestFit="1" customWidth="1"/>
    <col min="15627" max="15627" width="15" bestFit="1" customWidth="1"/>
    <col min="15873" max="15873" width="9.28515625" bestFit="1" customWidth="1"/>
    <col min="15874" max="15874" width="14.28515625" bestFit="1" customWidth="1"/>
    <col min="15875" max="15875" width="6.28515625" bestFit="1" customWidth="1"/>
    <col min="15876" max="15876" width="12.42578125" bestFit="1" customWidth="1"/>
    <col min="15877" max="15877" width="13.7109375" bestFit="1" customWidth="1"/>
    <col min="15878" max="15878" width="21.85546875" bestFit="1" customWidth="1"/>
    <col min="15879" max="15879" width="6.5703125" bestFit="1" customWidth="1"/>
    <col min="15880" max="15880" width="13.5703125" bestFit="1" customWidth="1"/>
    <col min="15881" max="15881" width="22.5703125" bestFit="1" customWidth="1"/>
    <col min="15882" max="15882" width="22.28515625" bestFit="1" customWidth="1"/>
    <col min="15883" max="15883" width="15" bestFit="1" customWidth="1"/>
    <col min="16129" max="16129" width="9.28515625" bestFit="1" customWidth="1"/>
    <col min="16130" max="16130" width="14.28515625" bestFit="1" customWidth="1"/>
    <col min="16131" max="16131" width="6.28515625" bestFit="1" customWidth="1"/>
    <col min="16132" max="16132" width="12.42578125" bestFit="1" customWidth="1"/>
    <col min="16133" max="16133" width="13.7109375" bestFit="1" customWidth="1"/>
    <col min="16134" max="16134" width="21.85546875" bestFit="1" customWidth="1"/>
    <col min="16135" max="16135" width="6.5703125" bestFit="1" customWidth="1"/>
    <col min="16136" max="16136" width="13.5703125" bestFit="1" customWidth="1"/>
    <col min="16137" max="16137" width="22.5703125" bestFit="1" customWidth="1"/>
    <col min="16138" max="16138" width="22.28515625" bestFit="1" customWidth="1"/>
    <col min="16139" max="16139" width="15" bestFit="1" customWidth="1"/>
  </cols>
  <sheetData>
    <row r="1" spans="1:14" x14ac:dyDescent="0.25">
      <c r="A1" s="29" t="s">
        <v>62</v>
      </c>
      <c r="E1" s="31" t="s">
        <v>63</v>
      </c>
    </row>
    <row r="2" spans="1:14" x14ac:dyDescent="0.25">
      <c r="E2" s="33" t="s">
        <v>64</v>
      </c>
      <c r="F2" s="28" t="s">
        <v>65</v>
      </c>
    </row>
    <row r="3" spans="1:14" ht="15.75" thickBot="1" x14ac:dyDescent="0.3">
      <c r="A3" s="34" t="s">
        <v>42</v>
      </c>
      <c r="B3" s="35" t="s">
        <v>66</v>
      </c>
      <c r="C3" s="36" t="s">
        <v>43</v>
      </c>
      <c r="D3" s="37" t="s">
        <v>53</v>
      </c>
      <c r="E3" s="37" t="s">
        <v>54</v>
      </c>
      <c r="F3" s="38" t="s">
        <v>55</v>
      </c>
      <c r="G3" s="39" t="s">
        <v>56</v>
      </c>
      <c r="H3" s="37" t="s">
        <v>57</v>
      </c>
      <c r="I3" s="37" t="s">
        <v>58</v>
      </c>
      <c r="J3" s="37" t="s">
        <v>59</v>
      </c>
      <c r="K3" s="37" t="s">
        <v>67</v>
      </c>
    </row>
    <row r="4" spans="1:14" x14ac:dyDescent="0.25">
      <c r="A4" s="40">
        <v>71</v>
      </c>
      <c r="B4" s="41">
        <v>39976</v>
      </c>
      <c r="C4" s="42" t="s">
        <v>68</v>
      </c>
      <c r="D4" s="43">
        <v>4.97</v>
      </c>
      <c r="E4" s="43">
        <v>5</v>
      </c>
      <c r="F4" s="44">
        <v>0.5</v>
      </c>
      <c r="G4" s="45">
        <v>96</v>
      </c>
      <c r="H4" s="46">
        <v>1.02</v>
      </c>
      <c r="I4" s="46">
        <v>10.15</v>
      </c>
      <c r="J4" s="46">
        <v>9.5500000000000007</v>
      </c>
      <c r="K4" s="46">
        <f t="shared" ref="K4:K67" si="0">((I4-H4)-(J4-H4))/((J4-H4))</f>
        <v>7.0339976553341094E-2</v>
      </c>
    </row>
    <row r="5" spans="1:14" x14ac:dyDescent="0.25">
      <c r="A5" s="47">
        <v>71</v>
      </c>
      <c r="B5" s="41">
        <v>39976</v>
      </c>
      <c r="C5" s="48" t="s">
        <v>69</v>
      </c>
      <c r="D5" s="12">
        <v>4.93</v>
      </c>
      <c r="E5" s="12">
        <v>5.0999999999999996</v>
      </c>
      <c r="F5" s="44">
        <v>0.5</v>
      </c>
      <c r="G5" s="49">
        <v>58</v>
      </c>
      <c r="H5" s="12">
        <v>1.04</v>
      </c>
      <c r="I5" s="12">
        <v>10.1</v>
      </c>
      <c r="J5" s="12">
        <v>9.3800000000000008</v>
      </c>
      <c r="K5" s="46">
        <f t="shared" si="0"/>
        <v>8.6330935251798427E-2</v>
      </c>
    </row>
    <row r="6" spans="1:14" x14ac:dyDescent="0.25">
      <c r="A6" s="50">
        <v>72</v>
      </c>
      <c r="B6" s="41">
        <v>39976</v>
      </c>
      <c r="C6" s="47" t="s">
        <v>68</v>
      </c>
      <c r="D6" s="12">
        <v>4.9800000000000004</v>
      </c>
      <c r="E6" s="12">
        <v>4.95</v>
      </c>
      <c r="F6" s="44">
        <v>0.5</v>
      </c>
      <c r="G6" s="49">
        <v>2</v>
      </c>
      <c r="H6" s="12">
        <v>1</v>
      </c>
      <c r="I6" s="12">
        <v>10.7</v>
      </c>
      <c r="J6" s="12">
        <v>9.9</v>
      </c>
      <c r="K6" s="46">
        <f t="shared" si="0"/>
        <v>8.9887640449438075E-2</v>
      </c>
    </row>
    <row r="7" spans="1:14" x14ac:dyDescent="0.25">
      <c r="A7" s="47">
        <v>72</v>
      </c>
      <c r="B7" s="41">
        <v>39976</v>
      </c>
      <c r="C7" s="48" t="s">
        <v>69</v>
      </c>
      <c r="D7" s="12">
        <v>4.9800000000000004</v>
      </c>
      <c r="E7" s="12">
        <v>4.95</v>
      </c>
      <c r="F7" s="44">
        <v>0.5</v>
      </c>
      <c r="G7" s="49">
        <v>15</v>
      </c>
      <c r="H7" s="12">
        <v>1.03</v>
      </c>
      <c r="I7" s="12">
        <v>10.09</v>
      </c>
      <c r="J7" s="12">
        <v>9.2899999999999991</v>
      </c>
      <c r="K7" s="46">
        <f t="shared" si="0"/>
        <v>9.6852300242130845E-2</v>
      </c>
    </row>
    <row r="8" spans="1:14" x14ac:dyDescent="0.25">
      <c r="A8" s="47">
        <v>73</v>
      </c>
      <c r="B8" s="51">
        <v>39986</v>
      </c>
      <c r="C8" s="52" t="s">
        <v>68</v>
      </c>
      <c r="D8" s="53">
        <v>4.95</v>
      </c>
      <c r="E8" s="53">
        <v>5.0199999999999996</v>
      </c>
      <c r="F8" s="44">
        <v>0.5</v>
      </c>
      <c r="G8" s="49">
        <v>71</v>
      </c>
      <c r="H8" s="54">
        <v>1.04</v>
      </c>
      <c r="I8" s="55">
        <v>10.68</v>
      </c>
      <c r="J8" s="55">
        <v>9.92</v>
      </c>
      <c r="K8" s="56">
        <f t="shared" si="0"/>
        <v>8.5585585585585766E-2</v>
      </c>
    </row>
    <row r="9" spans="1:14" x14ac:dyDescent="0.25">
      <c r="A9" s="47">
        <v>73</v>
      </c>
      <c r="B9" s="51">
        <v>39986</v>
      </c>
      <c r="C9" s="52" t="s">
        <v>69</v>
      </c>
      <c r="D9" s="10">
        <v>5.0999999999999996</v>
      </c>
      <c r="E9" s="10">
        <v>5.0199999999999996</v>
      </c>
      <c r="F9" s="44">
        <v>0.5</v>
      </c>
      <c r="G9" s="49">
        <v>27</v>
      </c>
      <c r="H9" s="54">
        <v>1</v>
      </c>
      <c r="I9" s="55">
        <v>12.74</v>
      </c>
      <c r="J9" s="55">
        <v>11.62</v>
      </c>
      <c r="K9" s="56">
        <f t="shared" si="0"/>
        <v>0.10546139359698692</v>
      </c>
    </row>
    <row r="10" spans="1:14" x14ac:dyDescent="0.25">
      <c r="A10" s="47">
        <v>74</v>
      </c>
      <c r="B10" s="51">
        <v>39967</v>
      </c>
      <c r="C10" s="57" t="s">
        <v>68</v>
      </c>
      <c r="D10" s="12">
        <v>5.07</v>
      </c>
      <c r="E10" s="12">
        <v>5.21</v>
      </c>
      <c r="F10" s="46">
        <v>0.5</v>
      </c>
      <c r="G10" s="49">
        <v>17</v>
      </c>
      <c r="H10" s="12">
        <v>1.02</v>
      </c>
      <c r="I10" s="12">
        <v>13.48</v>
      </c>
      <c r="J10" s="12">
        <v>12.35</v>
      </c>
      <c r="K10" s="46">
        <f t="shared" si="0"/>
        <v>9.9735216240070673E-2</v>
      </c>
    </row>
    <row r="11" spans="1:14" x14ac:dyDescent="0.25">
      <c r="A11" s="47">
        <v>74</v>
      </c>
      <c r="B11" s="51">
        <v>39967</v>
      </c>
      <c r="C11" s="57" t="s">
        <v>69</v>
      </c>
      <c r="D11" s="12">
        <v>5</v>
      </c>
      <c r="E11" s="12">
        <v>5</v>
      </c>
      <c r="F11" s="46">
        <v>0.5</v>
      </c>
      <c r="G11" s="49">
        <v>111</v>
      </c>
      <c r="H11" s="12">
        <v>1.02</v>
      </c>
      <c r="I11" s="12">
        <v>11.31</v>
      </c>
      <c r="J11" s="12">
        <v>10.38</v>
      </c>
      <c r="K11" s="46">
        <f t="shared" si="0"/>
        <v>9.9358974358974311E-2</v>
      </c>
    </row>
    <row r="12" spans="1:14" x14ac:dyDescent="0.25">
      <c r="A12" s="47">
        <v>75</v>
      </c>
      <c r="B12" s="51">
        <v>39986</v>
      </c>
      <c r="C12" s="52" t="s">
        <v>68</v>
      </c>
      <c r="D12" s="53">
        <v>4.99</v>
      </c>
      <c r="E12" s="53">
        <v>4.9400000000000004</v>
      </c>
      <c r="F12" s="44">
        <v>0.5</v>
      </c>
      <c r="G12" s="49">
        <v>72</v>
      </c>
      <c r="H12" s="54">
        <v>1.01</v>
      </c>
      <c r="I12" s="55">
        <v>10.93</v>
      </c>
      <c r="J12" s="55">
        <v>10.18</v>
      </c>
      <c r="K12" s="56">
        <f t="shared" si="0"/>
        <v>8.1788440567066523E-2</v>
      </c>
    </row>
    <row r="13" spans="1:14" x14ac:dyDescent="0.25">
      <c r="A13" s="47">
        <v>75</v>
      </c>
      <c r="B13" s="51">
        <v>39986</v>
      </c>
      <c r="C13" s="52" t="s">
        <v>69</v>
      </c>
      <c r="D13" s="10">
        <v>5.01</v>
      </c>
      <c r="E13" s="10">
        <v>5.03</v>
      </c>
      <c r="F13" s="44">
        <v>0.5</v>
      </c>
      <c r="G13" s="49">
        <v>116</v>
      </c>
      <c r="H13" s="54">
        <v>1.03</v>
      </c>
      <c r="I13" s="55">
        <v>10.130000000000001</v>
      </c>
      <c r="J13" s="55">
        <v>9.3699999999999992</v>
      </c>
      <c r="K13" s="56">
        <f t="shared" si="0"/>
        <v>9.1127098321343109E-2</v>
      </c>
    </row>
    <row r="14" spans="1:14" x14ac:dyDescent="0.25">
      <c r="A14" s="47">
        <v>76</v>
      </c>
      <c r="B14" s="41">
        <v>39976</v>
      </c>
      <c r="C14" s="48" t="s">
        <v>68</v>
      </c>
      <c r="D14" s="10">
        <v>5.04</v>
      </c>
      <c r="E14" s="10">
        <v>5.05</v>
      </c>
      <c r="F14" s="44">
        <v>0.5</v>
      </c>
      <c r="G14" s="49">
        <v>89</v>
      </c>
      <c r="H14" s="12">
        <v>1.02</v>
      </c>
      <c r="I14" s="12">
        <v>10.64</v>
      </c>
      <c r="J14" s="12">
        <v>9.9</v>
      </c>
      <c r="K14" s="46">
        <f t="shared" si="0"/>
        <v>8.3333333333333356E-2</v>
      </c>
      <c r="N14" s="15"/>
    </row>
    <row r="15" spans="1:14" x14ac:dyDescent="0.25">
      <c r="A15" s="47">
        <v>76</v>
      </c>
      <c r="B15" s="41">
        <v>39976</v>
      </c>
      <c r="C15" s="48" t="s">
        <v>69</v>
      </c>
      <c r="D15" s="12">
        <v>4.91</v>
      </c>
      <c r="E15" s="12">
        <v>5.05</v>
      </c>
      <c r="F15" s="44">
        <v>0.5</v>
      </c>
      <c r="G15" s="49">
        <v>87</v>
      </c>
      <c r="H15" s="12">
        <v>1.01</v>
      </c>
      <c r="I15" s="12">
        <v>10.96</v>
      </c>
      <c r="J15" s="12">
        <v>10.09</v>
      </c>
      <c r="K15" s="46">
        <f t="shared" si="0"/>
        <v>9.5814977973568388E-2</v>
      </c>
    </row>
    <row r="16" spans="1:14" x14ac:dyDescent="0.25">
      <c r="A16" s="58">
        <v>77</v>
      </c>
      <c r="B16" s="59">
        <v>39976</v>
      </c>
      <c r="C16" s="60" t="s">
        <v>68</v>
      </c>
      <c r="D16" s="61"/>
      <c r="E16" s="61"/>
      <c r="F16" s="62">
        <v>0.35</v>
      </c>
      <c r="G16" s="63">
        <v>61</v>
      </c>
      <c r="H16" s="61">
        <v>1.02</v>
      </c>
      <c r="I16" s="61">
        <v>10.74</v>
      </c>
      <c r="J16" s="61">
        <v>9.57</v>
      </c>
      <c r="K16" s="64">
        <f t="shared" si="0"/>
        <v>0.13684210526315788</v>
      </c>
    </row>
    <row r="17" spans="1:11" x14ac:dyDescent="0.25">
      <c r="A17" s="65">
        <v>77</v>
      </c>
      <c r="B17" s="41">
        <v>39976</v>
      </c>
      <c r="C17" s="48" t="s">
        <v>68</v>
      </c>
      <c r="D17" s="12">
        <v>5.09</v>
      </c>
      <c r="E17" s="12">
        <v>5.0999999999999996</v>
      </c>
      <c r="F17" s="44">
        <v>0.5</v>
      </c>
      <c r="G17" s="49">
        <v>21</v>
      </c>
      <c r="H17" s="12">
        <v>1.03</v>
      </c>
      <c r="I17" s="12">
        <v>10.32</v>
      </c>
      <c r="J17" s="12">
        <v>9.61</v>
      </c>
      <c r="K17" s="46">
        <f t="shared" si="0"/>
        <v>8.2750582750582849E-2</v>
      </c>
    </row>
    <row r="18" spans="1:11" x14ac:dyDescent="0.25">
      <c r="A18" s="65">
        <v>77</v>
      </c>
      <c r="B18" s="41">
        <v>39976</v>
      </c>
      <c r="C18" s="48" t="s">
        <v>69</v>
      </c>
      <c r="D18" s="10">
        <v>5.03</v>
      </c>
      <c r="E18" s="10">
        <v>4.91</v>
      </c>
      <c r="F18" s="44">
        <v>0.5</v>
      </c>
      <c r="G18" s="49">
        <v>7</v>
      </c>
      <c r="H18" s="12">
        <v>1</v>
      </c>
      <c r="I18" s="12">
        <v>10.37</v>
      </c>
      <c r="J18" s="12">
        <v>9.61</v>
      </c>
      <c r="K18" s="46">
        <f t="shared" si="0"/>
        <v>8.8269454123112642E-2</v>
      </c>
    </row>
    <row r="19" spans="1:11" x14ac:dyDescent="0.25">
      <c r="A19" s="47">
        <v>78</v>
      </c>
      <c r="B19" s="51">
        <v>39986</v>
      </c>
      <c r="C19" s="52" t="s">
        <v>68</v>
      </c>
      <c r="D19" s="10">
        <v>5.03</v>
      </c>
      <c r="E19" s="10">
        <v>5.0999999999999996</v>
      </c>
      <c r="F19" s="44">
        <v>0.5</v>
      </c>
      <c r="G19" s="49">
        <v>92</v>
      </c>
      <c r="H19" s="54">
        <v>1.01</v>
      </c>
      <c r="I19" s="55">
        <v>11.96</v>
      </c>
      <c r="J19" s="55">
        <v>11.07</v>
      </c>
      <c r="K19" s="56">
        <f t="shared" si="0"/>
        <v>8.8469184890656111E-2</v>
      </c>
    </row>
    <row r="20" spans="1:11" x14ac:dyDescent="0.25">
      <c r="A20" s="47">
        <v>78</v>
      </c>
      <c r="B20" s="51">
        <v>39986</v>
      </c>
      <c r="C20" s="52" t="s">
        <v>69</v>
      </c>
      <c r="D20" s="10">
        <v>4.9690000000000003</v>
      </c>
      <c r="E20" s="10">
        <v>4.9390000000000001</v>
      </c>
      <c r="F20" s="44">
        <v>0.5</v>
      </c>
      <c r="G20" s="49">
        <v>83</v>
      </c>
      <c r="H20" s="54">
        <v>0.98499999999999999</v>
      </c>
      <c r="I20" s="55">
        <v>10.641999999999999</v>
      </c>
      <c r="J20" s="55">
        <v>9.66</v>
      </c>
      <c r="K20" s="56">
        <f t="shared" si="0"/>
        <v>0.11319884726224776</v>
      </c>
    </row>
    <row r="21" spans="1:11" x14ac:dyDescent="0.25">
      <c r="A21" s="47">
        <v>79</v>
      </c>
      <c r="B21" s="51">
        <v>39986</v>
      </c>
      <c r="C21" s="52" t="s">
        <v>68</v>
      </c>
      <c r="D21" s="10">
        <v>5</v>
      </c>
      <c r="E21" s="10">
        <v>5.07</v>
      </c>
      <c r="F21" s="44">
        <v>0.5</v>
      </c>
      <c r="G21" s="49">
        <v>124</v>
      </c>
      <c r="H21" s="54">
        <v>0.99</v>
      </c>
      <c r="I21" s="55">
        <v>10.45</v>
      </c>
      <c r="J21" s="55">
        <v>9.68</v>
      </c>
      <c r="K21" s="56">
        <f t="shared" si="0"/>
        <v>8.8607594936708819E-2</v>
      </c>
    </row>
    <row r="22" spans="1:11" x14ac:dyDescent="0.25">
      <c r="A22" s="47">
        <v>79</v>
      </c>
      <c r="B22" s="51">
        <v>39986</v>
      </c>
      <c r="C22" s="52" t="s">
        <v>69</v>
      </c>
      <c r="D22" s="53">
        <v>4.96</v>
      </c>
      <c r="E22" s="53">
        <v>5.0199999999999996</v>
      </c>
      <c r="F22" s="44">
        <v>0.5</v>
      </c>
      <c r="G22" s="49">
        <v>23</v>
      </c>
      <c r="H22" s="54">
        <v>1.02</v>
      </c>
      <c r="I22" s="55">
        <v>10.63</v>
      </c>
      <c r="J22" s="55">
        <v>9.73</v>
      </c>
      <c r="K22" s="56">
        <f t="shared" si="0"/>
        <v>0.10332950631458097</v>
      </c>
    </row>
    <row r="23" spans="1:11" x14ac:dyDescent="0.25">
      <c r="A23" s="47">
        <v>80</v>
      </c>
      <c r="B23" s="41">
        <v>39976</v>
      </c>
      <c r="C23" s="48" t="s">
        <v>68</v>
      </c>
      <c r="D23" s="12">
        <v>5.03</v>
      </c>
      <c r="E23" s="12">
        <v>5.0599999999999996</v>
      </c>
      <c r="F23" s="44">
        <v>0.5</v>
      </c>
      <c r="G23" s="49">
        <v>126</v>
      </c>
      <c r="H23" s="12">
        <v>1.02</v>
      </c>
      <c r="I23" s="12">
        <v>11.27</v>
      </c>
      <c r="J23" s="12">
        <v>10.42</v>
      </c>
      <c r="K23" s="46">
        <f t="shared" si="0"/>
        <v>9.0425531914893581E-2</v>
      </c>
    </row>
    <row r="24" spans="1:11" x14ac:dyDescent="0.25">
      <c r="A24" s="47">
        <v>80</v>
      </c>
      <c r="B24" s="41">
        <v>39976</v>
      </c>
      <c r="C24" s="52" t="s">
        <v>69</v>
      </c>
      <c r="D24" s="10">
        <v>5</v>
      </c>
      <c r="E24" s="10">
        <v>4.95</v>
      </c>
      <c r="F24" s="44">
        <v>0.5</v>
      </c>
      <c r="G24" s="49">
        <v>17</v>
      </c>
      <c r="H24" s="66">
        <v>1.02</v>
      </c>
      <c r="I24" s="55">
        <v>10.62</v>
      </c>
      <c r="J24" s="55">
        <v>9.75</v>
      </c>
      <c r="K24" s="56">
        <f t="shared" si="0"/>
        <v>9.9656357388316061E-2</v>
      </c>
    </row>
    <row r="25" spans="1:11" x14ac:dyDescent="0.25">
      <c r="A25" s="47">
        <v>81</v>
      </c>
      <c r="B25" s="51">
        <v>39986</v>
      </c>
      <c r="C25" s="52" t="s">
        <v>68</v>
      </c>
      <c r="D25" s="10">
        <v>5.0599999999999996</v>
      </c>
      <c r="E25" s="10">
        <v>4.9400000000000004</v>
      </c>
      <c r="F25" s="44">
        <v>0.5</v>
      </c>
      <c r="G25" s="49">
        <v>69</v>
      </c>
      <c r="H25" s="54">
        <v>1</v>
      </c>
      <c r="I25" s="55">
        <v>11.07</v>
      </c>
      <c r="J25" s="55">
        <v>10.119999999999999</v>
      </c>
      <c r="K25" s="56">
        <f t="shared" si="0"/>
        <v>0.1041666666666668</v>
      </c>
    </row>
    <row r="26" spans="1:11" x14ac:dyDescent="0.25">
      <c r="A26" s="47">
        <v>81</v>
      </c>
      <c r="B26" s="51">
        <v>39986</v>
      </c>
      <c r="C26" s="52" t="s">
        <v>69</v>
      </c>
      <c r="D26" s="10">
        <v>5.0410000000000004</v>
      </c>
      <c r="E26" s="10">
        <v>5.0410000000000004</v>
      </c>
      <c r="F26" s="44">
        <v>0.5</v>
      </c>
      <c r="G26" s="49">
        <v>102</v>
      </c>
      <c r="H26" s="54">
        <v>1.048</v>
      </c>
      <c r="I26" s="55">
        <v>10.173999999999999</v>
      </c>
      <c r="J26" s="55">
        <v>9.27</v>
      </c>
      <c r="K26" s="56">
        <f t="shared" si="0"/>
        <v>0.10994891753831185</v>
      </c>
    </row>
    <row r="27" spans="1:11" x14ac:dyDescent="0.25">
      <c r="A27" s="47">
        <v>82</v>
      </c>
      <c r="B27" s="41">
        <v>39976</v>
      </c>
      <c r="C27" s="48" t="s">
        <v>68</v>
      </c>
      <c r="D27" s="10">
        <v>4.93</v>
      </c>
      <c r="E27" s="10">
        <v>5.03</v>
      </c>
      <c r="F27" s="44">
        <v>0.5</v>
      </c>
      <c r="G27" s="49">
        <v>205</v>
      </c>
      <c r="H27" s="12">
        <v>1.02</v>
      </c>
      <c r="I27" s="12">
        <v>10.27</v>
      </c>
      <c r="J27" s="12">
        <v>9.58</v>
      </c>
      <c r="K27" s="46">
        <f t="shared" si="0"/>
        <v>8.0607476635513958E-2</v>
      </c>
    </row>
    <row r="28" spans="1:11" x14ac:dyDescent="0.25">
      <c r="A28" s="47">
        <v>82</v>
      </c>
      <c r="B28" s="41">
        <v>39976</v>
      </c>
      <c r="C28" s="48" t="s">
        <v>69</v>
      </c>
      <c r="D28" s="10">
        <v>4.9400000000000004</v>
      </c>
      <c r="E28" s="10">
        <v>5.08</v>
      </c>
      <c r="F28" s="44">
        <v>0.5</v>
      </c>
      <c r="G28" s="49">
        <v>203</v>
      </c>
      <c r="H28" s="12">
        <v>1</v>
      </c>
      <c r="I28" s="12">
        <v>10.72</v>
      </c>
      <c r="J28" s="12">
        <v>9.9600000000000009</v>
      </c>
      <c r="K28" s="46">
        <f t="shared" si="0"/>
        <v>8.4821428571428534E-2</v>
      </c>
    </row>
    <row r="29" spans="1:11" x14ac:dyDescent="0.25">
      <c r="A29" s="47">
        <v>83</v>
      </c>
      <c r="B29" s="51">
        <v>39986</v>
      </c>
      <c r="C29" s="52" t="s">
        <v>68</v>
      </c>
      <c r="D29" s="53">
        <v>5.07</v>
      </c>
      <c r="E29" s="53">
        <v>5</v>
      </c>
      <c r="F29" s="44">
        <v>0.5</v>
      </c>
      <c r="G29" s="49">
        <v>75</v>
      </c>
      <c r="H29" s="54">
        <v>1.01</v>
      </c>
      <c r="I29" s="55">
        <v>10.4</v>
      </c>
      <c r="J29" s="55">
        <v>9.64</v>
      </c>
      <c r="K29" s="56">
        <f t="shared" si="0"/>
        <v>8.8064889918887571E-2</v>
      </c>
    </row>
    <row r="30" spans="1:11" x14ac:dyDescent="0.25">
      <c r="A30" s="47">
        <v>83</v>
      </c>
      <c r="B30" s="51">
        <v>39986</v>
      </c>
      <c r="C30" s="52" t="s">
        <v>69</v>
      </c>
      <c r="D30" s="10">
        <v>5.0970000000000004</v>
      </c>
      <c r="E30" s="10">
        <v>4.9850000000000003</v>
      </c>
      <c r="F30" s="44">
        <v>0.5</v>
      </c>
      <c r="G30" s="49">
        <v>60</v>
      </c>
      <c r="H30" s="54">
        <v>1.006</v>
      </c>
      <c r="I30" s="55">
        <v>10.228999999999999</v>
      </c>
      <c r="J30" s="55">
        <v>9.24</v>
      </c>
      <c r="K30" s="56">
        <f t="shared" si="0"/>
        <v>0.12011173184357529</v>
      </c>
    </row>
    <row r="31" spans="1:11" x14ac:dyDescent="0.25">
      <c r="A31" s="47">
        <v>84</v>
      </c>
      <c r="B31" s="51">
        <v>39986</v>
      </c>
      <c r="C31" s="52" t="s">
        <v>68</v>
      </c>
      <c r="D31" s="53">
        <v>4.9400000000000004</v>
      </c>
      <c r="E31" s="53">
        <v>5.01</v>
      </c>
      <c r="F31" s="44">
        <v>0.5</v>
      </c>
      <c r="G31" s="49">
        <v>113</v>
      </c>
      <c r="H31" s="54">
        <v>1</v>
      </c>
      <c r="I31" s="55">
        <v>11.6</v>
      </c>
      <c r="J31" s="55">
        <v>10.53</v>
      </c>
      <c r="K31" s="56">
        <f t="shared" si="0"/>
        <v>0.11227701993704096</v>
      </c>
    </row>
    <row r="32" spans="1:11" x14ac:dyDescent="0.25">
      <c r="A32" s="47">
        <v>84</v>
      </c>
      <c r="B32" s="51">
        <v>39986</v>
      </c>
      <c r="C32" s="52" t="s">
        <v>69</v>
      </c>
      <c r="D32" s="53">
        <v>5.0599999999999996</v>
      </c>
      <c r="E32" s="53">
        <v>4.92</v>
      </c>
      <c r="F32" s="44">
        <v>0.5</v>
      </c>
      <c r="G32" s="49">
        <v>209</v>
      </c>
      <c r="H32" s="54">
        <v>0.99</v>
      </c>
      <c r="I32" s="55">
        <v>12.11</v>
      </c>
      <c r="J32" s="55">
        <v>11</v>
      </c>
      <c r="K32" s="56">
        <f t="shared" si="0"/>
        <v>0.11088911088911084</v>
      </c>
    </row>
    <row r="33" spans="1:11" x14ac:dyDescent="0.25">
      <c r="A33" s="47">
        <v>85</v>
      </c>
      <c r="B33" s="51">
        <v>39986</v>
      </c>
      <c r="C33" s="52" t="s">
        <v>68</v>
      </c>
      <c r="D33" s="53">
        <v>4.9000000000000004</v>
      </c>
      <c r="E33" s="53">
        <v>5.0199999999999996</v>
      </c>
      <c r="F33" s="44">
        <v>0.5</v>
      </c>
      <c r="G33" s="49">
        <v>18</v>
      </c>
      <c r="H33" s="54">
        <v>1.04</v>
      </c>
      <c r="I33" s="55">
        <v>10.48</v>
      </c>
      <c r="J33" s="55">
        <v>9.61</v>
      </c>
      <c r="K33" s="56">
        <f t="shared" si="0"/>
        <v>0.1015169194865812</v>
      </c>
    </row>
    <row r="34" spans="1:11" x14ac:dyDescent="0.25">
      <c r="A34" s="47">
        <v>85</v>
      </c>
      <c r="B34" s="51">
        <v>39986</v>
      </c>
      <c r="C34" s="52" t="s">
        <v>69</v>
      </c>
      <c r="D34" s="10">
        <v>4.99</v>
      </c>
      <c r="E34" s="10">
        <v>5.0199999999999996</v>
      </c>
      <c r="F34" s="44">
        <v>0.5</v>
      </c>
      <c r="G34" s="49">
        <v>77</v>
      </c>
      <c r="H34" s="54">
        <v>1</v>
      </c>
      <c r="I34" s="55">
        <v>10.41</v>
      </c>
      <c r="J34" s="55">
        <v>9.49</v>
      </c>
      <c r="K34" s="56">
        <f t="shared" si="0"/>
        <v>0.10836277974087161</v>
      </c>
    </row>
    <row r="35" spans="1:11" x14ac:dyDescent="0.25">
      <c r="A35" s="47">
        <v>86</v>
      </c>
      <c r="B35" s="51">
        <v>39967</v>
      </c>
      <c r="C35" s="57" t="s">
        <v>68</v>
      </c>
      <c r="D35" s="12">
        <v>4.91</v>
      </c>
      <c r="E35" s="12">
        <v>5.01</v>
      </c>
      <c r="F35" s="46">
        <v>0.5</v>
      </c>
      <c r="G35" s="49">
        <v>27</v>
      </c>
      <c r="H35" s="12">
        <v>1</v>
      </c>
      <c r="I35" s="12">
        <v>10.17</v>
      </c>
      <c r="J35" s="12">
        <v>9.25</v>
      </c>
      <c r="K35" s="46">
        <f t="shared" si="0"/>
        <v>0.11151515151515151</v>
      </c>
    </row>
    <row r="36" spans="1:11" x14ac:dyDescent="0.25">
      <c r="A36" s="47">
        <v>86</v>
      </c>
      <c r="B36" s="51">
        <v>39967</v>
      </c>
      <c r="C36" s="57" t="s">
        <v>69</v>
      </c>
      <c r="D36" s="12">
        <v>4.96</v>
      </c>
      <c r="E36" s="12">
        <v>5.05</v>
      </c>
      <c r="F36" s="46">
        <v>0.5</v>
      </c>
      <c r="G36" s="49">
        <v>37</v>
      </c>
      <c r="H36" s="12">
        <v>1.06</v>
      </c>
      <c r="I36" s="12">
        <v>11.54</v>
      </c>
      <c r="J36" s="12">
        <v>10.46</v>
      </c>
      <c r="K36" s="46">
        <f t="shared" si="0"/>
        <v>0.11489361702127641</v>
      </c>
    </row>
    <row r="37" spans="1:11" x14ac:dyDescent="0.25">
      <c r="A37" s="47">
        <v>87</v>
      </c>
      <c r="B37" s="51">
        <v>39967</v>
      </c>
      <c r="C37" s="57" t="s">
        <v>68</v>
      </c>
      <c r="D37" s="12">
        <v>4.97</v>
      </c>
      <c r="E37" s="12">
        <v>5</v>
      </c>
      <c r="F37" s="46">
        <v>0.5</v>
      </c>
      <c r="G37" s="49">
        <v>116</v>
      </c>
      <c r="H37" s="12">
        <v>1.04</v>
      </c>
      <c r="I37" s="12">
        <v>11.73</v>
      </c>
      <c r="J37" s="12">
        <v>10.72</v>
      </c>
      <c r="K37" s="46">
        <f t="shared" si="0"/>
        <v>0.10433884297520678</v>
      </c>
    </row>
    <row r="38" spans="1:11" x14ac:dyDescent="0.25">
      <c r="A38" s="47">
        <v>87</v>
      </c>
      <c r="B38" s="51">
        <v>39967</v>
      </c>
      <c r="C38" s="57" t="s">
        <v>69</v>
      </c>
      <c r="D38" s="12">
        <v>4.96</v>
      </c>
      <c r="E38" s="12">
        <v>4.92</v>
      </c>
      <c r="F38" s="46">
        <v>0.5</v>
      </c>
      <c r="G38" s="49">
        <v>83</v>
      </c>
      <c r="H38" s="12">
        <v>0.98</v>
      </c>
      <c r="I38" s="12">
        <v>13.98</v>
      </c>
      <c r="J38" s="12">
        <v>12.59</v>
      </c>
      <c r="K38" s="46">
        <f t="shared" si="0"/>
        <v>0.11972437553832908</v>
      </c>
    </row>
    <row r="39" spans="1:11" x14ac:dyDescent="0.25">
      <c r="A39" s="47">
        <v>88</v>
      </c>
      <c r="B39" s="41">
        <v>39976</v>
      </c>
      <c r="C39" s="52" t="s">
        <v>68</v>
      </c>
      <c r="D39" s="10">
        <v>5.0599999999999996</v>
      </c>
      <c r="E39" s="10">
        <v>4.9400000000000004</v>
      </c>
      <c r="F39" s="44">
        <v>0.5</v>
      </c>
      <c r="G39" s="49">
        <v>105</v>
      </c>
      <c r="H39" s="66">
        <v>1.02</v>
      </c>
      <c r="I39" s="55">
        <v>10.210000000000001</v>
      </c>
      <c r="J39" s="55">
        <v>9.43</v>
      </c>
      <c r="K39" s="56">
        <f t="shared" si="0"/>
        <v>9.2746730083234377E-2</v>
      </c>
    </row>
    <row r="40" spans="1:11" x14ac:dyDescent="0.25">
      <c r="A40" s="47">
        <v>88</v>
      </c>
      <c r="B40" s="41">
        <v>39976</v>
      </c>
      <c r="C40" s="48" t="s">
        <v>69</v>
      </c>
      <c r="D40" s="12">
        <v>5.09</v>
      </c>
      <c r="E40" s="12">
        <v>4.93</v>
      </c>
      <c r="F40" s="44">
        <v>0.5</v>
      </c>
      <c r="G40" s="49">
        <v>29</v>
      </c>
      <c r="H40" s="12">
        <v>1.02</v>
      </c>
      <c r="I40" s="12">
        <v>11.67</v>
      </c>
      <c r="J40" s="12">
        <v>10.72</v>
      </c>
      <c r="K40" s="46">
        <f t="shared" si="0"/>
        <v>9.7938144329896823E-2</v>
      </c>
    </row>
    <row r="41" spans="1:11" x14ac:dyDescent="0.25">
      <c r="A41" s="47">
        <v>89</v>
      </c>
      <c r="B41" s="41">
        <v>39976</v>
      </c>
      <c r="C41" s="48" t="s">
        <v>68</v>
      </c>
      <c r="D41" s="10">
        <v>5.07</v>
      </c>
      <c r="E41" s="10">
        <v>5.07</v>
      </c>
      <c r="F41" s="44">
        <v>0.5</v>
      </c>
      <c r="G41" s="49">
        <v>130</v>
      </c>
      <c r="H41" s="12">
        <v>1.03</v>
      </c>
      <c r="I41" s="12">
        <v>10.67</v>
      </c>
      <c r="J41" s="12">
        <v>9.9700000000000006</v>
      </c>
      <c r="K41" s="46">
        <f t="shared" si="0"/>
        <v>7.8299776286353373E-2</v>
      </c>
    </row>
    <row r="42" spans="1:11" x14ac:dyDescent="0.25">
      <c r="A42" s="47">
        <v>89</v>
      </c>
      <c r="B42" s="41">
        <v>39976</v>
      </c>
      <c r="C42" s="48" t="s">
        <v>70</v>
      </c>
      <c r="D42" s="10">
        <v>5.03</v>
      </c>
      <c r="E42" s="10">
        <v>5.1100000000000003</v>
      </c>
      <c r="F42" s="44">
        <v>0.5</v>
      </c>
      <c r="G42" s="49">
        <v>83</v>
      </c>
      <c r="H42" s="12">
        <v>0.99</v>
      </c>
      <c r="I42" s="12">
        <v>10.18</v>
      </c>
      <c r="J42" s="12">
        <v>9.4</v>
      </c>
      <c r="K42" s="46">
        <f t="shared" si="0"/>
        <v>9.2746730083234169E-2</v>
      </c>
    </row>
    <row r="43" spans="1:11" x14ac:dyDescent="0.25">
      <c r="A43" s="47">
        <v>90</v>
      </c>
      <c r="B43" s="51">
        <v>39981</v>
      </c>
      <c r="C43" s="52" t="s">
        <v>68</v>
      </c>
      <c r="D43" s="10">
        <v>4.96</v>
      </c>
      <c r="E43" s="10">
        <v>5.07</v>
      </c>
      <c r="F43" s="44">
        <v>0.5</v>
      </c>
      <c r="G43" s="49">
        <v>18</v>
      </c>
      <c r="H43" s="54">
        <v>1.03</v>
      </c>
      <c r="I43" s="55">
        <v>10.65</v>
      </c>
      <c r="J43" s="55">
        <v>10.039999999999999</v>
      </c>
      <c r="K43" s="56">
        <f t="shared" si="0"/>
        <v>6.7702552719201017E-2</v>
      </c>
    </row>
    <row r="44" spans="1:11" x14ac:dyDescent="0.25">
      <c r="A44" s="67">
        <v>90</v>
      </c>
      <c r="B44" s="68">
        <v>39967</v>
      </c>
      <c r="C44" s="69" t="s">
        <v>69</v>
      </c>
      <c r="D44" s="55">
        <v>5.07</v>
      </c>
      <c r="E44" s="55">
        <v>5.04</v>
      </c>
      <c r="F44" s="56">
        <v>0.5</v>
      </c>
      <c r="G44" s="70">
        <v>25</v>
      </c>
      <c r="H44" s="55">
        <v>1</v>
      </c>
      <c r="I44" s="55">
        <v>11.2</v>
      </c>
      <c r="J44" s="55">
        <v>10.4</v>
      </c>
      <c r="K44" s="46">
        <f t="shared" si="0"/>
        <v>8.5106382978723291E-2</v>
      </c>
    </row>
    <row r="45" spans="1:11" x14ac:dyDescent="0.25">
      <c r="A45" s="47">
        <v>91</v>
      </c>
      <c r="B45" s="41">
        <v>39976</v>
      </c>
      <c r="C45" s="52" t="s">
        <v>68</v>
      </c>
      <c r="D45" s="10">
        <v>4.99</v>
      </c>
      <c r="E45" s="10">
        <v>5.04</v>
      </c>
      <c r="F45" s="44">
        <v>0.5</v>
      </c>
      <c r="G45" s="49">
        <v>207</v>
      </c>
      <c r="H45" s="66">
        <v>1.02</v>
      </c>
      <c r="I45" s="55">
        <v>10.49</v>
      </c>
      <c r="J45" s="55">
        <v>9.7899999999999991</v>
      </c>
      <c r="K45" s="56">
        <f t="shared" si="0"/>
        <v>7.9817559863170018E-2</v>
      </c>
    </row>
    <row r="46" spans="1:11" x14ac:dyDescent="0.25">
      <c r="A46" s="71">
        <v>91</v>
      </c>
      <c r="B46" s="72">
        <v>39976</v>
      </c>
      <c r="C46" s="73" t="s">
        <v>69</v>
      </c>
      <c r="D46" s="74"/>
      <c r="E46" s="74"/>
      <c r="F46" s="75">
        <v>0.5</v>
      </c>
      <c r="G46" s="76">
        <v>62</v>
      </c>
      <c r="H46" s="77">
        <v>1.01</v>
      </c>
      <c r="I46" s="77">
        <v>10.72</v>
      </c>
      <c r="J46" s="77">
        <v>9.99</v>
      </c>
      <c r="K46" s="46">
        <f t="shared" si="0"/>
        <v>8.1291759465478883E-2</v>
      </c>
    </row>
    <row r="47" spans="1:11" x14ac:dyDescent="0.25">
      <c r="A47" s="47">
        <v>92</v>
      </c>
      <c r="B47" s="51">
        <v>39986</v>
      </c>
      <c r="C47" s="52" t="s">
        <v>68</v>
      </c>
      <c r="D47" s="53">
        <v>4.9400000000000004</v>
      </c>
      <c r="E47" s="53">
        <v>4.91</v>
      </c>
      <c r="F47" s="44">
        <v>0.5</v>
      </c>
      <c r="G47" s="49">
        <v>208</v>
      </c>
      <c r="H47" s="54">
        <v>1.04</v>
      </c>
      <c r="I47" s="55">
        <v>11.92</v>
      </c>
      <c r="J47" s="55">
        <v>10.96</v>
      </c>
      <c r="K47" s="56">
        <f t="shared" si="0"/>
        <v>9.6774193548386803E-2</v>
      </c>
    </row>
    <row r="48" spans="1:11" x14ac:dyDescent="0.25">
      <c r="A48" s="47">
        <v>92</v>
      </c>
      <c r="B48" s="51">
        <v>39986</v>
      </c>
      <c r="C48" s="52" t="s">
        <v>69</v>
      </c>
      <c r="D48" s="10">
        <v>5.0640000000000001</v>
      </c>
      <c r="E48" s="10">
        <v>5.1109999999999998</v>
      </c>
      <c r="F48" s="44">
        <v>0.5</v>
      </c>
      <c r="G48" s="49">
        <v>20</v>
      </c>
      <c r="H48" s="54">
        <v>0.97399999999999998</v>
      </c>
      <c r="I48" s="55">
        <v>11.029</v>
      </c>
      <c r="J48" s="55">
        <v>10</v>
      </c>
      <c r="K48" s="56">
        <f t="shared" si="0"/>
        <v>0.11400398847773099</v>
      </c>
    </row>
    <row r="49" spans="1:11" x14ac:dyDescent="0.25">
      <c r="A49" s="47">
        <v>93</v>
      </c>
      <c r="B49" s="51">
        <v>39986</v>
      </c>
      <c r="C49" s="52" t="s">
        <v>68</v>
      </c>
      <c r="D49" s="10">
        <v>5.1100000000000003</v>
      </c>
      <c r="E49" s="10">
        <v>5.05</v>
      </c>
      <c r="F49" s="44">
        <v>0.5</v>
      </c>
      <c r="G49" s="49">
        <v>7</v>
      </c>
      <c r="H49" s="78">
        <v>0.99</v>
      </c>
      <c r="I49" s="55">
        <v>10</v>
      </c>
      <c r="J49" s="55">
        <v>9.1199999999999992</v>
      </c>
      <c r="K49" s="56">
        <f t="shared" si="0"/>
        <v>0.10824108241082422</v>
      </c>
    </row>
    <row r="50" spans="1:11" x14ac:dyDescent="0.25">
      <c r="A50" s="47">
        <v>93</v>
      </c>
      <c r="B50" s="51">
        <v>39986</v>
      </c>
      <c r="C50" s="52" t="s">
        <v>69</v>
      </c>
      <c r="D50" s="10">
        <v>5.14</v>
      </c>
      <c r="E50" s="10">
        <v>4.9800000000000004</v>
      </c>
      <c r="F50" s="44">
        <v>0.5</v>
      </c>
      <c r="G50" s="49">
        <v>97</v>
      </c>
      <c r="H50" s="54">
        <v>1.01</v>
      </c>
      <c r="I50" s="55">
        <v>10.29</v>
      </c>
      <c r="J50" s="55">
        <v>9.3000000000000007</v>
      </c>
      <c r="K50" s="56">
        <f t="shared" si="0"/>
        <v>0.11942098914354624</v>
      </c>
    </row>
    <row r="51" spans="1:11" x14ac:dyDescent="0.25">
      <c r="A51" s="47">
        <v>94</v>
      </c>
      <c r="B51" s="41">
        <v>39976</v>
      </c>
      <c r="C51" s="48" t="s">
        <v>68</v>
      </c>
      <c r="D51" s="10">
        <v>4.9800000000000004</v>
      </c>
      <c r="E51" s="10">
        <v>5.09</v>
      </c>
      <c r="F51" s="44">
        <v>0.5</v>
      </c>
      <c r="G51" s="49">
        <v>68</v>
      </c>
      <c r="H51" s="12">
        <v>1.01</v>
      </c>
      <c r="I51" s="12">
        <v>10.65</v>
      </c>
      <c r="J51" s="12">
        <v>9.9</v>
      </c>
      <c r="K51" s="46">
        <f t="shared" si="0"/>
        <v>8.4364454443194598E-2</v>
      </c>
    </row>
    <row r="52" spans="1:11" x14ac:dyDescent="0.25">
      <c r="A52" s="47">
        <v>94</v>
      </c>
      <c r="B52" s="41">
        <v>39976</v>
      </c>
      <c r="C52" s="52" t="s">
        <v>69</v>
      </c>
      <c r="D52" s="10">
        <v>5.0199999999999996</v>
      </c>
      <c r="E52" s="10">
        <v>5.0199999999999996</v>
      </c>
      <c r="F52" s="44">
        <v>0.5</v>
      </c>
      <c r="G52" s="49">
        <v>93</v>
      </c>
      <c r="H52" s="66">
        <v>1.01</v>
      </c>
      <c r="I52" s="55">
        <v>11.23</v>
      </c>
      <c r="J52" s="55">
        <v>10.32</v>
      </c>
      <c r="K52" s="56">
        <f t="shared" si="0"/>
        <v>9.7744360902255648E-2</v>
      </c>
    </row>
    <row r="53" spans="1:11" x14ac:dyDescent="0.25">
      <c r="A53" s="47">
        <v>95</v>
      </c>
      <c r="B53" s="51">
        <v>39967</v>
      </c>
      <c r="C53" s="57" t="s">
        <v>68</v>
      </c>
      <c r="D53" s="12">
        <v>5</v>
      </c>
      <c r="E53" s="12">
        <v>5.01</v>
      </c>
      <c r="F53" s="46">
        <v>0.5</v>
      </c>
      <c r="G53" s="49">
        <v>12</v>
      </c>
      <c r="H53" s="12">
        <v>1.03</v>
      </c>
      <c r="I53" s="12">
        <v>11.42</v>
      </c>
      <c r="J53" s="12">
        <v>10.45</v>
      </c>
      <c r="K53" s="46">
        <f t="shared" si="0"/>
        <v>0.10297239915074317</v>
      </c>
    </row>
    <row r="54" spans="1:11" x14ac:dyDescent="0.25">
      <c r="A54" s="47">
        <v>95</v>
      </c>
      <c r="B54" s="51">
        <v>39967</v>
      </c>
      <c r="C54" s="57" t="s">
        <v>69</v>
      </c>
      <c r="D54" s="12">
        <v>5.0599999999999996</v>
      </c>
      <c r="E54" s="12">
        <v>5.17</v>
      </c>
      <c r="F54" s="46">
        <v>0.5</v>
      </c>
      <c r="G54" s="49">
        <v>105</v>
      </c>
      <c r="H54" s="12">
        <v>1.03</v>
      </c>
      <c r="I54" s="12">
        <v>11.47</v>
      </c>
      <c r="J54" s="12">
        <v>10.43</v>
      </c>
      <c r="K54" s="46">
        <f t="shared" si="0"/>
        <v>0.11063829787234052</v>
      </c>
    </row>
    <row r="55" spans="1:11" x14ac:dyDescent="0.25">
      <c r="A55" s="47">
        <v>96</v>
      </c>
      <c r="B55" s="41">
        <v>39976</v>
      </c>
      <c r="C55" s="48" t="s">
        <v>68</v>
      </c>
      <c r="D55" s="10">
        <v>5.0999999999999996</v>
      </c>
      <c r="E55" s="10">
        <v>5.03</v>
      </c>
      <c r="F55" s="44">
        <v>0.5</v>
      </c>
      <c r="G55" s="49">
        <v>204</v>
      </c>
      <c r="H55" s="12">
        <v>1.02</v>
      </c>
      <c r="I55" s="12">
        <v>10.71</v>
      </c>
      <c r="J55" s="12">
        <v>9.93</v>
      </c>
      <c r="K55" s="46">
        <f t="shared" si="0"/>
        <v>8.7542087542087671E-2</v>
      </c>
    </row>
    <row r="56" spans="1:11" x14ac:dyDescent="0.25">
      <c r="A56" s="47">
        <v>96</v>
      </c>
      <c r="B56" s="41">
        <v>39976</v>
      </c>
      <c r="C56" s="52" t="s">
        <v>69</v>
      </c>
      <c r="D56" s="10">
        <v>4.9800000000000004</v>
      </c>
      <c r="E56" s="10">
        <v>4.9800000000000004</v>
      </c>
      <c r="F56" s="44">
        <v>0.5</v>
      </c>
      <c r="G56" s="49">
        <v>201</v>
      </c>
      <c r="H56" s="66">
        <v>1.04</v>
      </c>
      <c r="I56" s="55">
        <v>10.58</v>
      </c>
      <c r="J56" s="55">
        <v>9.73</v>
      </c>
      <c r="K56" s="56">
        <f t="shared" si="0"/>
        <v>9.7813578826236799E-2</v>
      </c>
    </row>
    <row r="57" spans="1:11" x14ac:dyDescent="0.25">
      <c r="A57" s="47">
        <v>97</v>
      </c>
      <c r="B57" s="51">
        <v>39986</v>
      </c>
      <c r="C57" s="52" t="s">
        <v>68</v>
      </c>
      <c r="D57" s="10">
        <v>5.16</v>
      </c>
      <c r="E57" s="10">
        <v>4.95</v>
      </c>
      <c r="F57" s="44">
        <v>0.5</v>
      </c>
      <c r="G57" s="49">
        <v>89</v>
      </c>
      <c r="H57" s="54">
        <v>1.02</v>
      </c>
      <c r="I57" s="55">
        <v>11.26</v>
      </c>
      <c r="J57" s="55">
        <v>10.4</v>
      </c>
      <c r="K57" s="56">
        <f t="shared" si="0"/>
        <v>9.1684434968016995E-2</v>
      </c>
    </row>
    <row r="58" spans="1:11" x14ac:dyDescent="0.25">
      <c r="A58" s="47">
        <v>97</v>
      </c>
      <c r="B58" s="51">
        <v>39986</v>
      </c>
      <c r="C58" s="52" t="s">
        <v>69</v>
      </c>
      <c r="D58" s="10">
        <v>5.0129999999999999</v>
      </c>
      <c r="E58" s="10">
        <v>4.9329999999999998</v>
      </c>
      <c r="F58" s="44">
        <v>0.5</v>
      </c>
      <c r="G58" s="49">
        <v>96</v>
      </c>
      <c r="H58" s="54">
        <v>1.0109999999999999</v>
      </c>
      <c r="I58" s="55">
        <v>12.28</v>
      </c>
      <c r="J58" s="55">
        <v>11.17</v>
      </c>
      <c r="K58" s="56">
        <f t="shared" si="0"/>
        <v>0.10926272270892798</v>
      </c>
    </row>
    <row r="59" spans="1:11" x14ac:dyDescent="0.25">
      <c r="A59" s="47">
        <v>98</v>
      </c>
      <c r="B59" s="51">
        <v>39986</v>
      </c>
      <c r="C59" s="52" t="s">
        <v>68</v>
      </c>
      <c r="D59" s="10">
        <v>5.0620000000000003</v>
      </c>
      <c r="E59" s="10">
        <v>5.101</v>
      </c>
      <c r="F59" s="44">
        <v>0.5</v>
      </c>
      <c r="G59" s="49">
        <v>203</v>
      </c>
      <c r="H59" s="54">
        <v>1</v>
      </c>
      <c r="I59" s="55">
        <v>10.792999999999999</v>
      </c>
      <c r="J59" s="55">
        <v>10.08</v>
      </c>
      <c r="K59" s="56">
        <f t="shared" si="0"/>
        <v>7.8524229074889776E-2</v>
      </c>
    </row>
    <row r="60" spans="1:11" x14ac:dyDescent="0.25">
      <c r="A60" s="47">
        <v>98</v>
      </c>
      <c r="B60" s="51">
        <v>39986</v>
      </c>
      <c r="C60" s="52" t="s">
        <v>69</v>
      </c>
      <c r="D60" s="53">
        <v>4.99</v>
      </c>
      <c r="E60" s="53">
        <v>5.0999999999999996</v>
      </c>
      <c r="F60" s="44">
        <v>0.5</v>
      </c>
      <c r="G60" s="49">
        <v>55</v>
      </c>
      <c r="H60" s="54">
        <v>1.03</v>
      </c>
      <c r="I60" s="55">
        <v>12.03</v>
      </c>
      <c r="J60" s="55">
        <v>11.19</v>
      </c>
      <c r="K60" s="56">
        <f t="shared" si="0"/>
        <v>8.2677165354330687E-2</v>
      </c>
    </row>
    <row r="61" spans="1:11" x14ac:dyDescent="0.25">
      <c r="A61" s="47">
        <v>99</v>
      </c>
      <c r="B61" s="51">
        <v>39986</v>
      </c>
      <c r="C61" s="52" t="s">
        <v>68</v>
      </c>
      <c r="D61" s="10">
        <v>4.92</v>
      </c>
      <c r="E61" s="10">
        <v>4.97</v>
      </c>
      <c r="F61" s="44">
        <v>0.5</v>
      </c>
      <c r="G61" s="49">
        <v>87</v>
      </c>
      <c r="H61" s="54">
        <v>1.01</v>
      </c>
      <c r="I61" s="55">
        <v>10.06</v>
      </c>
      <c r="J61" s="55">
        <v>9.17</v>
      </c>
      <c r="K61" s="56">
        <f t="shared" si="0"/>
        <v>0.10906862745098046</v>
      </c>
    </row>
    <row r="62" spans="1:11" x14ac:dyDescent="0.25">
      <c r="A62" s="47">
        <v>99</v>
      </c>
      <c r="B62" s="51">
        <v>39986</v>
      </c>
      <c r="C62" s="52" t="s">
        <v>69</v>
      </c>
      <c r="D62" s="10">
        <v>5.09</v>
      </c>
      <c r="E62" s="10">
        <v>5.05</v>
      </c>
      <c r="F62" s="44">
        <v>0.5</v>
      </c>
      <c r="G62" s="49">
        <v>100</v>
      </c>
      <c r="H62" s="54">
        <v>1.01</v>
      </c>
      <c r="I62" s="55">
        <v>10.130000000000001</v>
      </c>
      <c r="J62" s="55">
        <v>9.2200000000000006</v>
      </c>
      <c r="K62" s="56">
        <f t="shared" si="0"/>
        <v>0.11084043848964678</v>
      </c>
    </row>
    <row r="63" spans="1:11" x14ac:dyDescent="0.25">
      <c r="A63" s="47">
        <v>100</v>
      </c>
      <c r="B63" s="41">
        <v>39976</v>
      </c>
      <c r="C63" s="48" t="s">
        <v>68</v>
      </c>
      <c r="D63" s="10">
        <v>4.92</v>
      </c>
      <c r="E63" s="10">
        <v>4.99</v>
      </c>
      <c r="F63" s="44">
        <v>0.5</v>
      </c>
      <c r="G63" s="49">
        <v>106</v>
      </c>
      <c r="H63" s="12">
        <v>1</v>
      </c>
      <c r="I63" s="12">
        <v>10.63</v>
      </c>
      <c r="J63" s="12">
        <v>9.9</v>
      </c>
      <c r="K63" s="46">
        <f t="shared" si="0"/>
        <v>8.2022471910112402E-2</v>
      </c>
    </row>
    <row r="64" spans="1:11" x14ac:dyDescent="0.25">
      <c r="A64" s="47">
        <v>100</v>
      </c>
      <c r="B64" s="41">
        <v>39976</v>
      </c>
      <c r="C64" s="48" t="s">
        <v>69</v>
      </c>
      <c r="D64" s="10">
        <v>5.0999999999999996</v>
      </c>
      <c r="E64" s="10">
        <v>4.9800000000000004</v>
      </c>
      <c r="F64" s="44">
        <v>0.5</v>
      </c>
      <c r="G64" s="49">
        <v>99</v>
      </c>
      <c r="H64" s="12">
        <v>1.04</v>
      </c>
      <c r="I64" s="12">
        <v>10.94</v>
      </c>
      <c r="J64" s="12">
        <v>10.06</v>
      </c>
      <c r="K64" s="46">
        <f t="shared" si="0"/>
        <v>9.756097560975599E-2</v>
      </c>
    </row>
    <row r="65" spans="1:11" x14ac:dyDescent="0.25">
      <c r="A65" s="47">
        <v>101</v>
      </c>
      <c r="B65" s="41">
        <v>39976</v>
      </c>
      <c r="C65" s="52" t="s">
        <v>68</v>
      </c>
      <c r="D65" s="10">
        <v>4.95</v>
      </c>
      <c r="E65" s="10">
        <v>5.09</v>
      </c>
      <c r="F65" s="44">
        <v>0.5</v>
      </c>
      <c r="G65" s="49">
        <v>91</v>
      </c>
      <c r="H65" s="66">
        <v>1.06</v>
      </c>
      <c r="I65" s="55">
        <v>10.51</v>
      </c>
      <c r="J65" s="55">
        <v>9.7200000000000006</v>
      </c>
      <c r="K65" s="56">
        <f t="shared" si="0"/>
        <v>9.1224018475750471E-2</v>
      </c>
    </row>
    <row r="66" spans="1:11" x14ac:dyDescent="0.25">
      <c r="A66" s="47">
        <v>101</v>
      </c>
      <c r="B66" s="41">
        <v>39976</v>
      </c>
      <c r="C66" s="52" t="s">
        <v>69</v>
      </c>
      <c r="D66" s="10">
        <v>5.0199999999999996</v>
      </c>
      <c r="E66" s="10">
        <v>4.9400000000000004</v>
      </c>
      <c r="F66" s="44">
        <v>0.5</v>
      </c>
      <c r="G66" s="49">
        <v>120</v>
      </c>
      <c r="H66" s="66">
        <v>1.01</v>
      </c>
      <c r="I66" s="55">
        <v>10.1</v>
      </c>
      <c r="J66" s="55">
        <v>9.36</v>
      </c>
      <c r="K66" s="56">
        <f t="shared" si="0"/>
        <v>8.8622754491017988E-2</v>
      </c>
    </row>
    <row r="67" spans="1:11" x14ac:dyDescent="0.25">
      <c r="A67" s="47">
        <v>102</v>
      </c>
      <c r="B67" s="41">
        <v>39976</v>
      </c>
      <c r="C67" s="48" t="s">
        <v>68</v>
      </c>
      <c r="D67" s="12">
        <v>5.0199999999999996</v>
      </c>
      <c r="E67" s="12">
        <v>5.0999999999999996</v>
      </c>
      <c r="F67" s="44">
        <v>0.5</v>
      </c>
      <c r="G67" s="49">
        <v>71</v>
      </c>
      <c r="H67" s="12">
        <v>1.04</v>
      </c>
      <c r="I67" s="12">
        <v>10.63</v>
      </c>
      <c r="J67" s="12">
        <v>9.8000000000000007</v>
      </c>
      <c r="K67" s="46">
        <f t="shared" si="0"/>
        <v>9.4748858447488371E-2</v>
      </c>
    </row>
    <row r="68" spans="1:11" x14ac:dyDescent="0.25">
      <c r="A68" s="47">
        <v>102</v>
      </c>
      <c r="B68" s="41">
        <v>39976</v>
      </c>
      <c r="C68" s="52" t="s">
        <v>69</v>
      </c>
      <c r="D68" s="10">
        <v>4.96</v>
      </c>
      <c r="E68" s="10">
        <v>4.95</v>
      </c>
      <c r="F68" s="44">
        <v>0.5</v>
      </c>
      <c r="G68" s="49">
        <v>116</v>
      </c>
      <c r="H68" s="66">
        <v>1.03</v>
      </c>
      <c r="I68" s="55">
        <v>10.75</v>
      </c>
      <c r="J68" s="55">
        <v>9.8800000000000008</v>
      </c>
      <c r="K68" s="56">
        <f t="shared" ref="K68:K131" si="1">((I68-H68)-(J68-H68))/((J68-H68))</f>
        <v>9.8305084745762605E-2</v>
      </c>
    </row>
    <row r="69" spans="1:11" x14ac:dyDescent="0.25">
      <c r="A69" s="47">
        <v>104</v>
      </c>
      <c r="B69" s="51">
        <v>39967</v>
      </c>
      <c r="C69" s="57" t="s">
        <v>68</v>
      </c>
      <c r="D69" s="12">
        <v>5.36</v>
      </c>
      <c r="E69" s="12">
        <v>5.28</v>
      </c>
      <c r="F69" s="46">
        <v>0.5</v>
      </c>
      <c r="G69" s="70">
        <v>79</v>
      </c>
      <c r="H69" s="12">
        <v>1.02</v>
      </c>
      <c r="I69" s="12">
        <v>12.53</v>
      </c>
      <c r="J69" s="12">
        <v>11.5</v>
      </c>
      <c r="K69" s="46">
        <f t="shared" si="1"/>
        <v>9.8282442748091545E-2</v>
      </c>
    </row>
    <row r="70" spans="1:11" x14ac:dyDescent="0.25">
      <c r="A70" s="47">
        <v>104</v>
      </c>
      <c r="B70" s="51">
        <v>39967</v>
      </c>
      <c r="C70" s="57" t="s">
        <v>69</v>
      </c>
      <c r="D70" s="12">
        <v>4.95</v>
      </c>
      <c r="E70" s="12">
        <v>5.0199999999999996</v>
      </c>
      <c r="F70" s="46">
        <v>0.5</v>
      </c>
      <c r="G70" s="49">
        <v>32</v>
      </c>
      <c r="H70" s="12">
        <v>0.98</v>
      </c>
      <c r="I70" s="12">
        <v>10.68</v>
      </c>
      <c r="J70" s="12">
        <v>9.85</v>
      </c>
      <c r="K70" s="46">
        <f t="shared" si="1"/>
        <v>9.3573844419391219E-2</v>
      </c>
    </row>
    <row r="71" spans="1:11" x14ac:dyDescent="0.25">
      <c r="A71" s="67">
        <v>105</v>
      </c>
      <c r="B71" s="68">
        <v>39981</v>
      </c>
      <c r="C71" s="52" t="s">
        <v>68</v>
      </c>
      <c r="D71" s="53">
        <v>5</v>
      </c>
      <c r="E71" s="53">
        <v>5</v>
      </c>
      <c r="F71" s="79">
        <v>0.5</v>
      </c>
      <c r="G71" s="70">
        <v>200</v>
      </c>
      <c r="H71" s="54">
        <v>1.03</v>
      </c>
      <c r="I71" s="55">
        <v>10.1</v>
      </c>
      <c r="J71" s="55">
        <v>9.4</v>
      </c>
      <c r="K71" s="56">
        <f t="shared" si="1"/>
        <v>8.3632019115889994E-2</v>
      </c>
    </row>
    <row r="72" spans="1:11" x14ac:dyDescent="0.25">
      <c r="A72" s="67">
        <v>105</v>
      </c>
      <c r="B72" s="68">
        <v>39967</v>
      </c>
      <c r="C72" s="69" t="s">
        <v>69</v>
      </c>
      <c r="D72" s="55">
        <v>4.95</v>
      </c>
      <c r="E72" s="55">
        <v>5.09</v>
      </c>
      <c r="F72" s="56">
        <v>0.5</v>
      </c>
      <c r="G72" s="70">
        <v>103</v>
      </c>
      <c r="H72" s="55">
        <v>0.97</v>
      </c>
      <c r="I72" s="55">
        <v>10.67</v>
      </c>
      <c r="J72" s="55">
        <v>9.84</v>
      </c>
      <c r="K72" s="46">
        <f t="shared" si="1"/>
        <v>9.3573844419391219E-2</v>
      </c>
    </row>
    <row r="73" spans="1:11" x14ac:dyDescent="0.25">
      <c r="A73" s="47">
        <v>176</v>
      </c>
      <c r="B73" s="51">
        <v>39986</v>
      </c>
      <c r="C73" s="52" t="s">
        <v>68</v>
      </c>
      <c r="D73" s="10">
        <v>5.01</v>
      </c>
      <c r="E73" s="10">
        <v>5</v>
      </c>
      <c r="F73" s="44">
        <v>0.5</v>
      </c>
      <c r="G73" s="49">
        <v>118</v>
      </c>
      <c r="H73" s="54">
        <v>1.01</v>
      </c>
      <c r="I73" s="55">
        <v>11.34</v>
      </c>
      <c r="J73" s="55">
        <v>10.37</v>
      </c>
      <c r="K73" s="56">
        <f t="shared" si="1"/>
        <v>0.10363247863247871</v>
      </c>
    </row>
    <row r="74" spans="1:11" x14ac:dyDescent="0.25">
      <c r="A74" s="47">
        <v>176</v>
      </c>
      <c r="B74" s="51">
        <v>39986</v>
      </c>
      <c r="C74" s="52" t="s">
        <v>69</v>
      </c>
      <c r="D74" s="10">
        <v>5.01</v>
      </c>
      <c r="E74" s="10">
        <v>5.0599999999999996</v>
      </c>
      <c r="F74" s="44">
        <v>0.5</v>
      </c>
      <c r="G74" s="49">
        <v>93</v>
      </c>
      <c r="H74" s="54">
        <v>1.01</v>
      </c>
      <c r="I74" s="10">
        <v>10.34</v>
      </c>
      <c r="J74" s="55">
        <v>9.6</v>
      </c>
      <c r="K74" s="56">
        <f t="shared" si="1"/>
        <v>8.6146682188591409E-2</v>
      </c>
    </row>
    <row r="75" spans="1:11" x14ac:dyDescent="0.25">
      <c r="A75" s="47">
        <v>177</v>
      </c>
      <c r="B75" s="41">
        <v>39976</v>
      </c>
      <c r="C75" s="52" t="s">
        <v>68</v>
      </c>
      <c r="D75" s="10">
        <v>4.97</v>
      </c>
      <c r="E75" s="10">
        <v>4.9400000000000004</v>
      </c>
      <c r="F75" s="44">
        <v>0.5</v>
      </c>
      <c r="G75" s="49">
        <v>209</v>
      </c>
      <c r="H75" s="66">
        <v>0.99</v>
      </c>
      <c r="I75" s="55">
        <v>10.49</v>
      </c>
      <c r="J75" s="55">
        <v>9.8000000000000007</v>
      </c>
      <c r="K75" s="56">
        <f t="shared" si="1"/>
        <v>7.8320090805902326E-2</v>
      </c>
    </row>
    <row r="76" spans="1:11" x14ac:dyDescent="0.25">
      <c r="A76" s="80">
        <v>177</v>
      </c>
      <c r="B76" s="41">
        <v>39976</v>
      </c>
      <c r="C76" s="47" t="s">
        <v>69</v>
      </c>
      <c r="D76" s="81">
        <v>4.9400000000000004</v>
      </c>
      <c r="E76" s="81">
        <v>5.16</v>
      </c>
      <c r="F76" s="44">
        <v>0.5</v>
      </c>
      <c r="G76" s="82">
        <v>37</v>
      </c>
      <c r="H76" s="81">
        <v>1.01</v>
      </c>
      <c r="I76" s="81">
        <v>10.47</v>
      </c>
      <c r="J76" s="81">
        <v>9.64</v>
      </c>
      <c r="K76" s="44">
        <f t="shared" si="1"/>
        <v>9.6176129779837777E-2</v>
      </c>
    </row>
    <row r="77" spans="1:11" x14ac:dyDescent="0.25">
      <c r="A77" s="47">
        <v>178</v>
      </c>
      <c r="B77" s="41">
        <v>39976</v>
      </c>
      <c r="C77" s="52" t="s">
        <v>68</v>
      </c>
      <c r="D77" s="10">
        <v>5.09</v>
      </c>
      <c r="E77" s="10">
        <v>4.95</v>
      </c>
      <c r="F77" s="44">
        <v>0.5</v>
      </c>
      <c r="G77" s="49" t="s">
        <v>71</v>
      </c>
      <c r="H77" s="66">
        <v>1.01</v>
      </c>
      <c r="I77" s="55">
        <v>10.51</v>
      </c>
      <c r="J77" s="55">
        <v>9.82</v>
      </c>
      <c r="K77" s="56">
        <f t="shared" si="1"/>
        <v>7.8320090805902326E-2</v>
      </c>
    </row>
    <row r="78" spans="1:11" x14ac:dyDescent="0.25">
      <c r="A78" s="47">
        <v>178</v>
      </c>
      <c r="B78" s="41">
        <v>39976</v>
      </c>
      <c r="C78" s="52" t="s">
        <v>69</v>
      </c>
      <c r="D78" s="10">
        <v>4.96</v>
      </c>
      <c r="E78" s="10">
        <v>5.07</v>
      </c>
      <c r="F78" s="44">
        <v>0.5</v>
      </c>
      <c r="G78" s="49">
        <v>28</v>
      </c>
      <c r="H78" s="66">
        <v>1.05</v>
      </c>
      <c r="I78" s="55">
        <v>10.88</v>
      </c>
      <c r="J78" s="55">
        <v>10.050000000000001</v>
      </c>
      <c r="K78" s="56">
        <f t="shared" si="1"/>
        <v>9.2222222222222233E-2</v>
      </c>
    </row>
    <row r="79" spans="1:11" x14ac:dyDescent="0.25">
      <c r="A79" s="47">
        <v>179</v>
      </c>
      <c r="B79" s="51">
        <v>39986</v>
      </c>
      <c r="C79" s="52" t="s">
        <v>68</v>
      </c>
      <c r="D79" s="53">
        <v>5.05</v>
      </c>
      <c r="E79" s="53">
        <v>5</v>
      </c>
      <c r="F79" s="44">
        <v>0.5</v>
      </c>
      <c r="G79" s="49">
        <v>108</v>
      </c>
      <c r="H79" s="54">
        <v>1.01</v>
      </c>
      <c r="I79" s="55">
        <v>12.79</v>
      </c>
      <c r="J79" s="55">
        <v>11.85</v>
      </c>
      <c r="K79" s="56">
        <f t="shared" si="1"/>
        <v>8.6715867158671536E-2</v>
      </c>
    </row>
    <row r="80" spans="1:11" x14ac:dyDescent="0.25">
      <c r="A80" s="47">
        <v>179</v>
      </c>
      <c r="B80" s="51">
        <v>39986</v>
      </c>
      <c r="C80" s="52" t="s">
        <v>69</v>
      </c>
      <c r="D80" s="10">
        <v>5.0199999999999996</v>
      </c>
      <c r="E80" s="10">
        <v>4.97</v>
      </c>
      <c r="F80" s="44">
        <v>0.5</v>
      </c>
      <c r="G80" s="49">
        <v>130</v>
      </c>
      <c r="H80" s="54">
        <v>1.03</v>
      </c>
      <c r="I80" s="55">
        <v>11.04</v>
      </c>
      <c r="J80" s="55">
        <v>10.07</v>
      </c>
      <c r="K80" s="56">
        <f t="shared" si="1"/>
        <v>0.10730088495575207</v>
      </c>
    </row>
    <row r="81" spans="1:12" x14ac:dyDescent="0.25">
      <c r="A81" s="47">
        <v>180</v>
      </c>
      <c r="B81" s="51">
        <v>39981</v>
      </c>
      <c r="C81" s="52" t="s">
        <v>68</v>
      </c>
      <c r="D81" s="10">
        <v>5.04</v>
      </c>
      <c r="E81" s="10">
        <v>5.05</v>
      </c>
      <c r="F81" s="44">
        <v>0.5</v>
      </c>
      <c r="G81" s="49">
        <v>91</v>
      </c>
      <c r="H81" s="54">
        <v>1.05</v>
      </c>
      <c r="I81" s="55">
        <v>10.48</v>
      </c>
      <c r="J81" s="55">
        <v>9.68</v>
      </c>
      <c r="K81" s="56">
        <f t="shared" si="1"/>
        <v>9.2699884125144932E-2</v>
      </c>
    </row>
    <row r="82" spans="1:12" x14ac:dyDescent="0.25">
      <c r="A82" s="47">
        <v>180</v>
      </c>
      <c r="B82" s="51">
        <v>39986</v>
      </c>
      <c r="C82" s="52" t="s">
        <v>69</v>
      </c>
      <c r="D82" s="53">
        <v>4.95</v>
      </c>
      <c r="E82" s="53">
        <v>4.92</v>
      </c>
      <c r="F82" s="44">
        <v>0.5</v>
      </c>
      <c r="G82" s="49">
        <v>44</v>
      </c>
      <c r="H82" s="54">
        <v>1.02</v>
      </c>
      <c r="I82" s="55">
        <v>10.19</v>
      </c>
      <c r="J82" s="55">
        <v>9.3800000000000008</v>
      </c>
      <c r="K82" s="56">
        <f t="shared" si="1"/>
        <v>9.6889952153109887E-2</v>
      </c>
    </row>
    <row r="83" spans="1:12" x14ac:dyDescent="0.25">
      <c r="A83" s="47">
        <v>181</v>
      </c>
      <c r="B83" s="51">
        <v>39981</v>
      </c>
      <c r="C83" s="52" t="s">
        <v>68</v>
      </c>
      <c r="D83" s="10">
        <v>4.93</v>
      </c>
      <c r="E83" s="10">
        <v>5.09</v>
      </c>
      <c r="F83" s="44">
        <v>0.5</v>
      </c>
      <c r="G83" s="49">
        <v>114</v>
      </c>
      <c r="H83" s="54">
        <v>1.01</v>
      </c>
      <c r="I83" s="55">
        <v>10.41</v>
      </c>
      <c r="J83" s="55">
        <v>9.7200000000000006</v>
      </c>
      <c r="K83" s="56">
        <f t="shared" si="1"/>
        <v>7.9219288174511987E-2</v>
      </c>
    </row>
    <row r="84" spans="1:12" x14ac:dyDescent="0.25">
      <c r="A84" s="67">
        <v>181</v>
      </c>
      <c r="B84" s="68">
        <v>39967</v>
      </c>
      <c r="C84" s="69" t="s">
        <v>69</v>
      </c>
      <c r="D84" s="55">
        <v>4.99</v>
      </c>
      <c r="E84" s="55">
        <v>5.04</v>
      </c>
      <c r="F84" s="56">
        <v>0.5</v>
      </c>
      <c r="G84" s="70">
        <v>68</v>
      </c>
      <c r="H84" s="55">
        <v>1</v>
      </c>
      <c r="I84" s="55">
        <v>11.04</v>
      </c>
      <c r="J84" s="55">
        <v>10.119999999999999</v>
      </c>
      <c r="K84" s="46">
        <f t="shared" si="1"/>
        <v>0.10087719298245613</v>
      </c>
    </row>
    <row r="85" spans="1:12" x14ac:dyDescent="0.25">
      <c r="A85" s="47">
        <v>182</v>
      </c>
      <c r="B85" s="41">
        <v>39976</v>
      </c>
      <c r="C85" s="52" t="s">
        <v>68</v>
      </c>
      <c r="D85" s="10">
        <v>4.97</v>
      </c>
      <c r="E85" s="10">
        <v>5.08</v>
      </c>
      <c r="F85" s="44">
        <v>0.5</v>
      </c>
      <c r="G85" s="49">
        <v>97</v>
      </c>
      <c r="H85" s="66">
        <v>1.01</v>
      </c>
      <c r="I85" s="55">
        <v>10.34</v>
      </c>
      <c r="J85" s="55">
        <v>9.64</v>
      </c>
      <c r="K85" s="56">
        <f t="shared" si="1"/>
        <v>8.1112398609501646E-2</v>
      </c>
    </row>
    <row r="86" spans="1:12" x14ac:dyDescent="0.25">
      <c r="A86" s="47">
        <v>182</v>
      </c>
      <c r="B86" s="41">
        <v>39976</v>
      </c>
      <c r="C86" s="52" t="s">
        <v>69</v>
      </c>
      <c r="D86" s="10">
        <v>5.07</v>
      </c>
      <c r="E86" s="10">
        <v>4.95</v>
      </c>
      <c r="F86" s="44">
        <v>0.5</v>
      </c>
      <c r="G86" s="49">
        <v>39</v>
      </c>
      <c r="H86" s="66">
        <v>1.01</v>
      </c>
      <c r="I86" s="55">
        <v>10.9</v>
      </c>
      <c r="J86" s="55">
        <v>10.7</v>
      </c>
      <c r="K86" s="56">
        <f t="shared" si="1"/>
        <v>2.0639834881321061E-2</v>
      </c>
    </row>
    <row r="87" spans="1:12" x14ac:dyDescent="0.25">
      <c r="A87" s="47">
        <v>183</v>
      </c>
      <c r="B87" s="51">
        <v>39967</v>
      </c>
      <c r="C87" s="57" t="s">
        <v>68</v>
      </c>
      <c r="D87" s="12">
        <v>5.12</v>
      </c>
      <c r="E87" s="12">
        <v>5.15</v>
      </c>
      <c r="F87" s="46">
        <v>0.5</v>
      </c>
      <c r="G87" s="49">
        <v>87</v>
      </c>
      <c r="H87" s="12">
        <v>1.01</v>
      </c>
      <c r="I87" s="12">
        <v>10.97</v>
      </c>
      <c r="J87" s="12">
        <v>10.06</v>
      </c>
      <c r="K87" s="46">
        <f t="shared" si="1"/>
        <v>0.10055248618784531</v>
      </c>
    </row>
    <row r="88" spans="1:12" x14ac:dyDescent="0.25">
      <c r="A88" s="47">
        <v>183</v>
      </c>
      <c r="B88" s="51">
        <v>39967</v>
      </c>
      <c r="C88" s="57" t="s">
        <v>69</v>
      </c>
      <c r="D88" s="12">
        <v>5</v>
      </c>
      <c r="E88" s="12">
        <v>5.0199999999999996</v>
      </c>
      <c r="F88" s="46">
        <v>0.5</v>
      </c>
      <c r="G88" s="49">
        <v>39</v>
      </c>
      <c r="H88" s="12">
        <v>1.01</v>
      </c>
      <c r="I88" s="83">
        <v>12.33</v>
      </c>
      <c r="J88" s="12">
        <v>11.21</v>
      </c>
      <c r="K88" s="46">
        <f t="shared" si="1"/>
        <v>0.10980392156862737</v>
      </c>
    </row>
    <row r="89" spans="1:12" x14ac:dyDescent="0.25">
      <c r="A89" s="47">
        <v>184</v>
      </c>
      <c r="B89" s="41">
        <v>39976</v>
      </c>
      <c r="C89" s="48" t="s">
        <v>68</v>
      </c>
      <c r="D89" s="53">
        <v>5.0199999999999996</v>
      </c>
      <c r="E89" s="53">
        <v>5.13</v>
      </c>
      <c r="F89" s="44">
        <v>0.5</v>
      </c>
      <c r="G89" s="49">
        <v>202</v>
      </c>
      <c r="H89" s="12">
        <v>1.03</v>
      </c>
      <c r="I89" s="83">
        <v>10.6</v>
      </c>
      <c r="J89" s="12">
        <v>9.89</v>
      </c>
      <c r="K89" s="46">
        <f t="shared" si="1"/>
        <v>8.0135440180586798E-2</v>
      </c>
    </row>
    <row r="90" spans="1:12" x14ac:dyDescent="0.25">
      <c r="A90" s="47">
        <v>184</v>
      </c>
      <c r="B90" s="41">
        <v>39976</v>
      </c>
      <c r="C90" s="52" t="s">
        <v>69</v>
      </c>
      <c r="D90" s="10">
        <v>5.03</v>
      </c>
      <c r="E90" s="10">
        <v>5</v>
      </c>
      <c r="F90" s="44">
        <v>0.5</v>
      </c>
      <c r="G90" s="49">
        <v>103</v>
      </c>
      <c r="H90" s="66">
        <v>1.01</v>
      </c>
      <c r="I90" s="55">
        <v>10.76</v>
      </c>
      <c r="J90" s="55">
        <v>9.86</v>
      </c>
      <c r="K90" s="56">
        <f t="shared" si="1"/>
        <v>0.10169491525423734</v>
      </c>
    </row>
    <row r="91" spans="1:12" s="84" customFormat="1" x14ac:dyDescent="0.25">
      <c r="A91" s="47">
        <v>185</v>
      </c>
      <c r="B91" s="51">
        <v>39967</v>
      </c>
      <c r="C91" s="57" t="s">
        <v>68</v>
      </c>
      <c r="D91" s="12">
        <v>5.05</v>
      </c>
      <c r="E91" s="12">
        <v>5.0999999999999996</v>
      </c>
      <c r="F91" s="46">
        <v>0.5</v>
      </c>
      <c r="G91" s="70" t="s">
        <v>72</v>
      </c>
      <c r="H91" s="12">
        <v>1</v>
      </c>
      <c r="I91" s="12">
        <v>11.42</v>
      </c>
      <c r="J91" s="12">
        <v>10.55</v>
      </c>
      <c r="K91" s="46">
        <f t="shared" si="1"/>
        <v>9.109947643979048E-2</v>
      </c>
      <c r="L91"/>
    </row>
    <row r="92" spans="1:12" x14ac:dyDescent="0.25">
      <c r="A92" s="47">
        <v>185</v>
      </c>
      <c r="B92" s="51">
        <v>39967</v>
      </c>
      <c r="C92" s="57" t="s">
        <v>69</v>
      </c>
      <c r="D92" s="12">
        <v>5.33</v>
      </c>
      <c r="E92" s="12">
        <v>5.04</v>
      </c>
      <c r="F92" s="46">
        <v>0.5</v>
      </c>
      <c r="G92" s="49">
        <v>118</v>
      </c>
      <c r="H92" s="12">
        <v>1.01</v>
      </c>
      <c r="I92" s="12">
        <v>12.12</v>
      </c>
      <c r="J92" s="12">
        <v>11.07</v>
      </c>
      <c r="K92" s="46">
        <f t="shared" si="1"/>
        <v>0.10437375745526828</v>
      </c>
    </row>
    <row r="93" spans="1:12" x14ac:dyDescent="0.25">
      <c r="A93" s="47">
        <v>186</v>
      </c>
      <c r="B93" s="41">
        <v>39976</v>
      </c>
      <c r="C93" s="52" t="s">
        <v>68</v>
      </c>
      <c r="D93" s="10">
        <v>5.0599999999999996</v>
      </c>
      <c r="E93" s="10">
        <v>5</v>
      </c>
      <c r="F93" s="44">
        <v>0.5</v>
      </c>
      <c r="G93" s="49">
        <v>206</v>
      </c>
      <c r="H93" s="66">
        <v>1.02</v>
      </c>
      <c r="I93" s="55">
        <v>10.56</v>
      </c>
      <c r="J93" s="55">
        <v>9.84</v>
      </c>
      <c r="K93" s="56">
        <f t="shared" si="1"/>
        <v>8.1632653061224567E-2</v>
      </c>
    </row>
    <row r="94" spans="1:12" x14ac:dyDescent="0.25">
      <c r="A94" s="47">
        <v>186</v>
      </c>
      <c r="B94" s="41">
        <v>39976</v>
      </c>
      <c r="C94" s="52" t="s">
        <v>69</v>
      </c>
      <c r="D94" s="10">
        <v>5.12</v>
      </c>
      <c r="E94" s="10">
        <v>5.01</v>
      </c>
      <c r="F94" s="44">
        <v>0.5</v>
      </c>
      <c r="G94" s="49">
        <v>86</v>
      </c>
      <c r="H94" s="66">
        <v>1.03</v>
      </c>
      <c r="I94" s="55">
        <v>10.74</v>
      </c>
      <c r="J94" s="55">
        <v>9.93</v>
      </c>
      <c r="K94" s="56">
        <f t="shared" si="1"/>
        <v>9.1011235955056238E-2</v>
      </c>
    </row>
    <row r="95" spans="1:12" x14ac:dyDescent="0.25">
      <c r="A95" s="47">
        <v>187</v>
      </c>
      <c r="B95" s="41">
        <v>39976</v>
      </c>
      <c r="C95" s="52" t="s">
        <v>68</v>
      </c>
      <c r="D95" s="10">
        <v>4.99</v>
      </c>
      <c r="E95" s="10">
        <v>5.04</v>
      </c>
      <c r="F95" s="44">
        <v>0.5</v>
      </c>
      <c r="G95" s="49">
        <v>25</v>
      </c>
      <c r="H95" s="10">
        <v>1.01</v>
      </c>
      <c r="I95" s="55">
        <v>10.48</v>
      </c>
      <c r="J95" s="55">
        <v>9.7100000000000009</v>
      </c>
      <c r="K95" s="56">
        <f t="shared" si="1"/>
        <v>8.8505747126436718E-2</v>
      </c>
    </row>
    <row r="96" spans="1:12" x14ac:dyDescent="0.25">
      <c r="A96" s="47">
        <v>187</v>
      </c>
      <c r="B96" s="41">
        <v>39976</v>
      </c>
      <c r="C96" s="52" t="s">
        <v>69</v>
      </c>
      <c r="D96" s="10">
        <v>4.91</v>
      </c>
      <c r="E96" s="10">
        <v>4.9400000000000004</v>
      </c>
      <c r="F96" s="44">
        <v>0.5</v>
      </c>
      <c r="G96" s="49">
        <v>200</v>
      </c>
      <c r="H96" s="66">
        <v>1.03</v>
      </c>
      <c r="I96" s="55">
        <v>10.98</v>
      </c>
      <c r="J96" s="55">
        <v>10.050000000000001</v>
      </c>
      <c r="K96" s="56">
        <f t="shared" si="1"/>
        <v>0.10310421286031038</v>
      </c>
    </row>
    <row r="97" spans="1:11" x14ac:dyDescent="0.25">
      <c r="A97" s="47">
        <v>189</v>
      </c>
      <c r="B97" s="41">
        <v>39976</v>
      </c>
      <c r="C97" s="52" t="s">
        <v>68</v>
      </c>
      <c r="D97" s="10">
        <v>5.08</v>
      </c>
      <c r="E97" s="10">
        <v>4.97</v>
      </c>
      <c r="F97" s="44">
        <v>0.5</v>
      </c>
      <c r="G97" s="49">
        <v>113</v>
      </c>
      <c r="H97" s="66">
        <v>1.01</v>
      </c>
      <c r="I97" s="55">
        <v>11.16</v>
      </c>
      <c r="J97" s="55">
        <v>10.39</v>
      </c>
      <c r="K97" s="56">
        <f t="shared" si="1"/>
        <v>8.2089552238805916E-2</v>
      </c>
    </row>
    <row r="98" spans="1:11" x14ac:dyDescent="0.25">
      <c r="A98" s="47">
        <v>189</v>
      </c>
      <c r="B98" s="41">
        <v>39976</v>
      </c>
      <c r="C98" s="52" t="s">
        <v>69</v>
      </c>
      <c r="D98" s="10">
        <v>4.97</v>
      </c>
      <c r="E98" s="10">
        <v>4.99</v>
      </c>
      <c r="F98" s="44">
        <v>0.5</v>
      </c>
      <c r="G98" s="49">
        <v>30</v>
      </c>
      <c r="H98" s="66">
        <v>1.02</v>
      </c>
      <c r="I98" s="55">
        <v>10.57</v>
      </c>
      <c r="J98" s="55">
        <v>9.82</v>
      </c>
      <c r="K98" s="56">
        <f t="shared" si="1"/>
        <v>8.5227272727272721E-2</v>
      </c>
    </row>
    <row r="99" spans="1:11" x14ac:dyDescent="0.25">
      <c r="A99" s="47">
        <v>190</v>
      </c>
      <c r="B99" s="41">
        <v>39976</v>
      </c>
      <c r="C99" s="52" t="s">
        <v>68</v>
      </c>
      <c r="D99" s="10">
        <v>5.03</v>
      </c>
      <c r="E99" s="10">
        <v>5.03</v>
      </c>
      <c r="F99" s="44">
        <v>0.5</v>
      </c>
      <c r="G99" s="49">
        <v>119</v>
      </c>
      <c r="H99" s="66">
        <v>0.99</v>
      </c>
      <c r="I99" s="55">
        <v>10.66</v>
      </c>
      <c r="J99" s="55">
        <v>9.93</v>
      </c>
      <c r="K99" s="56">
        <f t="shared" si="1"/>
        <v>8.1655480984340098E-2</v>
      </c>
    </row>
    <row r="100" spans="1:11" x14ac:dyDescent="0.25">
      <c r="A100" s="47">
        <v>190</v>
      </c>
      <c r="B100" s="41">
        <v>39976</v>
      </c>
      <c r="C100" s="52" t="s">
        <v>69</v>
      </c>
      <c r="D100" s="10">
        <v>4.99</v>
      </c>
      <c r="E100" s="10">
        <v>4.9400000000000004</v>
      </c>
      <c r="F100" s="44">
        <v>0.5</v>
      </c>
      <c r="G100" s="49">
        <v>123</v>
      </c>
      <c r="H100" s="66">
        <v>0.99</v>
      </c>
      <c r="I100" s="55">
        <v>10.67</v>
      </c>
      <c r="J100" s="55">
        <v>9.8000000000000007</v>
      </c>
      <c r="K100" s="56">
        <f t="shared" si="1"/>
        <v>9.8751418842224645E-2</v>
      </c>
    </row>
    <row r="101" spans="1:11" x14ac:dyDescent="0.25">
      <c r="A101" s="47">
        <v>191</v>
      </c>
      <c r="B101" s="51">
        <v>39967</v>
      </c>
      <c r="C101" s="57" t="s">
        <v>68</v>
      </c>
      <c r="D101" s="12">
        <v>4.99</v>
      </c>
      <c r="E101" s="12">
        <v>4.9800000000000004</v>
      </c>
      <c r="F101" s="46">
        <v>0.5</v>
      </c>
      <c r="G101" s="49">
        <v>57</v>
      </c>
      <c r="H101" s="12">
        <v>1.01</v>
      </c>
      <c r="I101" s="12">
        <v>10.11</v>
      </c>
      <c r="J101" s="12">
        <v>9.3000000000000007</v>
      </c>
      <c r="K101" s="46">
        <f t="shared" si="1"/>
        <v>9.7708082026537829E-2</v>
      </c>
    </row>
    <row r="102" spans="1:11" x14ac:dyDescent="0.25">
      <c r="A102" s="47">
        <v>191</v>
      </c>
      <c r="B102" s="51">
        <v>39967</v>
      </c>
      <c r="C102" s="57" t="s">
        <v>69</v>
      </c>
      <c r="D102" s="12">
        <v>4.9400000000000004</v>
      </c>
      <c r="E102" s="12">
        <v>5.01</v>
      </c>
      <c r="F102" s="46">
        <v>0.5</v>
      </c>
      <c r="G102" s="49">
        <v>120</v>
      </c>
      <c r="H102" s="12">
        <v>1.01</v>
      </c>
      <c r="I102" s="12">
        <v>12.57</v>
      </c>
      <c r="J102" s="12">
        <v>11.37</v>
      </c>
      <c r="K102" s="46">
        <f t="shared" si="1"/>
        <v>0.11583011583011595</v>
      </c>
    </row>
    <row r="103" spans="1:11" x14ac:dyDescent="0.25">
      <c r="A103" s="47">
        <v>192</v>
      </c>
      <c r="B103" s="41">
        <v>39976</v>
      </c>
      <c r="C103" s="52" t="s">
        <v>68</v>
      </c>
      <c r="D103" s="10">
        <v>5.03</v>
      </c>
      <c r="E103" s="10">
        <v>5.0199999999999996</v>
      </c>
      <c r="F103" s="44">
        <v>0.5</v>
      </c>
      <c r="G103" s="49">
        <v>208</v>
      </c>
      <c r="H103" s="66">
        <v>1.04</v>
      </c>
      <c r="I103" s="55">
        <v>10.71</v>
      </c>
      <c r="J103" s="55">
        <v>9.9499999999999993</v>
      </c>
      <c r="K103" s="56">
        <f t="shared" si="1"/>
        <v>8.5297418630752145E-2</v>
      </c>
    </row>
    <row r="104" spans="1:11" x14ac:dyDescent="0.25">
      <c r="A104" s="47">
        <v>192</v>
      </c>
      <c r="B104" s="41">
        <v>39976</v>
      </c>
      <c r="C104" s="48" t="s">
        <v>69</v>
      </c>
      <c r="D104" s="10">
        <v>5.1100000000000003</v>
      </c>
      <c r="E104" s="10">
        <v>5.09</v>
      </c>
      <c r="F104" s="44">
        <v>0.5</v>
      </c>
      <c r="G104" s="49">
        <v>101</v>
      </c>
      <c r="H104" s="12">
        <v>1.06</v>
      </c>
      <c r="I104" s="12">
        <v>10.88</v>
      </c>
      <c r="J104" s="12">
        <v>10.09</v>
      </c>
      <c r="K104" s="46">
        <f t="shared" si="1"/>
        <v>8.748615725359922E-2</v>
      </c>
    </row>
    <row r="105" spans="1:11" x14ac:dyDescent="0.25">
      <c r="A105" s="47">
        <v>193</v>
      </c>
      <c r="B105" s="51">
        <v>39981</v>
      </c>
      <c r="C105" s="52" t="s">
        <v>68</v>
      </c>
      <c r="D105" s="10">
        <v>4.9800000000000004</v>
      </c>
      <c r="E105" s="10">
        <v>5.0999999999999996</v>
      </c>
      <c r="F105" s="44">
        <v>0.5</v>
      </c>
      <c r="G105" s="49">
        <v>66</v>
      </c>
      <c r="H105" s="54">
        <v>1</v>
      </c>
      <c r="I105" s="55">
        <v>10.5</v>
      </c>
      <c r="J105" s="55">
        <v>9.48</v>
      </c>
      <c r="K105" s="56">
        <f t="shared" si="1"/>
        <v>0.12028301886792447</v>
      </c>
    </row>
    <row r="106" spans="1:11" x14ac:dyDescent="0.25">
      <c r="A106" s="47">
        <v>193</v>
      </c>
      <c r="B106" s="51">
        <v>39981</v>
      </c>
      <c r="C106" s="52" t="s">
        <v>69</v>
      </c>
      <c r="D106" s="10">
        <v>4.97</v>
      </c>
      <c r="E106" s="10">
        <v>5.01</v>
      </c>
      <c r="F106" s="44">
        <v>0.5</v>
      </c>
      <c r="G106" s="49">
        <v>9</v>
      </c>
      <c r="H106" s="54">
        <v>0.99</v>
      </c>
      <c r="I106" s="55">
        <v>11.08</v>
      </c>
      <c r="J106" s="55">
        <v>9.91</v>
      </c>
      <c r="K106" s="56">
        <f t="shared" si="1"/>
        <v>0.1311659192825112</v>
      </c>
    </row>
    <row r="107" spans="1:11" x14ac:dyDescent="0.25">
      <c r="A107" s="47">
        <v>194</v>
      </c>
      <c r="B107" s="51">
        <v>39981</v>
      </c>
      <c r="C107" s="52" t="s">
        <v>68</v>
      </c>
      <c r="D107" s="10">
        <v>4.95</v>
      </c>
      <c r="E107" s="10">
        <v>5.05</v>
      </c>
      <c r="F107" s="44">
        <v>0.5</v>
      </c>
      <c r="G107" s="49">
        <v>104</v>
      </c>
      <c r="H107" s="54">
        <v>1</v>
      </c>
      <c r="I107" s="55">
        <v>10.220000000000001</v>
      </c>
      <c r="J107" s="55">
        <v>9.49</v>
      </c>
      <c r="K107" s="56">
        <f t="shared" si="1"/>
        <v>8.5983510011778605E-2</v>
      </c>
    </row>
    <row r="108" spans="1:11" x14ac:dyDescent="0.25">
      <c r="A108" s="71">
        <v>194</v>
      </c>
      <c r="B108" s="85">
        <v>39981</v>
      </c>
      <c r="C108" s="73" t="s">
        <v>69</v>
      </c>
      <c r="D108" s="74"/>
      <c r="E108" s="74"/>
      <c r="F108" s="75">
        <v>0.5</v>
      </c>
      <c r="G108" s="76">
        <v>35</v>
      </c>
      <c r="H108" s="86">
        <v>1.02</v>
      </c>
      <c r="I108" s="77">
        <v>10.52</v>
      </c>
      <c r="J108" s="77">
        <v>9.66</v>
      </c>
      <c r="K108" s="56">
        <f t="shared" si="1"/>
        <v>9.9537037037036966E-2</v>
      </c>
    </row>
    <row r="109" spans="1:11" x14ac:dyDescent="0.25">
      <c r="A109" s="47">
        <v>195</v>
      </c>
      <c r="B109" s="41">
        <v>39976</v>
      </c>
      <c r="C109" s="48" t="s">
        <v>68</v>
      </c>
      <c r="D109" s="10">
        <v>4.96</v>
      </c>
      <c r="E109" s="10">
        <v>5.09</v>
      </c>
      <c r="F109" s="44">
        <v>0.5</v>
      </c>
      <c r="G109" s="49">
        <v>63</v>
      </c>
      <c r="H109" s="12">
        <v>1.01</v>
      </c>
      <c r="I109" s="12">
        <v>11.39</v>
      </c>
      <c r="J109" s="12">
        <v>10.58</v>
      </c>
      <c r="K109" s="46">
        <f t="shared" si="1"/>
        <v>8.4639498432601934E-2</v>
      </c>
    </row>
    <row r="110" spans="1:11" x14ac:dyDescent="0.25">
      <c r="A110" s="47">
        <v>195</v>
      </c>
      <c r="B110" s="41">
        <v>39976</v>
      </c>
      <c r="C110" s="48" t="s">
        <v>69</v>
      </c>
      <c r="D110" s="12">
        <v>4.96</v>
      </c>
      <c r="E110" s="12">
        <v>5.03</v>
      </c>
      <c r="F110" s="44">
        <v>0.5</v>
      </c>
      <c r="G110" s="49">
        <v>33</v>
      </c>
      <c r="H110" s="12">
        <v>1.04</v>
      </c>
      <c r="I110" s="12">
        <v>10.72</v>
      </c>
      <c r="J110" s="12">
        <v>9.84</v>
      </c>
      <c r="K110" s="46">
        <f t="shared" si="1"/>
        <v>9.9999999999999881E-2</v>
      </c>
    </row>
    <row r="111" spans="1:11" x14ac:dyDescent="0.25">
      <c r="A111" s="47">
        <v>196</v>
      </c>
      <c r="B111" s="41">
        <v>39976</v>
      </c>
      <c r="C111" s="52" t="s">
        <v>68</v>
      </c>
      <c r="D111" s="10">
        <v>5</v>
      </c>
      <c r="E111" s="10">
        <v>5.0199999999999996</v>
      </c>
      <c r="F111" s="44">
        <v>0.5</v>
      </c>
      <c r="G111" s="49">
        <v>60</v>
      </c>
      <c r="H111" s="66">
        <v>1.01</v>
      </c>
      <c r="I111" s="55">
        <v>11.75</v>
      </c>
      <c r="J111" s="55">
        <v>11</v>
      </c>
      <c r="K111" s="56">
        <f t="shared" si="1"/>
        <v>7.5075075075075076E-2</v>
      </c>
    </row>
    <row r="112" spans="1:11" x14ac:dyDescent="0.25">
      <c r="A112" s="47">
        <v>196</v>
      </c>
      <c r="B112" s="41">
        <v>39976</v>
      </c>
      <c r="C112" s="52" t="s">
        <v>69</v>
      </c>
      <c r="D112" s="10">
        <v>5.09</v>
      </c>
      <c r="E112" s="10">
        <v>4.99</v>
      </c>
      <c r="F112" s="44">
        <v>0.5</v>
      </c>
      <c r="G112" s="49">
        <v>42</v>
      </c>
      <c r="H112" s="66">
        <v>1.04</v>
      </c>
      <c r="I112" s="55">
        <v>10.33</v>
      </c>
      <c r="J112" s="55">
        <v>9.6</v>
      </c>
      <c r="K112" s="56">
        <f t="shared" si="1"/>
        <v>8.5280373831775766E-2</v>
      </c>
    </row>
    <row r="113" spans="1:11" x14ac:dyDescent="0.25">
      <c r="A113" s="47">
        <v>197</v>
      </c>
      <c r="B113" s="51">
        <v>39967</v>
      </c>
      <c r="C113" s="57" t="s">
        <v>68</v>
      </c>
      <c r="D113" s="12">
        <v>5.01</v>
      </c>
      <c r="E113" s="12">
        <v>5.0599999999999996</v>
      </c>
      <c r="F113" s="46">
        <v>0.5</v>
      </c>
      <c r="G113" s="49">
        <v>65</v>
      </c>
      <c r="H113" s="12">
        <v>0.97</v>
      </c>
      <c r="I113" s="12">
        <v>10.48</v>
      </c>
      <c r="J113" s="12">
        <v>9.7100000000000009</v>
      </c>
      <c r="K113" s="46">
        <f t="shared" si="1"/>
        <v>8.8100686498855788E-2</v>
      </c>
    </row>
    <row r="114" spans="1:11" x14ac:dyDescent="0.25">
      <c r="A114" s="47">
        <v>197</v>
      </c>
      <c r="B114" s="51">
        <v>39967</v>
      </c>
      <c r="C114" s="57" t="s">
        <v>69</v>
      </c>
      <c r="D114" s="12">
        <v>5.0999999999999996</v>
      </c>
      <c r="E114" s="12">
        <v>5.09</v>
      </c>
      <c r="F114" s="46">
        <v>0.5</v>
      </c>
      <c r="G114" s="49">
        <v>40</v>
      </c>
      <c r="H114" s="12">
        <v>1</v>
      </c>
      <c r="I114" s="12">
        <v>10.69</v>
      </c>
      <c r="J114" s="12">
        <v>9.85</v>
      </c>
      <c r="K114" s="46">
        <f t="shared" si="1"/>
        <v>9.4915254237288124E-2</v>
      </c>
    </row>
    <row r="115" spans="1:11" x14ac:dyDescent="0.25">
      <c r="A115" s="47">
        <v>198</v>
      </c>
      <c r="B115" s="41">
        <v>39976</v>
      </c>
      <c r="C115" s="52" t="s">
        <v>68</v>
      </c>
      <c r="D115" s="10">
        <v>4.99</v>
      </c>
      <c r="E115" s="10">
        <v>4.91</v>
      </c>
      <c r="F115" s="44">
        <v>0.5</v>
      </c>
      <c r="G115" s="49">
        <v>11</v>
      </c>
      <c r="H115" s="66">
        <v>1.03</v>
      </c>
      <c r="I115" s="55">
        <v>11.35</v>
      </c>
      <c r="J115" s="55">
        <v>10.27</v>
      </c>
      <c r="K115" s="56">
        <f t="shared" si="1"/>
        <v>0.11688311688311689</v>
      </c>
    </row>
    <row r="116" spans="1:11" x14ac:dyDescent="0.25">
      <c r="A116" s="47">
        <v>198</v>
      </c>
      <c r="B116" s="41">
        <v>39976</v>
      </c>
      <c r="C116" s="52" t="s">
        <v>69</v>
      </c>
      <c r="D116" s="10">
        <v>4.92</v>
      </c>
      <c r="E116" s="10">
        <v>5.0599999999999996</v>
      </c>
      <c r="F116" s="44">
        <v>0.5</v>
      </c>
      <c r="G116" s="49">
        <v>82</v>
      </c>
      <c r="H116" s="66">
        <v>1</v>
      </c>
      <c r="I116" s="55">
        <v>10.55</v>
      </c>
      <c r="J116" s="55">
        <v>9.76</v>
      </c>
      <c r="K116" s="56">
        <f t="shared" si="1"/>
        <v>9.018264840182659E-2</v>
      </c>
    </row>
    <row r="117" spans="1:11" x14ac:dyDescent="0.25">
      <c r="A117" s="47">
        <v>199</v>
      </c>
      <c r="B117" s="51">
        <v>39981</v>
      </c>
      <c r="C117" s="52" t="s">
        <v>68</v>
      </c>
      <c r="D117" s="10">
        <v>5.03</v>
      </c>
      <c r="E117" s="10">
        <v>5.13</v>
      </c>
      <c r="F117" s="44">
        <v>0.5</v>
      </c>
      <c r="G117" s="49">
        <v>53</v>
      </c>
      <c r="H117" s="54">
        <v>0.99</v>
      </c>
      <c r="I117" s="55">
        <v>10.09</v>
      </c>
      <c r="J117" s="55">
        <v>9.3800000000000008</v>
      </c>
      <c r="K117" s="56">
        <f t="shared" si="1"/>
        <v>8.4624553039332417E-2</v>
      </c>
    </row>
    <row r="118" spans="1:11" x14ac:dyDescent="0.25">
      <c r="A118" s="47">
        <v>199</v>
      </c>
      <c r="B118" s="51">
        <v>39981</v>
      </c>
      <c r="C118" s="52" t="s">
        <v>69</v>
      </c>
      <c r="D118" s="10">
        <v>4.96</v>
      </c>
      <c r="E118" s="10">
        <v>4.95</v>
      </c>
      <c r="F118" s="44">
        <v>0.5</v>
      </c>
      <c r="G118" s="49">
        <v>77</v>
      </c>
      <c r="H118" s="54">
        <v>1</v>
      </c>
      <c r="I118" s="55">
        <v>10.06</v>
      </c>
      <c r="J118" s="55">
        <v>9.2200000000000006</v>
      </c>
      <c r="K118" s="56">
        <f t="shared" si="1"/>
        <v>0.10218978102189778</v>
      </c>
    </row>
    <row r="119" spans="1:11" x14ac:dyDescent="0.25">
      <c r="A119" s="47">
        <v>200</v>
      </c>
      <c r="B119" s="51">
        <v>39967</v>
      </c>
      <c r="C119" s="57" t="s">
        <v>68</v>
      </c>
      <c r="D119" s="12">
        <v>4.97</v>
      </c>
      <c r="E119" s="12">
        <v>5.01</v>
      </c>
      <c r="F119" s="46">
        <v>0.5</v>
      </c>
      <c r="G119" s="49">
        <v>63</v>
      </c>
      <c r="H119" s="12">
        <v>1.01</v>
      </c>
      <c r="I119" s="12">
        <v>12.89</v>
      </c>
      <c r="J119" s="12">
        <v>11.92</v>
      </c>
      <c r="K119" s="46">
        <f t="shared" si="1"/>
        <v>8.8909257561869903E-2</v>
      </c>
    </row>
    <row r="120" spans="1:11" x14ac:dyDescent="0.25">
      <c r="A120" s="47">
        <v>200</v>
      </c>
      <c r="B120" s="51">
        <v>39967</v>
      </c>
      <c r="C120" s="57" t="s">
        <v>69</v>
      </c>
      <c r="D120" s="12">
        <v>5</v>
      </c>
      <c r="E120" s="12">
        <v>4.9000000000000004</v>
      </c>
      <c r="F120" s="46">
        <v>0.5</v>
      </c>
      <c r="G120" s="49">
        <v>114</v>
      </c>
      <c r="H120" s="12">
        <v>1.01</v>
      </c>
      <c r="I120" s="12">
        <v>9.9600000000000009</v>
      </c>
      <c r="J120" s="12">
        <v>9.08</v>
      </c>
      <c r="K120" s="46">
        <f t="shared" si="1"/>
        <v>0.10904584882280059</v>
      </c>
    </row>
    <row r="121" spans="1:11" x14ac:dyDescent="0.25">
      <c r="A121" s="47">
        <v>201</v>
      </c>
      <c r="B121" s="51">
        <v>39981</v>
      </c>
      <c r="C121" s="52" t="s">
        <v>68</v>
      </c>
      <c r="D121" s="10">
        <v>5.01</v>
      </c>
      <c r="E121" s="10">
        <v>5.01</v>
      </c>
      <c r="F121" s="44">
        <v>0.5</v>
      </c>
      <c r="G121" s="49">
        <v>67</v>
      </c>
      <c r="H121" s="54">
        <v>1.01</v>
      </c>
      <c r="I121" s="55">
        <v>10.52</v>
      </c>
      <c r="J121" s="55">
        <v>9.76</v>
      </c>
      <c r="K121" s="56">
        <f t="shared" si="1"/>
        <v>8.6857142857142827E-2</v>
      </c>
    </row>
    <row r="122" spans="1:11" x14ac:dyDescent="0.25">
      <c r="A122" s="47">
        <v>201</v>
      </c>
      <c r="B122" s="51">
        <v>39981</v>
      </c>
      <c r="C122" s="52" t="s">
        <v>69</v>
      </c>
      <c r="D122" s="10">
        <v>5.04</v>
      </c>
      <c r="E122" s="10">
        <v>4.9400000000000004</v>
      </c>
      <c r="F122" s="44">
        <v>0.5</v>
      </c>
      <c r="G122" s="49">
        <v>2</v>
      </c>
      <c r="H122" s="54">
        <v>0.99</v>
      </c>
      <c r="I122" s="55">
        <v>10.23</v>
      </c>
      <c r="J122" s="55">
        <v>9.34</v>
      </c>
      <c r="K122" s="56">
        <f t="shared" si="1"/>
        <v>0.10658682634730546</v>
      </c>
    </row>
    <row r="123" spans="1:11" x14ac:dyDescent="0.25">
      <c r="A123" s="47">
        <v>202</v>
      </c>
      <c r="B123" s="51">
        <v>39986</v>
      </c>
      <c r="C123" s="52" t="s">
        <v>68</v>
      </c>
      <c r="D123" s="53">
        <v>5.18</v>
      </c>
      <c r="E123" s="53">
        <v>4.92</v>
      </c>
      <c r="F123" s="44">
        <v>0.5</v>
      </c>
      <c r="G123" s="49">
        <v>77</v>
      </c>
      <c r="H123" s="54">
        <v>1.01</v>
      </c>
      <c r="I123" s="55">
        <v>10.33</v>
      </c>
      <c r="J123" s="55">
        <v>9.52</v>
      </c>
      <c r="K123" s="56">
        <f t="shared" si="1"/>
        <v>9.5182138660399596E-2</v>
      </c>
    </row>
    <row r="124" spans="1:11" x14ac:dyDescent="0.25">
      <c r="A124" s="47">
        <v>202</v>
      </c>
      <c r="B124" s="51">
        <v>39986</v>
      </c>
      <c r="C124" s="52" t="s">
        <v>69</v>
      </c>
      <c r="D124" s="53">
        <v>5.1100000000000003</v>
      </c>
      <c r="E124" s="53">
        <v>4.9800000000000004</v>
      </c>
      <c r="F124" s="44">
        <v>0.5</v>
      </c>
      <c r="G124" s="49">
        <v>76</v>
      </c>
      <c r="H124" s="54">
        <v>0.98</v>
      </c>
      <c r="I124" s="55">
        <v>12.06</v>
      </c>
      <c r="J124" s="55">
        <v>11.08</v>
      </c>
      <c r="K124" s="56">
        <f t="shared" si="1"/>
        <v>9.7029702970297074E-2</v>
      </c>
    </row>
    <row r="125" spans="1:11" x14ac:dyDescent="0.25">
      <c r="A125" s="47">
        <v>203</v>
      </c>
      <c r="B125" s="51">
        <v>39986</v>
      </c>
      <c r="C125" s="52" t="s">
        <v>68</v>
      </c>
      <c r="D125" s="53">
        <v>5.14</v>
      </c>
      <c r="E125" s="53">
        <v>5.04</v>
      </c>
      <c r="F125" s="44">
        <v>0.5</v>
      </c>
      <c r="G125" s="49">
        <v>87</v>
      </c>
      <c r="H125" s="54">
        <v>1</v>
      </c>
      <c r="I125" s="55">
        <v>11.76</v>
      </c>
      <c r="J125" s="55">
        <v>10.99</v>
      </c>
      <c r="K125" s="56">
        <f t="shared" si="1"/>
        <v>7.7077077077077033E-2</v>
      </c>
    </row>
    <row r="126" spans="1:11" x14ac:dyDescent="0.25">
      <c r="A126" s="47">
        <v>203</v>
      </c>
      <c r="B126" s="51">
        <v>39986</v>
      </c>
      <c r="C126" s="52" t="s">
        <v>69</v>
      </c>
      <c r="D126" s="53">
        <v>5.1100000000000003</v>
      </c>
      <c r="E126" s="53">
        <v>4.96</v>
      </c>
      <c r="F126" s="44">
        <v>0.5</v>
      </c>
      <c r="G126" s="49">
        <v>102</v>
      </c>
      <c r="H126" s="54">
        <v>1.05</v>
      </c>
      <c r="I126" s="55">
        <v>11.8</v>
      </c>
      <c r="J126" s="55">
        <v>10.85</v>
      </c>
      <c r="K126" s="56">
        <f t="shared" si="1"/>
        <v>9.6938775510204203E-2</v>
      </c>
    </row>
    <row r="127" spans="1:11" x14ac:dyDescent="0.25">
      <c r="A127" s="47">
        <v>204</v>
      </c>
      <c r="B127" s="41">
        <v>39976</v>
      </c>
      <c r="C127" s="52" t="s">
        <v>68</v>
      </c>
      <c r="D127" s="10">
        <v>4.99</v>
      </c>
      <c r="E127" s="10">
        <v>4.93</v>
      </c>
      <c r="F127" s="44">
        <v>0.5</v>
      </c>
      <c r="G127" s="49">
        <v>20</v>
      </c>
      <c r="H127" s="66">
        <v>0.98</v>
      </c>
      <c r="I127" s="55">
        <v>10.26</v>
      </c>
      <c r="J127" s="55">
        <v>9.5500000000000007</v>
      </c>
      <c r="K127" s="56">
        <f t="shared" si="1"/>
        <v>8.2847141190198259E-2</v>
      </c>
    </row>
    <row r="128" spans="1:11" x14ac:dyDescent="0.25">
      <c r="A128" s="47">
        <v>204</v>
      </c>
      <c r="B128" s="41">
        <v>39976</v>
      </c>
      <c r="C128" s="52" t="s">
        <v>69</v>
      </c>
      <c r="D128" s="10">
        <v>5.0599999999999996</v>
      </c>
      <c r="E128" s="10">
        <v>5</v>
      </c>
      <c r="F128" s="44">
        <v>0.5</v>
      </c>
      <c r="G128" s="49">
        <v>41</v>
      </c>
      <c r="H128" s="66">
        <v>1.01</v>
      </c>
      <c r="I128" s="55">
        <v>11.1</v>
      </c>
      <c r="J128" s="55">
        <v>10.3</v>
      </c>
      <c r="K128" s="56">
        <f t="shared" si="1"/>
        <v>8.6114101184068773E-2</v>
      </c>
    </row>
    <row r="129" spans="1:11" x14ac:dyDescent="0.25">
      <c r="A129" s="47">
        <v>205</v>
      </c>
      <c r="B129" s="51">
        <v>39967</v>
      </c>
      <c r="C129" s="57" t="s">
        <v>68</v>
      </c>
      <c r="D129" s="12">
        <v>5.01</v>
      </c>
      <c r="E129" s="12">
        <v>5.09</v>
      </c>
      <c r="F129" s="46">
        <v>0.5</v>
      </c>
      <c r="G129" s="49">
        <v>91</v>
      </c>
      <c r="H129" s="12">
        <v>1.04</v>
      </c>
      <c r="I129" s="12">
        <v>11.07</v>
      </c>
      <c r="J129" s="12">
        <v>10.199999999999999</v>
      </c>
      <c r="K129" s="46">
        <f t="shared" si="1"/>
        <v>9.4978165938864739E-2</v>
      </c>
    </row>
    <row r="130" spans="1:11" x14ac:dyDescent="0.25">
      <c r="A130" s="47">
        <v>205</v>
      </c>
      <c r="B130" s="51">
        <v>39967</v>
      </c>
      <c r="C130" s="57" t="s">
        <v>69</v>
      </c>
      <c r="D130" s="12">
        <v>5.09</v>
      </c>
      <c r="E130" s="12">
        <v>5.04</v>
      </c>
      <c r="F130" s="46">
        <v>0.5</v>
      </c>
      <c r="G130" s="49">
        <v>106</v>
      </c>
      <c r="H130" s="12">
        <v>0.97</v>
      </c>
      <c r="I130" s="12">
        <v>11.24</v>
      </c>
      <c r="J130" s="12">
        <v>10.17</v>
      </c>
      <c r="K130" s="46">
        <f t="shared" si="1"/>
        <v>0.11630434782608699</v>
      </c>
    </row>
    <row r="131" spans="1:11" x14ac:dyDescent="0.25">
      <c r="A131" s="47">
        <v>206</v>
      </c>
      <c r="B131" s="51">
        <v>39986</v>
      </c>
      <c r="C131" s="52" t="s">
        <v>68</v>
      </c>
      <c r="D131" s="10">
        <v>5.1100000000000003</v>
      </c>
      <c r="E131" s="10">
        <v>5.09</v>
      </c>
      <c r="F131" s="44">
        <v>0.5</v>
      </c>
      <c r="G131" s="49">
        <v>8</v>
      </c>
      <c r="H131" s="54">
        <v>1.02</v>
      </c>
      <c r="I131" s="55">
        <v>10.6</v>
      </c>
      <c r="J131" s="55">
        <v>9.7899999999999991</v>
      </c>
      <c r="K131" s="56">
        <f t="shared" si="1"/>
        <v>9.2360319270239508E-2</v>
      </c>
    </row>
    <row r="132" spans="1:11" x14ac:dyDescent="0.25">
      <c r="A132" s="47">
        <v>206</v>
      </c>
      <c r="B132" s="51">
        <v>39981</v>
      </c>
      <c r="C132" s="52" t="s">
        <v>69</v>
      </c>
      <c r="D132" s="10">
        <v>5.0199999999999996</v>
      </c>
      <c r="E132" s="10">
        <v>4.97</v>
      </c>
      <c r="F132" s="44">
        <v>0.5</v>
      </c>
      <c r="G132" s="49">
        <v>37</v>
      </c>
      <c r="H132" s="54">
        <v>1.04</v>
      </c>
      <c r="I132" s="55">
        <v>10.67</v>
      </c>
      <c r="J132" s="55">
        <v>9.86</v>
      </c>
      <c r="K132" s="56">
        <f t="shared" ref="K132:K193" si="2">((I132-H132)-(J132-H132))/((J132-H132))</f>
        <v>9.1836734693877403E-2</v>
      </c>
    </row>
    <row r="133" spans="1:11" x14ac:dyDescent="0.25">
      <c r="A133" s="47">
        <v>207</v>
      </c>
      <c r="B133" s="41">
        <v>39976</v>
      </c>
      <c r="C133" s="52" t="s">
        <v>68</v>
      </c>
      <c r="D133" s="10">
        <v>5.2</v>
      </c>
      <c r="E133" s="10">
        <v>5.0999999999999996</v>
      </c>
      <c r="F133" s="44">
        <v>0.5</v>
      </c>
      <c r="G133" s="49">
        <v>72</v>
      </c>
      <c r="H133" s="66">
        <v>1</v>
      </c>
      <c r="I133" s="55">
        <v>11.26</v>
      </c>
      <c r="J133" s="55">
        <v>10.58</v>
      </c>
      <c r="K133" s="56">
        <f t="shared" si="2"/>
        <v>7.0981210855949869E-2</v>
      </c>
    </row>
    <row r="134" spans="1:11" x14ac:dyDescent="0.25">
      <c r="A134" s="47">
        <v>207</v>
      </c>
      <c r="B134" s="87">
        <v>39976</v>
      </c>
      <c r="C134" s="48" t="s">
        <v>69</v>
      </c>
      <c r="D134" s="10">
        <v>4.96</v>
      </c>
      <c r="E134" s="10">
        <v>5.04</v>
      </c>
      <c r="F134" s="81">
        <v>0.5</v>
      </c>
      <c r="G134" s="49">
        <v>5</v>
      </c>
      <c r="H134" s="12">
        <v>1</v>
      </c>
      <c r="I134" s="12">
        <v>10.84</v>
      </c>
      <c r="J134" s="12">
        <v>10.050000000000001</v>
      </c>
      <c r="K134" s="46">
        <f t="shared" si="2"/>
        <v>8.7292817679557905E-2</v>
      </c>
    </row>
    <row r="135" spans="1:11" x14ac:dyDescent="0.25">
      <c r="A135" s="47">
        <v>208</v>
      </c>
      <c r="B135" s="88">
        <v>39981</v>
      </c>
      <c r="C135" s="52" t="s">
        <v>68</v>
      </c>
      <c r="D135" s="10">
        <v>4.97</v>
      </c>
      <c r="E135" s="10">
        <v>5.09</v>
      </c>
      <c r="F135" s="81">
        <v>0.5</v>
      </c>
      <c r="G135" s="49">
        <v>79</v>
      </c>
      <c r="H135" s="54">
        <v>1</v>
      </c>
      <c r="I135" s="55">
        <v>10.47</v>
      </c>
      <c r="J135" s="55">
        <v>9.69</v>
      </c>
      <c r="K135" s="56">
        <f t="shared" si="2"/>
        <v>8.9758342922900025E-2</v>
      </c>
    </row>
    <row r="136" spans="1:11" x14ac:dyDescent="0.25">
      <c r="A136" s="47">
        <v>208</v>
      </c>
      <c r="B136" s="88">
        <v>39986</v>
      </c>
      <c r="C136" s="52" t="s">
        <v>69</v>
      </c>
      <c r="D136" s="53">
        <v>5.08</v>
      </c>
      <c r="E136" s="53">
        <v>5</v>
      </c>
      <c r="F136" s="81">
        <v>0.5</v>
      </c>
      <c r="G136" s="49">
        <v>47</v>
      </c>
      <c r="H136" s="54">
        <v>1.02</v>
      </c>
      <c r="I136" s="55">
        <v>10.39</v>
      </c>
      <c r="J136" s="55">
        <v>9.49</v>
      </c>
      <c r="K136" s="56">
        <f t="shared" si="2"/>
        <v>0.10625737898465175</v>
      </c>
    </row>
    <row r="137" spans="1:11" x14ac:dyDescent="0.25">
      <c r="A137" s="47">
        <v>209</v>
      </c>
      <c r="B137" s="88">
        <v>39986</v>
      </c>
      <c r="C137" s="52" t="s">
        <v>68</v>
      </c>
      <c r="D137" s="53">
        <v>4.9000000000000004</v>
      </c>
      <c r="E137" s="53">
        <v>5.01</v>
      </c>
      <c r="F137" s="81">
        <v>0.5</v>
      </c>
      <c r="G137" s="49">
        <v>106</v>
      </c>
      <c r="H137" s="54">
        <v>0.98</v>
      </c>
      <c r="I137" s="55">
        <v>12.92</v>
      </c>
      <c r="J137" s="55">
        <v>12.07</v>
      </c>
      <c r="K137" s="56">
        <f t="shared" si="2"/>
        <v>7.6645626690712329E-2</v>
      </c>
    </row>
    <row r="138" spans="1:11" x14ac:dyDescent="0.25">
      <c r="A138" s="47">
        <v>209</v>
      </c>
      <c r="B138" s="88">
        <v>39986</v>
      </c>
      <c r="C138" s="52" t="s">
        <v>69</v>
      </c>
      <c r="D138" s="53">
        <v>5.0199999999999996</v>
      </c>
      <c r="E138" s="53">
        <v>4.97</v>
      </c>
      <c r="F138" s="81">
        <v>0.5</v>
      </c>
      <c r="G138" s="49">
        <v>81</v>
      </c>
      <c r="H138" s="54">
        <v>1.03</v>
      </c>
      <c r="I138" s="55">
        <v>11.13</v>
      </c>
      <c r="J138" s="55">
        <v>10.25</v>
      </c>
      <c r="K138" s="56">
        <f t="shared" si="2"/>
        <v>9.5444685466377521E-2</v>
      </c>
    </row>
    <row r="139" spans="1:11" x14ac:dyDescent="0.25">
      <c r="A139" s="47">
        <v>210</v>
      </c>
      <c r="B139" s="88">
        <v>39986</v>
      </c>
      <c r="C139" s="89" t="s">
        <v>68</v>
      </c>
      <c r="D139" s="53">
        <v>5.05</v>
      </c>
      <c r="E139" s="53">
        <v>5.03</v>
      </c>
      <c r="F139" s="81">
        <v>0.5</v>
      </c>
      <c r="G139" s="49">
        <v>64</v>
      </c>
      <c r="H139" s="54">
        <v>1.02</v>
      </c>
      <c r="I139" s="55">
        <v>11.87</v>
      </c>
      <c r="J139" s="55">
        <v>10.84</v>
      </c>
      <c r="K139" s="55">
        <f t="shared" si="2"/>
        <v>0.10488798370672091</v>
      </c>
    </row>
    <row r="140" spans="1:11" x14ac:dyDescent="0.25">
      <c r="A140" s="47">
        <v>210</v>
      </c>
      <c r="B140" s="88">
        <v>39986</v>
      </c>
      <c r="C140" s="52" t="s">
        <v>69</v>
      </c>
      <c r="D140" s="10">
        <v>5.024</v>
      </c>
      <c r="E140" s="10">
        <v>5.0199999999999996</v>
      </c>
      <c r="F140" s="81">
        <v>0.5</v>
      </c>
      <c r="G140" s="49">
        <v>202</v>
      </c>
      <c r="H140" s="54">
        <v>1.0249999999999999</v>
      </c>
      <c r="I140" s="55">
        <v>11.182</v>
      </c>
      <c r="J140" s="55">
        <v>10.01</v>
      </c>
      <c r="K140" s="55">
        <f t="shared" si="2"/>
        <v>0.13043962159154154</v>
      </c>
    </row>
    <row r="141" spans="1:11" x14ac:dyDescent="0.25">
      <c r="A141" s="71">
        <v>229</v>
      </c>
      <c r="B141" s="90">
        <v>39967</v>
      </c>
      <c r="C141" s="91" t="s">
        <v>68</v>
      </c>
      <c r="D141" s="77"/>
      <c r="E141" s="77"/>
      <c r="F141" s="77">
        <v>0.5</v>
      </c>
      <c r="G141" s="76">
        <v>7</v>
      </c>
      <c r="H141" s="77">
        <v>0.99</v>
      </c>
      <c r="I141" s="77">
        <v>11.86</v>
      </c>
      <c r="J141" s="77">
        <v>10.82</v>
      </c>
      <c r="K141" s="12">
        <f t="shared" si="2"/>
        <v>0.10579857578840277</v>
      </c>
    </row>
    <row r="142" spans="1:11" x14ac:dyDescent="0.25">
      <c r="A142" s="47">
        <v>246</v>
      </c>
      <c r="B142" s="88">
        <v>39986</v>
      </c>
      <c r="C142" s="52" t="s">
        <v>68</v>
      </c>
      <c r="D142" s="53">
        <v>4.9000000000000004</v>
      </c>
      <c r="E142" s="53">
        <v>5</v>
      </c>
      <c r="F142" s="81">
        <v>0.5</v>
      </c>
      <c r="G142" s="49">
        <v>60</v>
      </c>
      <c r="H142" s="54">
        <v>1</v>
      </c>
      <c r="I142" s="55">
        <v>10.31</v>
      </c>
      <c r="J142" s="55">
        <v>9.52</v>
      </c>
      <c r="K142" s="55">
        <f t="shared" si="2"/>
        <v>9.2723004694835798E-2</v>
      </c>
    </row>
    <row r="143" spans="1:11" x14ac:dyDescent="0.25">
      <c r="A143" s="47">
        <v>246</v>
      </c>
      <c r="B143" s="88">
        <v>39986</v>
      </c>
      <c r="C143" s="52" t="s">
        <v>69</v>
      </c>
      <c r="D143" s="53">
        <v>4.9800000000000004</v>
      </c>
      <c r="E143" s="53">
        <v>4.9400000000000004</v>
      </c>
      <c r="F143" s="81">
        <v>0.5</v>
      </c>
      <c r="G143" s="49">
        <v>104</v>
      </c>
      <c r="H143" s="54">
        <v>1.01</v>
      </c>
      <c r="I143" s="55">
        <v>10.44</v>
      </c>
      <c r="J143" s="55">
        <v>9.44</v>
      </c>
      <c r="K143" s="55">
        <f t="shared" si="2"/>
        <v>0.11862396204033215</v>
      </c>
    </row>
    <row r="144" spans="1:11" x14ac:dyDescent="0.25">
      <c r="A144" s="47">
        <v>247</v>
      </c>
      <c r="B144" s="88">
        <v>39967</v>
      </c>
      <c r="C144" s="57" t="s">
        <v>68</v>
      </c>
      <c r="D144" s="12">
        <v>4.9800000000000004</v>
      </c>
      <c r="E144" s="12">
        <v>5.04</v>
      </c>
      <c r="F144" s="12">
        <v>0.5</v>
      </c>
      <c r="G144" s="49">
        <v>53</v>
      </c>
      <c r="H144" s="12">
        <v>1</v>
      </c>
      <c r="I144" s="12">
        <v>11.94</v>
      </c>
      <c r="J144" s="12">
        <v>10.95</v>
      </c>
      <c r="K144" s="12">
        <f t="shared" si="2"/>
        <v>9.9497487437185964E-2</v>
      </c>
    </row>
    <row r="145" spans="1:11" x14ac:dyDescent="0.25">
      <c r="A145" s="47">
        <v>247</v>
      </c>
      <c r="B145" s="88">
        <v>39967</v>
      </c>
      <c r="C145" s="57" t="s">
        <v>69</v>
      </c>
      <c r="D145" s="12">
        <v>5.01</v>
      </c>
      <c r="E145" s="12">
        <v>5.0599999999999996</v>
      </c>
      <c r="F145" s="12">
        <v>0.5</v>
      </c>
      <c r="G145" s="49">
        <v>9</v>
      </c>
      <c r="H145" s="12">
        <v>0.99</v>
      </c>
      <c r="I145" s="12">
        <v>11.36</v>
      </c>
      <c r="J145" s="12">
        <v>10.26</v>
      </c>
      <c r="K145" s="12">
        <f t="shared" si="2"/>
        <v>0.11866235167206038</v>
      </c>
    </row>
    <row r="146" spans="1:11" x14ac:dyDescent="0.25">
      <c r="A146" s="47">
        <v>248</v>
      </c>
      <c r="B146" s="87">
        <v>39976</v>
      </c>
      <c r="C146" s="52" t="s">
        <v>68</v>
      </c>
      <c r="D146" s="10">
        <v>5.05</v>
      </c>
      <c r="E146" s="10">
        <v>5.07</v>
      </c>
      <c r="F146" s="81">
        <v>0.5</v>
      </c>
      <c r="G146" s="49">
        <v>92</v>
      </c>
      <c r="H146" s="66">
        <v>1.01</v>
      </c>
      <c r="I146" s="55">
        <v>10.81</v>
      </c>
      <c r="J146" s="55">
        <v>9.98</v>
      </c>
      <c r="K146" s="55">
        <f t="shared" si="2"/>
        <v>9.2530657748049056E-2</v>
      </c>
    </row>
    <row r="147" spans="1:11" x14ac:dyDescent="0.25">
      <c r="A147" s="47">
        <v>248</v>
      </c>
      <c r="B147" s="87">
        <v>39976</v>
      </c>
      <c r="C147" s="52" t="s">
        <v>69</v>
      </c>
      <c r="D147" s="10">
        <v>5.15</v>
      </c>
      <c r="E147" s="10">
        <v>5</v>
      </c>
      <c r="F147" s="81">
        <v>0.5</v>
      </c>
      <c r="G147" s="49">
        <v>124</v>
      </c>
      <c r="H147" s="66">
        <v>1</v>
      </c>
      <c r="I147" s="55">
        <v>10.66</v>
      </c>
      <c r="J147" s="55">
        <v>9.85</v>
      </c>
      <c r="K147" s="55">
        <f t="shared" si="2"/>
        <v>9.1525423728813615E-2</v>
      </c>
    </row>
    <row r="148" spans="1:11" x14ac:dyDescent="0.25">
      <c r="A148" s="47">
        <v>249</v>
      </c>
      <c r="B148" s="88">
        <v>39986</v>
      </c>
      <c r="C148" s="52" t="s">
        <v>68</v>
      </c>
      <c r="D148" s="53">
        <v>5.0599999999999996</v>
      </c>
      <c r="E148" s="53">
        <v>5.0599999999999996</v>
      </c>
      <c r="F148" s="81">
        <v>0.5</v>
      </c>
      <c r="G148" s="49">
        <v>107</v>
      </c>
      <c r="H148" s="54">
        <v>1.03</v>
      </c>
      <c r="I148" s="55">
        <v>10.79</v>
      </c>
      <c r="J148" s="55">
        <v>9.92</v>
      </c>
      <c r="K148" s="55">
        <f t="shared" si="2"/>
        <v>9.7862767154105648E-2</v>
      </c>
    </row>
    <row r="149" spans="1:11" x14ac:dyDescent="0.25">
      <c r="A149" s="47">
        <v>249</v>
      </c>
      <c r="B149" s="88">
        <v>39986</v>
      </c>
      <c r="C149" s="52" t="s">
        <v>69</v>
      </c>
      <c r="D149" s="10">
        <v>5.0999999999999996</v>
      </c>
      <c r="E149" s="10">
        <v>4.92</v>
      </c>
      <c r="F149" s="81">
        <v>0.5</v>
      </c>
      <c r="G149" s="49">
        <v>14</v>
      </c>
      <c r="H149" s="54">
        <v>0.98</v>
      </c>
      <c r="I149" s="55">
        <v>11.06</v>
      </c>
      <c r="J149" s="55">
        <v>9.9499999999999993</v>
      </c>
      <c r="K149" s="55">
        <f t="shared" si="2"/>
        <v>0.12374581939799346</v>
      </c>
    </row>
    <row r="150" spans="1:11" x14ac:dyDescent="0.25">
      <c r="A150" s="47">
        <v>250</v>
      </c>
      <c r="B150" s="87">
        <v>39976</v>
      </c>
      <c r="C150" s="48" t="s">
        <v>68</v>
      </c>
      <c r="D150" s="12">
        <v>5.0599999999999996</v>
      </c>
      <c r="E150" s="12">
        <v>5.1100000000000003</v>
      </c>
      <c r="F150" s="81">
        <v>0.5</v>
      </c>
      <c r="G150" s="49">
        <v>66</v>
      </c>
      <c r="H150" s="12">
        <v>1.01</v>
      </c>
      <c r="I150" s="12">
        <v>10.25</v>
      </c>
      <c r="J150" s="12">
        <v>9.48</v>
      </c>
      <c r="K150" s="12">
        <f t="shared" si="2"/>
        <v>9.0909090909090856E-2</v>
      </c>
    </row>
    <row r="151" spans="1:11" x14ac:dyDescent="0.25">
      <c r="A151" s="47">
        <v>250</v>
      </c>
      <c r="B151" s="87">
        <v>39976</v>
      </c>
      <c r="C151" s="52" t="s">
        <v>69</v>
      </c>
      <c r="D151" s="10">
        <v>5.01</v>
      </c>
      <c r="E151" s="10">
        <v>5.04</v>
      </c>
      <c r="F151" s="81">
        <v>0.5</v>
      </c>
      <c r="G151" s="49">
        <v>24</v>
      </c>
      <c r="H151" s="66">
        <v>1.03</v>
      </c>
      <c r="I151" s="55">
        <v>10.48</v>
      </c>
      <c r="J151" s="55">
        <v>9.6199999999999992</v>
      </c>
      <c r="K151" s="55">
        <f t="shared" si="2"/>
        <v>0.10011641443539013</v>
      </c>
    </row>
    <row r="152" spans="1:11" x14ac:dyDescent="0.25">
      <c r="A152" s="47">
        <v>251</v>
      </c>
      <c r="B152" s="88">
        <v>39986</v>
      </c>
      <c r="C152" s="52" t="s">
        <v>68</v>
      </c>
      <c r="D152" s="10">
        <v>5.03</v>
      </c>
      <c r="E152" s="10">
        <v>5.08</v>
      </c>
      <c r="F152" s="81">
        <v>0.5</v>
      </c>
      <c r="G152" s="49">
        <v>65</v>
      </c>
      <c r="H152" s="54">
        <v>1.02</v>
      </c>
      <c r="I152" s="55">
        <v>10.119999999999999</v>
      </c>
      <c r="J152" s="55">
        <v>9.31</v>
      </c>
      <c r="K152" s="55">
        <f t="shared" si="2"/>
        <v>9.7708082026537829E-2</v>
      </c>
    </row>
    <row r="153" spans="1:11" x14ac:dyDescent="0.25">
      <c r="A153" s="47">
        <v>251</v>
      </c>
      <c r="B153" s="88">
        <v>39986</v>
      </c>
      <c r="C153" s="52" t="s">
        <v>69</v>
      </c>
      <c r="D153" s="53">
        <v>4.9530000000000003</v>
      </c>
      <c r="E153" s="53">
        <v>5.05</v>
      </c>
      <c r="F153" s="81">
        <v>0.5</v>
      </c>
      <c r="G153" s="49">
        <v>201</v>
      </c>
      <c r="H153" s="54">
        <v>1.03</v>
      </c>
      <c r="I153" s="55">
        <v>10.28</v>
      </c>
      <c r="J153" s="55">
        <v>9.39</v>
      </c>
      <c r="K153" s="55">
        <f t="shared" si="2"/>
        <v>0.1064593301435405</v>
      </c>
    </row>
    <row r="154" spans="1:11" x14ac:dyDescent="0.25">
      <c r="A154" s="47">
        <v>252</v>
      </c>
      <c r="B154" s="87">
        <v>39976</v>
      </c>
      <c r="C154" s="52" t="s">
        <v>68</v>
      </c>
      <c r="D154" s="10">
        <v>4.96</v>
      </c>
      <c r="E154" s="10">
        <v>5.07</v>
      </c>
      <c r="F154" s="81">
        <v>0.5</v>
      </c>
      <c r="G154" s="49">
        <v>34</v>
      </c>
      <c r="H154" s="66">
        <v>1.01</v>
      </c>
      <c r="I154" s="55">
        <v>10.37</v>
      </c>
      <c r="J154" s="55">
        <v>9.65</v>
      </c>
      <c r="K154" s="55">
        <f t="shared" si="2"/>
        <v>8.333333333333319E-2</v>
      </c>
    </row>
    <row r="155" spans="1:11" x14ac:dyDescent="0.25">
      <c r="A155" s="47">
        <v>252</v>
      </c>
      <c r="B155" s="87">
        <v>39976</v>
      </c>
      <c r="C155" s="48" t="s">
        <v>69</v>
      </c>
      <c r="D155" s="10">
        <v>5.09</v>
      </c>
      <c r="E155" s="10">
        <v>4.92</v>
      </c>
      <c r="F155" s="81">
        <v>0.5</v>
      </c>
      <c r="G155" s="49">
        <v>46</v>
      </c>
      <c r="H155" s="12">
        <v>1.02</v>
      </c>
      <c r="I155" s="12">
        <v>10.47</v>
      </c>
      <c r="J155" s="12">
        <v>9.6300000000000008</v>
      </c>
      <c r="K155" s="12">
        <f t="shared" si="2"/>
        <v>9.7560975609756073E-2</v>
      </c>
    </row>
    <row r="156" spans="1:11" x14ac:dyDescent="0.25">
      <c r="A156" s="47">
        <v>253</v>
      </c>
      <c r="B156" s="88">
        <v>39986</v>
      </c>
      <c r="C156" s="52" t="s">
        <v>68</v>
      </c>
      <c r="D156" s="53">
        <v>5.14</v>
      </c>
      <c r="E156" s="53">
        <v>5.18</v>
      </c>
      <c r="F156" s="81">
        <v>0.5</v>
      </c>
      <c r="G156" s="49">
        <v>69</v>
      </c>
      <c r="H156" s="54">
        <v>1.02</v>
      </c>
      <c r="I156" s="55">
        <v>10.5</v>
      </c>
      <c r="J156" s="55">
        <v>9.69</v>
      </c>
      <c r="K156" s="55">
        <f t="shared" si="2"/>
        <v>9.3425605536332237E-2</v>
      </c>
    </row>
    <row r="157" spans="1:11" x14ac:dyDescent="0.25">
      <c r="A157" s="47">
        <v>253</v>
      </c>
      <c r="B157" s="88">
        <v>39986</v>
      </c>
      <c r="C157" s="52" t="s">
        <v>69</v>
      </c>
      <c r="D157" s="53">
        <v>4.92</v>
      </c>
      <c r="E157" s="53">
        <v>5.0199999999999996</v>
      </c>
      <c r="F157" s="81">
        <v>0.5</v>
      </c>
      <c r="G157" s="49">
        <v>83</v>
      </c>
      <c r="H157" s="54">
        <v>0.99</v>
      </c>
      <c r="I157" s="55">
        <v>11.23</v>
      </c>
      <c r="J157" s="55">
        <v>10.210000000000001</v>
      </c>
      <c r="K157" s="55">
        <f t="shared" si="2"/>
        <v>0.11062906724511926</v>
      </c>
    </row>
    <row r="158" spans="1:11" x14ac:dyDescent="0.25">
      <c r="A158" s="47">
        <v>254</v>
      </c>
      <c r="B158" s="88">
        <v>39986</v>
      </c>
      <c r="C158" s="52" t="s">
        <v>68</v>
      </c>
      <c r="D158" s="53">
        <v>5.17</v>
      </c>
      <c r="E158" s="53">
        <v>5.01</v>
      </c>
      <c r="F158" s="81">
        <v>0.5</v>
      </c>
      <c r="G158" s="49">
        <v>95</v>
      </c>
      <c r="H158" s="54">
        <v>1.01</v>
      </c>
      <c r="I158" s="55">
        <v>11.17</v>
      </c>
      <c r="J158" s="55">
        <v>10.24</v>
      </c>
      <c r="K158" s="55">
        <f t="shared" si="2"/>
        <v>0.10075839653304439</v>
      </c>
    </row>
    <row r="159" spans="1:11" x14ac:dyDescent="0.25">
      <c r="A159" s="47">
        <v>254</v>
      </c>
      <c r="B159" s="88">
        <v>39986</v>
      </c>
      <c r="C159" s="52" t="s">
        <v>69</v>
      </c>
      <c r="D159" s="10">
        <v>4.9640000000000004</v>
      </c>
      <c r="E159" s="10">
        <v>4.9400000000000004</v>
      </c>
      <c r="F159" s="81">
        <v>0.5</v>
      </c>
      <c r="G159" s="49">
        <v>82</v>
      </c>
      <c r="H159" s="54">
        <v>0.98799999999999999</v>
      </c>
      <c r="I159" s="55">
        <v>11.05</v>
      </c>
      <c r="J159" s="55">
        <v>10.01</v>
      </c>
      <c r="K159" s="55">
        <f t="shared" si="2"/>
        <v>0.11527377521613842</v>
      </c>
    </row>
    <row r="160" spans="1:11" x14ac:dyDescent="0.25">
      <c r="A160" s="47">
        <v>255</v>
      </c>
      <c r="B160" s="88">
        <v>39993</v>
      </c>
      <c r="C160" s="52" t="s">
        <v>68</v>
      </c>
      <c r="D160" s="10">
        <v>5.04</v>
      </c>
      <c r="E160" s="10">
        <v>4.97</v>
      </c>
      <c r="F160" s="81">
        <v>0.5</v>
      </c>
      <c r="G160" s="49">
        <v>8</v>
      </c>
      <c r="H160" s="54">
        <v>1.02</v>
      </c>
      <c r="I160" s="55">
        <v>10.25</v>
      </c>
      <c r="J160" s="55">
        <v>9.69</v>
      </c>
      <c r="K160" s="55">
        <f t="shared" si="2"/>
        <v>6.4590542099192683E-2</v>
      </c>
    </row>
    <row r="161" spans="1:11" x14ac:dyDescent="0.25">
      <c r="A161" s="47">
        <v>255</v>
      </c>
      <c r="B161" s="88">
        <v>39993</v>
      </c>
      <c r="C161" s="52" t="s">
        <v>69</v>
      </c>
      <c r="D161" s="53">
        <v>5.12</v>
      </c>
      <c r="E161" s="53">
        <v>5.09</v>
      </c>
      <c r="F161" s="81">
        <v>0.5</v>
      </c>
      <c r="G161" s="49">
        <v>105</v>
      </c>
      <c r="H161" s="54">
        <v>1.02</v>
      </c>
      <c r="I161" s="55">
        <v>10.5</v>
      </c>
      <c r="J161" s="10">
        <v>9.64</v>
      </c>
      <c r="K161" s="55">
        <f t="shared" si="2"/>
        <v>9.9767981438515008E-2</v>
      </c>
    </row>
    <row r="162" spans="1:11" x14ac:dyDescent="0.25">
      <c r="A162" s="47">
        <v>256</v>
      </c>
      <c r="B162" s="88">
        <v>39986</v>
      </c>
      <c r="C162" s="52" t="s">
        <v>68</v>
      </c>
      <c r="D162" s="53">
        <v>5.05</v>
      </c>
      <c r="E162" s="53">
        <v>5.07</v>
      </c>
      <c r="F162" s="81">
        <v>0.5</v>
      </c>
      <c r="G162" s="49">
        <v>99</v>
      </c>
      <c r="H162" s="54">
        <v>1.03</v>
      </c>
      <c r="I162" s="55">
        <v>11.01</v>
      </c>
      <c r="J162" s="55">
        <v>10.16</v>
      </c>
      <c r="K162" s="55">
        <f t="shared" si="2"/>
        <v>9.3099671412924384E-2</v>
      </c>
    </row>
    <row r="163" spans="1:11" x14ac:dyDescent="0.25">
      <c r="A163" s="47">
        <v>256</v>
      </c>
      <c r="B163" s="88">
        <v>39986</v>
      </c>
      <c r="C163" s="52" t="s">
        <v>69</v>
      </c>
      <c r="D163" s="53">
        <v>4.9800000000000004</v>
      </c>
      <c r="E163" s="53">
        <v>4.99</v>
      </c>
      <c r="F163" s="81">
        <v>0.5</v>
      </c>
      <c r="G163" s="49">
        <v>61</v>
      </c>
      <c r="H163" s="54">
        <v>1.04</v>
      </c>
      <c r="I163" s="55">
        <v>11.4</v>
      </c>
      <c r="J163" s="55">
        <v>10.31</v>
      </c>
      <c r="K163" s="55">
        <f t="shared" si="2"/>
        <v>0.11758360302049621</v>
      </c>
    </row>
    <row r="164" spans="1:11" x14ac:dyDescent="0.25">
      <c r="A164" s="47">
        <v>257</v>
      </c>
      <c r="B164" s="88">
        <v>39967</v>
      </c>
      <c r="C164" s="57" t="s">
        <v>68</v>
      </c>
      <c r="D164" s="12">
        <v>5</v>
      </c>
      <c r="E164" s="12">
        <v>4.92</v>
      </c>
      <c r="F164" s="12">
        <v>0.5</v>
      </c>
      <c r="G164" s="49">
        <v>58</v>
      </c>
      <c r="H164" s="12">
        <v>1.04</v>
      </c>
      <c r="I164" s="12">
        <v>11.43</v>
      </c>
      <c r="J164" s="12">
        <v>10.51</v>
      </c>
      <c r="K164" s="12">
        <f t="shared" si="2"/>
        <v>9.714889123548065E-2</v>
      </c>
    </row>
    <row r="165" spans="1:11" x14ac:dyDescent="0.25">
      <c r="A165" s="47">
        <v>257</v>
      </c>
      <c r="B165" s="88">
        <v>39967</v>
      </c>
      <c r="C165" s="57" t="s">
        <v>69</v>
      </c>
      <c r="D165" s="12">
        <v>4.95</v>
      </c>
      <c r="E165" s="12">
        <v>4.9000000000000004</v>
      </c>
      <c r="F165" s="12">
        <v>0.5</v>
      </c>
      <c r="G165" s="49">
        <v>130</v>
      </c>
      <c r="H165" s="12">
        <v>1.01</v>
      </c>
      <c r="I165" s="12">
        <v>12.37</v>
      </c>
      <c r="J165" s="12">
        <v>11.23</v>
      </c>
      <c r="K165" s="12">
        <f t="shared" si="2"/>
        <v>0.11154598825831689</v>
      </c>
    </row>
    <row r="166" spans="1:11" x14ac:dyDescent="0.25">
      <c r="A166" s="47">
        <v>258</v>
      </c>
      <c r="B166" s="88">
        <v>39986</v>
      </c>
      <c r="C166" s="52" t="s">
        <v>68</v>
      </c>
      <c r="D166" s="53">
        <v>4.92</v>
      </c>
      <c r="E166" s="53">
        <v>5</v>
      </c>
      <c r="F166" s="81">
        <v>0.5</v>
      </c>
      <c r="G166" s="32">
        <v>203</v>
      </c>
      <c r="H166" s="54">
        <v>1.01</v>
      </c>
      <c r="I166" s="55">
        <v>10.220000000000001</v>
      </c>
      <c r="J166" s="55">
        <v>9.43</v>
      </c>
      <c r="K166" s="55">
        <f t="shared" si="2"/>
        <v>9.3824228028503667E-2</v>
      </c>
    </row>
    <row r="167" spans="1:11" x14ac:dyDescent="0.25">
      <c r="A167" s="47">
        <v>258</v>
      </c>
      <c r="B167" s="88">
        <v>39986</v>
      </c>
      <c r="C167" s="52" t="s">
        <v>69</v>
      </c>
      <c r="D167" s="10">
        <v>5.09</v>
      </c>
      <c r="E167" s="10">
        <v>5.08</v>
      </c>
      <c r="F167" s="81">
        <v>0.5</v>
      </c>
      <c r="G167" s="32">
        <v>120</v>
      </c>
      <c r="H167" s="54">
        <v>1.01</v>
      </c>
      <c r="I167" s="55">
        <v>10.15</v>
      </c>
      <c r="J167" s="55">
        <v>9.19</v>
      </c>
      <c r="K167" s="55">
        <f t="shared" si="2"/>
        <v>0.1173594132029341</v>
      </c>
    </row>
    <row r="168" spans="1:11" x14ac:dyDescent="0.25">
      <c r="A168" s="47">
        <v>259</v>
      </c>
      <c r="B168" s="88">
        <v>39967</v>
      </c>
      <c r="C168" s="57" t="s">
        <v>68</v>
      </c>
      <c r="D168" s="12">
        <v>4.95</v>
      </c>
      <c r="E168" s="12">
        <v>5.04</v>
      </c>
      <c r="F168" s="12">
        <v>0.5</v>
      </c>
      <c r="G168" s="32">
        <v>110</v>
      </c>
      <c r="H168" s="12">
        <v>1.02</v>
      </c>
      <c r="I168" s="12">
        <v>10.8</v>
      </c>
      <c r="J168" s="12">
        <v>9.9</v>
      </c>
      <c r="K168" s="12">
        <f t="shared" si="2"/>
        <v>0.10135135135135138</v>
      </c>
    </row>
    <row r="169" spans="1:11" x14ac:dyDescent="0.25">
      <c r="A169" s="47">
        <v>259</v>
      </c>
      <c r="B169" s="88">
        <v>39967</v>
      </c>
      <c r="C169" s="57" t="s">
        <v>69</v>
      </c>
      <c r="D169" s="12">
        <v>5.21</v>
      </c>
      <c r="E169" s="12">
        <v>4.7699999999999996</v>
      </c>
      <c r="F169" s="12">
        <v>0.5</v>
      </c>
      <c r="G169" s="32">
        <v>72</v>
      </c>
      <c r="H169" s="12">
        <v>1</v>
      </c>
      <c r="I169" s="12">
        <v>11.05</v>
      </c>
      <c r="J169" s="12">
        <v>10</v>
      </c>
      <c r="K169" s="12">
        <f t="shared" si="2"/>
        <v>0.11666666666666675</v>
      </c>
    </row>
    <row r="170" spans="1:11" x14ac:dyDescent="0.25">
      <c r="A170" s="47">
        <v>260</v>
      </c>
      <c r="B170" s="88">
        <v>39993</v>
      </c>
      <c r="C170" s="92" t="s">
        <v>68</v>
      </c>
      <c r="D170" s="93">
        <v>5.04</v>
      </c>
      <c r="E170" s="93">
        <v>4.97</v>
      </c>
      <c r="F170" s="81">
        <v>0.5</v>
      </c>
      <c r="G170" s="94">
        <v>116</v>
      </c>
      <c r="H170" s="93">
        <v>1.03</v>
      </c>
      <c r="I170" s="93">
        <v>11.18</v>
      </c>
      <c r="J170" s="93">
        <v>10.42</v>
      </c>
      <c r="K170" s="93">
        <f t="shared" si="2"/>
        <v>8.0937167199148008E-2</v>
      </c>
    </row>
    <row r="171" spans="1:11" x14ac:dyDescent="0.25">
      <c r="A171" s="50">
        <v>260</v>
      </c>
      <c r="B171" s="87">
        <v>39993</v>
      </c>
      <c r="C171" s="92" t="s">
        <v>69</v>
      </c>
      <c r="D171" s="93">
        <v>2.04</v>
      </c>
      <c r="E171" s="93">
        <v>5.07</v>
      </c>
      <c r="F171" s="93">
        <v>0.5</v>
      </c>
      <c r="G171" s="82">
        <v>75</v>
      </c>
      <c r="H171" s="93">
        <v>1.01</v>
      </c>
      <c r="I171" s="93">
        <v>11.06</v>
      </c>
      <c r="J171" s="93">
        <v>10.16</v>
      </c>
      <c r="K171" s="93">
        <f t="shared" si="2"/>
        <v>9.8360655737704958E-2</v>
      </c>
    </row>
    <row r="172" spans="1:11" x14ac:dyDescent="0.25">
      <c r="A172" s="47">
        <v>261</v>
      </c>
      <c r="B172" s="88">
        <v>39967</v>
      </c>
      <c r="C172" s="57" t="s">
        <v>68</v>
      </c>
      <c r="D172" s="12">
        <v>5.08</v>
      </c>
      <c r="E172" s="12">
        <v>4.97</v>
      </c>
      <c r="F172" s="12">
        <v>0.5</v>
      </c>
      <c r="G172" s="70">
        <v>30</v>
      </c>
      <c r="H172" s="12">
        <v>1.01</v>
      </c>
      <c r="I172" s="12">
        <v>11.92</v>
      </c>
      <c r="J172" s="12">
        <v>11</v>
      </c>
      <c r="K172" s="12">
        <f t="shared" si="2"/>
        <v>9.2092092092092084E-2</v>
      </c>
    </row>
    <row r="173" spans="1:11" x14ac:dyDescent="0.25">
      <c r="A173" s="47">
        <v>261</v>
      </c>
      <c r="B173" s="88">
        <v>39967</v>
      </c>
      <c r="C173" s="57" t="s">
        <v>69</v>
      </c>
      <c r="D173" s="12">
        <v>5.09</v>
      </c>
      <c r="E173" s="12">
        <v>5.09</v>
      </c>
      <c r="F173" s="12">
        <v>0.5</v>
      </c>
      <c r="G173" s="49">
        <v>5</v>
      </c>
      <c r="H173" s="12">
        <v>1</v>
      </c>
      <c r="I173" s="12">
        <v>10.81</v>
      </c>
      <c r="J173" s="12">
        <v>7.08</v>
      </c>
      <c r="K173" s="12">
        <f t="shared" si="2"/>
        <v>0.61348684210526327</v>
      </c>
    </row>
    <row r="174" spans="1:11" x14ac:dyDescent="0.25">
      <c r="A174" s="47">
        <v>262</v>
      </c>
      <c r="B174" s="88">
        <v>39993</v>
      </c>
      <c r="C174" s="92" t="s">
        <v>68</v>
      </c>
      <c r="D174" s="93">
        <v>4.97</v>
      </c>
      <c r="E174" s="93">
        <v>4.93</v>
      </c>
      <c r="F174" s="81">
        <v>0.5</v>
      </c>
      <c r="G174" s="49">
        <v>15</v>
      </c>
      <c r="H174" s="93">
        <v>1.03</v>
      </c>
      <c r="I174" s="93">
        <v>12.03</v>
      </c>
      <c r="J174" s="93">
        <v>11.14</v>
      </c>
      <c r="K174" s="93">
        <f t="shared" si="2"/>
        <v>8.8031651829871285E-2</v>
      </c>
    </row>
    <row r="175" spans="1:11" x14ac:dyDescent="0.25">
      <c r="A175" s="47">
        <v>262</v>
      </c>
      <c r="B175" s="88">
        <v>39993</v>
      </c>
      <c r="C175" s="52" t="s">
        <v>69</v>
      </c>
      <c r="D175" s="53">
        <v>4.9000000000000004</v>
      </c>
      <c r="E175" s="53">
        <v>4.93</v>
      </c>
      <c r="F175" s="81">
        <v>0.5</v>
      </c>
      <c r="G175" s="49">
        <v>75</v>
      </c>
      <c r="H175" s="54">
        <v>1.01</v>
      </c>
      <c r="I175" s="55">
        <v>10.41</v>
      </c>
      <c r="J175" s="10">
        <v>9.48</v>
      </c>
      <c r="K175" s="55">
        <f t="shared" si="2"/>
        <v>0.1097992916174734</v>
      </c>
    </row>
    <row r="176" spans="1:11" x14ac:dyDescent="0.25">
      <c r="A176" s="47">
        <v>263</v>
      </c>
      <c r="B176" s="88">
        <v>39967</v>
      </c>
      <c r="C176" s="57" t="s">
        <v>68</v>
      </c>
      <c r="D176" s="12">
        <v>5.0199999999999996</v>
      </c>
      <c r="E176" s="12">
        <v>5.0199999999999996</v>
      </c>
      <c r="F176" s="12">
        <v>0.5</v>
      </c>
      <c r="G176" s="49">
        <v>101</v>
      </c>
      <c r="H176" s="12">
        <v>1.04</v>
      </c>
      <c r="I176" s="12">
        <v>11.73</v>
      </c>
      <c r="J176" s="12">
        <v>10.7</v>
      </c>
      <c r="K176" s="12">
        <f t="shared" si="2"/>
        <v>0.10662525879917197</v>
      </c>
    </row>
    <row r="177" spans="1:11" x14ac:dyDescent="0.25">
      <c r="A177" s="47">
        <v>263</v>
      </c>
      <c r="B177" s="88">
        <v>39967</v>
      </c>
      <c r="C177" s="57" t="s">
        <v>69</v>
      </c>
      <c r="D177" s="12">
        <v>5.22</v>
      </c>
      <c r="E177" s="12">
        <v>5.1100000000000003</v>
      </c>
      <c r="F177" s="12">
        <v>0.5</v>
      </c>
      <c r="G177" s="49">
        <v>11</v>
      </c>
      <c r="H177" s="12">
        <v>1.01</v>
      </c>
      <c r="I177" s="12">
        <v>10.84</v>
      </c>
      <c r="J177" s="12">
        <v>9.7899999999999991</v>
      </c>
      <c r="K177" s="12">
        <f t="shared" si="2"/>
        <v>0.11958997722095681</v>
      </c>
    </row>
    <row r="178" spans="1:11" x14ac:dyDescent="0.25">
      <c r="A178" s="47">
        <v>264</v>
      </c>
      <c r="B178" s="88">
        <v>39993</v>
      </c>
      <c r="C178" s="52" t="s">
        <v>68</v>
      </c>
      <c r="D178" s="53">
        <v>5.01</v>
      </c>
      <c r="E178" s="53">
        <v>5.0199999999999996</v>
      </c>
      <c r="F178" s="81">
        <v>0.5</v>
      </c>
      <c r="G178" s="49">
        <v>81</v>
      </c>
      <c r="H178" s="54">
        <v>1.03</v>
      </c>
      <c r="I178" s="55">
        <v>10.74</v>
      </c>
      <c r="J178" s="10">
        <v>9.92</v>
      </c>
      <c r="K178" s="55">
        <f t="shared" si="2"/>
        <v>9.2238470191226121E-2</v>
      </c>
    </row>
    <row r="179" spans="1:11" x14ac:dyDescent="0.25">
      <c r="A179" s="47">
        <v>264</v>
      </c>
      <c r="B179" s="88">
        <v>39993</v>
      </c>
      <c r="C179" s="52" t="s">
        <v>69</v>
      </c>
      <c r="D179" s="53">
        <v>4.8899999999999997</v>
      </c>
      <c r="E179" s="53">
        <v>5</v>
      </c>
      <c r="F179" s="81">
        <v>0.5</v>
      </c>
      <c r="G179" s="95">
        <v>71</v>
      </c>
      <c r="H179" s="54">
        <v>1.05</v>
      </c>
      <c r="I179" s="55">
        <v>10.5</v>
      </c>
      <c r="J179" s="10">
        <v>9.5299999999999994</v>
      </c>
      <c r="K179" s="55">
        <f t="shared" si="2"/>
        <v>0.11438679245283029</v>
      </c>
    </row>
    <row r="180" spans="1:11" x14ac:dyDescent="0.25">
      <c r="A180" s="47">
        <v>265</v>
      </c>
      <c r="B180" s="88">
        <v>39986</v>
      </c>
      <c r="C180" s="52" t="s">
        <v>68</v>
      </c>
      <c r="D180" s="53">
        <v>4.97</v>
      </c>
      <c r="E180" s="53">
        <v>5.07</v>
      </c>
      <c r="F180" s="81">
        <v>0.5</v>
      </c>
      <c r="G180" s="49">
        <v>1</v>
      </c>
      <c r="H180" s="54">
        <v>1.05</v>
      </c>
      <c r="I180" s="55">
        <v>10.9</v>
      </c>
      <c r="J180" s="55">
        <v>9.83</v>
      </c>
      <c r="K180" s="55">
        <f t="shared" si="2"/>
        <v>0.12186788154897499</v>
      </c>
    </row>
    <row r="181" spans="1:11" x14ac:dyDescent="0.25">
      <c r="A181" s="47">
        <v>265</v>
      </c>
      <c r="B181" s="88">
        <v>39986</v>
      </c>
      <c r="C181" s="52" t="s">
        <v>69</v>
      </c>
      <c r="D181" s="53">
        <v>5.18</v>
      </c>
      <c r="E181" s="53">
        <v>5.15</v>
      </c>
      <c r="F181" s="81">
        <v>0.5</v>
      </c>
      <c r="G181" s="49">
        <v>56</v>
      </c>
      <c r="H181" s="54">
        <v>1.03</v>
      </c>
      <c r="I181" s="55">
        <v>10.85</v>
      </c>
      <c r="J181" s="55">
        <v>9.65</v>
      </c>
      <c r="K181" s="55">
        <f t="shared" si="2"/>
        <v>0.13921113689095119</v>
      </c>
    </row>
    <row r="182" spans="1:11" x14ac:dyDescent="0.25">
      <c r="A182" s="47">
        <v>267</v>
      </c>
      <c r="B182" s="88">
        <v>39993</v>
      </c>
      <c r="C182" s="52" t="s">
        <v>68</v>
      </c>
      <c r="D182" s="53">
        <v>5.04</v>
      </c>
      <c r="E182" s="53">
        <v>5.01</v>
      </c>
      <c r="F182" s="81">
        <v>0.5</v>
      </c>
      <c r="G182" s="95">
        <v>208</v>
      </c>
      <c r="H182" s="54">
        <v>1.03</v>
      </c>
      <c r="I182" s="55">
        <v>12.34</v>
      </c>
      <c r="J182" s="55">
        <v>11.43</v>
      </c>
      <c r="K182" s="55">
        <f t="shared" si="2"/>
        <v>8.7500000000000008E-2</v>
      </c>
    </row>
    <row r="183" spans="1:11" x14ac:dyDescent="0.25">
      <c r="A183" s="50">
        <v>267</v>
      </c>
      <c r="B183" s="87">
        <v>39993</v>
      </c>
      <c r="C183" s="92" t="s">
        <v>69</v>
      </c>
      <c r="D183" s="93">
        <v>4.95</v>
      </c>
      <c r="E183" s="93">
        <v>5.12</v>
      </c>
      <c r="F183" s="93">
        <v>0.5</v>
      </c>
      <c r="G183" s="82">
        <v>6</v>
      </c>
      <c r="H183" s="93">
        <v>0.99</v>
      </c>
      <c r="I183" s="93">
        <v>10.61</v>
      </c>
      <c r="J183" s="93">
        <v>9.75</v>
      </c>
      <c r="K183" s="93">
        <f t="shared" si="2"/>
        <v>9.8173515981735099E-2</v>
      </c>
    </row>
    <row r="184" spans="1:11" x14ac:dyDescent="0.25">
      <c r="A184" s="47">
        <v>268</v>
      </c>
      <c r="B184" s="88">
        <v>39993</v>
      </c>
      <c r="C184" s="52" t="s">
        <v>68</v>
      </c>
      <c r="D184" s="53">
        <v>5.07</v>
      </c>
      <c r="E184" s="53">
        <v>5.16</v>
      </c>
      <c r="F184" s="81">
        <v>0.5</v>
      </c>
      <c r="G184" s="49">
        <v>1</v>
      </c>
      <c r="H184" s="54">
        <v>1.04</v>
      </c>
      <c r="I184" s="55">
        <v>11.57</v>
      </c>
      <c r="J184" s="10">
        <v>10.75</v>
      </c>
      <c r="K184" s="55">
        <f t="shared" si="2"/>
        <v>8.4449021627188481E-2</v>
      </c>
    </row>
    <row r="185" spans="1:11" x14ac:dyDescent="0.25">
      <c r="A185" s="47">
        <v>268</v>
      </c>
      <c r="B185" s="88">
        <v>39993</v>
      </c>
      <c r="C185" s="52" t="s">
        <v>69</v>
      </c>
      <c r="D185" s="53">
        <v>4.9400000000000004</v>
      </c>
      <c r="E185" s="53">
        <v>4.9000000000000004</v>
      </c>
      <c r="F185" s="81">
        <v>0.5</v>
      </c>
      <c r="G185" s="95">
        <v>209</v>
      </c>
      <c r="H185" s="54">
        <v>0.98</v>
      </c>
      <c r="I185" s="55">
        <v>11.3</v>
      </c>
      <c r="J185" s="10">
        <v>10.29</v>
      </c>
      <c r="K185" s="55">
        <f t="shared" si="2"/>
        <v>0.10848549946294325</v>
      </c>
    </row>
    <row r="186" spans="1:11" x14ac:dyDescent="0.25">
      <c r="A186" s="47">
        <v>269</v>
      </c>
      <c r="B186" s="88">
        <v>39981</v>
      </c>
      <c r="C186" s="52" t="s">
        <v>68</v>
      </c>
      <c r="D186" s="10">
        <v>4.96</v>
      </c>
      <c r="E186" s="10">
        <v>4.97</v>
      </c>
      <c r="F186" s="81">
        <v>0.5</v>
      </c>
      <c r="G186" s="49">
        <v>42</v>
      </c>
      <c r="H186" s="54">
        <v>1.03</v>
      </c>
      <c r="I186" s="55">
        <v>11.21</v>
      </c>
      <c r="J186" s="55">
        <v>10.37</v>
      </c>
      <c r="K186" s="55">
        <f t="shared" si="2"/>
        <v>8.9935760171306389E-2</v>
      </c>
    </row>
    <row r="187" spans="1:11" x14ac:dyDescent="0.25">
      <c r="A187" s="47">
        <v>269</v>
      </c>
      <c r="B187" s="88">
        <v>39981</v>
      </c>
      <c r="C187" s="52" t="s">
        <v>69</v>
      </c>
      <c r="D187" s="10">
        <v>4.91</v>
      </c>
      <c r="E187" s="10">
        <v>5.01</v>
      </c>
      <c r="F187" s="81">
        <v>0.5</v>
      </c>
      <c r="G187" s="49">
        <v>73</v>
      </c>
      <c r="H187" s="54">
        <v>1.01</v>
      </c>
      <c r="I187" s="55">
        <v>10.27</v>
      </c>
      <c r="J187" s="55">
        <v>9.3000000000000007</v>
      </c>
      <c r="K187" s="55">
        <f t="shared" si="2"/>
        <v>0.11700844390832313</v>
      </c>
    </row>
    <row r="188" spans="1:11" x14ac:dyDescent="0.25">
      <c r="A188" s="47">
        <v>270</v>
      </c>
      <c r="B188" s="88">
        <v>39979</v>
      </c>
      <c r="C188" s="52" t="s">
        <v>68</v>
      </c>
      <c r="D188" s="10">
        <v>5.0999999999999996</v>
      </c>
      <c r="E188" s="10">
        <v>5.12</v>
      </c>
      <c r="F188" s="81">
        <v>0.5</v>
      </c>
      <c r="G188" s="49">
        <v>10</v>
      </c>
      <c r="H188" s="54">
        <v>0.97</v>
      </c>
      <c r="I188" s="55">
        <v>10.16</v>
      </c>
      <c r="J188" s="55">
        <v>9.2799999999999994</v>
      </c>
      <c r="K188" s="55">
        <f t="shared" si="2"/>
        <v>0.1058965102286403</v>
      </c>
    </row>
    <row r="189" spans="1:11" x14ac:dyDescent="0.25">
      <c r="A189" s="47">
        <v>270</v>
      </c>
      <c r="B189" s="88">
        <v>39981</v>
      </c>
      <c r="C189" s="52" t="s">
        <v>69</v>
      </c>
      <c r="D189" s="10">
        <v>5.03</v>
      </c>
      <c r="E189" s="10">
        <v>5.05</v>
      </c>
      <c r="F189" s="81">
        <v>0.5</v>
      </c>
      <c r="G189" s="49">
        <v>6</v>
      </c>
      <c r="H189" s="54">
        <v>0.99</v>
      </c>
      <c r="I189" s="55">
        <v>10.16</v>
      </c>
      <c r="J189" s="55">
        <v>9.2200000000000006</v>
      </c>
      <c r="K189" s="55">
        <f t="shared" si="2"/>
        <v>0.11421628189550419</v>
      </c>
    </row>
    <row r="190" spans="1:11" x14ac:dyDescent="0.25">
      <c r="A190" s="47">
        <v>271</v>
      </c>
      <c r="B190" s="88">
        <v>39993</v>
      </c>
      <c r="C190" s="52" t="s">
        <v>68</v>
      </c>
      <c r="D190" s="53">
        <v>4.91</v>
      </c>
      <c r="E190" s="53">
        <v>4.99</v>
      </c>
      <c r="F190" s="81">
        <v>0.5</v>
      </c>
      <c r="G190" s="49">
        <v>126</v>
      </c>
      <c r="H190" s="54">
        <v>1.02</v>
      </c>
      <c r="I190" s="55">
        <v>10.84</v>
      </c>
      <c r="J190" s="10">
        <v>10.08</v>
      </c>
      <c r="K190" s="55">
        <f t="shared" si="2"/>
        <v>8.3885209713024253E-2</v>
      </c>
    </row>
    <row r="191" spans="1:11" x14ac:dyDescent="0.25">
      <c r="A191" s="47">
        <v>271</v>
      </c>
      <c r="B191" s="88">
        <v>39993</v>
      </c>
      <c r="C191" s="52" t="s">
        <v>69</v>
      </c>
      <c r="D191" s="53">
        <v>5.09</v>
      </c>
      <c r="E191" s="53">
        <v>4.96</v>
      </c>
      <c r="F191" s="81">
        <v>0.5</v>
      </c>
      <c r="G191" s="95">
        <v>206</v>
      </c>
      <c r="H191" s="54">
        <v>1.02</v>
      </c>
      <c r="I191" s="55">
        <v>11.16</v>
      </c>
      <c r="J191" s="10">
        <v>10.18</v>
      </c>
      <c r="K191" s="55">
        <f t="shared" si="2"/>
        <v>0.10698689956331882</v>
      </c>
    </row>
    <row r="192" spans="1:11" x14ac:dyDescent="0.25">
      <c r="A192" s="47">
        <v>272</v>
      </c>
      <c r="B192" s="88">
        <v>39993</v>
      </c>
      <c r="C192" s="92" t="s">
        <v>68</v>
      </c>
      <c r="D192" s="93">
        <v>5.03</v>
      </c>
      <c r="E192" s="93">
        <v>5.0599999999999996</v>
      </c>
      <c r="F192" s="81">
        <v>0.5</v>
      </c>
      <c r="G192" s="82">
        <v>14</v>
      </c>
      <c r="H192" s="93">
        <v>0.99</v>
      </c>
      <c r="I192" s="93">
        <v>10.18</v>
      </c>
      <c r="J192" s="93">
        <v>9.4700000000000006</v>
      </c>
      <c r="K192" s="93">
        <f t="shared" si="2"/>
        <v>8.3726415094339507E-2</v>
      </c>
    </row>
    <row r="193" spans="1:11" x14ac:dyDescent="0.25">
      <c r="A193" s="47">
        <v>272</v>
      </c>
      <c r="B193" s="88">
        <v>39993</v>
      </c>
      <c r="C193" s="52" t="s">
        <v>69</v>
      </c>
      <c r="D193" s="53">
        <v>5.0199999999999996</v>
      </c>
      <c r="E193" s="53">
        <v>5</v>
      </c>
      <c r="F193" s="81">
        <v>0.5</v>
      </c>
      <c r="G193" s="49">
        <v>47</v>
      </c>
      <c r="H193" s="54">
        <v>1.02</v>
      </c>
      <c r="I193" s="55">
        <v>10.7</v>
      </c>
      <c r="J193" s="10">
        <v>9.73</v>
      </c>
      <c r="K193" s="55">
        <f t="shared" si="2"/>
        <v>0.11136624569460377</v>
      </c>
    </row>
    <row r="194" spans="1:11" x14ac:dyDescent="0.25">
      <c r="A194" s="71">
        <v>273</v>
      </c>
      <c r="B194" s="90"/>
      <c r="C194" s="91" t="s">
        <v>68</v>
      </c>
      <c r="D194" s="77">
        <v>4.9800000000000004</v>
      </c>
      <c r="E194" s="77">
        <v>4.9800000000000004</v>
      </c>
      <c r="F194" s="77"/>
      <c r="G194" s="76"/>
      <c r="H194" s="77"/>
      <c r="I194" s="77"/>
      <c r="J194" s="77"/>
      <c r="K194" s="77"/>
    </row>
    <row r="195" spans="1:11" x14ac:dyDescent="0.25">
      <c r="A195" s="67">
        <v>273</v>
      </c>
      <c r="B195" s="96">
        <v>39967</v>
      </c>
      <c r="C195" s="69" t="s">
        <v>69</v>
      </c>
      <c r="D195" s="55">
        <v>5.07</v>
      </c>
      <c r="E195" s="55">
        <v>5.24</v>
      </c>
      <c r="F195" s="55">
        <v>0.5</v>
      </c>
      <c r="G195" s="70">
        <v>88</v>
      </c>
      <c r="H195" s="55">
        <v>1</v>
      </c>
      <c r="I195" s="55">
        <v>10.6</v>
      </c>
      <c r="J195" s="55">
        <v>9.51</v>
      </c>
      <c r="K195" s="55">
        <f t="shared" ref="K195:K258" si="3">((I195-H195)-(J195-H195))/((J195-H195))</f>
        <v>0.12808460634547589</v>
      </c>
    </row>
    <row r="196" spans="1:11" x14ac:dyDescent="0.25">
      <c r="A196" s="47">
        <v>274</v>
      </c>
      <c r="B196" s="88">
        <v>39981</v>
      </c>
      <c r="C196" s="52" t="s">
        <v>68</v>
      </c>
      <c r="D196" s="10">
        <v>5.05</v>
      </c>
      <c r="E196" s="10">
        <v>4.93</v>
      </c>
      <c r="F196" s="81">
        <v>0.5</v>
      </c>
      <c r="G196" s="49">
        <v>1</v>
      </c>
      <c r="H196" s="54">
        <v>1.03</v>
      </c>
      <c r="I196" s="55">
        <v>11.36</v>
      </c>
      <c r="J196" s="55">
        <v>10.58</v>
      </c>
      <c r="K196" s="55">
        <f t="shared" si="3"/>
        <v>8.1675392670156999E-2</v>
      </c>
    </row>
    <row r="197" spans="1:11" x14ac:dyDescent="0.25">
      <c r="A197" s="47">
        <v>274</v>
      </c>
      <c r="B197" s="88">
        <v>39981</v>
      </c>
      <c r="C197" s="52" t="s">
        <v>69</v>
      </c>
      <c r="D197" s="10">
        <v>4.9800000000000004</v>
      </c>
      <c r="E197" s="10">
        <v>4.91</v>
      </c>
      <c r="F197" s="81">
        <v>0.5</v>
      </c>
      <c r="G197" s="49">
        <v>69</v>
      </c>
      <c r="H197" s="54">
        <v>1</v>
      </c>
      <c r="I197" s="55">
        <v>10.18</v>
      </c>
      <c r="J197" s="55">
        <v>9.36</v>
      </c>
      <c r="K197" s="55">
        <f t="shared" si="3"/>
        <v>9.8086124401913916E-2</v>
      </c>
    </row>
    <row r="198" spans="1:11" x14ac:dyDescent="0.25">
      <c r="A198" s="47">
        <v>275</v>
      </c>
      <c r="B198" s="88">
        <v>39981</v>
      </c>
      <c r="C198" s="52" t="s">
        <v>68</v>
      </c>
      <c r="D198" s="10">
        <v>5.12</v>
      </c>
      <c r="E198" s="10">
        <v>5.0199999999999996</v>
      </c>
      <c r="F198" s="81">
        <v>0.5</v>
      </c>
      <c r="G198" s="49">
        <v>129</v>
      </c>
      <c r="H198" s="54">
        <v>1.02</v>
      </c>
      <c r="I198" s="55">
        <v>11.27</v>
      </c>
      <c r="J198" s="10">
        <v>10.7</v>
      </c>
      <c r="K198" s="55">
        <f t="shared" si="3"/>
        <v>5.888429752066119E-2</v>
      </c>
    </row>
    <row r="199" spans="1:11" x14ac:dyDescent="0.25">
      <c r="A199" s="47">
        <v>275</v>
      </c>
      <c r="B199" s="88">
        <v>39979</v>
      </c>
      <c r="C199" s="52" t="s">
        <v>69</v>
      </c>
      <c r="D199" s="10">
        <v>5.38</v>
      </c>
      <c r="E199" s="10">
        <v>5.05</v>
      </c>
      <c r="F199" s="81">
        <v>0.5</v>
      </c>
      <c r="G199" s="49">
        <v>75</v>
      </c>
      <c r="H199" s="54">
        <v>1.02</v>
      </c>
      <c r="I199" s="55">
        <v>10.83</v>
      </c>
      <c r="J199" s="55">
        <v>10.029999999999999</v>
      </c>
      <c r="K199" s="55">
        <f t="shared" si="3"/>
        <v>8.8790233074361902E-2</v>
      </c>
    </row>
    <row r="200" spans="1:11" x14ac:dyDescent="0.25">
      <c r="A200" s="47">
        <v>276</v>
      </c>
      <c r="B200" s="88">
        <v>39993</v>
      </c>
      <c r="C200" s="52" t="s">
        <v>68</v>
      </c>
      <c r="D200" s="53">
        <v>4.99</v>
      </c>
      <c r="E200" s="53">
        <v>5.2</v>
      </c>
      <c r="F200" s="81">
        <v>0.5</v>
      </c>
      <c r="G200" s="49">
        <v>69</v>
      </c>
      <c r="H200" s="54">
        <v>1.02</v>
      </c>
      <c r="I200" s="55">
        <v>10.51</v>
      </c>
      <c r="J200" s="55">
        <v>9.68</v>
      </c>
      <c r="K200" s="55">
        <f t="shared" si="3"/>
        <v>9.5842956120092387E-2</v>
      </c>
    </row>
    <row r="201" spans="1:11" x14ac:dyDescent="0.25">
      <c r="A201" s="50">
        <v>276</v>
      </c>
      <c r="B201" s="87">
        <v>39993</v>
      </c>
      <c r="C201" s="92" t="s">
        <v>68</v>
      </c>
      <c r="D201" s="93">
        <v>5.13</v>
      </c>
      <c r="E201" s="93">
        <v>5.05</v>
      </c>
      <c r="F201" s="93">
        <v>0.5</v>
      </c>
      <c r="G201" s="82">
        <v>45</v>
      </c>
      <c r="H201" s="93">
        <v>1.04</v>
      </c>
      <c r="I201" s="93">
        <v>10.3</v>
      </c>
      <c r="J201" s="93">
        <v>9.44</v>
      </c>
      <c r="K201" s="93">
        <f t="shared" si="3"/>
        <v>0.10238095238095275</v>
      </c>
    </row>
    <row r="202" spans="1:11" x14ac:dyDescent="0.25">
      <c r="A202" s="47">
        <v>277</v>
      </c>
      <c r="B202" s="88">
        <v>39979</v>
      </c>
      <c r="C202" s="52" t="s">
        <v>68</v>
      </c>
      <c r="D202" s="10">
        <v>5.05</v>
      </c>
      <c r="E202" s="10">
        <v>5.1100000000000003</v>
      </c>
      <c r="F202" s="81">
        <v>0.5</v>
      </c>
      <c r="G202" s="49">
        <v>59</v>
      </c>
      <c r="H202" s="54">
        <v>1</v>
      </c>
      <c r="I202" s="55">
        <v>10.07</v>
      </c>
      <c r="J202" s="55">
        <v>9.18</v>
      </c>
      <c r="K202" s="55">
        <f t="shared" si="3"/>
        <v>0.10880195599022012</v>
      </c>
    </row>
    <row r="203" spans="1:11" x14ac:dyDescent="0.25">
      <c r="A203" s="47">
        <v>277</v>
      </c>
      <c r="B203" s="88">
        <v>39981</v>
      </c>
      <c r="C203" s="52" t="s">
        <v>69</v>
      </c>
      <c r="D203" s="10">
        <v>5.03</v>
      </c>
      <c r="E203" s="10">
        <v>5.03</v>
      </c>
      <c r="F203" s="81">
        <v>0.5</v>
      </c>
      <c r="G203" s="49">
        <v>43</v>
      </c>
      <c r="H203" s="54">
        <v>1.03</v>
      </c>
      <c r="I203" s="55">
        <v>10.97</v>
      </c>
      <c r="J203" s="55">
        <v>9.94</v>
      </c>
      <c r="K203" s="55">
        <f t="shared" si="3"/>
        <v>0.11560044893378239</v>
      </c>
    </row>
    <row r="204" spans="1:11" x14ac:dyDescent="0.25">
      <c r="A204" s="47">
        <v>278</v>
      </c>
      <c r="B204" s="88">
        <v>39967</v>
      </c>
      <c r="C204" s="57" t="s">
        <v>68</v>
      </c>
      <c r="D204" s="12">
        <v>5.16</v>
      </c>
      <c r="E204" s="12">
        <v>5.17</v>
      </c>
      <c r="F204" s="12">
        <v>0.5</v>
      </c>
      <c r="G204" s="49">
        <v>60</v>
      </c>
      <c r="H204" s="12">
        <v>1.01</v>
      </c>
      <c r="I204" s="12">
        <v>11.95</v>
      </c>
      <c r="J204" s="12">
        <v>11.03</v>
      </c>
      <c r="K204" s="12">
        <f t="shared" si="3"/>
        <v>9.1816367265469059E-2</v>
      </c>
    </row>
    <row r="205" spans="1:11" x14ac:dyDescent="0.25">
      <c r="A205" s="47">
        <v>278</v>
      </c>
      <c r="B205" s="88">
        <v>39967</v>
      </c>
      <c r="C205" s="57" t="s">
        <v>69</v>
      </c>
      <c r="D205" s="12">
        <v>4.9400000000000004</v>
      </c>
      <c r="E205" s="12">
        <v>4.92</v>
      </c>
      <c r="F205" s="12">
        <v>0.5</v>
      </c>
      <c r="G205" s="49">
        <v>42</v>
      </c>
      <c r="H205" s="12">
        <v>1.04</v>
      </c>
      <c r="I205" s="12">
        <v>11.09</v>
      </c>
      <c r="J205" s="12">
        <v>10.02</v>
      </c>
      <c r="K205" s="12">
        <f t="shared" si="3"/>
        <v>0.11915367483296216</v>
      </c>
    </row>
    <row r="206" spans="1:11" x14ac:dyDescent="0.25">
      <c r="A206" s="47">
        <v>279</v>
      </c>
      <c r="B206" s="88">
        <v>39993</v>
      </c>
      <c r="C206" s="52" t="s">
        <v>68</v>
      </c>
      <c r="D206" s="53">
        <v>5.0199999999999996</v>
      </c>
      <c r="E206" s="53">
        <v>5.0999999999999996</v>
      </c>
      <c r="F206" s="81">
        <v>0.5</v>
      </c>
      <c r="G206" s="49">
        <v>107</v>
      </c>
      <c r="H206" s="54">
        <v>1.02</v>
      </c>
      <c r="I206" s="55">
        <v>10.14</v>
      </c>
      <c r="J206" s="10">
        <v>9.4700000000000006</v>
      </c>
      <c r="K206" s="55">
        <f t="shared" si="3"/>
        <v>7.928994082840235E-2</v>
      </c>
    </row>
    <row r="207" spans="1:11" x14ac:dyDescent="0.25">
      <c r="A207" s="47">
        <v>279</v>
      </c>
      <c r="B207" s="88">
        <v>39993</v>
      </c>
      <c r="C207" s="52" t="s">
        <v>69</v>
      </c>
      <c r="D207" s="53">
        <v>5.01</v>
      </c>
      <c r="E207" s="53">
        <v>5.04</v>
      </c>
      <c r="F207" s="81">
        <v>0.5</v>
      </c>
      <c r="G207" s="95">
        <v>113</v>
      </c>
      <c r="H207" s="54">
        <v>1.02</v>
      </c>
      <c r="I207" s="55">
        <v>11.61</v>
      </c>
      <c r="J207" s="55">
        <v>10.55</v>
      </c>
      <c r="K207" s="55">
        <f t="shared" si="3"/>
        <v>0.11122770199370395</v>
      </c>
    </row>
    <row r="208" spans="1:11" x14ac:dyDescent="0.25">
      <c r="A208" s="47">
        <v>280</v>
      </c>
      <c r="B208" s="88">
        <v>39993</v>
      </c>
      <c r="C208" s="92" t="s">
        <v>68</v>
      </c>
      <c r="D208" s="93">
        <v>4.96</v>
      </c>
      <c r="E208" s="93">
        <v>5.0199999999999996</v>
      </c>
      <c r="F208" s="81">
        <v>0.5</v>
      </c>
      <c r="G208" s="49">
        <v>26</v>
      </c>
      <c r="H208" s="93">
        <v>1.02</v>
      </c>
      <c r="I208" s="93">
        <v>10.52</v>
      </c>
      <c r="J208" s="93">
        <v>9.74</v>
      </c>
      <c r="K208" s="93">
        <f t="shared" si="3"/>
        <v>8.9449541284403591E-2</v>
      </c>
    </row>
    <row r="209" spans="1:11" x14ac:dyDescent="0.25">
      <c r="A209" s="50">
        <v>280</v>
      </c>
      <c r="B209" s="87">
        <v>39993</v>
      </c>
      <c r="C209" s="92" t="s">
        <v>69</v>
      </c>
      <c r="D209" s="93">
        <v>5.0599999999999996</v>
      </c>
      <c r="E209" s="93">
        <v>5.04</v>
      </c>
      <c r="F209" s="93">
        <v>0.5</v>
      </c>
      <c r="G209" s="82">
        <v>108</v>
      </c>
      <c r="H209" s="93">
        <v>1.01</v>
      </c>
      <c r="I209" s="93">
        <v>10.35</v>
      </c>
      <c r="J209" s="93">
        <v>9.4</v>
      </c>
      <c r="K209" s="93">
        <f t="shared" si="3"/>
        <v>0.11323003575685331</v>
      </c>
    </row>
    <row r="210" spans="1:11" x14ac:dyDescent="0.25">
      <c r="A210" s="47">
        <v>316</v>
      </c>
      <c r="B210" s="88">
        <v>39979</v>
      </c>
      <c r="C210" s="52" t="s">
        <v>68</v>
      </c>
      <c r="D210" s="10">
        <v>5.03</v>
      </c>
      <c r="E210" s="10">
        <v>5.07</v>
      </c>
      <c r="F210" s="81">
        <v>0.5</v>
      </c>
      <c r="G210" s="49">
        <v>1</v>
      </c>
      <c r="H210" s="54">
        <v>1.04</v>
      </c>
      <c r="I210" s="55">
        <v>11.25</v>
      </c>
      <c r="J210" s="55">
        <v>10.47</v>
      </c>
      <c r="K210" s="55">
        <f t="shared" si="3"/>
        <v>8.2714740190880293E-2</v>
      </c>
    </row>
    <row r="211" spans="1:11" x14ac:dyDescent="0.25">
      <c r="A211" s="47">
        <v>316</v>
      </c>
      <c r="B211" s="88">
        <v>39981</v>
      </c>
      <c r="C211" s="52" t="s">
        <v>69</v>
      </c>
      <c r="D211" s="10">
        <v>5.13</v>
      </c>
      <c r="E211" s="10">
        <v>4.9000000000000004</v>
      </c>
      <c r="F211" s="81">
        <v>0.5</v>
      </c>
      <c r="G211" s="49">
        <v>88</v>
      </c>
      <c r="H211" s="54">
        <v>1</v>
      </c>
      <c r="I211" s="55">
        <v>11.43</v>
      </c>
      <c r="J211" s="55">
        <v>10.51</v>
      </c>
      <c r="K211" s="55">
        <f t="shared" si="3"/>
        <v>9.6740273396424811E-2</v>
      </c>
    </row>
    <row r="212" spans="1:11" x14ac:dyDescent="0.25">
      <c r="A212" s="47">
        <v>317</v>
      </c>
      <c r="B212" s="88">
        <v>39993</v>
      </c>
      <c r="C212" s="52" t="s">
        <v>68</v>
      </c>
      <c r="D212" s="53">
        <v>5.2</v>
      </c>
      <c r="E212" s="53">
        <v>5.0199999999999996</v>
      </c>
      <c r="F212" s="81">
        <v>0.5</v>
      </c>
      <c r="G212" s="95">
        <v>41</v>
      </c>
      <c r="H212" s="54">
        <v>1</v>
      </c>
      <c r="I212" s="55">
        <v>10.55</v>
      </c>
      <c r="J212" s="10">
        <v>9.8800000000000008</v>
      </c>
      <c r="K212" s="55">
        <f t="shared" si="3"/>
        <v>7.5450450450450429E-2</v>
      </c>
    </row>
    <row r="213" spans="1:11" x14ac:dyDescent="0.25">
      <c r="A213" s="50">
        <v>317</v>
      </c>
      <c r="B213" s="87">
        <v>39993</v>
      </c>
      <c r="C213" s="92" t="s">
        <v>69</v>
      </c>
      <c r="D213" s="93">
        <v>5.0199999999999996</v>
      </c>
      <c r="E213" s="93">
        <v>4.9800000000000004</v>
      </c>
      <c r="F213" s="93">
        <v>0.5</v>
      </c>
      <c r="G213" s="82">
        <v>59</v>
      </c>
      <c r="H213" s="93">
        <v>1</v>
      </c>
      <c r="I213" s="93">
        <v>10.57</v>
      </c>
      <c r="J213" s="93">
        <v>9.64</v>
      </c>
      <c r="K213" s="93">
        <f t="shared" si="3"/>
        <v>0.10763888888888885</v>
      </c>
    </row>
    <row r="214" spans="1:11" x14ac:dyDescent="0.25">
      <c r="A214" s="47">
        <v>318</v>
      </c>
      <c r="B214" s="88">
        <v>39979</v>
      </c>
      <c r="C214" s="52" t="s">
        <v>68</v>
      </c>
      <c r="D214" s="10">
        <v>5.0599999999999996</v>
      </c>
      <c r="E214" s="10">
        <v>5.0199999999999996</v>
      </c>
      <c r="F214" s="81">
        <v>0.5</v>
      </c>
      <c r="G214" s="49">
        <v>111</v>
      </c>
      <c r="H214" s="54">
        <v>1.01</v>
      </c>
      <c r="I214" s="55">
        <v>10.54</v>
      </c>
      <c r="J214" s="55">
        <v>9.6</v>
      </c>
      <c r="K214" s="55">
        <f t="shared" si="3"/>
        <v>0.10942956926658901</v>
      </c>
    </row>
    <row r="215" spans="1:11" x14ac:dyDescent="0.25">
      <c r="A215" s="47">
        <v>318</v>
      </c>
      <c r="B215" s="88">
        <v>39981</v>
      </c>
      <c r="C215" s="52" t="s">
        <v>69</v>
      </c>
      <c r="D215" s="10">
        <v>5.0199999999999996</v>
      </c>
      <c r="E215" s="10">
        <v>4.92</v>
      </c>
      <c r="F215" s="81">
        <v>0.5</v>
      </c>
      <c r="G215" s="49">
        <v>118</v>
      </c>
      <c r="H215" s="54">
        <v>1.01</v>
      </c>
      <c r="I215" s="55">
        <v>10.18</v>
      </c>
      <c r="J215" s="55">
        <v>9.32</v>
      </c>
      <c r="K215" s="55">
        <f t="shared" si="3"/>
        <v>0.10348977135980739</v>
      </c>
    </row>
    <row r="216" spans="1:11" x14ac:dyDescent="0.25">
      <c r="A216" s="47">
        <v>319</v>
      </c>
      <c r="B216" s="88">
        <v>39967</v>
      </c>
      <c r="C216" s="57" t="s">
        <v>68</v>
      </c>
      <c r="D216" s="12">
        <v>5.0199999999999996</v>
      </c>
      <c r="E216" s="12">
        <v>5.0199999999999996</v>
      </c>
      <c r="F216" s="12">
        <v>0.5</v>
      </c>
      <c r="G216" s="49">
        <v>13</v>
      </c>
      <c r="H216" s="12">
        <v>1</v>
      </c>
      <c r="I216" s="12">
        <v>10.47</v>
      </c>
      <c r="J216" s="12">
        <v>9.6999999999999993</v>
      </c>
      <c r="K216" s="12">
        <f t="shared" si="3"/>
        <v>8.850574712643694E-2</v>
      </c>
    </row>
    <row r="217" spans="1:11" x14ac:dyDescent="0.25">
      <c r="A217" s="47">
        <v>319</v>
      </c>
      <c r="B217" s="88">
        <v>39967</v>
      </c>
      <c r="C217" s="57" t="s">
        <v>69</v>
      </c>
      <c r="D217" s="12">
        <v>5.08</v>
      </c>
      <c r="E217" s="12">
        <v>5.05</v>
      </c>
      <c r="F217" s="12">
        <v>0.5</v>
      </c>
      <c r="G217" s="49">
        <v>38</v>
      </c>
      <c r="H217" s="12">
        <v>1.02</v>
      </c>
      <c r="I217" s="12">
        <v>10.14</v>
      </c>
      <c r="J217" s="12">
        <v>9.33</v>
      </c>
      <c r="K217" s="12">
        <f t="shared" si="3"/>
        <v>9.7472924187725685E-2</v>
      </c>
    </row>
    <row r="218" spans="1:11" x14ac:dyDescent="0.25">
      <c r="A218" s="47">
        <v>320</v>
      </c>
      <c r="B218" s="88">
        <v>39981</v>
      </c>
      <c r="C218" s="52" t="s">
        <v>68</v>
      </c>
      <c r="D218" s="10">
        <v>5.07</v>
      </c>
      <c r="E218" s="10">
        <v>5</v>
      </c>
      <c r="F218" s="81">
        <v>0.5</v>
      </c>
      <c r="G218" s="49">
        <v>94</v>
      </c>
      <c r="H218" s="54">
        <v>1.02</v>
      </c>
      <c r="I218" s="55">
        <v>11.41</v>
      </c>
      <c r="J218" s="55">
        <v>10.86</v>
      </c>
      <c r="K218" s="55">
        <f t="shared" si="3"/>
        <v>5.5894308943089506E-2</v>
      </c>
    </row>
    <row r="219" spans="1:11" x14ac:dyDescent="0.25">
      <c r="A219" s="47">
        <v>320</v>
      </c>
      <c r="B219" s="88">
        <v>39979</v>
      </c>
      <c r="C219" s="52" t="s">
        <v>69</v>
      </c>
      <c r="D219" s="10">
        <v>5.1100000000000003</v>
      </c>
      <c r="E219" s="10">
        <v>5.0199999999999996</v>
      </c>
      <c r="F219" s="81">
        <v>0.5</v>
      </c>
      <c r="G219" s="49">
        <v>78</v>
      </c>
      <c r="H219" s="54">
        <v>1.03</v>
      </c>
      <c r="I219" s="55">
        <v>10.58</v>
      </c>
      <c r="J219" s="55">
        <v>9.81</v>
      </c>
      <c r="K219" s="55">
        <f t="shared" si="3"/>
        <v>8.7699316628701535E-2</v>
      </c>
    </row>
    <row r="220" spans="1:11" x14ac:dyDescent="0.25">
      <c r="A220" s="47">
        <v>322</v>
      </c>
      <c r="B220" s="88">
        <v>39993</v>
      </c>
      <c r="C220" s="92" t="s">
        <v>68</v>
      </c>
      <c r="D220" s="93">
        <v>5.07</v>
      </c>
      <c r="E220" s="93">
        <v>5.01</v>
      </c>
      <c r="F220" s="81">
        <v>0.5</v>
      </c>
      <c r="G220" s="82">
        <v>118</v>
      </c>
      <c r="H220" s="93">
        <v>1.01</v>
      </c>
      <c r="I220" s="93">
        <v>11.16</v>
      </c>
      <c r="J220" s="93">
        <v>10.43</v>
      </c>
      <c r="K220" s="93">
        <f t="shared" si="3"/>
        <v>7.7494692144373725E-2</v>
      </c>
    </row>
    <row r="221" spans="1:11" x14ac:dyDescent="0.25">
      <c r="A221" s="47">
        <v>322</v>
      </c>
      <c r="B221" s="88">
        <v>39993</v>
      </c>
      <c r="C221" s="52" t="s">
        <v>69</v>
      </c>
      <c r="D221" s="53">
        <v>4.95</v>
      </c>
      <c r="E221" s="53">
        <v>4.9800000000000004</v>
      </c>
      <c r="F221" s="81">
        <v>0.5</v>
      </c>
      <c r="G221" s="49">
        <v>59</v>
      </c>
      <c r="H221" s="54">
        <v>0.99</v>
      </c>
      <c r="I221" s="55">
        <v>10.97</v>
      </c>
      <c r="J221" s="10">
        <v>10.16</v>
      </c>
      <c r="K221" s="55">
        <f t="shared" si="3"/>
        <v>8.8331515812431899E-2</v>
      </c>
    </row>
    <row r="222" spans="1:11" x14ac:dyDescent="0.25">
      <c r="A222" s="47">
        <v>323</v>
      </c>
      <c r="B222" s="88">
        <v>39967</v>
      </c>
      <c r="C222" s="57" t="s">
        <v>68</v>
      </c>
      <c r="D222" s="12">
        <v>5.04</v>
      </c>
      <c r="E222" s="12">
        <v>5.0599999999999996</v>
      </c>
      <c r="F222" s="12">
        <v>0.5</v>
      </c>
      <c r="G222" s="49">
        <v>89</v>
      </c>
      <c r="H222" s="12">
        <v>1.01</v>
      </c>
      <c r="I222" s="12">
        <v>10.71</v>
      </c>
      <c r="J222" s="12">
        <v>9.81</v>
      </c>
      <c r="K222" s="12">
        <f t="shared" si="3"/>
        <v>0.10227272727272731</v>
      </c>
    </row>
    <row r="223" spans="1:11" x14ac:dyDescent="0.25">
      <c r="A223" s="47">
        <v>323</v>
      </c>
      <c r="B223" s="88">
        <v>39967</v>
      </c>
      <c r="C223" s="57" t="s">
        <v>69</v>
      </c>
      <c r="D223" s="12">
        <v>5.0199999999999996</v>
      </c>
      <c r="E223" s="12">
        <v>4.96</v>
      </c>
      <c r="F223" s="12">
        <v>0.5</v>
      </c>
      <c r="G223" s="49">
        <v>35</v>
      </c>
      <c r="H223" s="12">
        <v>1.02</v>
      </c>
      <c r="I223" s="12">
        <v>10.77</v>
      </c>
      <c r="J223" s="12">
        <v>9.86</v>
      </c>
      <c r="K223" s="12">
        <f t="shared" si="3"/>
        <v>0.10294117647058826</v>
      </c>
    </row>
    <row r="224" spans="1:11" x14ac:dyDescent="0.25">
      <c r="A224" s="47">
        <v>324</v>
      </c>
      <c r="B224" s="88">
        <v>39981</v>
      </c>
      <c r="C224" s="52" t="s">
        <v>68</v>
      </c>
      <c r="D224" s="10">
        <v>5.0199999999999996</v>
      </c>
      <c r="E224" s="10">
        <v>4.9400000000000004</v>
      </c>
      <c r="F224" s="81">
        <v>0.5</v>
      </c>
      <c r="G224" s="49">
        <v>8</v>
      </c>
      <c r="H224" s="54">
        <v>1.01</v>
      </c>
      <c r="I224" s="55">
        <v>10.06</v>
      </c>
      <c r="J224" s="55">
        <v>9.3800000000000008</v>
      </c>
      <c r="K224" s="55">
        <f t="shared" si="3"/>
        <v>8.1242532855436034E-2</v>
      </c>
    </row>
    <row r="225" spans="1:11" x14ac:dyDescent="0.25">
      <c r="A225" s="50">
        <v>324</v>
      </c>
      <c r="B225" s="87">
        <v>39993</v>
      </c>
      <c r="C225" s="92" t="s">
        <v>68</v>
      </c>
      <c r="D225" s="93">
        <v>5.05</v>
      </c>
      <c r="E225" s="93">
        <v>5.05</v>
      </c>
      <c r="F225" s="93">
        <v>0.5</v>
      </c>
      <c r="G225" s="82">
        <v>53</v>
      </c>
      <c r="H225" s="93">
        <v>0.99</v>
      </c>
      <c r="I225" s="93">
        <v>10.24</v>
      </c>
      <c r="J225" s="93">
        <v>9.6199999999999992</v>
      </c>
      <c r="K225" s="93">
        <f t="shared" si="3"/>
        <v>7.184241019698738E-2</v>
      </c>
    </row>
    <row r="226" spans="1:11" x14ac:dyDescent="0.25">
      <c r="A226" s="47">
        <v>324</v>
      </c>
      <c r="B226" s="88">
        <v>39981</v>
      </c>
      <c r="C226" s="52" t="s">
        <v>69</v>
      </c>
      <c r="D226" s="10">
        <v>4.97</v>
      </c>
      <c r="E226" s="10">
        <v>4.97</v>
      </c>
      <c r="F226" s="81">
        <v>0.5</v>
      </c>
      <c r="G226" s="49">
        <v>117</v>
      </c>
      <c r="H226" s="54">
        <v>1.01</v>
      </c>
      <c r="I226" s="55">
        <v>10.5</v>
      </c>
      <c r="J226" s="55">
        <v>9.65</v>
      </c>
      <c r="K226" s="55">
        <f t="shared" si="3"/>
        <v>9.8379629629629581E-2</v>
      </c>
    </row>
    <row r="227" spans="1:11" x14ac:dyDescent="0.25">
      <c r="A227" s="50">
        <v>324</v>
      </c>
      <c r="B227" s="87">
        <v>39993</v>
      </c>
      <c r="C227" s="92" t="s">
        <v>69</v>
      </c>
      <c r="D227" s="93">
        <v>5.15</v>
      </c>
      <c r="E227" s="93">
        <v>5.01</v>
      </c>
      <c r="F227" s="93">
        <v>0.5</v>
      </c>
      <c r="G227" s="82">
        <v>126</v>
      </c>
      <c r="H227" s="93">
        <v>1.02</v>
      </c>
      <c r="I227" s="93">
        <v>10.119999999999999</v>
      </c>
      <c r="J227" s="93">
        <v>9.35</v>
      </c>
      <c r="K227" s="93">
        <f t="shared" si="3"/>
        <v>9.2436974789915916E-2</v>
      </c>
    </row>
    <row r="228" spans="1:11" x14ac:dyDescent="0.25">
      <c r="A228" s="47">
        <v>325</v>
      </c>
      <c r="B228" s="88">
        <v>39993</v>
      </c>
      <c r="C228" s="52" t="s">
        <v>68</v>
      </c>
      <c r="D228" s="53">
        <v>4.99</v>
      </c>
      <c r="E228" s="53">
        <v>5.17</v>
      </c>
      <c r="F228" s="81">
        <v>0.5</v>
      </c>
      <c r="G228" s="95">
        <v>106</v>
      </c>
      <c r="H228" s="54">
        <v>0.99</v>
      </c>
      <c r="I228" s="55">
        <v>10.73</v>
      </c>
      <c r="J228" s="55">
        <v>9.9</v>
      </c>
      <c r="K228" s="55">
        <f t="shared" si="3"/>
        <v>9.3153759820426493E-2</v>
      </c>
    </row>
    <row r="229" spans="1:11" x14ac:dyDescent="0.25">
      <c r="A229" s="47">
        <v>325</v>
      </c>
      <c r="B229" s="88">
        <v>39993</v>
      </c>
      <c r="C229" s="92" t="s">
        <v>69</v>
      </c>
      <c r="D229" s="93">
        <v>5.0999999999999996</v>
      </c>
      <c r="E229" s="93">
        <v>4.99</v>
      </c>
      <c r="F229" s="81">
        <v>0.5</v>
      </c>
      <c r="G229" s="49">
        <v>89</v>
      </c>
      <c r="H229" s="93">
        <v>1.01</v>
      </c>
      <c r="I229" s="93">
        <v>10.49</v>
      </c>
      <c r="J229" s="93">
        <v>9.6300000000000008</v>
      </c>
      <c r="K229" s="93">
        <f t="shared" si="3"/>
        <v>9.9767981438515008E-2</v>
      </c>
    </row>
    <row r="230" spans="1:11" x14ac:dyDescent="0.25">
      <c r="A230" s="47">
        <v>326</v>
      </c>
      <c r="B230" s="88">
        <v>39967</v>
      </c>
      <c r="C230" s="57" t="s">
        <v>68</v>
      </c>
      <c r="D230" s="12">
        <v>5.35</v>
      </c>
      <c r="E230" s="12">
        <v>5.28</v>
      </c>
      <c r="F230" s="12">
        <v>0.5</v>
      </c>
      <c r="G230" s="49">
        <v>34</v>
      </c>
      <c r="H230" s="12">
        <v>1.01</v>
      </c>
      <c r="I230" s="12">
        <v>13.2</v>
      </c>
      <c r="J230" s="12">
        <v>12.27</v>
      </c>
      <c r="K230" s="12">
        <f t="shared" si="3"/>
        <v>8.2593250444049707E-2</v>
      </c>
    </row>
    <row r="231" spans="1:11" x14ac:dyDescent="0.25">
      <c r="A231" s="47">
        <v>326</v>
      </c>
      <c r="B231" s="88">
        <v>39967</v>
      </c>
      <c r="C231" s="57" t="s">
        <v>69</v>
      </c>
      <c r="D231" s="12">
        <v>5</v>
      </c>
      <c r="E231" s="12">
        <v>4.95</v>
      </c>
      <c r="F231" s="12">
        <v>0.5</v>
      </c>
      <c r="G231" s="49">
        <v>47</v>
      </c>
      <c r="H231" s="12">
        <v>1</v>
      </c>
      <c r="I231" s="12">
        <v>10.91</v>
      </c>
      <c r="J231" s="12">
        <v>9.92</v>
      </c>
      <c r="K231" s="12">
        <f t="shared" si="3"/>
        <v>0.11098654708520182</v>
      </c>
    </row>
    <row r="232" spans="1:11" x14ac:dyDescent="0.25">
      <c r="A232" s="65">
        <v>327</v>
      </c>
      <c r="B232" s="88">
        <v>39981</v>
      </c>
      <c r="C232" s="52" t="s">
        <v>68</v>
      </c>
      <c r="D232" s="10">
        <v>4.9400000000000004</v>
      </c>
      <c r="E232" s="10">
        <v>5.0599999999999996</v>
      </c>
      <c r="F232" s="81">
        <v>0.5</v>
      </c>
      <c r="G232" s="49">
        <v>38</v>
      </c>
      <c r="H232" s="54">
        <v>1.03</v>
      </c>
      <c r="I232" s="55">
        <v>10.42</v>
      </c>
      <c r="J232" s="55">
        <v>9.77</v>
      </c>
      <c r="K232" s="55">
        <f t="shared" si="3"/>
        <v>7.4370709382151068E-2</v>
      </c>
    </row>
    <row r="233" spans="1:11" x14ac:dyDescent="0.25">
      <c r="A233" s="65">
        <v>327</v>
      </c>
      <c r="B233" s="88">
        <v>39981</v>
      </c>
      <c r="C233" s="52" t="s">
        <v>69</v>
      </c>
      <c r="D233" s="10">
        <v>4.92</v>
      </c>
      <c r="E233" s="10">
        <v>4.97</v>
      </c>
      <c r="F233" s="81">
        <v>0.5</v>
      </c>
      <c r="G233" s="49">
        <v>14</v>
      </c>
      <c r="H233" s="54">
        <v>0.98</v>
      </c>
      <c r="I233" s="55">
        <v>10.4</v>
      </c>
      <c r="J233" s="55">
        <v>9.4</v>
      </c>
      <c r="K233" s="55">
        <f t="shared" si="3"/>
        <v>0.11876484560570072</v>
      </c>
    </row>
    <row r="234" spans="1:11" x14ac:dyDescent="0.25">
      <c r="A234" s="65">
        <v>327</v>
      </c>
      <c r="B234" s="88">
        <v>39981</v>
      </c>
      <c r="C234" s="52" t="s">
        <v>69</v>
      </c>
      <c r="D234" s="10">
        <v>5</v>
      </c>
      <c r="E234" s="10">
        <v>4.9400000000000004</v>
      </c>
      <c r="F234" s="81">
        <v>0.5</v>
      </c>
      <c r="G234" s="49">
        <v>27</v>
      </c>
      <c r="H234" s="54">
        <v>1</v>
      </c>
      <c r="I234" s="55">
        <v>10.6</v>
      </c>
      <c r="J234" s="55">
        <v>9.6199999999999992</v>
      </c>
      <c r="K234" s="55">
        <f t="shared" si="3"/>
        <v>0.11368909512761027</v>
      </c>
    </row>
    <row r="235" spans="1:11" x14ac:dyDescent="0.25">
      <c r="A235" s="47">
        <v>328</v>
      </c>
      <c r="B235" s="88">
        <v>39979</v>
      </c>
      <c r="C235" s="52" t="s">
        <v>68</v>
      </c>
      <c r="D235" s="10">
        <v>4.9000000000000004</v>
      </c>
      <c r="E235" s="10">
        <v>4.9800000000000004</v>
      </c>
      <c r="F235" s="81">
        <v>0.5</v>
      </c>
      <c r="G235" s="49">
        <v>18</v>
      </c>
      <c r="H235" s="54">
        <v>1.03</v>
      </c>
      <c r="I235" s="55">
        <v>10.99</v>
      </c>
      <c r="J235" s="55">
        <v>10.15</v>
      </c>
      <c r="K235" s="55">
        <f t="shared" si="3"/>
        <v>9.2105263157894718E-2</v>
      </c>
    </row>
    <row r="236" spans="1:11" x14ac:dyDescent="0.25">
      <c r="A236" s="47">
        <v>328</v>
      </c>
      <c r="B236" s="88">
        <v>39981</v>
      </c>
      <c r="C236" s="52" t="s">
        <v>69</v>
      </c>
      <c r="D236" s="10">
        <v>4.9400000000000004</v>
      </c>
      <c r="E236" s="10">
        <v>4.9800000000000004</v>
      </c>
      <c r="F236" s="81">
        <v>0.5</v>
      </c>
      <c r="G236" s="49">
        <v>19</v>
      </c>
      <c r="H236" s="54">
        <v>1.01</v>
      </c>
      <c r="I236" s="55">
        <v>10.050000000000001</v>
      </c>
      <c r="J236" s="55">
        <v>9.0500000000000007</v>
      </c>
      <c r="K236" s="55">
        <f t="shared" si="3"/>
        <v>0.12437810945273631</v>
      </c>
    </row>
    <row r="237" spans="1:11" x14ac:dyDescent="0.25">
      <c r="A237" s="50">
        <v>329</v>
      </c>
      <c r="B237" s="87">
        <v>39993</v>
      </c>
      <c r="C237" s="92" t="s">
        <v>68</v>
      </c>
      <c r="D237" s="93">
        <v>5.0199999999999996</v>
      </c>
      <c r="E237" s="93">
        <v>5</v>
      </c>
      <c r="F237" s="93">
        <v>0.5</v>
      </c>
      <c r="G237" s="82">
        <v>113</v>
      </c>
      <c r="H237" s="93">
        <v>1.01</v>
      </c>
      <c r="I237" s="93">
        <v>10.48</v>
      </c>
      <c r="J237" s="93">
        <v>9.68</v>
      </c>
      <c r="K237" s="93">
        <f t="shared" si="3"/>
        <v>9.2272202998846684E-2</v>
      </c>
    </row>
    <row r="238" spans="1:11" x14ac:dyDescent="0.25">
      <c r="A238" s="50">
        <v>329</v>
      </c>
      <c r="B238" s="87">
        <v>39993</v>
      </c>
      <c r="C238" s="92" t="s">
        <v>69</v>
      </c>
      <c r="D238" s="93">
        <v>4.92</v>
      </c>
      <c r="E238" s="93">
        <v>4.95</v>
      </c>
      <c r="F238" s="93">
        <v>0.5</v>
      </c>
      <c r="G238" s="82">
        <v>71</v>
      </c>
      <c r="H238" s="93">
        <v>1.04</v>
      </c>
      <c r="I238" s="93">
        <v>12.28</v>
      </c>
      <c r="J238" s="93">
        <v>11.11</v>
      </c>
      <c r="K238" s="93">
        <f t="shared" si="3"/>
        <v>0.11618669314796407</v>
      </c>
    </row>
    <row r="239" spans="1:11" x14ac:dyDescent="0.25">
      <c r="A239" s="47">
        <v>330</v>
      </c>
      <c r="B239" s="88">
        <v>39981</v>
      </c>
      <c r="C239" s="52" t="s">
        <v>68</v>
      </c>
      <c r="D239" s="10">
        <v>5.0599999999999996</v>
      </c>
      <c r="E239" s="10">
        <v>4.9400000000000004</v>
      </c>
      <c r="F239" s="81">
        <v>0.5</v>
      </c>
      <c r="G239" s="49">
        <v>92</v>
      </c>
      <c r="H239" s="12">
        <v>1</v>
      </c>
      <c r="I239" s="55">
        <v>10.199999999999999</v>
      </c>
      <c r="J239" s="55">
        <v>9.61</v>
      </c>
      <c r="K239" s="55">
        <f t="shared" si="3"/>
        <v>6.8524970963995346E-2</v>
      </c>
    </row>
    <row r="240" spans="1:11" x14ac:dyDescent="0.25">
      <c r="A240" s="47">
        <v>330</v>
      </c>
      <c r="B240" s="88">
        <v>39979</v>
      </c>
      <c r="C240" s="52" t="s">
        <v>69</v>
      </c>
      <c r="D240" s="10">
        <v>5.4</v>
      </c>
      <c r="E240" s="10">
        <v>5.0199999999999996</v>
      </c>
      <c r="F240" s="81">
        <v>0.5</v>
      </c>
      <c r="G240" s="49">
        <v>107</v>
      </c>
      <c r="H240" s="54">
        <v>1.03</v>
      </c>
      <c r="I240" s="55">
        <v>10.27</v>
      </c>
      <c r="J240" s="55">
        <v>9.32</v>
      </c>
      <c r="K240" s="55">
        <f t="shared" si="3"/>
        <v>0.11459589867310002</v>
      </c>
    </row>
    <row r="241" spans="1:11" x14ac:dyDescent="0.25">
      <c r="A241" s="71">
        <v>331</v>
      </c>
      <c r="B241" s="90">
        <v>39993</v>
      </c>
      <c r="C241" s="97" t="s">
        <v>68</v>
      </c>
      <c r="D241" s="98">
        <v>4.99</v>
      </c>
      <c r="E241" s="98">
        <v>5.03</v>
      </c>
      <c r="F241" s="98">
        <v>0.5</v>
      </c>
      <c r="G241" s="76">
        <v>129</v>
      </c>
      <c r="H241" s="98">
        <v>1.02</v>
      </c>
      <c r="I241" s="98">
        <v>11.25</v>
      </c>
      <c r="J241" s="98">
        <v>10.46</v>
      </c>
      <c r="K241" s="93">
        <f t="shared" si="3"/>
        <v>8.3686440677966004E-2</v>
      </c>
    </row>
    <row r="242" spans="1:11" x14ac:dyDescent="0.25">
      <c r="A242" s="47">
        <v>332</v>
      </c>
      <c r="B242" s="88">
        <v>39993</v>
      </c>
      <c r="C242" s="92" t="s">
        <v>68</v>
      </c>
      <c r="D242" s="99">
        <v>5.07</v>
      </c>
      <c r="E242" s="99">
        <v>5</v>
      </c>
      <c r="F242" s="81">
        <v>0.5</v>
      </c>
      <c r="G242" s="82">
        <v>94</v>
      </c>
      <c r="H242" s="93">
        <v>1.01</v>
      </c>
      <c r="I242" s="93">
        <v>10.68</v>
      </c>
      <c r="J242" s="93">
        <v>10.07</v>
      </c>
      <c r="K242" s="93">
        <f t="shared" si="3"/>
        <v>6.7328918322295733E-2</v>
      </c>
    </row>
    <row r="243" spans="1:11" x14ac:dyDescent="0.25">
      <c r="A243" s="47">
        <v>332</v>
      </c>
      <c r="B243" s="88">
        <v>39993</v>
      </c>
      <c r="C243" s="52" t="s">
        <v>69</v>
      </c>
      <c r="D243" s="53">
        <v>4.96</v>
      </c>
      <c r="E243" s="53">
        <v>4.96</v>
      </c>
      <c r="F243" s="81">
        <v>0.5</v>
      </c>
      <c r="G243" s="49">
        <v>64</v>
      </c>
      <c r="H243" s="54">
        <v>1.01</v>
      </c>
      <c r="I243" s="55">
        <v>10.6</v>
      </c>
      <c r="J243" s="10">
        <v>9.74</v>
      </c>
      <c r="K243" s="55">
        <f t="shared" si="3"/>
        <v>9.8510882016036583E-2</v>
      </c>
    </row>
    <row r="244" spans="1:11" x14ac:dyDescent="0.25">
      <c r="A244" s="47">
        <v>333</v>
      </c>
      <c r="B244" s="88">
        <v>39993</v>
      </c>
      <c r="C244" s="92" t="s">
        <v>68</v>
      </c>
      <c r="D244" s="93">
        <v>5</v>
      </c>
      <c r="E244" s="93">
        <v>4.93</v>
      </c>
      <c r="F244" s="81">
        <v>0.5</v>
      </c>
      <c r="G244" s="49">
        <v>103</v>
      </c>
      <c r="H244" s="93">
        <v>1.02</v>
      </c>
      <c r="I244" s="93">
        <v>11.8</v>
      </c>
      <c r="J244" s="93">
        <v>10.99</v>
      </c>
      <c r="K244" s="93">
        <f t="shared" si="3"/>
        <v>8.124373119358079E-2</v>
      </c>
    </row>
    <row r="245" spans="1:11" x14ac:dyDescent="0.25">
      <c r="A245" s="50">
        <v>333</v>
      </c>
      <c r="B245" s="87">
        <v>39993</v>
      </c>
      <c r="C245" s="92" t="s">
        <v>69</v>
      </c>
      <c r="D245" s="93">
        <v>5.01</v>
      </c>
      <c r="E245" s="93">
        <v>4.95</v>
      </c>
      <c r="F245" s="93">
        <v>0.5</v>
      </c>
      <c r="G245" s="82">
        <v>208</v>
      </c>
      <c r="H245" s="93">
        <v>1.04</v>
      </c>
      <c r="I245" s="93">
        <v>12.52</v>
      </c>
      <c r="J245" s="93">
        <v>11.26</v>
      </c>
      <c r="K245" s="93">
        <f t="shared" si="3"/>
        <v>0.12328767123287689</v>
      </c>
    </row>
    <row r="246" spans="1:11" x14ac:dyDescent="0.25">
      <c r="A246" s="47">
        <v>334</v>
      </c>
      <c r="B246" s="88">
        <v>39967</v>
      </c>
      <c r="C246" s="57" t="s">
        <v>68</v>
      </c>
      <c r="D246" s="12">
        <v>5.22</v>
      </c>
      <c r="E246" s="12">
        <v>5.28</v>
      </c>
      <c r="F246" s="12">
        <v>0.5</v>
      </c>
      <c r="G246" s="49">
        <v>107</v>
      </c>
      <c r="H246" s="12">
        <v>1.03</v>
      </c>
      <c r="I246" s="12">
        <v>10.68</v>
      </c>
      <c r="J246" s="12">
        <v>9.9499999999999993</v>
      </c>
      <c r="K246" s="12">
        <f t="shared" si="3"/>
        <v>8.1838565022421567E-2</v>
      </c>
    </row>
    <row r="247" spans="1:11" x14ac:dyDescent="0.25">
      <c r="A247" s="47">
        <v>334</v>
      </c>
      <c r="B247" s="88">
        <v>39967</v>
      </c>
      <c r="C247" s="57" t="s">
        <v>69</v>
      </c>
      <c r="D247" s="12">
        <v>5.04</v>
      </c>
      <c r="E247" s="12">
        <v>5.07</v>
      </c>
      <c r="F247" s="12">
        <v>0.5</v>
      </c>
      <c r="G247" s="70">
        <v>29</v>
      </c>
      <c r="H247" s="12">
        <v>1</v>
      </c>
      <c r="I247" s="12">
        <v>10.72</v>
      </c>
      <c r="J247" s="12">
        <v>9.6999999999999993</v>
      </c>
      <c r="K247" s="12">
        <f t="shared" si="3"/>
        <v>0.11724137931034499</v>
      </c>
    </row>
    <row r="248" spans="1:11" x14ac:dyDescent="0.25">
      <c r="A248" s="47">
        <v>335</v>
      </c>
      <c r="B248" s="88">
        <v>39967</v>
      </c>
      <c r="C248" s="57" t="s">
        <v>68</v>
      </c>
      <c r="D248" s="12">
        <v>5.08</v>
      </c>
      <c r="E248" s="12">
        <v>4.99</v>
      </c>
      <c r="F248" s="12">
        <v>0.5</v>
      </c>
      <c r="G248" s="49">
        <v>49</v>
      </c>
      <c r="H248" s="12">
        <v>1.02</v>
      </c>
      <c r="I248" s="12">
        <v>12.51</v>
      </c>
      <c r="J248" s="12">
        <v>11.46</v>
      </c>
      <c r="K248" s="12">
        <f t="shared" si="3"/>
        <v>0.10057471264367805</v>
      </c>
    </row>
    <row r="249" spans="1:11" x14ac:dyDescent="0.25">
      <c r="A249" s="47">
        <v>335</v>
      </c>
      <c r="B249" s="88">
        <v>39967</v>
      </c>
      <c r="C249" s="57" t="s">
        <v>69</v>
      </c>
      <c r="D249" s="12">
        <v>5.66</v>
      </c>
      <c r="E249" s="12">
        <v>5.08</v>
      </c>
      <c r="F249" s="12">
        <v>0.5</v>
      </c>
      <c r="G249" s="49">
        <v>96</v>
      </c>
      <c r="H249" s="12">
        <v>1.01</v>
      </c>
      <c r="I249" s="12">
        <v>13.14</v>
      </c>
      <c r="J249" s="12">
        <v>11.75</v>
      </c>
      <c r="K249" s="12">
        <f t="shared" si="3"/>
        <v>0.12942271880819373</v>
      </c>
    </row>
    <row r="250" spans="1:11" x14ac:dyDescent="0.25">
      <c r="A250" s="47">
        <v>336</v>
      </c>
      <c r="B250" s="88">
        <v>39993</v>
      </c>
      <c r="C250" s="92" t="s">
        <v>68</v>
      </c>
      <c r="D250" s="93">
        <v>4.91</v>
      </c>
      <c r="E250" s="93">
        <v>4.92</v>
      </c>
      <c r="F250" s="81">
        <v>0.5</v>
      </c>
      <c r="G250" s="82">
        <v>27</v>
      </c>
      <c r="H250" s="93">
        <v>1</v>
      </c>
      <c r="I250" s="93">
        <v>11.62</v>
      </c>
      <c r="J250" s="93">
        <v>10.81</v>
      </c>
      <c r="K250" s="93">
        <f t="shared" si="3"/>
        <v>8.2568807339449407E-2</v>
      </c>
    </row>
    <row r="251" spans="1:11" x14ac:dyDescent="0.25">
      <c r="A251" s="47">
        <v>336</v>
      </c>
      <c r="B251" s="88">
        <v>39993</v>
      </c>
      <c r="C251" s="92" t="s">
        <v>69</v>
      </c>
      <c r="D251" s="93">
        <v>4.92</v>
      </c>
      <c r="E251" s="93">
        <v>5.07</v>
      </c>
      <c r="F251" s="81">
        <v>0.5</v>
      </c>
      <c r="G251" s="82">
        <v>130</v>
      </c>
      <c r="H251" s="93">
        <v>1.02</v>
      </c>
      <c r="I251" s="93">
        <v>11.2</v>
      </c>
      <c r="J251" s="93">
        <v>10.210000000000001</v>
      </c>
      <c r="K251" s="93">
        <f t="shared" si="3"/>
        <v>0.10772578890097914</v>
      </c>
    </row>
    <row r="252" spans="1:11" x14ac:dyDescent="0.25">
      <c r="A252" s="47">
        <v>337</v>
      </c>
      <c r="B252" s="88">
        <v>39967</v>
      </c>
      <c r="C252" s="57" t="s">
        <v>68</v>
      </c>
      <c r="D252" s="12">
        <v>5.16</v>
      </c>
      <c r="E252" s="12">
        <v>5.49</v>
      </c>
      <c r="F252" s="12">
        <v>0.5</v>
      </c>
      <c r="G252" s="49">
        <v>86</v>
      </c>
      <c r="H252" s="12">
        <v>1.02</v>
      </c>
      <c r="I252" s="12">
        <v>10.54</v>
      </c>
      <c r="J252" s="12">
        <v>9.85</v>
      </c>
      <c r="K252" s="12">
        <f t="shared" si="3"/>
        <v>7.8142695356738331E-2</v>
      </c>
    </row>
    <row r="253" spans="1:11" x14ac:dyDescent="0.25">
      <c r="A253" s="47">
        <v>337</v>
      </c>
      <c r="B253" s="88">
        <v>39967</v>
      </c>
      <c r="C253" s="57" t="s">
        <v>69</v>
      </c>
      <c r="D253" s="12">
        <v>4.96</v>
      </c>
      <c r="E253" s="12">
        <v>4.93</v>
      </c>
      <c r="F253" s="12">
        <v>0.5</v>
      </c>
      <c r="G253" s="49">
        <v>28</v>
      </c>
      <c r="H253" s="12">
        <v>1.04</v>
      </c>
      <c r="I253" s="12">
        <v>13.48</v>
      </c>
      <c r="J253" s="12">
        <v>12.54</v>
      </c>
      <c r="K253" s="12">
        <f t="shared" si="3"/>
        <v>8.1739130434782717E-2</v>
      </c>
    </row>
    <row r="254" spans="1:11" x14ac:dyDescent="0.25">
      <c r="A254" s="47">
        <v>338</v>
      </c>
      <c r="B254" s="88">
        <v>39993</v>
      </c>
      <c r="C254" s="92" t="s">
        <v>68</v>
      </c>
      <c r="D254" s="93">
        <v>5</v>
      </c>
      <c r="E254" s="93">
        <v>5.03</v>
      </c>
      <c r="F254" s="81">
        <v>0.5</v>
      </c>
      <c r="G254" s="49">
        <v>29</v>
      </c>
      <c r="H254" s="93">
        <v>1.01</v>
      </c>
      <c r="I254" s="93">
        <v>11.26</v>
      </c>
      <c r="J254" s="93">
        <v>10.49</v>
      </c>
      <c r="K254" s="93">
        <f t="shared" si="3"/>
        <v>8.1223628691983074E-2</v>
      </c>
    </row>
    <row r="255" spans="1:11" x14ac:dyDescent="0.25">
      <c r="A255" s="47">
        <v>338</v>
      </c>
      <c r="B255" s="88">
        <v>39993</v>
      </c>
      <c r="C255" s="52" t="s">
        <v>69</v>
      </c>
      <c r="D255" s="53">
        <v>5.04</v>
      </c>
      <c r="E255" s="53">
        <v>5.01</v>
      </c>
      <c r="F255" s="81">
        <v>0.5</v>
      </c>
      <c r="G255" s="49">
        <v>108</v>
      </c>
      <c r="H255" s="54">
        <v>1.01</v>
      </c>
      <c r="I255" s="55">
        <v>11.02</v>
      </c>
      <c r="J255" s="10">
        <v>10.09</v>
      </c>
      <c r="K255" s="55">
        <f t="shared" si="3"/>
        <v>0.10242290748898675</v>
      </c>
    </row>
    <row r="256" spans="1:11" x14ac:dyDescent="0.25">
      <c r="A256" s="47">
        <v>339</v>
      </c>
      <c r="B256" s="88">
        <v>39979</v>
      </c>
      <c r="C256" s="52" t="s">
        <v>68</v>
      </c>
      <c r="D256" s="10">
        <v>5.31</v>
      </c>
      <c r="E256" s="10">
        <v>4.9400000000000004</v>
      </c>
      <c r="F256" s="81">
        <v>0.5</v>
      </c>
      <c r="G256" s="49">
        <v>128</v>
      </c>
      <c r="H256" s="54">
        <v>0.98</v>
      </c>
      <c r="I256" s="55">
        <v>10.55</v>
      </c>
      <c r="J256" s="55">
        <v>9.7100000000000009</v>
      </c>
      <c r="K256" s="55">
        <f t="shared" si="3"/>
        <v>9.6219931271477641E-2</v>
      </c>
    </row>
    <row r="257" spans="1:11" x14ac:dyDescent="0.25">
      <c r="A257" s="47">
        <v>339</v>
      </c>
      <c r="B257" s="88">
        <v>39981</v>
      </c>
      <c r="C257" s="52" t="s">
        <v>69</v>
      </c>
      <c r="D257" s="10">
        <v>4.95</v>
      </c>
      <c r="E257" s="10">
        <v>4.96</v>
      </c>
      <c r="F257" s="81">
        <v>0.5</v>
      </c>
      <c r="G257" s="49">
        <v>52</v>
      </c>
      <c r="H257" s="54">
        <v>0.99</v>
      </c>
      <c r="I257" s="55">
        <v>10.84</v>
      </c>
      <c r="J257" s="55">
        <v>9.85</v>
      </c>
      <c r="K257" s="55">
        <f t="shared" si="3"/>
        <v>0.11173814898419868</v>
      </c>
    </row>
    <row r="258" spans="1:11" x14ac:dyDescent="0.25">
      <c r="A258" s="47">
        <v>340</v>
      </c>
      <c r="B258" s="88">
        <v>39979</v>
      </c>
      <c r="C258" s="52" t="s">
        <v>68</v>
      </c>
      <c r="D258" s="10">
        <v>5.2</v>
      </c>
      <c r="E258" s="10">
        <v>5.14</v>
      </c>
      <c r="F258" s="81">
        <v>0.5</v>
      </c>
      <c r="G258" s="49">
        <v>52</v>
      </c>
      <c r="H258" s="54">
        <v>1</v>
      </c>
      <c r="I258" s="55">
        <v>10.15</v>
      </c>
      <c r="J258" s="55">
        <v>9.24</v>
      </c>
      <c r="K258" s="55">
        <f t="shared" si="3"/>
        <v>0.11043689320388352</v>
      </c>
    </row>
    <row r="259" spans="1:11" x14ac:dyDescent="0.25">
      <c r="A259" s="47">
        <v>340</v>
      </c>
      <c r="B259" s="88">
        <v>39981</v>
      </c>
      <c r="C259" s="52" t="s">
        <v>69</v>
      </c>
      <c r="D259" s="10">
        <v>5.05</v>
      </c>
      <c r="E259" s="10">
        <v>5</v>
      </c>
      <c r="F259" s="81">
        <v>0.5</v>
      </c>
      <c r="G259" s="49">
        <v>127</v>
      </c>
      <c r="H259" s="54">
        <v>1</v>
      </c>
      <c r="I259" s="55">
        <v>10.52</v>
      </c>
      <c r="J259" s="55">
        <v>9.4499999999999993</v>
      </c>
      <c r="K259" s="55">
        <f t="shared" ref="K259:K284" si="4">((I259-H259)-(J259-H259))/((J259-H259))</f>
        <v>0.12662721893491127</v>
      </c>
    </row>
    <row r="260" spans="1:11" x14ac:dyDescent="0.25">
      <c r="A260" s="47">
        <v>341</v>
      </c>
      <c r="B260" s="88">
        <v>39967</v>
      </c>
      <c r="C260" s="57" t="s">
        <v>68</v>
      </c>
      <c r="D260" s="12">
        <v>4.97</v>
      </c>
      <c r="E260" s="12">
        <v>4.97</v>
      </c>
      <c r="F260" s="12">
        <v>0.5</v>
      </c>
      <c r="G260" s="49">
        <v>104</v>
      </c>
      <c r="H260" s="12">
        <v>1</v>
      </c>
      <c r="I260" s="12">
        <v>10.36</v>
      </c>
      <c r="J260" s="12">
        <v>9.66</v>
      </c>
      <c r="K260" s="12">
        <f t="shared" si="4"/>
        <v>8.0831408775981439E-2</v>
      </c>
    </row>
    <row r="261" spans="1:11" x14ac:dyDescent="0.25">
      <c r="A261" s="47">
        <v>341</v>
      </c>
      <c r="B261" s="88">
        <v>39967</v>
      </c>
      <c r="C261" s="57" t="s">
        <v>69</v>
      </c>
      <c r="D261" s="12">
        <v>4.95</v>
      </c>
      <c r="E261" s="12">
        <v>4.9800000000000004</v>
      </c>
      <c r="F261" s="12">
        <v>0.5</v>
      </c>
      <c r="G261" s="49">
        <v>115</v>
      </c>
      <c r="H261" s="12">
        <v>0.98</v>
      </c>
      <c r="I261" s="12">
        <v>12.25</v>
      </c>
      <c r="J261" s="12">
        <v>11.23</v>
      </c>
      <c r="K261" s="12">
        <f t="shared" si="4"/>
        <v>9.9512195121951183E-2</v>
      </c>
    </row>
    <row r="262" spans="1:11" x14ac:dyDescent="0.25">
      <c r="A262" s="47">
        <v>342</v>
      </c>
      <c r="B262" s="88">
        <v>39981</v>
      </c>
      <c r="C262" s="52" t="s">
        <v>68</v>
      </c>
      <c r="D262" s="10">
        <v>4.97</v>
      </c>
      <c r="E262" s="10">
        <v>4.93</v>
      </c>
      <c r="F262" s="81">
        <v>0.5</v>
      </c>
      <c r="G262" s="49">
        <v>109</v>
      </c>
      <c r="H262" s="54">
        <v>1.02</v>
      </c>
      <c r="I262" s="55">
        <v>10.59</v>
      </c>
      <c r="J262" s="55">
        <v>9.82</v>
      </c>
      <c r="K262" s="55">
        <f t="shared" si="4"/>
        <v>8.7499999999999939E-2</v>
      </c>
    </row>
    <row r="263" spans="1:11" x14ac:dyDescent="0.25">
      <c r="A263" s="47">
        <v>342</v>
      </c>
      <c r="B263" s="88">
        <v>39979</v>
      </c>
      <c r="C263" s="52" t="s">
        <v>69</v>
      </c>
      <c r="D263" s="10">
        <v>4.88</v>
      </c>
      <c r="E263" s="10">
        <v>5.24</v>
      </c>
      <c r="F263" s="81">
        <v>0.5</v>
      </c>
      <c r="G263" s="49">
        <v>70</v>
      </c>
      <c r="H263" s="54">
        <v>1.01</v>
      </c>
      <c r="I263" s="55">
        <v>10.46</v>
      </c>
      <c r="J263" s="55">
        <v>9.49</v>
      </c>
      <c r="K263" s="55">
        <f t="shared" si="4"/>
        <v>0.11438679245283026</v>
      </c>
    </row>
    <row r="264" spans="1:11" x14ac:dyDescent="0.25">
      <c r="A264" s="47">
        <v>343</v>
      </c>
      <c r="B264" s="88">
        <v>39979</v>
      </c>
      <c r="C264" s="52" t="s">
        <v>68</v>
      </c>
      <c r="D264" s="10">
        <v>5.04</v>
      </c>
      <c r="E264" s="10">
        <v>5.05</v>
      </c>
      <c r="F264" s="81">
        <v>0.5</v>
      </c>
      <c r="G264" s="49">
        <v>90</v>
      </c>
      <c r="H264" s="54">
        <v>1</v>
      </c>
      <c r="I264" s="55">
        <v>10.65</v>
      </c>
      <c r="J264" s="55">
        <v>9.91</v>
      </c>
      <c r="K264" s="55">
        <f t="shared" si="4"/>
        <v>8.305274971941641E-2</v>
      </c>
    </row>
    <row r="265" spans="1:11" x14ac:dyDescent="0.25">
      <c r="A265" s="47">
        <v>343</v>
      </c>
      <c r="B265" s="88">
        <v>39981</v>
      </c>
      <c r="C265" s="52" t="s">
        <v>69</v>
      </c>
      <c r="D265" s="10">
        <v>4.95</v>
      </c>
      <c r="E265" s="10">
        <v>4.95</v>
      </c>
      <c r="F265" s="81">
        <v>0.5</v>
      </c>
      <c r="G265" s="49">
        <v>23</v>
      </c>
      <c r="H265" s="54">
        <v>1.01</v>
      </c>
      <c r="I265" s="55">
        <v>11.48</v>
      </c>
      <c r="J265" s="55">
        <v>10.57</v>
      </c>
      <c r="K265" s="55">
        <f t="shared" si="4"/>
        <v>9.5188284518828464E-2</v>
      </c>
    </row>
    <row r="266" spans="1:11" x14ac:dyDescent="0.25">
      <c r="A266" s="47">
        <v>344</v>
      </c>
      <c r="B266" s="88">
        <v>39981</v>
      </c>
      <c r="C266" s="52" t="s">
        <v>68</v>
      </c>
      <c r="D266" s="10">
        <v>5.09</v>
      </c>
      <c r="E266" s="10">
        <v>4.99</v>
      </c>
      <c r="F266" s="81">
        <v>0.5</v>
      </c>
      <c r="G266" s="49">
        <v>128</v>
      </c>
      <c r="H266" s="54">
        <v>0.98</v>
      </c>
      <c r="I266" s="55">
        <v>10.19</v>
      </c>
      <c r="J266" s="55">
        <v>9.5</v>
      </c>
      <c r="K266" s="55">
        <f t="shared" si="4"/>
        <v>8.0985915492957694E-2</v>
      </c>
    </row>
    <row r="267" spans="1:11" x14ac:dyDescent="0.25">
      <c r="A267" s="71">
        <v>344</v>
      </c>
      <c r="B267" s="90">
        <v>39981</v>
      </c>
      <c r="C267" s="73" t="s">
        <v>69</v>
      </c>
      <c r="D267" s="74"/>
      <c r="E267" s="74"/>
      <c r="F267" s="98">
        <v>0.5</v>
      </c>
      <c r="G267" s="76">
        <v>78</v>
      </c>
      <c r="H267" s="86">
        <v>1.03</v>
      </c>
      <c r="I267" s="77">
        <v>10.35</v>
      </c>
      <c r="J267" s="77">
        <v>9.48</v>
      </c>
      <c r="K267" s="55">
        <f t="shared" si="4"/>
        <v>0.1029585798816567</v>
      </c>
    </row>
    <row r="268" spans="1:11" x14ac:dyDescent="0.25">
      <c r="A268" s="50">
        <v>345</v>
      </c>
      <c r="B268" s="87">
        <v>39993</v>
      </c>
      <c r="C268" s="92" t="s">
        <v>68</v>
      </c>
      <c r="D268" s="93">
        <v>5.09</v>
      </c>
      <c r="E268" s="93">
        <v>5.1100000000000003</v>
      </c>
      <c r="F268" s="93">
        <v>0.5</v>
      </c>
      <c r="G268" s="82">
        <v>107</v>
      </c>
      <c r="H268" s="93">
        <v>1.03</v>
      </c>
      <c r="I268" s="93">
        <v>10.220000000000001</v>
      </c>
      <c r="J268" s="93">
        <v>9.5399999999999991</v>
      </c>
      <c r="K268" s="93">
        <f t="shared" si="4"/>
        <v>7.9905992949471386E-2</v>
      </c>
    </row>
    <row r="269" spans="1:11" x14ac:dyDescent="0.25">
      <c r="A269" s="47">
        <v>345</v>
      </c>
      <c r="B269" s="88">
        <v>39993</v>
      </c>
      <c r="C269" s="92" t="s">
        <v>69</v>
      </c>
      <c r="D269" s="93">
        <v>4.9800000000000004</v>
      </c>
      <c r="E269" s="93">
        <v>4.9800000000000004</v>
      </c>
      <c r="F269" s="81">
        <v>0.5</v>
      </c>
      <c r="G269" s="82">
        <v>67</v>
      </c>
      <c r="H269" s="93">
        <v>1.01</v>
      </c>
      <c r="I269" s="93">
        <v>11.4</v>
      </c>
      <c r="J269" s="93">
        <v>10.56</v>
      </c>
      <c r="K269" s="93">
        <f t="shared" si="4"/>
        <v>8.7958115183246047E-2</v>
      </c>
    </row>
    <row r="270" spans="1:11" x14ac:dyDescent="0.25">
      <c r="A270" s="47">
        <v>346</v>
      </c>
      <c r="B270" s="88">
        <v>39993</v>
      </c>
      <c r="C270" s="52" t="s">
        <v>68</v>
      </c>
      <c r="D270" s="53">
        <v>4.97</v>
      </c>
      <c r="E270" s="53">
        <v>4.97</v>
      </c>
      <c r="F270" s="81">
        <v>0.5</v>
      </c>
      <c r="G270" s="95">
        <v>72</v>
      </c>
      <c r="H270" s="54">
        <v>1.01</v>
      </c>
      <c r="I270" s="55">
        <v>12.15</v>
      </c>
      <c r="J270" s="55">
        <v>11.27</v>
      </c>
      <c r="K270" s="55">
        <f t="shared" si="4"/>
        <v>8.5769980506822691E-2</v>
      </c>
    </row>
    <row r="271" spans="1:11" x14ac:dyDescent="0.25">
      <c r="A271" s="50">
        <v>346</v>
      </c>
      <c r="B271" s="87">
        <v>39993</v>
      </c>
      <c r="C271" s="92" t="s">
        <v>69</v>
      </c>
      <c r="D271" s="93">
        <v>4.9400000000000004</v>
      </c>
      <c r="E271" s="93">
        <v>5.0199999999999996</v>
      </c>
      <c r="F271" s="93">
        <v>0.5</v>
      </c>
      <c r="G271" s="82">
        <v>209</v>
      </c>
      <c r="H271" s="93">
        <v>0.98</v>
      </c>
      <c r="I271" s="93">
        <v>10.29</v>
      </c>
      <c r="J271" s="93">
        <v>9.39</v>
      </c>
      <c r="K271" s="93">
        <f t="shared" si="4"/>
        <v>0.10701545778834703</v>
      </c>
    </row>
    <row r="272" spans="1:11" x14ac:dyDescent="0.25">
      <c r="A272" s="50">
        <v>347</v>
      </c>
      <c r="B272" s="87">
        <v>39993</v>
      </c>
      <c r="C272" s="92" t="s">
        <v>68</v>
      </c>
      <c r="D272" s="93">
        <v>5.0199999999999996</v>
      </c>
      <c r="E272" s="93">
        <v>4.9800000000000004</v>
      </c>
      <c r="F272" s="93">
        <v>0.5</v>
      </c>
      <c r="G272" s="82">
        <v>72</v>
      </c>
      <c r="H272" s="93">
        <v>1</v>
      </c>
      <c r="I272" s="93">
        <v>11.13</v>
      </c>
      <c r="J272" s="93">
        <v>10.35</v>
      </c>
      <c r="K272" s="93">
        <f t="shared" si="4"/>
        <v>8.3422459893048251E-2</v>
      </c>
    </row>
    <row r="273" spans="1:11" x14ac:dyDescent="0.25">
      <c r="A273" s="47">
        <v>347</v>
      </c>
      <c r="B273" s="88">
        <v>39993</v>
      </c>
      <c r="C273" s="92" t="s">
        <v>69</v>
      </c>
      <c r="D273" s="93">
        <v>4.9800000000000004</v>
      </c>
      <c r="E273" s="93">
        <v>5.05</v>
      </c>
      <c r="F273" s="81">
        <v>0.5</v>
      </c>
      <c r="G273" s="82">
        <v>204</v>
      </c>
      <c r="H273" s="93">
        <v>1.02</v>
      </c>
      <c r="I273" s="93">
        <v>11.34</v>
      </c>
      <c r="J273" s="93">
        <v>10.35</v>
      </c>
      <c r="K273" s="93">
        <f t="shared" si="4"/>
        <v>0.10610932475884247</v>
      </c>
    </row>
    <row r="274" spans="1:11" x14ac:dyDescent="0.25">
      <c r="A274" s="47">
        <v>348</v>
      </c>
      <c r="B274" s="88">
        <v>39979</v>
      </c>
      <c r="C274" s="52" t="s">
        <v>68</v>
      </c>
      <c r="D274" s="10">
        <v>5.44</v>
      </c>
      <c r="E274" s="10">
        <v>5.04</v>
      </c>
      <c r="F274" s="100">
        <v>0.5</v>
      </c>
      <c r="G274" s="49">
        <v>28</v>
      </c>
      <c r="H274" s="54">
        <v>1.01</v>
      </c>
      <c r="I274" s="55">
        <v>10.24</v>
      </c>
      <c r="J274" s="55">
        <v>9.36</v>
      </c>
      <c r="K274" s="55">
        <f t="shared" si="4"/>
        <v>0.10538922155688632</v>
      </c>
    </row>
    <row r="275" spans="1:11" x14ac:dyDescent="0.25">
      <c r="A275" s="47">
        <v>348</v>
      </c>
      <c r="B275" s="88">
        <v>39981</v>
      </c>
      <c r="C275" s="52" t="s">
        <v>69</v>
      </c>
      <c r="D275" s="10">
        <v>5.01</v>
      </c>
      <c r="E275" s="10">
        <v>4.9000000000000004</v>
      </c>
      <c r="F275" s="81">
        <v>0.5</v>
      </c>
      <c r="G275" s="49">
        <v>3</v>
      </c>
      <c r="H275" s="54">
        <v>0.99</v>
      </c>
      <c r="I275" s="55">
        <v>10.27</v>
      </c>
      <c r="J275" s="55">
        <v>9.1999999999999993</v>
      </c>
      <c r="K275" s="55">
        <f t="shared" si="4"/>
        <v>0.13032886723507922</v>
      </c>
    </row>
    <row r="276" spans="1:11" x14ac:dyDescent="0.25">
      <c r="A276" s="47">
        <v>350</v>
      </c>
      <c r="B276" s="88">
        <v>39993</v>
      </c>
      <c r="C276" s="92" t="s">
        <v>68</v>
      </c>
      <c r="D276" s="93">
        <v>4.97</v>
      </c>
      <c r="E276" s="93">
        <v>4.93</v>
      </c>
      <c r="F276" s="81">
        <v>0.5</v>
      </c>
      <c r="G276" s="49">
        <v>21</v>
      </c>
      <c r="H276" s="93">
        <v>1.02</v>
      </c>
      <c r="I276" s="93">
        <v>11.26</v>
      </c>
      <c r="J276" s="93">
        <v>10.36</v>
      </c>
      <c r="K276" s="93">
        <f t="shared" si="4"/>
        <v>9.6359743040685258E-2</v>
      </c>
    </row>
    <row r="277" spans="1:11" x14ac:dyDescent="0.25">
      <c r="A277" s="47">
        <v>350</v>
      </c>
      <c r="B277" s="88">
        <v>39993</v>
      </c>
      <c r="C277" s="92" t="s">
        <v>69</v>
      </c>
      <c r="D277" s="93">
        <v>5.03</v>
      </c>
      <c r="E277" s="93">
        <v>4.96</v>
      </c>
      <c r="F277" s="81">
        <v>0.5</v>
      </c>
      <c r="G277" s="82">
        <v>100</v>
      </c>
      <c r="H277" s="93">
        <v>1.01</v>
      </c>
      <c r="I277" s="93">
        <v>11.26</v>
      </c>
      <c r="J277" s="93">
        <v>10.25</v>
      </c>
      <c r="K277" s="93">
        <f t="shared" si="4"/>
        <v>0.10930735930735928</v>
      </c>
    </row>
    <row r="278" spans="1:11" x14ac:dyDescent="0.25">
      <c r="A278" s="47">
        <v>491</v>
      </c>
      <c r="B278" s="88">
        <v>39981</v>
      </c>
      <c r="C278" s="52" t="s">
        <v>68</v>
      </c>
      <c r="D278" s="10">
        <v>5.0599999999999996</v>
      </c>
      <c r="E278" s="10">
        <v>5.09</v>
      </c>
      <c r="F278" s="81">
        <v>0.5</v>
      </c>
      <c r="G278" s="49">
        <v>70</v>
      </c>
      <c r="H278" s="54">
        <v>1.01</v>
      </c>
      <c r="I278" s="55">
        <v>10.56</v>
      </c>
      <c r="J278" s="55">
        <v>9.3800000000000008</v>
      </c>
      <c r="K278" s="55">
        <f t="shared" si="4"/>
        <v>0.14097968936678609</v>
      </c>
    </row>
    <row r="279" spans="1:11" x14ac:dyDescent="0.25">
      <c r="A279" s="47">
        <v>491</v>
      </c>
      <c r="B279" s="88">
        <v>39981</v>
      </c>
      <c r="C279" s="52" t="s">
        <v>69</v>
      </c>
      <c r="D279" s="10">
        <v>5</v>
      </c>
      <c r="E279" s="10">
        <v>4.92</v>
      </c>
      <c r="F279" s="81">
        <v>0.5</v>
      </c>
      <c r="G279" s="49">
        <v>98</v>
      </c>
      <c r="H279" s="54">
        <v>1.04</v>
      </c>
      <c r="I279" s="55">
        <v>10.17</v>
      </c>
      <c r="J279" s="55">
        <v>8.9499999999999993</v>
      </c>
      <c r="K279" s="55">
        <f t="shared" si="4"/>
        <v>0.15423514538558786</v>
      </c>
    </row>
    <row r="280" spans="1:11" x14ac:dyDescent="0.25">
      <c r="A280" s="50">
        <v>492</v>
      </c>
      <c r="B280" s="87">
        <v>39993</v>
      </c>
      <c r="C280" s="92" t="s">
        <v>68</v>
      </c>
      <c r="D280" s="93">
        <v>4.92</v>
      </c>
      <c r="E280" s="93">
        <v>5.03</v>
      </c>
      <c r="F280" s="93">
        <v>0.5</v>
      </c>
      <c r="G280" s="82">
        <v>64</v>
      </c>
      <c r="H280" s="93">
        <v>1.02</v>
      </c>
      <c r="I280" s="93">
        <v>11.06</v>
      </c>
      <c r="J280" s="93">
        <v>10.25</v>
      </c>
      <c r="K280" s="93">
        <f t="shared" si="4"/>
        <v>8.7757313109425833E-2</v>
      </c>
    </row>
    <row r="281" spans="1:11" x14ac:dyDescent="0.25">
      <c r="A281" s="47">
        <v>492</v>
      </c>
      <c r="B281" s="88">
        <v>39993</v>
      </c>
      <c r="C281" s="92" t="s">
        <v>69</v>
      </c>
      <c r="D281" s="93">
        <v>4.95</v>
      </c>
      <c r="E281" s="93">
        <v>5.04</v>
      </c>
      <c r="F281" s="81">
        <v>0.5</v>
      </c>
      <c r="G281" s="82">
        <v>207</v>
      </c>
      <c r="H281" s="93">
        <v>1.01</v>
      </c>
      <c r="I281" s="93">
        <v>10.69</v>
      </c>
      <c r="J281" s="93">
        <v>9.65</v>
      </c>
      <c r="K281" s="93">
        <f t="shared" si="4"/>
        <v>0.12037037037037027</v>
      </c>
    </row>
    <row r="282" spans="1:11" x14ac:dyDescent="0.25">
      <c r="A282" s="47">
        <v>493</v>
      </c>
      <c r="B282" s="88">
        <v>39967</v>
      </c>
      <c r="C282" s="57" t="s">
        <v>68</v>
      </c>
      <c r="D282" s="12">
        <v>4.93</v>
      </c>
      <c r="E282" s="12">
        <v>5.09</v>
      </c>
      <c r="F282" s="12">
        <v>0.5</v>
      </c>
      <c r="G282" s="49">
        <v>55</v>
      </c>
      <c r="H282" s="12">
        <v>1.04</v>
      </c>
      <c r="I282" s="12">
        <v>10.45</v>
      </c>
      <c r="J282" s="12">
        <v>9.48</v>
      </c>
      <c r="K282" s="12">
        <f t="shared" si="4"/>
        <v>0.11492890995260649</v>
      </c>
    </row>
    <row r="283" spans="1:11" x14ac:dyDescent="0.25">
      <c r="A283" s="47">
        <v>493</v>
      </c>
      <c r="B283" s="88">
        <v>39967</v>
      </c>
      <c r="C283" s="57" t="s">
        <v>69</v>
      </c>
      <c r="D283" s="12">
        <v>4.95</v>
      </c>
      <c r="E283" s="12">
        <v>5.01</v>
      </c>
      <c r="F283" s="12">
        <v>0.5</v>
      </c>
      <c r="G283" s="49">
        <v>90</v>
      </c>
      <c r="H283" s="12">
        <v>0.99</v>
      </c>
      <c r="I283" s="12">
        <v>10.17</v>
      </c>
      <c r="J283" s="12">
        <v>9.4499999999999993</v>
      </c>
      <c r="K283" s="12">
        <f t="shared" si="4"/>
        <v>8.5106382978723485E-2</v>
      </c>
    </row>
    <row r="284" spans="1:11" x14ac:dyDescent="0.25">
      <c r="A284" s="65">
        <v>494</v>
      </c>
      <c r="B284" s="88">
        <v>39981</v>
      </c>
      <c r="C284" s="52" t="s">
        <v>68</v>
      </c>
      <c r="D284" s="10">
        <v>5.07</v>
      </c>
      <c r="E284" s="10">
        <v>4.9800000000000004</v>
      </c>
      <c r="F284" s="81">
        <v>0.5</v>
      </c>
      <c r="G284" s="49">
        <v>85</v>
      </c>
      <c r="H284" s="54">
        <v>1.01</v>
      </c>
      <c r="I284" s="55">
        <v>11</v>
      </c>
      <c r="J284" s="55">
        <v>9.84</v>
      </c>
      <c r="K284" s="55">
        <f t="shared" si="4"/>
        <v>0.13137032842582108</v>
      </c>
    </row>
    <row r="285" spans="1:11" x14ac:dyDescent="0.25">
      <c r="A285" s="65">
        <v>494</v>
      </c>
      <c r="B285" s="90"/>
      <c r="C285" s="73" t="s">
        <v>69</v>
      </c>
      <c r="D285" s="74">
        <v>4.91</v>
      </c>
      <c r="E285" s="74">
        <v>5.08</v>
      </c>
      <c r="F285" s="98"/>
      <c r="G285" s="76"/>
      <c r="H285" s="86"/>
      <c r="I285" s="77"/>
      <c r="J285" s="77"/>
      <c r="K285" s="77"/>
    </row>
    <row r="286" spans="1:11" x14ac:dyDescent="0.25">
      <c r="A286" s="65">
        <v>494</v>
      </c>
      <c r="B286" s="88">
        <v>39981</v>
      </c>
      <c r="C286" s="52" t="s">
        <v>69</v>
      </c>
      <c r="D286" s="10">
        <v>4.9400000000000004</v>
      </c>
      <c r="E286" s="10">
        <v>4.97</v>
      </c>
      <c r="F286" s="81">
        <v>0.5</v>
      </c>
      <c r="G286" s="49">
        <v>111</v>
      </c>
      <c r="H286" s="54">
        <v>1.01</v>
      </c>
      <c r="I286" s="55">
        <v>10.11</v>
      </c>
      <c r="J286" s="55">
        <v>9.0399999999999991</v>
      </c>
      <c r="K286" s="55">
        <f t="shared" ref="K286:K305" si="5">((I286-H286)-(J286-H286))/((J286-H286))</f>
        <v>0.13325031133250315</v>
      </c>
    </row>
    <row r="287" spans="1:11" x14ac:dyDescent="0.25">
      <c r="A287" s="47">
        <v>495</v>
      </c>
      <c r="B287" s="88">
        <v>39981</v>
      </c>
      <c r="C287" s="52" t="s">
        <v>68</v>
      </c>
      <c r="D287" s="10">
        <v>4.9400000000000004</v>
      </c>
      <c r="E287" s="10">
        <v>4.9800000000000004</v>
      </c>
      <c r="F287" s="81">
        <v>0.5</v>
      </c>
      <c r="G287" s="49">
        <v>59</v>
      </c>
      <c r="H287" s="54">
        <v>1</v>
      </c>
      <c r="I287" s="55">
        <v>10.38</v>
      </c>
      <c r="J287" s="55">
        <v>9.58</v>
      </c>
      <c r="K287" s="55">
        <f t="shared" si="5"/>
        <v>9.3240093240093316E-2</v>
      </c>
    </row>
    <row r="288" spans="1:11" x14ac:dyDescent="0.25">
      <c r="A288" s="47">
        <v>495</v>
      </c>
      <c r="B288" s="88">
        <v>39981</v>
      </c>
      <c r="C288" s="52" t="s">
        <v>69</v>
      </c>
      <c r="D288" s="10">
        <v>5</v>
      </c>
      <c r="E288" s="10">
        <v>4.93</v>
      </c>
      <c r="F288" s="81">
        <v>0.5</v>
      </c>
      <c r="G288" s="49">
        <v>75</v>
      </c>
      <c r="H288" s="54">
        <v>1.01</v>
      </c>
      <c r="I288" s="55">
        <v>10.130000000000001</v>
      </c>
      <c r="J288" s="55">
        <v>9.2799999999999994</v>
      </c>
      <c r="K288" s="55">
        <f t="shared" si="5"/>
        <v>0.10278113663845241</v>
      </c>
    </row>
    <row r="289" spans="1:11" x14ac:dyDescent="0.25">
      <c r="A289" s="47">
        <v>496</v>
      </c>
      <c r="B289" s="88">
        <v>39986</v>
      </c>
      <c r="C289" s="52" t="s">
        <v>68</v>
      </c>
      <c r="D289" s="10">
        <v>5.117</v>
      </c>
      <c r="E289" s="10">
        <v>5.1159999999999997</v>
      </c>
      <c r="F289" s="81">
        <v>0.5</v>
      </c>
      <c r="G289" s="49">
        <v>201</v>
      </c>
      <c r="H289" s="54">
        <v>1.0369999999999999</v>
      </c>
      <c r="I289" s="55">
        <v>10.571</v>
      </c>
      <c r="J289" s="55">
        <v>9.68</v>
      </c>
      <c r="K289" s="55">
        <f t="shared" si="5"/>
        <v>0.10308920513710496</v>
      </c>
    </row>
    <row r="290" spans="1:11" x14ac:dyDescent="0.25">
      <c r="A290" s="47">
        <v>496</v>
      </c>
      <c r="B290" s="88">
        <v>39979</v>
      </c>
      <c r="C290" s="52" t="s">
        <v>69</v>
      </c>
      <c r="D290" s="10">
        <v>5.22</v>
      </c>
      <c r="E290" s="10">
        <v>5.23</v>
      </c>
      <c r="F290" s="81">
        <v>0.5</v>
      </c>
      <c r="G290" s="49">
        <v>109</v>
      </c>
      <c r="H290" s="54">
        <v>1.02</v>
      </c>
      <c r="I290" s="55">
        <v>10.42</v>
      </c>
      <c r="J290" s="55">
        <v>9.4700000000000006</v>
      </c>
      <c r="K290" s="55">
        <f t="shared" si="5"/>
        <v>0.11242603550295849</v>
      </c>
    </row>
    <row r="291" spans="1:11" x14ac:dyDescent="0.25">
      <c r="A291" s="47">
        <v>497</v>
      </c>
      <c r="B291" s="88">
        <v>39967</v>
      </c>
      <c r="C291" s="57" t="s">
        <v>68</v>
      </c>
      <c r="D291" s="12">
        <v>4.93</v>
      </c>
      <c r="E291" s="12">
        <v>5.04</v>
      </c>
      <c r="F291" s="12">
        <v>0.5</v>
      </c>
      <c r="G291" s="49">
        <v>8</v>
      </c>
      <c r="H291" s="12">
        <v>1.02</v>
      </c>
      <c r="I291" s="12">
        <v>12.45</v>
      </c>
      <c r="J291" s="12">
        <v>11.4</v>
      </c>
      <c r="K291" s="12">
        <f t="shared" si="5"/>
        <v>0.10115606936416174</v>
      </c>
    </row>
    <row r="292" spans="1:11" x14ac:dyDescent="0.25">
      <c r="A292" s="47">
        <v>497</v>
      </c>
      <c r="B292" s="88">
        <v>39967</v>
      </c>
      <c r="C292" s="57" t="s">
        <v>69</v>
      </c>
      <c r="D292" s="12">
        <v>5.35</v>
      </c>
      <c r="E292" s="12">
        <v>5.09</v>
      </c>
      <c r="F292" s="12">
        <v>0.5</v>
      </c>
      <c r="G292" s="49">
        <v>26</v>
      </c>
      <c r="H292" s="12">
        <v>1.02</v>
      </c>
      <c r="I292" s="12">
        <v>10.56</v>
      </c>
      <c r="J292" s="12">
        <v>9.6300000000000008</v>
      </c>
      <c r="K292" s="12">
        <f t="shared" si="5"/>
        <v>0.10801393728222991</v>
      </c>
    </row>
    <row r="293" spans="1:11" x14ac:dyDescent="0.25">
      <c r="A293" s="47">
        <v>498</v>
      </c>
      <c r="B293" s="88">
        <v>39967</v>
      </c>
      <c r="C293" s="57" t="s">
        <v>68</v>
      </c>
      <c r="D293" s="12">
        <v>4.93</v>
      </c>
      <c r="E293" s="12">
        <v>4.9400000000000004</v>
      </c>
      <c r="F293" s="12">
        <v>0.5</v>
      </c>
      <c r="G293" s="49">
        <v>41</v>
      </c>
      <c r="H293" s="12">
        <v>1</v>
      </c>
      <c r="I293" s="12">
        <v>11.02</v>
      </c>
      <c r="J293" s="12">
        <v>10.06</v>
      </c>
      <c r="K293" s="12">
        <f t="shared" si="5"/>
        <v>0.10596026490066214</v>
      </c>
    </row>
    <row r="294" spans="1:11" x14ac:dyDescent="0.25">
      <c r="A294" s="47">
        <v>498</v>
      </c>
      <c r="B294" s="88">
        <v>39967</v>
      </c>
      <c r="C294" s="57" t="s">
        <v>69</v>
      </c>
      <c r="D294" s="12">
        <v>5.08</v>
      </c>
      <c r="E294" s="12">
        <v>5.05</v>
      </c>
      <c r="F294" s="12">
        <v>0.5</v>
      </c>
      <c r="G294" s="49">
        <v>129</v>
      </c>
      <c r="H294" s="12">
        <v>1.02</v>
      </c>
      <c r="I294" s="12">
        <v>11.14</v>
      </c>
      <c r="J294" s="12">
        <v>10.050000000000001</v>
      </c>
      <c r="K294" s="12">
        <f t="shared" si="5"/>
        <v>0.12070874861572532</v>
      </c>
    </row>
    <row r="295" spans="1:11" x14ac:dyDescent="0.25">
      <c r="A295" s="47">
        <v>499</v>
      </c>
      <c r="B295" s="88">
        <v>39967</v>
      </c>
      <c r="C295" s="57" t="s">
        <v>68</v>
      </c>
      <c r="D295" s="12">
        <v>5.08</v>
      </c>
      <c r="E295" s="12">
        <v>5</v>
      </c>
      <c r="F295" s="12">
        <v>0.5</v>
      </c>
      <c r="G295" s="49">
        <v>18</v>
      </c>
      <c r="H295" s="12">
        <v>1.03</v>
      </c>
      <c r="I295" s="12">
        <v>12.08</v>
      </c>
      <c r="J295" s="12">
        <v>10.89</v>
      </c>
      <c r="K295" s="12">
        <f t="shared" si="5"/>
        <v>0.12068965517241373</v>
      </c>
    </row>
    <row r="296" spans="1:11" x14ac:dyDescent="0.25">
      <c r="A296" s="47">
        <v>499</v>
      </c>
      <c r="B296" s="88">
        <v>39967</v>
      </c>
      <c r="C296" s="57" t="s">
        <v>69</v>
      </c>
      <c r="D296" s="12">
        <v>5.04</v>
      </c>
      <c r="E296" s="12">
        <v>5.0199999999999996</v>
      </c>
      <c r="F296" s="12">
        <v>0.5</v>
      </c>
      <c r="G296" s="49">
        <v>14</v>
      </c>
      <c r="H296" s="12">
        <v>0.94</v>
      </c>
      <c r="I296" s="12">
        <v>10.6</v>
      </c>
      <c r="J296" s="12">
        <v>9.44</v>
      </c>
      <c r="K296" s="12">
        <f t="shared" si="5"/>
        <v>0.13647058823529412</v>
      </c>
    </row>
    <row r="297" spans="1:11" x14ac:dyDescent="0.25">
      <c r="A297" s="47">
        <v>500</v>
      </c>
      <c r="B297" s="88">
        <v>39981</v>
      </c>
      <c r="C297" s="52" t="s">
        <v>68</v>
      </c>
      <c r="D297" s="10">
        <v>4.9800000000000004</v>
      </c>
      <c r="E297" s="10">
        <v>4.96</v>
      </c>
      <c r="F297" s="81">
        <v>0.5</v>
      </c>
      <c r="G297" s="49">
        <v>44</v>
      </c>
      <c r="H297" s="54">
        <v>1.02</v>
      </c>
      <c r="I297" s="55">
        <v>10.02</v>
      </c>
      <c r="J297" s="55">
        <v>9.24</v>
      </c>
      <c r="K297" s="55">
        <f t="shared" si="5"/>
        <v>9.4890510948905021E-2</v>
      </c>
    </row>
    <row r="298" spans="1:11" x14ac:dyDescent="0.25">
      <c r="A298" s="47">
        <v>500</v>
      </c>
      <c r="B298" s="88">
        <v>39981</v>
      </c>
      <c r="C298" s="52" t="s">
        <v>69</v>
      </c>
      <c r="D298" s="10">
        <v>5.01</v>
      </c>
      <c r="E298" s="10">
        <v>5.0599999999999996</v>
      </c>
      <c r="F298" s="81">
        <v>0.5</v>
      </c>
      <c r="G298" s="49">
        <v>40</v>
      </c>
      <c r="H298" s="54">
        <v>1.01</v>
      </c>
      <c r="I298" s="55">
        <v>10.1</v>
      </c>
      <c r="J298" s="55">
        <v>9.16</v>
      </c>
      <c r="K298" s="55">
        <f t="shared" si="5"/>
        <v>0.11533742331288337</v>
      </c>
    </row>
    <row r="299" spans="1:11" x14ac:dyDescent="0.25">
      <c r="A299" s="47">
        <v>501</v>
      </c>
      <c r="B299" s="88">
        <v>39981</v>
      </c>
      <c r="C299" s="52" t="s">
        <v>68</v>
      </c>
      <c r="D299" s="10">
        <v>5.0599999999999996</v>
      </c>
      <c r="E299" s="10">
        <v>4.93</v>
      </c>
      <c r="F299" s="81">
        <v>0.5</v>
      </c>
      <c r="G299" s="49">
        <v>105</v>
      </c>
      <c r="H299" s="54">
        <v>1.02</v>
      </c>
      <c r="I299" s="55">
        <v>11.09</v>
      </c>
      <c r="J299" s="55">
        <v>10.09</v>
      </c>
      <c r="K299" s="55">
        <f t="shared" si="5"/>
        <v>0.11025358324145534</v>
      </c>
    </row>
    <row r="300" spans="1:11" x14ac:dyDescent="0.25">
      <c r="A300" s="47">
        <v>501</v>
      </c>
      <c r="B300" s="88">
        <v>39981</v>
      </c>
      <c r="C300" s="52" t="s">
        <v>69</v>
      </c>
      <c r="D300" s="10">
        <v>4.93</v>
      </c>
      <c r="E300" s="10">
        <v>4.91</v>
      </c>
      <c r="F300" s="81">
        <v>0.5</v>
      </c>
      <c r="G300" s="49">
        <v>39</v>
      </c>
      <c r="H300" s="54">
        <v>1.01</v>
      </c>
      <c r="I300" s="55">
        <v>10.1</v>
      </c>
      <c r="J300" s="55">
        <v>8.9600000000000009</v>
      </c>
      <c r="K300" s="55">
        <f t="shared" si="5"/>
        <v>0.14339622641509417</v>
      </c>
    </row>
    <row r="301" spans="1:11" x14ac:dyDescent="0.25">
      <c r="A301" s="47">
        <v>502</v>
      </c>
      <c r="B301" s="88">
        <v>39979</v>
      </c>
      <c r="C301" s="52" t="s">
        <v>68</v>
      </c>
      <c r="D301" s="10">
        <v>5.08</v>
      </c>
      <c r="E301" s="10">
        <v>5.2</v>
      </c>
      <c r="F301" s="81">
        <v>0.5</v>
      </c>
      <c r="G301" s="49">
        <v>85</v>
      </c>
      <c r="H301" s="54">
        <v>1</v>
      </c>
      <c r="I301" s="55">
        <v>10.69</v>
      </c>
      <c r="J301" s="55">
        <v>9.9499999999999993</v>
      </c>
      <c r="K301" s="55">
        <f t="shared" si="5"/>
        <v>8.268156424581008E-2</v>
      </c>
    </row>
    <row r="302" spans="1:11" x14ac:dyDescent="0.25">
      <c r="A302" s="47">
        <v>502</v>
      </c>
      <c r="B302" s="88">
        <v>39981</v>
      </c>
      <c r="C302" s="52" t="s">
        <v>69</v>
      </c>
      <c r="D302" s="10">
        <v>5.04</v>
      </c>
      <c r="E302" s="10">
        <v>5.03</v>
      </c>
      <c r="F302" s="81">
        <v>0.5</v>
      </c>
      <c r="G302" s="49">
        <v>65</v>
      </c>
      <c r="H302" s="54">
        <v>1.01</v>
      </c>
      <c r="I302" s="55">
        <v>10.45</v>
      </c>
      <c r="J302" s="55">
        <v>9.56</v>
      </c>
      <c r="K302" s="55">
        <f t="shared" si="5"/>
        <v>0.10409356725146184</v>
      </c>
    </row>
    <row r="303" spans="1:11" x14ac:dyDescent="0.25">
      <c r="A303" s="47">
        <v>503</v>
      </c>
      <c r="B303" s="88">
        <v>39967</v>
      </c>
      <c r="C303" s="57" t="s">
        <v>68</v>
      </c>
      <c r="D303" s="12">
        <v>5.3</v>
      </c>
      <c r="E303" s="12">
        <v>5.0999999999999996</v>
      </c>
      <c r="F303" s="12">
        <v>0.5</v>
      </c>
      <c r="G303" s="49">
        <v>92</v>
      </c>
      <c r="H303" s="12">
        <v>1.01</v>
      </c>
      <c r="I303" s="12">
        <v>10.35</v>
      </c>
      <c r="J303" s="12">
        <v>9.3699999999999992</v>
      </c>
      <c r="K303" s="12">
        <f t="shared" si="5"/>
        <v>0.11722488038277518</v>
      </c>
    </row>
    <row r="304" spans="1:11" x14ac:dyDescent="0.25">
      <c r="A304" s="47">
        <v>503</v>
      </c>
      <c r="B304" s="88">
        <v>39967</v>
      </c>
      <c r="C304" s="57" t="s">
        <v>69</v>
      </c>
      <c r="D304" s="12">
        <v>4.99</v>
      </c>
      <c r="E304" s="12">
        <v>5.08</v>
      </c>
      <c r="F304" s="12">
        <v>0.5</v>
      </c>
      <c r="G304" s="49">
        <v>99</v>
      </c>
      <c r="H304" s="12">
        <v>1.03</v>
      </c>
      <c r="I304" s="12">
        <v>12.4</v>
      </c>
      <c r="J304" s="12">
        <v>11.12</v>
      </c>
      <c r="K304" s="12">
        <f t="shared" si="5"/>
        <v>0.12685827552031725</v>
      </c>
    </row>
    <row r="305" spans="1:11" x14ac:dyDescent="0.25">
      <c r="A305" s="65">
        <v>504</v>
      </c>
      <c r="B305" s="88">
        <v>39993</v>
      </c>
      <c r="C305" s="57" t="s">
        <v>68</v>
      </c>
      <c r="D305" s="12">
        <v>4.97</v>
      </c>
      <c r="E305" s="12">
        <v>5.15</v>
      </c>
      <c r="F305" s="55">
        <v>0.5</v>
      </c>
      <c r="G305" s="49">
        <v>122</v>
      </c>
      <c r="H305" s="12">
        <v>1</v>
      </c>
      <c r="I305" s="12">
        <v>10.09</v>
      </c>
      <c r="J305" s="12">
        <v>9.4</v>
      </c>
      <c r="K305" s="12">
        <f t="shared" si="5"/>
        <v>8.2142857142857087E-2</v>
      </c>
    </row>
    <row r="306" spans="1:11" x14ac:dyDescent="0.25">
      <c r="A306" s="65">
        <v>504</v>
      </c>
      <c r="B306" s="90"/>
      <c r="C306" s="73" t="s">
        <v>69</v>
      </c>
      <c r="D306" s="74">
        <v>5.01</v>
      </c>
      <c r="E306" s="74">
        <v>4.9400000000000004</v>
      </c>
      <c r="F306" s="98"/>
      <c r="G306" s="76"/>
      <c r="H306" s="86"/>
      <c r="I306" s="77"/>
      <c r="J306" s="77"/>
      <c r="K306" s="55"/>
    </row>
    <row r="307" spans="1:11" x14ac:dyDescent="0.25">
      <c r="A307" s="65">
        <v>504</v>
      </c>
      <c r="B307" s="88">
        <v>39981</v>
      </c>
      <c r="C307" s="52" t="s">
        <v>69</v>
      </c>
      <c r="D307" s="10">
        <v>5.05</v>
      </c>
      <c r="E307" s="10">
        <v>5</v>
      </c>
      <c r="F307" s="81">
        <v>0.5</v>
      </c>
      <c r="G307" s="49">
        <v>16</v>
      </c>
      <c r="H307" s="54">
        <v>1.01</v>
      </c>
      <c r="I307" s="55">
        <v>10.4</v>
      </c>
      <c r="J307" s="55">
        <v>9.52</v>
      </c>
      <c r="K307" s="55">
        <f>((I307-H307)-(J307-H307))/((J307-H307))</f>
        <v>0.10340775558166872</v>
      </c>
    </row>
    <row r="308" spans="1:11" x14ac:dyDescent="0.25">
      <c r="A308" s="47">
        <v>505</v>
      </c>
      <c r="B308" s="88">
        <v>39981</v>
      </c>
      <c r="C308" s="52" t="s">
        <v>68</v>
      </c>
      <c r="D308" s="10">
        <v>4.99</v>
      </c>
      <c r="E308" s="10">
        <v>4.95</v>
      </c>
      <c r="F308" s="81">
        <v>0.5</v>
      </c>
      <c r="G308" s="49">
        <v>24</v>
      </c>
      <c r="H308" s="54">
        <v>1.03</v>
      </c>
      <c r="I308" s="55">
        <v>10.29</v>
      </c>
      <c r="J308" s="55">
        <v>9.49</v>
      </c>
      <c r="K308" s="55">
        <f>((I308-H308)-(J308-H308))/((J308-H308))</f>
        <v>9.4562647754136975E-2</v>
      </c>
    </row>
    <row r="309" spans="1:11" x14ac:dyDescent="0.25">
      <c r="A309" s="47">
        <v>505</v>
      </c>
      <c r="B309" s="88">
        <v>39979</v>
      </c>
      <c r="C309" s="52" t="s">
        <v>69</v>
      </c>
      <c r="D309" s="10">
        <v>5.42</v>
      </c>
      <c r="E309" s="10">
        <v>5.08</v>
      </c>
      <c r="F309" s="81">
        <v>0.5</v>
      </c>
      <c r="G309" s="49">
        <v>105</v>
      </c>
      <c r="H309" s="54">
        <v>1.02</v>
      </c>
      <c r="I309" s="55">
        <v>10.42</v>
      </c>
      <c r="J309" s="55">
        <v>9.36</v>
      </c>
      <c r="K309" s="55">
        <f>((I309-H309)-(J309-H309))/((J309-H309))</f>
        <v>0.12709832134292573</v>
      </c>
    </row>
    <row r="310" spans="1:11" x14ac:dyDescent="0.25">
      <c r="A310" s="65">
        <v>506</v>
      </c>
      <c r="B310" s="90"/>
      <c r="C310" s="73" t="s">
        <v>68</v>
      </c>
      <c r="D310" s="74">
        <v>5.14</v>
      </c>
      <c r="E310" s="74">
        <v>5</v>
      </c>
      <c r="F310" s="98"/>
      <c r="G310" s="76"/>
      <c r="H310" s="86"/>
      <c r="I310" s="77"/>
      <c r="J310" s="77"/>
      <c r="K310" s="55"/>
    </row>
    <row r="311" spans="1:11" x14ac:dyDescent="0.25">
      <c r="A311" s="65">
        <v>506</v>
      </c>
      <c r="B311" s="88">
        <v>39981</v>
      </c>
      <c r="C311" s="52" t="s">
        <v>68</v>
      </c>
      <c r="D311" s="10">
        <v>5.0599999999999996</v>
      </c>
      <c r="E311" s="10">
        <v>5.07</v>
      </c>
      <c r="F311" s="81">
        <v>0.5</v>
      </c>
      <c r="G311" s="49">
        <v>56</v>
      </c>
      <c r="H311" s="54">
        <v>1.03</v>
      </c>
      <c r="I311" s="55">
        <v>10.65</v>
      </c>
      <c r="J311" s="55">
        <v>9.8800000000000008</v>
      </c>
      <c r="K311" s="55">
        <f t="shared" ref="K311:K374" si="6">((I311-H311)-(J311-H311))/((J311-H311))</f>
        <v>8.7005649717514066E-2</v>
      </c>
    </row>
    <row r="312" spans="1:11" x14ac:dyDescent="0.25">
      <c r="A312" s="65">
        <v>506</v>
      </c>
      <c r="B312" s="88">
        <v>39981</v>
      </c>
      <c r="C312" s="52" t="s">
        <v>69</v>
      </c>
      <c r="D312" s="10">
        <v>4.99</v>
      </c>
      <c r="E312" s="10">
        <v>5.0599999999999996</v>
      </c>
      <c r="F312" s="81">
        <v>0.5</v>
      </c>
      <c r="G312" s="49">
        <v>47</v>
      </c>
      <c r="H312" s="54">
        <v>1.02</v>
      </c>
      <c r="I312" s="55">
        <v>11.21</v>
      </c>
      <c r="J312" s="55">
        <v>10.199999999999999</v>
      </c>
      <c r="K312" s="55">
        <f t="shared" si="6"/>
        <v>0.1100217864923749</v>
      </c>
    </row>
    <row r="313" spans="1:11" x14ac:dyDescent="0.25">
      <c r="A313" s="47">
        <v>507</v>
      </c>
      <c r="B313" s="88">
        <v>39993</v>
      </c>
      <c r="C313" s="92" t="s">
        <v>68</v>
      </c>
      <c r="D313" s="93">
        <v>5.05</v>
      </c>
      <c r="E313" s="93">
        <v>4.9400000000000004</v>
      </c>
      <c r="F313" s="81">
        <v>0.5</v>
      </c>
      <c r="G313" s="49">
        <v>205</v>
      </c>
      <c r="H313" s="93">
        <v>1.02</v>
      </c>
      <c r="I313" s="93">
        <v>12.3</v>
      </c>
      <c r="J313" s="93">
        <v>11.39</v>
      </c>
      <c r="K313" s="93">
        <f t="shared" si="6"/>
        <v>8.7753134040501446E-2</v>
      </c>
    </row>
    <row r="314" spans="1:11" x14ac:dyDescent="0.25">
      <c r="A314" s="47">
        <v>507</v>
      </c>
      <c r="B314" s="88">
        <v>39981</v>
      </c>
      <c r="C314" s="52" t="s">
        <v>69</v>
      </c>
      <c r="D314" s="10">
        <v>5.01</v>
      </c>
      <c r="E314" s="10">
        <v>4.91</v>
      </c>
      <c r="F314" s="81">
        <v>0.5</v>
      </c>
      <c r="G314" s="49">
        <v>61</v>
      </c>
      <c r="H314" s="54">
        <v>1.01</v>
      </c>
      <c r="I314" s="55">
        <v>10.78</v>
      </c>
      <c r="J314" s="55">
        <v>9.76</v>
      </c>
      <c r="K314" s="55">
        <f t="shared" si="6"/>
        <v>0.11657142857142852</v>
      </c>
    </row>
    <row r="315" spans="1:11" x14ac:dyDescent="0.25">
      <c r="A315" s="47">
        <v>508</v>
      </c>
      <c r="B315" s="88">
        <v>39981</v>
      </c>
      <c r="C315" s="52" t="s">
        <v>68</v>
      </c>
      <c r="D315" s="10">
        <v>5</v>
      </c>
      <c r="E315" s="10">
        <v>5.0199999999999996</v>
      </c>
      <c r="F315" s="81">
        <v>0.5</v>
      </c>
      <c r="G315" s="49">
        <v>115</v>
      </c>
      <c r="H315" s="54">
        <v>0.98</v>
      </c>
      <c r="I315" s="55">
        <v>10.220000000000001</v>
      </c>
      <c r="J315" s="55">
        <v>9.36</v>
      </c>
      <c r="K315" s="55">
        <f t="shared" si="6"/>
        <v>0.10262529832935577</v>
      </c>
    </row>
    <row r="316" spans="1:11" x14ac:dyDescent="0.25">
      <c r="A316" s="47">
        <v>508</v>
      </c>
      <c r="B316" s="88">
        <v>39981</v>
      </c>
      <c r="C316" s="52" t="s">
        <v>69</v>
      </c>
      <c r="D316" s="10">
        <v>5.0199999999999996</v>
      </c>
      <c r="E316" s="10">
        <v>5</v>
      </c>
      <c r="F316" s="81">
        <v>0.5</v>
      </c>
      <c r="G316" s="49">
        <v>123</v>
      </c>
      <c r="H316" s="54">
        <v>0.99</v>
      </c>
      <c r="I316" s="55">
        <v>10.83</v>
      </c>
      <c r="J316" s="55">
        <v>9.7899999999999991</v>
      </c>
      <c r="K316" s="55">
        <f t="shared" si="6"/>
        <v>0.1181818181818183</v>
      </c>
    </row>
    <row r="317" spans="1:11" x14ac:dyDescent="0.25">
      <c r="A317" s="47">
        <v>509</v>
      </c>
      <c r="B317" s="88">
        <v>39981</v>
      </c>
      <c r="C317" s="52" t="s">
        <v>68</v>
      </c>
      <c r="D317" s="10">
        <v>4.92</v>
      </c>
      <c r="E317" s="10">
        <v>5.0199999999999996</v>
      </c>
      <c r="F317" s="81">
        <v>0.5</v>
      </c>
      <c r="G317" s="49">
        <v>4</v>
      </c>
      <c r="H317" s="54">
        <v>1.03</v>
      </c>
      <c r="I317" s="55">
        <v>10.9</v>
      </c>
      <c r="J317" s="55">
        <v>9.9700000000000006</v>
      </c>
      <c r="K317" s="55">
        <f t="shared" si="6"/>
        <v>0.10402684563758384</v>
      </c>
    </row>
    <row r="318" spans="1:11" x14ac:dyDescent="0.25">
      <c r="A318" s="47">
        <v>509</v>
      </c>
      <c r="B318" s="88">
        <v>39981</v>
      </c>
      <c r="C318" s="52" t="s">
        <v>69</v>
      </c>
      <c r="D318" s="10">
        <v>4.96</v>
      </c>
      <c r="E318" s="10">
        <v>4.96</v>
      </c>
      <c r="F318" s="81">
        <v>0.5</v>
      </c>
      <c r="G318" s="49">
        <v>10</v>
      </c>
      <c r="H318" s="54">
        <v>0.97</v>
      </c>
      <c r="I318" s="55">
        <v>10.46</v>
      </c>
      <c r="J318" s="55">
        <v>9.4600000000000009</v>
      </c>
      <c r="K318" s="55">
        <f t="shared" si="6"/>
        <v>0.11778563015312131</v>
      </c>
    </row>
    <row r="319" spans="1:11" x14ac:dyDescent="0.25">
      <c r="A319" s="47">
        <v>510</v>
      </c>
      <c r="B319" s="88">
        <v>39981</v>
      </c>
      <c r="C319" s="52" t="s">
        <v>68</v>
      </c>
      <c r="D319" s="10">
        <v>4.9400000000000004</v>
      </c>
      <c r="E319" s="10">
        <v>5</v>
      </c>
      <c r="F319" s="81">
        <v>0.5</v>
      </c>
      <c r="G319" s="49">
        <v>107</v>
      </c>
      <c r="H319" s="54">
        <v>1.03</v>
      </c>
      <c r="I319" s="55">
        <v>10.029999999999999</v>
      </c>
      <c r="J319" s="55">
        <v>9.2100000000000009</v>
      </c>
      <c r="K319" s="55">
        <f t="shared" si="6"/>
        <v>0.10024449877750591</v>
      </c>
    </row>
    <row r="320" spans="1:11" x14ac:dyDescent="0.25">
      <c r="A320" s="47">
        <v>510</v>
      </c>
      <c r="B320" s="88">
        <v>39979</v>
      </c>
      <c r="C320" s="52" t="s">
        <v>69</v>
      </c>
      <c r="D320" s="10">
        <v>5.27</v>
      </c>
      <c r="E320" s="10">
        <v>5.05</v>
      </c>
      <c r="F320" s="81">
        <v>0.5</v>
      </c>
      <c r="G320" s="49">
        <v>47</v>
      </c>
      <c r="H320" s="54">
        <v>1.02</v>
      </c>
      <c r="I320" s="55">
        <v>10.59</v>
      </c>
      <c r="J320" s="55">
        <v>9.61</v>
      </c>
      <c r="K320" s="55">
        <f t="shared" si="6"/>
        <v>0.11408614668218864</v>
      </c>
    </row>
    <row r="321" spans="1:11" x14ac:dyDescent="0.25">
      <c r="A321" s="47">
        <v>511</v>
      </c>
      <c r="B321" s="88">
        <v>39981</v>
      </c>
      <c r="C321" s="52" t="s">
        <v>68</v>
      </c>
      <c r="D321" s="10">
        <v>4.9000000000000004</v>
      </c>
      <c r="E321" s="10">
        <v>4.93</v>
      </c>
      <c r="F321" s="81">
        <v>0.5</v>
      </c>
      <c r="G321" s="49">
        <v>97</v>
      </c>
      <c r="H321" s="54">
        <v>1.01</v>
      </c>
      <c r="I321" s="55">
        <v>10.23</v>
      </c>
      <c r="J321" s="55">
        <v>9.49</v>
      </c>
      <c r="K321" s="55">
        <f t="shared" si="6"/>
        <v>8.7264150943396249E-2</v>
      </c>
    </row>
    <row r="322" spans="1:11" x14ac:dyDescent="0.25">
      <c r="A322" s="47">
        <v>511</v>
      </c>
      <c r="B322" s="88">
        <v>39981</v>
      </c>
      <c r="C322" s="52" t="s">
        <v>69</v>
      </c>
      <c r="D322" s="10">
        <v>5.07</v>
      </c>
      <c r="E322" s="10">
        <v>5.0999999999999996</v>
      </c>
      <c r="F322" s="81">
        <v>0.5</v>
      </c>
      <c r="G322" s="49">
        <v>119</v>
      </c>
      <c r="H322" s="54">
        <v>0.98</v>
      </c>
      <c r="I322" s="55">
        <v>11.21</v>
      </c>
      <c r="J322" s="55">
        <v>10.14</v>
      </c>
      <c r="K322" s="55">
        <f t="shared" si="6"/>
        <v>0.11681222707423583</v>
      </c>
    </row>
    <row r="323" spans="1:11" x14ac:dyDescent="0.25">
      <c r="A323" s="47">
        <v>512</v>
      </c>
      <c r="B323" s="88">
        <v>39981</v>
      </c>
      <c r="C323" s="52" t="s">
        <v>68</v>
      </c>
      <c r="D323" s="10">
        <v>4.97</v>
      </c>
      <c r="E323" s="10">
        <v>5.0999999999999996</v>
      </c>
      <c r="F323" s="81">
        <v>0.5</v>
      </c>
      <c r="G323" s="49">
        <v>25</v>
      </c>
      <c r="H323" s="54">
        <v>1.01</v>
      </c>
      <c r="I323" s="55">
        <v>10.11</v>
      </c>
      <c r="J323" s="55">
        <v>9.5</v>
      </c>
      <c r="K323" s="55">
        <f t="shared" si="6"/>
        <v>7.1849234393403932E-2</v>
      </c>
    </row>
    <row r="324" spans="1:11" x14ac:dyDescent="0.25">
      <c r="A324" s="47">
        <v>512</v>
      </c>
      <c r="B324" s="88">
        <v>39981</v>
      </c>
      <c r="C324" s="52" t="s">
        <v>69</v>
      </c>
      <c r="D324" s="10">
        <v>5.08</v>
      </c>
      <c r="E324" s="10">
        <v>5.04</v>
      </c>
      <c r="F324" s="81">
        <v>0.5</v>
      </c>
      <c r="G324" s="49">
        <v>13</v>
      </c>
      <c r="H324" s="54">
        <v>1</v>
      </c>
      <c r="I324" s="55">
        <v>10.85</v>
      </c>
      <c r="J324" s="55">
        <v>9.9499999999999993</v>
      </c>
      <c r="K324" s="55">
        <f t="shared" si="6"/>
        <v>0.10055865921787714</v>
      </c>
    </row>
    <row r="325" spans="1:11" x14ac:dyDescent="0.25">
      <c r="A325" s="47">
        <v>513</v>
      </c>
      <c r="B325" s="88">
        <v>39979</v>
      </c>
      <c r="C325" s="52" t="s">
        <v>68</v>
      </c>
      <c r="D325" s="10">
        <v>5.05</v>
      </c>
      <c r="E325" s="10">
        <v>5.42</v>
      </c>
      <c r="F325" s="81">
        <v>0.5</v>
      </c>
      <c r="G325" s="49">
        <v>57</v>
      </c>
      <c r="H325" s="54">
        <v>1.02</v>
      </c>
      <c r="I325" s="55">
        <v>10.24</v>
      </c>
      <c r="J325" s="55">
        <v>9.4600000000000009</v>
      </c>
      <c r="K325" s="55">
        <f t="shared" si="6"/>
        <v>9.2417061611374321E-2</v>
      </c>
    </row>
    <row r="326" spans="1:11" x14ac:dyDescent="0.25">
      <c r="A326" s="47">
        <v>513</v>
      </c>
      <c r="B326" s="88">
        <v>39981</v>
      </c>
      <c r="C326" s="52" t="s">
        <v>69</v>
      </c>
      <c r="D326" s="10">
        <v>5.04</v>
      </c>
      <c r="E326" s="10">
        <v>5.0599999999999996</v>
      </c>
      <c r="F326" s="81">
        <v>0.5</v>
      </c>
      <c r="G326" s="49">
        <v>45</v>
      </c>
      <c r="H326" s="54">
        <v>1.04</v>
      </c>
      <c r="I326" s="55">
        <v>10.82</v>
      </c>
      <c r="J326" s="55">
        <v>9.82</v>
      </c>
      <c r="K326" s="55">
        <f t="shared" si="6"/>
        <v>0.11389521640091115</v>
      </c>
    </row>
    <row r="327" spans="1:11" x14ac:dyDescent="0.25">
      <c r="A327" s="50">
        <v>514</v>
      </c>
      <c r="B327" s="87">
        <v>39993</v>
      </c>
      <c r="C327" s="92" t="s">
        <v>68</v>
      </c>
      <c r="D327" s="93">
        <v>5.1100000000000003</v>
      </c>
      <c r="E327" s="93">
        <v>4.95</v>
      </c>
      <c r="F327" s="93">
        <v>0.5</v>
      </c>
      <c r="G327" s="82">
        <v>106</v>
      </c>
      <c r="H327" s="93">
        <v>1</v>
      </c>
      <c r="I327" s="93">
        <v>11.15</v>
      </c>
      <c r="J327" s="93">
        <v>10.33</v>
      </c>
      <c r="K327" s="93">
        <f t="shared" si="6"/>
        <v>8.7888531618435184E-2</v>
      </c>
    </row>
    <row r="328" spans="1:11" x14ac:dyDescent="0.25">
      <c r="A328" s="47">
        <v>514</v>
      </c>
      <c r="B328" s="88">
        <v>39981</v>
      </c>
      <c r="C328" s="52" t="s">
        <v>69</v>
      </c>
      <c r="D328" s="10">
        <v>5.0999999999999996</v>
      </c>
      <c r="E328" s="10">
        <v>4.9800000000000004</v>
      </c>
      <c r="F328" s="81">
        <v>0.5</v>
      </c>
      <c r="G328" s="49">
        <v>30</v>
      </c>
      <c r="H328" s="54">
        <v>1.01</v>
      </c>
      <c r="I328" s="55">
        <v>10.35</v>
      </c>
      <c r="J328" s="55">
        <v>9.43</v>
      </c>
      <c r="K328" s="55">
        <f t="shared" si="6"/>
        <v>0.10926365795724464</v>
      </c>
    </row>
    <row r="329" spans="1:11" x14ac:dyDescent="0.25">
      <c r="A329" s="71">
        <v>515</v>
      </c>
      <c r="B329" s="90">
        <v>39981</v>
      </c>
      <c r="C329" s="73" t="s">
        <v>68</v>
      </c>
      <c r="D329" s="74"/>
      <c r="E329" s="74"/>
      <c r="F329" s="98">
        <v>0.5</v>
      </c>
      <c r="G329" s="76">
        <v>125</v>
      </c>
      <c r="H329" s="86">
        <v>1</v>
      </c>
      <c r="I329" s="77">
        <v>10.75</v>
      </c>
      <c r="J329" s="77">
        <v>9.86</v>
      </c>
      <c r="K329" s="55">
        <f t="shared" si="6"/>
        <v>0.1004514672686231</v>
      </c>
    </row>
    <row r="330" spans="1:11" x14ac:dyDescent="0.25">
      <c r="A330" s="47">
        <v>515</v>
      </c>
      <c r="B330" s="88">
        <v>39981</v>
      </c>
      <c r="C330" s="52" t="s">
        <v>69</v>
      </c>
      <c r="D330" s="10">
        <v>4.93</v>
      </c>
      <c r="E330" s="10">
        <v>4.97</v>
      </c>
      <c r="F330" s="81">
        <v>0.5</v>
      </c>
      <c r="G330" s="49">
        <v>64</v>
      </c>
      <c r="H330" s="54">
        <v>1.01</v>
      </c>
      <c r="I330" s="55">
        <v>10.37</v>
      </c>
      <c r="J330" s="55">
        <v>9.35</v>
      </c>
      <c r="K330" s="55">
        <f t="shared" si="6"/>
        <v>0.12230215827338124</v>
      </c>
    </row>
    <row r="331" spans="1:11" x14ac:dyDescent="0.25">
      <c r="A331" s="47">
        <v>516</v>
      </c>
      <c r="B331" s="88">
        <v>39967</v>
      </c>
      <c r="C331" s="57" t="s">
        <v>68</v>
      </c>
      <c r="D331" s="12">
        <v>5.08</v>
      </c>
      <c r="E331" s="12">
        <v>4.95</v>
      </c>
      <c r="F331" s="12">
        <v>0.5</v>
      </c>
      <c r="G331" s="49">
        <v>123</v>
      </c>
      <c r="H331" s="12">
        <v>0.96</v>
      </c>
      <c r="I331" s="12">
        <v>10.37</v>
      </c>
      <c r="J331" s="12">
        <v>9.5500000000000007</v>
      </c>
      <c r="K331" s="12">
        <f t="shared" si="6"/>
        <v>9.5459837019790494E-2</v>
      </c>
    </row>
    <row r="332" spans="1:11" x14ac:dyDescent="0.25">
      <c r="A332" s="47">
        <v>516</v>
      </c>
      <c r="B332" s="88">
        <v>39967</v>
      </c>
      <c r="C332" s="57" t="s">
        <v>69</v>
      </c>
      <c r="D332" s="12">
        <v>5.0599999999999996</v>
      </c>
      <c r="E332" s="12">
        <v>4.96</v>
      </c>
      <c r="F332" s="12">
        <v>0.5</v>
      </c>
      <c r="G332" s="49">
        <v>4</v>
      </c>
      <c r="H332" s="12">
        <v>1.03</v>
      </c>
      <c r="I332" s="12">
        <v>10.54</v>
      </c>
      <c r="J332" s="12">
        <v>9.56</v>
      </c>
      <c r="K332" s="12">
        <f t="shared" si="6"/>
        <v>0.11488862837045703</v>
      </c>
    </row>
    <row r="333" spans="1:11" x14ac:dyDescent="0.25">
      <c r="A333" s="47">
        <v>517</v>
      </c>
      <c r="B333" s="88">
        <v>39993</v>
      </c>
      <c r="C333" s="92" t="s">
        <v>68</v>
      </c>
      <c r="D333" s="93">
        <v>5.01</v>
      </c>
      <c r="E333" s="93">
        <v>4.9800000000000004</v>
      </c>
      <c r="F333" s="81">
        <v>0.5</v>
      </c>
      <c r="G333" s="49">
        <v>93</v>
      </c>
      <c r="H333" s="93">
        <v>1.01</v>
      </c>
      <c r="I333" s="93">
        <v>10.38</v>
      </c>
      <c r="J333" s="93">
        <v>9.5500000000000007</v>
      </c>
      <c r="K333" s="93">
        <f t="shared" si="6"/>
        <v>9.7189695550351285E-2</v>
      </c>
    </row>
    <row r="334" spans="1:11" x14ac:dyDescent="0.25">
      <c r="A334" s="47">
        <v>517</v>
      </c>
      <c r="B334" s="88">
        <v>39981</v>
      </c>
      <c r="C334" s="52" t="s">
        <v>69</v>
      </c>
      <c r="D334" s="10">
        <v>4.93</v>
      </c>
      <c r="E334" s="10">
        <v>4.97</v>
      </c>
      <c r="F334" s="81">
        <v>0.5</v>
      </c>
      <c r="G334" s="49">
        <v>20</v>
      </c>
      <c r="H334" s="54">
        <v>0.97</v>
      </c>
      <c r="I334" s="55">
        <v>11.1</v>
      </c>
      <c r="J334" s="55">
        <v>10.06</v>
      </c>
      <c r="K334" s="55">
        <f t="shared" si="6"/>
        <v>0.11441144114411432</v>
      </c>
    </row>
    <row r="335" spans="1:11" x14ac:dyDescent="0.25">
      <c r="A335" s="47">
        <v>518</v>
      </c>
      <c r="B335" s="88">
        <v>39981</v>
      </c>
      <c r="C335" s="52" t="s">
        <v>68</v>
      </c>
      <c r="D335" s="10">
        <v>4.9800000000000004</v>
      </c>
      <c r="E335" s="10">
        <v>4.99</v>
      </c>
      <c r="F335" s="81">
        <v>0.5</v>
      </c>
      <c r="G335" s="49">
        <v>17</v>
      </c>
      <c r="H335" s="54">
        <v>1.02</v>
      </c>
      <c r="I335" s="55">
        <v>10.44</v>
      </c>
      <c r="J335" s="55">
        <v>9.59</v>
      </c>
      <c r="K335" s="55">
        <f t="shared" si="6"/>
        <v>9.918319719953321E-2</v>
      </c>
    </row>
    <row r="336" spans="1:11" x14ac:dyDescent="0.25">
      <c r="A336" s="47">
        <v>518</v>
      </c>
      <c r="B336" s="88">
        <v>39981</v>
      </c>
      <c r="C336" s="52" t="s">
        <v>69</v>
      </c>
      <c r="D336" s="10">
        <v>5.08</v>
      </c>
      <c r="E336" s="10">
        <v>5.01</v>
      </c>
      <c r="F336" s="81">
        <v>0.5</v>
      </c>
      <c r="G336" s="49">
        <v>122</v>
      </c>
      <c r="H336" s="54">
        <v>0.99</v>
      </c>
      <c r="I336" s="55">
        <v>10.66</v>
      </c>
      <c r="J336" s="55">
        <v>9.64</v>
      </c>
      <c r="K336" s="55">
        <f t="shared" si="6"/>
        <v>0.11791907514450861</v>
      </c>
    </row>
    <row r="337" spans="1:11" x14ac:dyDescent="0.25">
      <c r="A337" s="47">
        <v>519</v>
      </c>
      <c r="B337" s="88">
        <v>39979</v>
      </c>
      <c r="C337" s="52" t="s">
        <v>68</v>
      </c>
      <c r="D337" s="10">
        <v>5.04</v>
      </c>
      <c r="E337" s="10">
        <v>5.27</v>
      </c>
      <c r="F337" s="81">
        <v>0.5</v>
      </c>
      <c r="G337" s="49">
        <v>4</v>
      </c>
      <c r="H337" s="54">
        <v>1.03</v>
      </c>
      <c r="I337" s="10">
        <v>10.75</v>
      </c>
      <c r="J337" s="55">
        <v>9.81</v>
      </c>
      <c r="K337" s="55">
        <f t="shared" si="6"/>
        <v>0.10706150341685643</v>
      </c>
    </row>
    <row r="338" spans="1:11" x14ac:dyDescent="0.25">
      <c r="A338" s="47">
        <v>519</v>
      </c>
      <c r="B338" s="88">
        <v>39981</v>
      </c>
      <c r="C338" s="52" t="s">
        <v>69</v>
      </c>
      <c r="D338" s="10">
        <v>4.9800000000000004</v>
      </c>
      <c r="E338" s="10">
        <v>5.07</v>
      </c>
      <c r="F338" s="81">
        <v>0.5</v>
      </c>
      <c r="G338" s="49">
        <v>57</v>
      </c>
      <c r="H338" s="54">
        <v>1.02</v>
      </c>
      <c r="I338" s="55">
        <v>10.46</v>
      </c>
      <c r="J338" s="55">
        <v>9.4</v>
      </c>
      <c r="K338" s="55">
        <f t="shared" si="6"/>
        <v>0.126491646778043</v>
      </c>
    </row>
    <row r="339" spans="1:11" x14ac:dyDescent="0.25">
      <c r="A339" s="47">
        <v>520</v>
      </c>
      <c r="B339" s="88">
        <v>39979</v>
      </c>
      <c r="C339" s="52" t="s">
        <v>68</v>
      </c>
      <c r="D339" s="10">
        <v>5.15</v>
      </c>
      <c r="E339" s="10">
        <v>5.09</v>
      </c>
      <c r="F339" s="81">
        <v>0.5</v>
      </c>
      <c r="G339" s="49">
        <v>81</v>
      </c>
      <c r="H339" s="54">
        <v>1.03</v>
      </c>
      <c r="I339" s="55">
        <v>10.92</v>
      </c>
      <c r="J339" s="55">
        <v>10.039999999999999</v>
      </c>
      <c r="K339" s="55">
        <f t="shared" si="6"/>
        <v>9.7669256381798089E-2</v>
      </c>
    </row>
    <row r="340" spans="1:11" x14ac:dyDescent="0.25">
      <c r="A340" s="47">
        <v>520</v>
      </c>
      <c r="B340" s="88">
        <v>39981</v>
      </c>
      <c r="C340" s="52" t="s">
        <v>69</v>
      </c>
      <c r="D340" s="10">
        <v>4.93</v>
      </c>
      <c r="E340" s="10">
        <v>4.91</v>
      </c>
      <c r="F340" s="81">
        <v>0.5</v>
      </c>
      <c r="G340" s="49">
        <v>90</v>
      </c>
      <c r="H340" s="54">
        <v>1.01</v>
      </c>
      <c r="I340" s="55">
        <v>10.26</v>
      </c>
      <c r="J340" s="55">
        <v>9.19</v>
      </c>
      <c r="K340" s="55">
        <f t="shared" si="6"/>
        <v>0.13080684596577022</v>
      </c>
    </row>
    <row r="341" spans="1:11" x14ac:dyDescent="0.25">
      <c r="A341" s="50">
        <v>522</v>
      </c>
      <c r="B341" s="87">
        <v>39993</v>
      </c>
      <c r="C341" s="92" t="s">
        <v>68</v>
      </c>
      <c r="D341" s="93">
        <v>5</v>
      </c>
      <c r="E341" s="93">
        <v>5.03</v>
      </c>
      <c r="F341" s="93">
        <v>0.5</v>
      </c>
      <c r="G341" s="82">
        <v>47</v>
      </c>
      <c r="H341" s="93">
        <v>1</v>
      </c>
      <c r="I341" s="93">
        <v>10.16</v>
      </c>
      <c r="J341" s="93">
        <v>9.49</v>
      </c>
      <c r="K341" s="93">
        <f t="shared" si="6"/>
        <v>7.8916372202591276E-2</v>
      </c>
    </row>
    <row r="342" spans="1:11" x14ac:dyDescent="0.25">
      <c r="A342" s="50">
        <v>522</v>
      </c>
      <c r="B342" s="87">
        <v>39993</v>
      </c>
      <c r="C342" s="92" t="s">
        <v>69</v>
      </c>
      <c r="D342" s="93">
        <v>4.92</v>
      </c>
      <c r="E342" s="93">
        <v>4.93</v>
      </c>
      <c r="F342" s="93">
        <v>0.5</v>
      </c>
      <c r="G342" s="82">
        <v>62</v>
      </c>
      <c r="H342" s="93">
        <v>1</v>
      </c>
      <c r="I342" s="93">
        <v>10.3</v>
      </c>
      <c r="J342" s="93">
        <v>9.52</v>
      </c>
      <c r="K342" s="93">
        <f t="shared" si="6"/>
        <v>9.1549295774648029E-2</v>
      </c>
    </row>
    <row r="343" spans="1:11" x14ac:dyDescent="0.25">
      <c r="A343" s="47">
        <v>523</v>
      </c>
      <c r="B343" s="88">
        <v>39993</v>
      </c>
      <c r="C343" s="92" t="s">
        <v>68</v>
      </c>
      <c r="D343" s="93">
        <v>5.0599999999999996</v>
      </c>
      <c r="E343" s="93">
        <v>4.97</v>
      </c>
      <c r="F343" s="81">
        <v>0.5</v>
      </c>
      <c r="G343" s="82">
        <v>9</v>
      </c>
      <c r="H343" s="93">
        <v>0.99</v>
      </c>
      <c r="I343" s="93">
        <v>11.87</v>
      </c>
      <c r="J343" s="93">
        <v>10.96</v>
      </c>
      <c r="K343" s="93">
        <f t="shared" si="6"/>
        <v>9.1273821464393015E-2</v>
      </c>
    </row>
    <row r="344" spans="1:11" x14ac:dyDescent="0.25">
      <c r="A344" s="47">
        <v>523</v>
      </c>
      <c r="B344" s="88">
        <v>39993</v>
      </c>
      <c r="C344" s="92" t="s">
        <v>69</v>
      </c>
      <c r="D344" s="93">
        <v>4.97</v>
      </c>
      <c r="E344" s="93">
        <v>5.04</v>
      </c>
      <c r="F344" s="81">
        <v>0.5</v>
      </c>
      <c r="G344" s="82">
        <v>124</v>
      </c>
      <c r="H344" s="93">
        <v>1</v>
      </c>
      <c r="I344" s="93">
        <v>11.27</v>
      </c>
      <c r="J344" s="93">
        <v>10.210000000000001</v>
      </c>
      <c r="K344" s="93">
        <f t="shared" si="6"/>
        <v>0.11509229098805632</v>
      </c>
    </row>
    <row r="345" spans="1:11" x14ac:dyDescent="0.25">
      <c r="A345" s="47">
        <v>524</v>
      </c>
      <c r="B345" s="88">
        <v>39981</v>
      </c>
      <c r="C345" s="52" t="s">
        <v>68</v>
      </c>
      <c r="D345" s="10">
        <v>5.0999999999999996</v>
      </c>
      <c r="E345" s="10">
        <v>5.05</v>
      </c>
      <c r="F345" s="81">
        <v>0.5</v>
      </c>
      <c r="G345" s="49">
        <v>81</v>
      </c>
      <c r="H345" s="54">
        <v>1.03</v>
      </c>
      <c r="I345" s="55">
        <v>10.87</v>
      </c>
      <c r="J345" s="55">
        <v>10</v>
      </c>
      <c r="K345" s="55">
        <f t="shared" si="6"/>
        <v>9.6989966555183854E-2</v>
      </c>
    </row>
    <row r="346" spans="1:11" x14ac:dyDescent="0.25">
      <c r="A346" s="47">
        <v>524</v>
      </c>
      <c r="B346" s="88">
        <v>39979</v>
      </c>
      <c r="C346" s="52" t="s">
        <v>69</v>
      </c>
      <c r="D346" s="10">
        <v>5.03</v>
      </c>
      <c r="E346" s="10">
        <v>5.08</v>
      </c>
      <c r="F346" s="81">
        <v>0.5</v>
      </c>
      <c r="G346" s="49">
        <v>64</v>
      </c>
      <c r="H346" s="54">
        <v>1.02</v>
      </c>
      <c r="I346" s="55">
        <v>10.130000000000001</v>
      </c>
      <c r="J346" s="55">
        <v>9.1199999999999992</v>
      </c>
      <c r="K346" s="55">
        <f t="shared" si="6"/>
        <v>0.12469135802469156</v>
      </c>
    </row>
    <row r="347" spans="1:11" x14ac:dyDescent="0.25">
      <c r="A347" s="67">
        <v>525</v>
      </c>
      <c r="B347" s="96">
        <v>39967</v>
      </c>
      <c r="C347" s="69" t="s">
        <v>68</v>
      </c>
      <c r="D347" s="55">
        <v>5.08</v>
      </c>
      <c r="E347" s="55">
        <v>5.04</v>
      </c>
      <c r="F347" s="55">
        <v>0.5</v>
      </c>
      <c r="G347" s="70">
        <v>24</v>
      </c>
      <c r="H347" s="55">
        <v>1.03</v>
      </c>
      <c r="I347" s="55">
        <v>11.35</v>
      </c>
      <c r="J347" s="55">
        <v>10.26</v>
      </c>
      <c r="K347" s="12">
        <f t="shared" si="6"/>
        <v>0.11809317443120258</v>
      </c>
    </row>
    <row r="348" spans="1:11" x14ac:dyDescent="0.25">
      <c r="A348" s="47">
        <v>525</v>
      </c>
      <c r="B348" s="88">
        <v>39981</v>
      </c>
      <c r="C348" s="52" t="s">
        <v>69</v>
      </c>
      <c r="D348" s="10">
        <v>5.0999999999999996</v>
      </c>
      <c r="E348" s="10">
        <v>4.9800000000000004</v>
      </c>
      <c r="F348" s="81">
        <v>0.5</v>
      </c>
      <c r="G348" s="49">
        <v>33</v>
      </c>
      <c r="H348" s="54">
        <v>1.03</v>
      </c>
      <c r="I348" s="55">
        <v>10.24</v>
      </c>
      <c r="J348" s="55">
        <v>9.19</v>
      </c>
      <c r="K348" s="55">
        <f t="shared" si="6"/>
        <v>0.12867647058823539</v>
      </c>
    </row>
    <row r="349" spans="1:11" x14ac:dyDescent="0.25">
      <c r="A349" s="47">
        <v>561</v>
      </c>
      <c r="B349" s="88">
        <v>39967</v>
      </c>
      <c r="C349" s="57" t="s">
        <v>68</v>
      </c>
      <c r="D349" s="12">
        <v>4.93</v>
      </c>
      <c r="E349" s="12">
        <v>4.99</v>
      </c>
      <c r="F349" s="12">
        <v>0.5</v>
      </c>
      <c r="G349" s="49" t="s">
        <v>73</v>
      </c>
      <c r="H349" s="12">
        <v>0.99</v>
      </c>
      <c r="I349" s="12">
        <v>10.46</v>
      </c>
      <c r="J349" s="12">
        <v>9.65</v>
      </c>
      <c r="K349" s="12">
        <f t="shared" si="6"/>
        <v>9.3533487297921533E-2</v>
      </c>
    </row>
    <row r="350" spans="1:11" x14ac:dyDescent="0.25">
      <c r="A350" s="47">
        <v>561</v>
      </c>
      <c r="B350" s="88">
        <v>39967</v>
      </c>
      <c r="C350" s="57" t="s">
        <v>69</v>
      </c>
      <c r="D350" s="12">
        <v>4.97</v>
      </c>
      <c r="E350" s="12">
        <v>4.93</v>
      </c>
      <c r="F350" s="12">
        <v>0.5</v>
      </c>
      <c r="G350" s="49">
        <v>126</v>
      </c>
      <c r="H350" s="12">
        <v>1</v>
      </c>
      <c r="I350" s="12">
        <v>10.72</v>
      </c>
      <c r="J350" s="12">
        <v>9.64</v>
      </c>
      <c r="K350" s="12">
        <f t="shared" si="6"/>
        <v>0.125</v>
      </c>
    </row>
    <row r="351" spans="1:11" x14ac:dyDescent="0.25">
      <c r="A351" s="47">
        <v>562</v>
      </c>
      <c r="B351" s="88">
        <v>39981</v>
      </c>
      <c r="C351" s="52" t="s">
        <v>68</v>
      </c>
      <c r="D351" s="10">
        <v>4.99</v>
      </c>
      <c r="E351" s="10">
        <v>4.9000000000000004</v>
      </c>
      <c r="F351" s="81">
        <v>0.5</v>
      </c>
      <c r="G351" s="49">
        <v>110</v>
      </c>
      <c r="H351" s="54">
        <v>1.02</v>
      </c>
      <c r="I351" s="55">
        <v>10.71</v>
      </c>
      <c r="J351" s="55">
        <v>9.86</v>
      </c>
      <c r="K351" s="55">
        <f t="shared" si="6"/>
        <v>9.6153846153846312E-2</v>
      </c>
    </row>
    <row r="352" spans="1:11" x14ac:dyDescent="0.25">
      <c r="A352" s="50">
        <v>562</v>
      </c>
      <c r="B352" s="87">
        <v>39993</v>
      </c>
      <c r="C352" s="92" t="s">
        <v>69</v>
      </c>
      <c r="D352" s="93">
        <v>4.96</v>
      </c>
      <c r="E352" s="93">
        <v>4.9400000000000004</v>
      </c>
      <c r="F352" s="93">
        <v>0.5</v>
      </c>
      <c r="G352" s="82">
        <v>105</v>
      </c>
      <c r="H352" s="93">
        <v>1.01</v>
      </c>
      <c r="I352" s="93">
        <v>11.18</v>
      </c>
      <c r="J352" s="93">
        <v>10.15</v>
      </c>
      <c r="K352" s="93">
        <f t="shared" si="6"/>
        <v>0.11269146608315091</v>
      </c>
    </row>
    <row r="353" spans="1:11" x14ac:dyDescent="0.25">
      <c r="A353" s="47">
        <v>563</v>
      </c>
      <c r="B353" s="88">
        <v>39967</v>
      </c>
      <c r="C353" s="57" t="s">
        <v>68</v>
      </c>
      <c r="D353" s="12">
        <v>4.95</v>
      </c>
      <c r="E353" s="12">
        <v>5.0199999999999996</v>
      </c>
      <c r="F353" s="12">
        <v>0.5</v>
      </c>
      <c r="G353" s="70" t="s">
        <v>74</v>
      </c>
      <c r="H353" s="12">
        <v>1.01</v>
      </c>
      <c r="I353" s="12">
        <v>9.9700000000000006</v>
      </c>
      <c r="J353" s="12">
        <v>9.0500000000000007</v>
      </c>
      <c r="K353" s="12">
        <f t="shared" si="6"/>
        <v>0.11442786069651739</v>
      </c>
    </row>
    <row r="354" spans="1:11" x14ac:dyDescent="0.25">
      <c r="A354" s="47">
        <v>563</v>
      </c>
      <c r="B354" s="88">
        <v>39967</v>
      </c>
      <c r="C354" s="57" t="s">
        <v>69</v>
      </c>
      <c r="D354" s="12">
        <v>4.92</v>
      </c>
      <c r="E354" s="12">
        <v>5.0599999999999996</v>
      </c>
      <c r="F354" s="12">
        <v>0.5</v>
      </c>
      <c r="G354" s="49">
        <v>100</v>
      </c>
      <c r="H354" s="12">
        <v>1.02</v>
      </c>
      <c r="I354" s="12">
        <v>10.66</v>
      </c>
      <c r="J354" s="12">
        <v>9.57</v>
      </c>
      <c r="K354" s="12">
        <f t="shared" si="6"/>
        <v>0.12748538011695904</v>
      </c>
    </row>
    <row r="355" spans="1:11" x14ac:dyDescent="0.25">
      <c r="A355" s="47">
        <v>564</v>
      </c>
      <c r="B355" s="88">
        <v>39981</v>
      </c>
      <c r="C355" s="52" t="s">
        <v>68</v>
      </c>
      <c r="D355" s="10">
        <v>4.96</v>
      </c>
      <c r="E355" s="10">
        <v>5.04</v>
      </c>
      <c r="F355" s="81">
        <v>0.5</v>
      </c>
      <c r="G355" s="49">
        <v>100</v>
      </c>
      <c r="H355" s="54">
        <v>1</v>
      </c>
      <c r="I355" s="55">
        <v>11.42</v>
      </c>
      <c r="J355" s="55">
        <v>10.56</v>
      </c>
      <c r="K355" s="55">
        <f t="shared" si="6"/>
        <v>8.9958158995815829E-2</v>
      </c>
    </row>
    <row r="356" spans="1:11" x14ac:dyDescent="0.25">
      <c r="A356" s="47">
        <v>564</v>
      </c>
      <c r="B356" s="88">
        <v>39981</v>
      </c>
      <c r="C356" s="52" t="s">
        <v>69</v>
      </c>
      <c r="D356" s="10">
        <v>5.01</v>
      </c>
      <c r="E356" s="10">
        <v>5.0599999999999996</v>
      </c>
      <c r="F356" s="81">
        <v>0.5</v>
      </c>
      <c r="G356" s="49">
        <v>112</v>
      </c>
      <c r="H356" s="54">
        <v>1.02</v>
      </c>
      <c r="I356" s="55">
        <v>10.86</v>
      </c>
      <c r="J356" s="55">
        <v>9.8800000000000008</v>
      </c>
      <c r="K356" s="55">
        <f t="shared" si="6"/>
        <v>0.11060948081264092</v>
      </c>
    </row>
    <row r="357" spans="1:11" x14ac:dyDescent="0.25">
      <c r="A357" s="47">
        <v>565</v>
      </c>
      <c r="B357" s="88">
        <v>39967</v>
      </c>
      <c r="C357" s="57" t="s">
        <v>68</v>
      </c>
      <c r="D357" s="12">
        <v>5.17</v>
      </c>
      <c r="E357" s="12">
        <v>5.19</v>
      </c>
      <c r="F357" s="12">
        <v>0.5</v>
      </c>
      <c r="G357" s="49">
        <v>75</v>
      </c>
      <c r="H357" s="12">
        <v>0.97</v>
      </c>
      <c r="I357" s="12">
        <v>10.81</v>
      </c>
      <c r="J357" s="12">
        <v>9.9</v>
      </c>
      <c r="K357" s="12">
        <f t="shared" si="6"/>
        <v>0.10190369540873462</v>
      </c>
    </row>
    <row r="358" spans="1:11" x14ac:dyDescent="0.25">
      <c r="A358" s="47">
        <v>565</v>
      </c>
      <c r="B358" s="88">
        <v>39967</v>
      </c>
      <c r="C358" s="57" t="s">
        <v>69</v>
      </c>
      <c r="D358" s="12">
        <v>5.01</v>
      </c>
      <c r="E358" s="12">
        <v>4.99</v>
      </c>
      <c r="F358" s="12">
        <v>0.5</v>
      </c>
      <c r="G358" s="49">
        <v>78</v>
      </c>
      <c r="H358" s="12">
        <v>0.99</v>
      </c>
      <c r="I358" s="12">
        <v>10.46</v>
      </c>
      <c r="J358" s="12">
        <v>9.4600000000000009</v>
      </c>
      <c r="K358" s="12">
        <f t="shared" si="6"/>
        <v>0.11806375442739078</v>
      </c>
    </row>
    <row r="359" spans="1:11" x14ac:dyDescent="0.25">
      <c r="A359" s="47">
        <v>566</v>
      </c>
      <c r="B359" s="88">
        <v>39993</v>
      </c>
      <c r="C359" s="92" t="s">
        <v>68</v>
      </c>
      <c r="D359" s="93">
        <v>5.03</v>
      </c>
      <c r="E359" s="93">
        <v>5.01</v>
      </c>
      <c r="F359" s="81">
        <v>0.5</v>
      </c>
      <c r="G359" s="82">
        <v>65</v>
      </c>
      <c r="H359" s="93">
        <v>1.01</v>
      </c>
      <c r="I359" s="93">
        <v>11.21</v>
      </c>
      <c r="J359" s="93">
        <v>10.37</v>
      </c>
      <c r="K359" s="93">
        <f t="shared" si="6"/>
        <v>8.9743589743589924E-2</v>
      </c>
    </row>
    <row r="360" spans="1:11" x14ac:dyDescent="0.25">
      <c r="A360" s="50">
        <v>566</v>
      </c>
      <c r="B360" s="87">
        <v>39993</v>
      </c>
      <c r="C360" s="92" t="s">
        <v>69</v>
      </c>
      <c r="D360" s="93">
        <v>5.03</v>
      </c>
      <c r="E360" s="93">
        <v>4.9400000000000004</v>
      </c>
      <c r="F360" s="93">
        <v>0.5</v>
      </c>
      <c r="G360" s="82">
        <v>101</v>
      </c>
      <c r="H360" s="93">
        <v>1.02</v>
      </c>
      <c r="I360" s="93">
        <v>12.05</v>
      </c>
      <c r="J360" s="93">
        <v>10.97</v>
      </c>
      <c r="K360" s="93">
        <f t="shared" si="6"/>
        <v>0.10854271356783919</v>
      </c>
    </row>
    <row r="361" spans="1:11" x14ac:dyDescent="0.25">
      <c r="A361" s="47">
        <v>567</v>
      </c>
      <c r="B361" s="88">
        <v>39967</v>
      </c>
      <c r="C361" s="57" t="s">
        <v>68</v>
      </c>
      <c r="D361" s="12">
        <v>5.0999999999999996</v>
      </c>
      <c r="E361" s="12">
        <v>5</v>
      </c>
      <c r="F361" s="12">
        <v>0.5</v>
      </c>
      <c r="G361" s="49">
        <v>77</v>
      </c>
      <c r="H361" s="12">
        <v>0.98</v>
      </c>
      <c r="I361" s="12">
        <v>11.16</v>
      </c>
      <c r="J361" s="12">
        <v>10.11</v>
      </c>
      <c r="K361" s="12">
        <f t="shared" si="6"/>
        <v>0.11500547645125968</v>
      </c>
    </row>
    <row r="362" spans="1:11" x14ac:dyDescent="0.25">
      <c r="A362" s="47">
        <v>567</v>
      </c>
      <c r="B362" s="88">
        <v>39967</v>
      </c>
      <c r="C362" s="57" t="s">
        <v>69</v>
      </c>
      <c r="D362" s="12">
        <v>5</v>
      </c>
      <c r="E362" s="12">
        <v>4.9800000000000004</v>
      </c>
      <c r="F362" s="12">
        <v>0.5</v>
      </c>
      <c r="G362" s="49">
        <v>122</v>
      </c>
      <c r="H362" s="12">
        <v>0.98</v>
      </c>
      <c r="I362" s="12">
        <v>11.36</v>
      </c>
      <c r="J362" s="12">
        <v>10.1</v>
      </c>
      <c r="K362" s="12">
        <f t="shared" si="6"/>
        <v>0.13815789473684209</v>
      </c>
    </row>
    <row r="363" spans="1:11" x14ac:dyDescent="0.25">
      <c r="A363" s="47">
        <v>568</v>
      </c>
      <c r="B363" s="88">
        <v>39967</v>
      </c>
      <c r="C363" s="57" t="s">
        <v>68</v>
      </c>
      <c r="D363" s="12">
        <v>5.07</v>
      </c>
      <c r="E363" s="12">
        <v>4.96</v>
      </c>
      <c r="F363" s="12">
        <v>0.5</v>
      </c>
      <c r="G363" s="49">
        <v>19</v>
      </c>
      <c r="H363" s="12">
        <v>1.01</v>
      </c>
      <c r="I363" s="12">
        <v>11.42</v>
      </c>
      <c r="J363" s="12">
        <v>10.52</v>
      </c>
      <c r="K363" s="12">
        <f t="shared" si="6"/>
        <v>9.4637223974763443E-2</v>
      </c>
    </row>
    <row r="364" spans="1:11" x14ac:dyDescent="0.25">
      <c r="A364" s="47">
        <v>568</v>
      </c>
      <c r="B364" s="88">
        <v>39967</v>
      </c>
      <c r="C364" s="57" t="s">
        <v>69</v>
      </c>
      <c r="D364" s="12">
        <v>5.04</v>
      </c>
      <c r="E364" s="12">
        <v>4.9800000000000004</v>
      </c>
      <c r="F364" s="12">
        <v>0.5</v>
      </c>
      <c r="G364" s="49">
        <v>43</v>
      </c>
      <c r="H364" s="12">
        <v>1.03</v>
      </c>
      <c r="I364" s="12">
        <v>10.58</v>
      </c>
      <c r="J364" s="12">
        <v>9.58</v>
      </c>
      <c r="K364" s="12">
        <f t="shared" si="6"/>
        <v>0.11695906432748537</v>
      </c>
    </row>
    <row r="365" spans="1:11" x14ac:dyDescent="0.25">
      <c r="A365" s="47">
        <v>569</v>
      </c>
      <c r="B365" s="88">
        <v>39967</v>
      </c>
      <c r="C365" s="57" t="s">
        <v>68</v>
      </c>
      <c r="D365" s="12">
        <v>4.96</v>
      </c>
      <c r="E365" s="12">
        <v>5.04</v>
      </c>
      <c r="F365" s="12">
        <v>0.5</v>
      </c>
      <c r="G365" s="49">
        <v>81</v>
      </c>
      <c r="H365" s="12">
        <v>1.03</v>
      </c>
      <c r="I365" s="12">
        <v>11.54</v>
      </c>
      <c r="J365" s="12">
        <v>10.43</v>
      </c>
      <c r="K365" s="12">
        <f t="shared" si="6"/>
        <v>0.11808510638297866</v>
      </c>
    </row>
    <row r="366" spans="1:11" x14ac:dyDescent="0.25">
      <c r="A366" s="47">
        <v>569</v>
      </c>
      <c r="B366" s="88">
        <v>39967</v>
      </c>
      <c r="C366" s="57" t="s">
        <v>69</v>
      </c>
      <c r="D366" s="12">
        <v>4.99</v>
      </c>
      <c r="E366" s="12">
        <v>4.95</v>
      </c>
      <c r="F366" s="12">
        <v>0.5</v>
      </c>
      <c r="G366" s="49" t="s">
        <v>75</v>
      </c>
      <c r="H366" s="12">
        <v>1.02</v>
      </c>
      <c r="I366" s="12">
        <v>11.28</v>
      </c>
      <c r="J366" s="12">
        <v>10.1</v>
      </c>
      <c r="K366" s="12">
        <f t="shared" si="6"/>
        <v>0.12995594713656383</v>
      </c>
    </row>
    <row r="367" spans="1:11" x14ac:dyDescent="0.25">
      <c r="A367" s="47">
        <v>570</v>
      </c>
      <c r="B367" s="88">
        <v>39967</v>
      </c>
      <c r="C367" s="57" t="s">
        <v>68</v>
      </c>
      <c r="D367" s="12">
        <v>5</v>
      </c>
      <c r="E367" s="12">
        <v>5.04</v>
      </c>
      <c r="F367" s="12">
        <v>0.5</v>
      </c>
      <c r="G367" s="49">
        <v>117</v>
      </c>
      <c r="H367" s="12">
        <v>1.01</v>
      </c>
      <c r="I367" s="12">
        <v>11.13</v>
      </c>
      <c r="J367" s="12">
        <v>10.16</v>
      </c>
      <c r="K367" s="12">
        <f t="shared" si="6"/>
        <v>0.1060109289617487</v>
      </c>
    </row>
    <row r="368" spans="1:11" x14ac:dyDescent="0.25">
      <c r="A368" s="47">
        <v>570</v>
      </c>
      <c r="B368" s="88">
        <v>39967</v>
      </c>
      <c r="C368" s="57" t="s">
        <v>69</v>
      </c>
      <c r="D368" s="12">
        <v>5.51</v>
      </c>
      <c r="E368" s="12">
        <v>5.59</v>
      </c>
      <c r="F368" s="12">
        <v>0.5</v>
      </c>
      <c r="G368" s="49">
        <v>85</v>
      </c>
      <c r="H368" s="12">
        <v>1</v>
      </c>
      <c r="I368" s="12">
        <v>10.039999999999999</v>
      </c>
      <c r="J368" s="12">
        <v>9.06</v>
      </c>
      <c r="K368" s="12">
        <f t="shared" si="6"/>
        <v>0.12158808933002464</v>
      </c>
    </row>
    <row r="369" spans="1:11" x14ac:dyDescent="0.25">
      <c r="A369" s="47">
        <v>571</v>
      </c>
      <c r="B369" s="88">
        <v>39993</v>
      </c>
      <c r="C369" s="92" t="s">
        <v>68</v>
      </c>
      <c r="D369" s="93">
        <v>5.09</v>
      </c>
      <c r="E369" s="93">
        <v>5.0999999999999996</v>
      </c>
      <c r="F369" s="81">
        <v>0.5</v>
      </c>
      <c r="G369" s="82">
        <v>32</v>
      </c>
      <c r="H369" s="93">
        <v>1</v>
      </c>
      <c r="I369" s="93">
        <v>11.73</v>
      </c>
      <c r="J369" s="93">
        <v>10.84</v>
      </c>
      <c r="K369" s="93">
        <f t="shared" si="6"/>
        <v>9.0447154471544777E-2</v>
      </c>
    </row>
    <row r="370" spans="1:11" x14ac:dyDescent="0.25">
      <c r="A370" s="50">
        <v>571</v>
      </c>
      <c r="B370" s="87">
        <v>39993</v>
      </c>
      <c r="C370" s="92" t="s">
        <v>69</v>
      </c>
      <c r="D370" s="93">
        <v>5.04</v>
      </c>
      <c r="E370" s="93">
        <v>5</v>
      </c>
      <c r="F370" s="93">
        <v>0.5</v>
      </c>
      <c r="G370" s="82">
        <v>206</v>
      </c>
      <c r="H370" s="93">
        <v>1.01</v>
      </c>
      <c r="I370" s="93">
        <v>10.94</v>
      </c>
      <c r="J370" s="93">
        <v>9.9600000000000009</v>
      </c>
      <c r="K370" s="93">
        <f t="shared" si="6"/>
        <v>0.10949720670391046</v>
      </c>
    </row>
    <row r="371" spans="1:11" x14ac:dyDescent="0.25">
      <c r="A371" s="47">
        <v>572</v>
      </c>
      <c r="B371" s="88">
        <v>39981</v>
      </c>
      <c r="C371" s="52" t="s">
        <v>68</v>
      </c>
      <c r="D371" s="10">
        <v>4.95</v>
      </c>
      <c r="E371" s="10">
        <v>4.93</v>
      </c>
      <c r="F371" s="81">
        <v>0.5</v>
      </c>
      <c r="G371" s="49">
        <v>28</v>
      </c>
      <c r="H371" s="54">
        <v>1.04</v>
      </c>
      <c r="I371" s="55">
        <v>10.98</v>
      </c>
      <c r="J371" s="55">
        <v>10.3</v>
      </c>
      <c r="K371" s="55">
        <f t="shared" si="6"/>
        <v>7.3434125269978362E-2</v>
      </c>
    </row>
    <row r="372" spans="1:11" x14ac:dyDescent="0.25">
      <c r="A372" s="47">
        <v>572</v>
      </c>
      <c r="B372" s="88">
        <v>39981</v>
      </c>
      <c r="C372" s="52" t="s">
        <v>69</v>
      </c>
      <c r="D372" s="10">
        <v>5.01</v>
      </c>
      <c r="E372" s="10">
        <v>5</v>
      </c>
      <c r="F372" s="81">
        <v>0.5</v>
      </c>
      <c r="G372" s="49">
        <v>74</v>
      </c>
      <c r="H372" s="54">
        <v>0.98</v>
      </c>
      <c r="I372" s="55">
        <v>10.23</v>
      </c>
      <c r="J372" s="55">
        <v>9.5</v>
      </c>
      <c r="K372" s="55">
        <f t="shared" si="6"/>
        <v>8.5680751173708977E-2</v>
      </c>
    </row>
    <row r="373" spans="1:11" x14ac:dyDescent="0.25">
      <c r="A373" s="65">
        <v>573</v>
      </c>
      <c r="B373" s="88">
        <v>39967</v>
      </c>
      <c r="C373" s="57" t="s">
        <v>68</v>
      </c>
      <c r="D373" s="12">
        <v>5.0999999999999996</v>
      </c>
      <c r="E373" s="12">
        <v>5</v>
      </c>
      <c r="F373" s="12">
        <v>0.5</v>
      </c>
      <c r="G373" s="49">
        <v>46</v>
      </c>
      <c r="H373" s="12">
        <v>1.01</v>
      </c>
      <c r="I373" s="12">
        <v>11.61</v>
      </c>
      <c r="J373" s="12">
        <v>10.72</v>
      </c>
      <c r="K373" s="12">
        <f t="shared" si="6"/>
        <v>9.1658084449021501E-2</v>
      </c>
    </row>
    <row r="374" spans="1:11" x14ac:dyDescent="0.25">
      <c r="A374" s="65">
        <v>573</v>
      </c>
      <c r="B374" s="88">
        <v>39967</v>
      </c>
      <c r="C374" s="57" t="s">
        <v>69</v>
      </c>
      <c r="D374" s="12">
        <v>5.04</v>
      </c>
      <c r="E374" s="12">
        <v>4.96</v>
      </c>
      <c r="F374" s="12">
        <v>0.5</v>
      </c>
      <c r="G374" s="49">
        <v>10</v>
      </c>
      <c r="H374" s="12">
        <v>0.96</v>
      </c>
      <c r="I374" s="12">
        <v>10.39</v>
      </c>
      <c r="J374" s="12">
        <v>9.14</v>
      </c>
      <c r="K374" s="12">
        <f t="shared" si="6"/>
        <v>0.1528117359413203</v>
      </c>
    </row>
    <row r="375" spans="1:11" x14ac:dyDescent="0.25">
      <c r="A375" s="65">
        <v>573</v>
      </c>
      <c r="B375" s="88">
        <v>39967</v>
      </c>
      <c r="C375" s="57" t="s">
        <v>69</v>
      </c>
      <c r="D375" s="12">
        <v>5.04</v>
      </c>
      <c r="E375" s="12">
        <v>4.96</v>
      </c>
      <c r="F375" s="12">
        <v>0.5</v>
      </c>
      <c r="G375" s="49">
        <v>82</v>
      </c>
      <c r="H375" s="12">
        <v>1</v>
      </c>
      <c r="I375" s="12">
        <v>11.05</v>
      </c>
      <c r="J375" s="12">
        <v>10.06</v>
      </c>
      <c r="K375" s="12">
        <f>((I375-H375)-(J375-H375))/((J375-H375))</f>
        <v>0.10927152317880796</v>
      </c>
    </row>
    <row r="376" spans="1:11" x14ac:dyDescent="0.25">
      <c r="A376" s="47">
        <v>574</v>
      </c>
      <c r="B376" s="88">
        <v>39981</v>
      </c>
      <c r="C376" s="52" t="s">
        <v>68</v>
      </c>
      <c r="D376" s="10">
        <v>4.99</v>
      </c>
      <c r="E376" s="10">
        <v>5.05</v>
      </c>
      <c r="F376" s="81">
        <v>0.5</v>
      </c>
      <c r="G376" s="49">
        <v>11</v>
      </c>
      <c r="H376" s="10">
        <v>1.02</v>
      </c>
      <c r="I376" s="55">
        <v>11.09</v>
      </c>
      <c r="J376" s="55">
        <v>10.34</v>
      </c>
      <c r="K376" s="55">
        <f>((I376-H376)-(J376-H376))/((J376-H376))</f>
        <v>8.0472103004291848E-2</v>
      </c>
    </row>
    <row r="377" spans="1:11" x14ac:dyDescent="0.25">
      <c r="A377" s="50">
        <v>574</v>
      </c>
      <c r="B377" s="87">
        <v>39993</v>
      </c>
      <c r="C377" s="92" t="s">
        <v>69</v>
      </c>
      <c r="D377" s="93">
        <v>5.05</v>
      </c>
      <c r="E377" s="93">
        <v>4.92</v>
      </c>
      <c r="F377" s="93">
        <v>0.5</v>
      </c>
      <c r="G377" s="82">
        <v>1</v>
      </c>
      <c r="H377" s="93">
        <v>1.04</v>
      </c>
      <c r="I377" s="93">
        <v>10.09</v>
      </c>
      <c r="J377" s="93">
        <v>9.14</v>
      </c>
      <c r="K377" s="93">
        <f>((I377-H377)-(J377-H377))/((J377-H377))</f>
        <v>0.11728395061728385</v>
      </c>
    </row>
    <row r="378" spans="1:11" x14ac:dyDescent="0.25">
      <c r="A378" s="67">
        <v>575</v>
      </c>
      <c r="B378" s="96">
        <v>39967</v>
      </c>
      <c r="C378" s="69" t="s">
        <v>68</v>
      </c>
      <c r="D378" s="55">
        <v>5.01</v>
      </c>
      <c r="E378" s="55">
        <v>5.0199999999999996</v>
      </c>
      <c r="F378" s="55">
        <v>0.5</v>
      </c>
      <c r="G378" s="70">
        <v>1</v>
      </c>
      <c r="H378" s="55">
        <v>1.01</v>
      </c>
      <c r="I378" s="55">
        <v>10.54</v>
      </c>
      <c r="J378" s="55">
        <v>9.48</v>
      </c>
      <c r="K378" s="55">
        <f>((I378-H378)-(J378-H378))/((J378-H378))</f>
        <v>0.12514757969303408</v>
      </c>
    </row>
    <row r="379" spans="1:11" x14ac:dyDescent="0.25">
      <c r="A379" s="71">
        <v>575</v>
      </c>
      <c r="B379" s="90"/>
      <c r="C379" s="91" t="s">
        <v>69</v>
      </c>
      <c r="D379" s="77">
        <v>5.0599999999999996</v>
      </c>
      <c r="E379" s="77">
        <v>4.9400000000000004</v>
      </c>
      <c r="F379" s="77"/>
      <c r="G379" s="76"/>
      <c r="H379" s="77"/>
      <c r="I379" s="77"/>
      <c r="J379" s="77"/>
      <c r="K379" s="77"/>
    </row>
    <row r="380" spans="1:11" x14ac:dyDescent="0.25">
      <c r="A380" s="47">
        <v>576</v>
      </c>
      <c r="B380" s="88">
        <v>39967</v>
      </c>
      <c r="C380" s="57" t="s">
        <v>68</v>
      </c>
      <c r="D380" s="12">
        <v>5.09</v>
      </c>
      <c r="E380" s="12">
        <v>4.9400000000000004</v>
      </c>
      <c r="F380" s="12">
        <v>0.5</v>
      </c>
      <c r="G380" s="49">
        <v>69</v>
      </c>
      <c r="H380" s="12">
        <v>0.96</v>
      </c>
      <c r="I380" s="12">
        <v>10.54</v>
      </c>
      <c r="J380" s="12">
        <v>9.73</v>
      </c>
      <c r="K380" s="12">
        <f t="shared" ref="K380:K443" si="7">((I380-H380)-(J380-H380))/((J380-H380))</f>
        <v>9.2360319270239313E-2</v>
      </c>
    </row>
    <row r="381" spans="1:11" x14ac:dyDescent="0.25">
      <c r="A381" s="67">
        <v>576</v>
      </c>
      <c r="B381" s="96">
        <v>39967</v>
      </c>
      <c r="C381" s="69" t="s">
        <v>69</v>
      </c>
      <c r="D381" s="55">
        <v>4.9000000000000004</v>
      </c>
      <c r="E381" s="55">
        <v>4.99</v>
      </c>
      <c r="F381" s="55">
        <v>0.5</v>
      </c>
      <c r="G381" s="70">
        <v>125</v>
      </c>
      <c r="H381" s="55">
        <v>0.96</v>
      </c>
      <c r="I381" s="55">
        <v>12.02</v>
      </c>
      <c r="J381" s="55">
        <v>10.9</v>
      </c>
      <c r="K381" s="55">
        <f t="shared" si="7"/>
        <v>0.11267605633802789</v>
      </c>
    </row>
    <row r="382" spans="1:11" x14ac:dyDescent="0.25">
      <c r="A382" s="47">
        <v>577</v>
      </c>
      <c r="B382" s="88">
        <v>39967</v>
      </c>
      <c r="C382" s="57" t="s">
        <v>68</v>
      </c>
      <c r="D382" s="12">
        <v>5.0599999999999996</v>
      </c>
      <c r="E382" s="12">
        <v>5.08</v>
      </c>
      <c r="F382" s="12">
        <v>0.5</v>
      </c>
      <c r="G382" s="49">
        <v>113</v>
      </c>
      <c r="H382" s="12">
        <v>1.01</v>
      </c>
      <c r="I382" s="12">
        <v>13.15</v>
      </c>
      <c r="J382" s="12">
        <v>12.02</v>
      </c>
      <c r="K382" s="12">
        <f t="shared" si="7"/>
        <v>0.10263396911898282</v>
      </c>
    </row>
    <row r="383" spans="1:11" x14ac:dyDescent="0.25">
      <c r="A383" s="47">
        <v>577</v>
      </c>
      <c r="B383" s="88">
        <v>39967</v>
      </c>
      <c r="C383" s="57" t="s">
        <v>69</v>
      </c>
      <c r="D383" s="12">
        <v>5.0999999999999996</v>
      </c>
      <c r="E383" s="12">
        <v>5.48</v>
      </c>
      <c r="F383" s="12">
        <v>0.5</v>
      </c>
      <c r="G383" s="49">
        <v>45</v>
      </c>
      <c r="H383" s="12">
        <v>1.04</v>
      </c>
      <c r="I383" s="12">
        <v>10.8</v>
      </c>
      <c r="J383" s="12">
        <v>9.7899999999999991</v>
      </c>
      <c r="K383" s="12">
        <f t="shared" si="7"/>
        <v>0.1154285714285716</v>
      </c>
    </row>
    <row r="384" spans="1:11" x14ac:dyDescent="0.25">
      <c r="A384" s="47">
        <v>578</v>
      </c>
      <c r="B384" s="88">
        <v>39967</v>
      </c>
      <c r="C384" s="57" t="s">
        <v>68</v>
      </c>
      <c r="D384" s="12">
        <v>5.48</v>
      </c>
      <c r="E384" s="12">
        <v>5.22</v>
      </c>
      <c r="F384" s="12">
        <v>0.5</v>
      </c>
      <c r="G384" s="49">
        <v>127</v>
      </c>
      <c r="H384" s="12">
        <v>0.97</v>
      </c>
      <c r="I384" s="12">
        <v>10.61</v>
      </c>
      <c r="J384" s="12">
        <v>9.74</v>
      </c>
      <c r="K384" s="12">
        <f t="shared" si="7"/>
        <v>9.920182440136821E-2</v>
      </c>
    </row>
    <row r="385" spans="1:11" x14ac:dyDescent="0.25">
      <c r="A385" s="47">
        <v>578</v>
      </c>
      <c r="B385" s="88">
        <v>39967</v>
      </c>
      <c r="C385" s="57" t="s">
        <v>69</v>
      </c>
      <c r="D385" s="12">
        <v>5.3</v>
      </c>
      <c r="E385" s="12">
        <v>5.12</v>
      </c>
      <c r="F385" s="12">
        <v>0.5</v>
      </c>
      <c r="G385" s="49">
        <v>95</v>
      </c>
      <c r="H385" s="12">
        <v>1</v>
      </c>
      <c r="I385" s="12">
        <v>11.11</v>
      </c>
      <c r="J385" s="12">
        <v>10.01</v>
      </c>
      <c r="K385" s="12">
        <f t="shared" si="7"/>
        <v>0.12208657047724747</v>
      </c>
    </row>
    <row r="386" spans="1:11" x14ac:dyDescent="0.25">
      <c r="A386" s="47">
        <v>579</v>
      </c>
      <c r="B386" s="88">
        <v>39981</v>
      </c>
      <c r="C386" s="52" t="s">
        <v>68</v>
      </c>
      <c r="D386" s="10">
        <v>5.08</v>
      </c>
      <c r="E386" s="10">
        <v>4.99</v>
      </c>
      <c r="F386" s="81">
        <v>0.5</v>
      </c>
      <c r="G386" s="49">
        <v>80</v>
      </c>
      <c r="H386" s="54">
        <v>1.02</v>
      </c>
      <c r="I386" s="55">
        <v>10.130000000000001</v>
      </c>
      <c r="J386" s="55">
        <v>9.44</v>
      </c>
      <c r="K386" s="55">
        <f t="shared" si="7"/>
        <v>8.194774346793364E-2</v>
      </c>
    </row>
    <row r="387" spans="1:11" x14ac:dyDescent="0.25">
      <c r="A387" s="50">
        <v>579</v>
      </c>
      <c r="B387" s="87">
        <v>39993</v>
      </c>
      <c r="C387" s="92" t="s">
        <v>69</v>
      </c>
      <c r="D387" s="93">
        <v>5.04</v>
      </c>
      <c r="E387" s="93">
        <v>5.04</v>
      </c>
      <c r="F387" s="93">
        <v>0.5</v>
      </c>
      <c r="G387" s="82">
        <v>128</v>
      </c>
      <c r="H387" s="93">
        <v>0.97</v>
      </c>
      <c r="I387" s="93">
        <v>9.9</v>
      </c>
      <c r="J387" s="93">
        <v>9.09</v>
      </c>
      <c r="K387" s="93">
        <f t="shared" si="7"/>
        <v>9.9753694581280861E-2</v>
      </c>
    </row>
    <row r="388" spans="1:11" x14ac:dyDescent="0.25">
      <c r="A388" s="47">
        <v>580</v>
      </c>
      <c r="B388" s="88">
        <v>39967</v>
      </c>
      <c r="C388" s="57" t="s">
        <v>68</v>
      </c>
      <c r="D388" s="12">
        <v>4.9800000000000004</v>
      </c>
      <c r="E388" s="12">
        <v>5.03</v>
      </c>
      <c r="F388" s="12">
        <v>0.5</v>
      </c>
      <c r="G388" s="49">
        <v>93</v>
      </c>
      <c r="H388" s="12">
        <v>1.01</v>
      </c>
      <c r="I388" s="12">
        <v>10.039999999999999</v>
      </c>
      <c r="J388" s="12">
        <v>9.14</v>
      </c>
      <c r="K388" s="12">
        <f t="shared" si="7"/>
        <v>0.11070110701106993</v>
      </c>
    </row>
    <row r="389" spans="1:11" x14ac:dyDescent="0.25">
      <c r="A389" s="47">
        <v>580</v>
      </c>
      <c r="B389" s="88">
        <v>39967</v>
      </c>
      <c r="C389" s="57" t="s">
        <v>69</v>
      </c>
      <c r="D389" s="12">
        <v>4.93</v>
      </c>
      <c r="E389" s="12">
        <v>5</v>
      </c>
      <c r="F389" s="12">
        <v>0.5</v>
      </c>
      <c r="G389" s="49">
        <v>2</v>
      </c>
      <c r="H389" s="12">
        <v>0.98</v>
      </c>
      <c r="I389" s="12">
        <v>12.55</v>
      </c>
      <c r="J389" s="12">
        <v>11.27</v>
      </c>
      <c r="K389" s="12">
        <f t="shared" si="7"/>
        <v>0.12439261418853267</v>
      </c>
    </row>
    <row r="390" spans="1:11" x14ac:dyDescent="0.25">
      <c r="A390" s="47">
        <v>581</v>
      </c>
      <c r="B390" s="88">
        <v>39967</v>
      </c>
      <c r="C390" s="57" t="s">
        <v>68</v>
      </c>
      <c r="D390" s="12">
        <v>5.17</v>
      </c>
      <c r="E390" s="12">
        <v>5.23</v>
      </c>
      <c r="F390" s="12">
        <v>0.5</v>
      </c>
      <c r="G390" s="49">
        <v>124</v>
      </c>
      <c r="H390" s="12">
        <v>0.99</v>
      </c>
      <c r="I390" s="12">
        <v>11.53</v>
      </c>
      <c r="J390" s="12">
        <v>10.52</v>
      </c>
      <c r="K390" s="12">
        <f t="shared" si="7"/>
        <v>0.10598111227701992</v>
      </c>
    </row>
    <row r="391" spans="1:11" x14ac:dyDescent="0.25">
      <c r="A391" s="47">
        <v>581</v>
      </c>
      <c r="B391" s="88">
        <v>39967</v>
      </c>
      <c r="C391" s="57" t="s">
        <v>69</v>
      </c>
      <c r="D391" s="12">
        <v>5.01</v>
      </c>
      <c r="E391" s="12">
        <v>4.9400000000000004</v>
      </c>
      <c r="F391" s="12">
        <v>0.5</v>
      </c>
      <c r="G391" s="49">
        <v>80</v>
      </c>
      <c r="H391" s="12">
        <v>1.01</v>
      </c>
      <c r="I391" s="12">
        <v>13.39</v>
      </c>
      <c r="J391" s="12">
        <v>11.88</v>
      </c>
      <c r="K391" s="12">
        <f t="shared" si="7"/>
        <v>0.13891444342226308</v>
      </c>
    </row>
    <row r="392" spans="1:11" x14ac:dyDescent="0.25">
      <c r="A392" s="47">
        <v>582</v>
      </c>
      <c r="B392" s="88">
        <v>39967</v>
      </c>
      <c r="C392" s="57" t="s">
        <v>68</v>
      </c>
      <c r="D392" s="12">
        <v>5.01</v>
      </c>
      <c r="E392" s="12">
        <v>5.04</v>
      </c>
      <c r="F392" s="12">
        <v>0.5</v>
      </c>
      <c r="G392" s="49">
        <v>94</v>
      </c>
      <c r="H392" s="12">
        <v>1</v>
      </c>
      <c r="I392" s="12">
        <v>10.57</v>
      </c>
      <c r="J392" s="12">
        <v>9.69</v>
      </c>
      <c r="K392" s="12">
        <f t="shared" si="7"/>
        <v>0.10126582278481022</v>
      </c>
    </row>
    <row r="393" spans="1:11" x14ac:dyDescent="0.25">
      <c r="A393" s="47">
        <v>582</v>
      </c>
      <c r="B393" s="88">
        <v>39967</v>
      </c>
      <c r="C393" s="57" t="s">
        <v>69</v>
      </c>
      <c r="D393" s="12">
        <v>5</v>
      </c>
      <c r="E393" s="12">
        <v>5</v>
      </c>
      <c r="F393" s="12">
        <v>0.5</v>
      </c>
      <c r="G393" s="49">
        <v>102</v>
      </c>
      <c r="H393" s="12">
        <v>1.05</v>
      </c>
      <c r="I393" s="12">
        <v>10.62</v>
      </c>
      <c r="J393" s="12">
        <v>9.6</v>
      </c>
      <c r="K393" s="12">
        <f t="shared" si="7"/>
        <v>0.11929824561403506</v>
      </c>
    </row>
    <row r="394" spans="1:11" x14ac:dyDescent="0.25">
      <c r="A394" s="50">
        <v>583</v>
      </c>
      <c r="B394" s="87">
        <v>39993</v>
      </c>
      <c r="C394" s="92" t="s">
        <v>68</v>
      </c>
      <c r="D394" s="93">
        <v>5</v>
      </c>
      <c r="E394" s="93">
        <v>4.9800000000000004</v>
      </c>
      <c r="F394" s="93">
        <v>0.5</v>
      </c>
      <c r="G394" s="82">
        <v>81</v>
      </c>
      <c r="H394" s="93">
        <v>1.04</v>
      </c>
      <c r="I394" s="93">
        <v>11.43</v>
      </c>
      <c r="J394" s="93">
        <v>10.61</v>
      </c>
      <c r="K394" s="93">
        <f t="shared" si="7"/>
        <v>8.568443051201674E-2</v>
      </c>
    </row>
    <row r="395" spans="1:11" x14ac:dyDescent="0.25">
      <c r="A395" s="50">
        <v>583</v>
      </c>
      <c r="B395" s="87">
        <v>39993</v>
      </c>
      <c r="C395" s="92" t="s">
        <v>69</v>
      </c>
      <c r="D395" s="93">
        <v>5.01</v>
      </c>
      <c r="E395" s="93">
        <v>5.04</v>
      </c>
      <c r="F395" s="93">
        <v>0.5</v>
      </c>
      <c r="G395" s="82">
        <v>109</v>
      </c>
      <c r="H395" s="93">
        <v>1.02</v>
      </c>
      <c r="I395" s="93">
        <v>9.91</v>
      </c>
      <c r="J395" s="93">
        <v>9.1</v>
      </c>
      <c r="K395" s="93">
        <f t="shared" si="7"/>
        <v>0.10024752475247531</v>
      </c>
    </row>
    <row r="396" spans="1:11" x14ac:dyDescent="0.25">
      <c r="A396" s="47">
        <v>584</v>
      </c>
      <c r="B396" s="88">
        <v>39967</v>
      </c>
      <c r="C396" s="57" t="s">
        <v>68</v>
      </c>
      <c r="D396" s="12">
        <v>5</v>
      </c>
      <c r="E396" s="12">
        <v>5</v>
      </c>
      <c r="F396" s="12">
        <v>0.5</v>
      </c>
      <c r="G396" s="49">
        <v>66</v>
      </c>
      <c r="H396" s="12">
        <v>1</v>
      </c>
      <c r="I396" s="12">
        <v>10.09</v>
      </c>
      <c r="J396" s="12">
        <v>9.35</v>
      </c>
      <c r="K396" s="12">
        <f t="shared" si="7"/>
        <v>8.8622754491017988E-2</v>
      </c>
    </row>
    <row r="397" spans="1:11" x14ac:dyDescent="0.25">
      <c r="A397" s="47">
        <v>584</v>
      </c>
      <c r="B397" s="88">
        <v>39986</v>
      </c>
      <c r="C397" s="52" t="s">
        <v>68</v>
      </c>
      <c r="D397" s="53">
        <v>5.04</v>
      </c>
      <c r="E397" s="53">
        <v>5.08</v>
      </c>
      <c r="F397" s="81">
        <v>0.5</v>
      </c>
      <c r="G397" s="49">
        <v>66</v>
      </c>
      <c r="H397" s="54">
        <v>1</v>
      </c>
      <c r="I397" s="55">
        <v>11.19</v>
      </c>
      <c r="J397" s="55">
        <v>10.220000000000001</v>
      </c>
      <c r="K397" s="55">
        <f t="shared" si="7"/>
        <v>0.10520607375271136</v>
      </c>
    </row>
    <row r="398" spans="1:11" x14ac:dyDescent="0.25">
      <c r="A398" s="47">
        <v>584</v>
      </c>
      <c r="B398" s="88">
        <v>39967</v>
      </c>
      <c r="C398" s="57" t="s">
        <v>69</v>
      </c>
      <c r="D398" s="12">
        <v>5.0199999999999996</v>
      </c>
      <c r="E398" s="12">
        <v>5.0599999999999996</v>
      </c>
      <c r="F398" s="12">
        <v>0.5</v>
      </c>
      <c r="G398" s="49">
        <v>59</v>
      </c>
      <c r="H398" s="12">
        <v>1.01</v>
      </c>
      <c r="I398" s="12">
        <v>10.08</v>
      </c>
      <c r="J398" s="12">
        <v>9.14</v>
      </c>
      <c r="K398" s="12">
        <f t="shared" si="7"/>
        <v>0.11562115621156205</v>
      </c>
    </row>
    <row r="399" spans="1:11" x14ac:dyDescent="0.25">
      <c r="A399" s="47">
        <v>584</v>
      </c>
      <c r="B399" s="88">
        <v>39986</v>
      </c>
      <c r="C399" s="52" t="s">
        <v>69</v>
      </c>
      <c r="D399" s="53">
        <v>5.14</v>
      </c>
      <c r="E399" s="53">
        <v>5.05</v>
      </c>
      <c r="F399" s="81">
        <v>0.5</v>
      </c>
      <c r="G399" s="49">
        <v>63</v>
      </c>
      <c r="H399" s="54">
        <v>1</v>
      </c>
      <c r="I399" s="55">
        <v>10.15</v>
      </c>
      <c r="J399" s="55">
        <v>9.24</v>
      </c>
      <c r="K399" s="55">
        <f t="shared" si="7"/>
        <v>0.11043689320388352</v>
      </c>
    </row>
    <row r="400" spans="1:11" x14ac:dyDescent="0.25">
      <c r="A400" s="101">
        <v>585</v>
      </c>
      <c r="B400" s="102">
        <v>39976</v>
      </c>
      <c r="C400" s="103" t="s">
        <v>68</v>
      </c>
      <c r="D400" s="104">
        <v>4.93</v>
      </c>
      <c r="E400" s="104">
        <v>5</v>
      </c>
      <c r="F400" s="104">
        <v>0.35</v>
      </c>
      <c r="G400" s="105">
        <v>114</v>
      </c>
      <c r="H400" s="104">
        <v>1.01</v>
      </c>
      <c r="I400" s="104">
        <v>11.64</v>
      </c>
      <c r="J400" s="104">
        <v>10.029999999999999</v>
      </c>
      <c r="K400" s="104">
        <f t="shared" si="7"/>
        <v>0.17849223946784937</v>
      </c>
    </row>
    <row r="401" spans="1:11" x14ac:dyDescent="0.25">
      <c r="A401" s="101">
        <v>585</v>
      </c>
      <c r="B401" s="102">
        <v>39976</v>
      </c>
      <c r="C401" s="103" t="s">
        <v>69</v>
      </c>
      <c r="D401" s="104">
        <v>4.91</v>
      </c>
      <c r="E401" s="104">
        <v>4.91</v>
      </c>
      <c r="F401" s="104">
        <v>0.5</v>
      </c>
      <c r="G401" s="105">
        <v>109</v>
      </c>
      <c r="H401" s="106">
        <v>1.02</v>
      </c>
      <c r="I401" s="104">
        <v>9.77</v>
      </c>
      <c r="J401" s="104">
        <v>9.0299999999999994</v>
      </c>
      <c r="K401" s="104">
        <f t="shared" si="7"/>
        <v>9.2384519350811517E-2</v>
      </c>
    </row>
    <row r="402" spans="1:11" x14ac:dyDescent="0.25">
      <c r="A402" s="101">
        <v>586</v>
      </c>
      <c r="B402" s="102">
        <v>39976</v>
      </c>
      <c r="C402" s="107" t="s">
        <v>68</v>
      </c>
      <c r="D402" s="104">
        <v>5.1100000000000003</v>
      </c>
      <c r="E402" s="104">
        <v>4.9800000000000004</v>
      </c>
      <c r="F402" s="104">
        <v>0.35</v>
      </c>
      <c r="G402" s="105">
        <v>13</v>
      </c>
      <c r="H402" s="104">
        <v>1.01</v>
      </c>
      <c r="I402" s="104">
        <v>10.72</v>
      </c>
      <c r="J402" s="104">
        <v>9.7799999999999994</v>
      </c>
      <c r="K402" s="104">
        <f t="shared" si="7"/>
        <v>0.10718358038768544</v>
      </c>
    </row>
    <row r="403" spans="1:11" x14ac:dyDescent="0.25">
      <c r="A403" s="101">
        <v>586</v>
      </c>
      <c r="B403" s="102">
        <v>39976</v>
      </c>
      <c r="C403" s="103" t="s">
        <v>69</v>
      </c>
      <c r="D403" s="104">
        <v>5.01</v>
      </c>
      <c r="E403" s="104">
        <v>5</v>
      </c>
      <c r="F403" s="104">
        <v>0.5</v>
      </c>
      <c r="G403" s="105">
        <v>129</v>
      </c>
      <c r="H403" s="104">
        <v>1.02</v>
      </c>
      <c r="I403" s="104">
        <v>11.24</v>
      </c>
      <c r="J403" s="104">
        <v>10.46</v>
      </c>
      <c r="K403" s="104">
        <f t="shared" si="7"/>
        <v>8.2627118644067715E-2</v>
      </c>
    </row>
    <row r="404" spans="1:11" x14ac:dyDescent="0.25">
      <c r="A404" s="47">
        <v>587</v>
      </c>
      <c r="B404" s="88">
        <v>39967</v>
      </c>
      <c r="C404" s="57" t="s">
        <v>68</v>
      </c>
      <c r="D404" s="12">
        <v>4.97</v>
      </c>
      <c r="E404" s="12">
        <v>5.05</v>
      </c>
      <c r="F404" s="12">
        <v>0.5</v>
      </c>
      <c r="G404" s="49">
        <v>56</v>
      </c>
      <c r="H404" s="12">
        <v>0.99</v>
      </c>
      <c r="I404" s="12">
        <v>11.99</v>
      </c>
      <c r="J404" s="12">
        <v>10.89</v>
      </c>
      <c r="K404" s="12">
        <f t="shared" si="7"/>
        <v>0.11111111111111108</v>
      </c>
    </row>
    <row r="405" spans="1:11" x14ac:dyDescent="0.25">
      <c r="A405" s="47">
        <v>587</v>
      </c>
      <c r="B405" s="88">
        <v>39967</v>
      </c>
      <c r="C405" s="57" t="s">
        <v>69</v>
      </c>
      <c r="D405" s="12">
        <v>5.04</v>
      </c>
      <c r="E405" s="12">
        <v>4.92</v>
      </c>
      <c r="F405" s="12">
        <v>0.5</v>
      </c>
      <c r="G405" s="49" t="s">
        <v>76</v>
      </c>
      <c r="H405" s="12">
        <v>0.99</v>
      </c>
      <c r="I405" s="12">
        <v>10.59</v>
      </c>
      <c r="J405" s="12">
        <v>9.6999999999999993</v>
      </c>
      <c r="K405" s="12">
        <f t="shared" si="7"/>
        <v>0.10218140068886346</v>
      </c>
    </row>
    <row r="406" spans="1:11" x14ac:dyDescent="0.25">
      <c r="A406" s="47">
        <v>589</v>
      </c>
      <c r="B406" s="88">
        <v>39986</v>
      </c>
      <c r="C406" s="52" t="s">
        <v>68</v>
      </c>
      <c r="D406" s="10">
        <v>4.96</v>
      </c>
      <c r="E406" s="10">
        <v>4.99</v>
      </c>
      <c r="F406" s="81">
        <v>0.5</v>
      </c>
      <c r="G406" s="49">
        <v>122</v>
      </c>
      <c r="H406" s="54">
        <v>0.99</v>
      </c>
      <c r="I406" s="55">
        <v>11.64</v>
      </c>
      <c r="J406" s="55">
        <v>10.69</v>
      </c>
      <c r="K406" s="55">
        <f t="shared" si="7"/>
        <v>9.7938144329897031E-2</v>
      </c>
    </row>
    <row r="407" spans="1:11" x14ac:dyDescent="0.25">
      <c r="A407" s="47">
        <v>589</v>
      </c>
      <c r="B407" s="88">
        <v>39986</v>
      </c>
      <c r="C407" s="52" t="s">
        <v>69</v>
      </c>
      <c r="D407" s="53">
        <v>5.03</v>
      </c>
      <c r="E407" s="53">
        <v>5.14</v>
      </c>
      <c r="F407" s="81">
        <v>0.5</v>
      </c>
      <c r="G407" s="49">
        <v>59</v>
      </c>
      <c r="H407" s="54">
        <v>1</v>
      </c>
      <c r="I407" s="55">
        <v>10.029999999999999</v>
      </c>
      <c r="J407" s="55">
        <v>9.0500000000000007</v>
      </c>
      <c r="K407" s="55">
        <f t="shared" si="7"/>
        <v>0.12173913043478243</v>
      </c>
    </row>
    <row r="408" spans="1:11" x14ac:dyDescent="0.25">
      <c r="A408" s="101">
        <v>590</v>
      </c>
      <c r="B408" s="102">
        <v>39976</v>
      </c>
      <c r="C408" s="103" t="s">
        <v>68</v>
      </c>
      <c r="D408" s="104">
        <v>5.07</v>
      </c>
      <c r="E408" s="104">
        <v>5.05</v>
      </c>
      <c r="F408" s="104">
        <v>0.35</v>
      </c>
      <c r="G408" s="105">
        <v>127</v>
      </c>
      <c r="H408" s="104">
        <v>1</v>
      </c>
      <c r="I408" s="104">
        <v>11.11</v>
      </c>
      <c r="J408" s="104">
        <v>9.9499999999999993</v>
      </c>
      <c r="K408" s="104">
        <f t="shared" si="7"/>
        <v>0.12960893854748606</v>
      </c>
    </row>
    <row r="409" spans="1:11" x14ac:dyDescent="0.25">
      <c r="A409" s="108">
        <v>590</v>
      </c>
      <c r="B409" s="102">
        <v>39976</v>
      </c>
      <c r="C409" s="103" t="s">
        <v>69</v>
      </c>
      <c r="D409" s="104">
        <v>4.9000000000000004</v>
      </c>
      <c r="E409" s="104">
        <v>5.0599999999999996</v>
      </c>
      <c r="F409" s="104">
        <v>0.5</v>
      </c>
      <c r="G409" s="105">
        <v>128</v>
      </c>
      <c r="H409" s="104">
        <v>1</v>
      </c>
      <c r="I409" s="104">
        <v>10.69</v>
      </c>
      <c r="J409" s="104">
        <v>9.69</v>
      </c>
      <c r="K409" s="104">
        <f t="shared" si="7"/>
        <v>0.11507479861910243</v>
      </c>
    </row>
    <row r="410" spans="1:11" x14ac:dyDescent="0.25">
      <c r="A410" s="47">
        <v>591</v>
      </c>
      <c r="B410" s="88">
        <v>39986</v>
      </c>
      <c r="C410" s="52" t="s">
        <v>68</v>
      </c>
      <c r="D410" s="53">
        <v>4.97</v>
      </c>
      <c r="E410" s="53">
        <v>5.01</v>
      </c>
      <c r="F410" s="81">
        <v>0.5</v>
      </c>
      <c r="G410" s="49">
        <v>91</v>
      </c>
      <c r="H410" s="54">
        <v>1.05</v>
      </c>
      <c r="I410" s="55">
        <v>11.3</v>
      </c>
      <c r="J410" s="55">
        <v>10.47</v>
      </c>
      <c r="K410" s="55">
        <f t="shared" si="7"/>
        <v>8.8110403397027609E-2</v>
      </c>
    </row>
    <row r="411" spans="1:11" x14ac:dyDescent="0.25">
      <c r="A411" s="47">
        <v>591</v>
      </c>
      <c r="B411" s="88">
        <v>39986</v>
      </c>
      <c r="C411" s="52" t="s">
        <v>69</v>
      </c>
      <c r="D411" s="53">
        <v>5.05</v>
      </c>
      <c r="E411" s="53">
        <v>5.09</v>
      </c>
      <c r="F411" s="81">
        <v>0.5</v>
      </c>
      <c r="G411" s="49">
        <v>80</v>
      </c>
      <c r="H411" s="54">
        <v>1.02</v>
      </c>
      <c r="I411" s="55">
        <v>10.43</v>
      </c>
      <c r="J411" s="55">
        <v>9.25</v>
      </c>
      <c r="K411" s="55">
        <f t="shared" si="7"/>
        <v>0.14337788578371807</v>
      </c>
    </row>
    <row r="412" spans="1:11" x14ac:dyDescent="0.25">
      <c r="A412" s="108">
        <v>592</v>
      </c>
      <c r="B412" s="102">
        <v>39976</v>
      </c>
      <c r="C412" s="103" t="s">
        <v>68</v>
      </c>
      <c r="D412" s="104">
        <v>4.9400000000000004</v>
      </c>
      <c r="E412" s="104">
        <v>5.13</v>
      </c>
      <c r="F412" s="104">
        <v>0.35</v>
      </c>
      <c r="G412" s="105">
        <v>64</v>
      </c>
      <c r="H412" s="104">
        <v>0.98</v>
      </c>
      <c r="I412" s="104">
        <v>10.54</v>
      </c>
      <c r="J412" s="104">
        <v>9.5299999999999994</v>
      </c>
      <c r="K412" s="104">
        <f t="shared" si="7"/>
        <v>0.11812865497076022</v>
      </c>
    </row>
    <row r="413" spans="1:11" x14ac:dyDescent="0.25">
      <c r="A413" s="101">
        <v>592</v>
      </c>
      <c r="B413" s="102">
        <v>39976</v>
      </c>
      <c r="C413" s="103" t="s">
        <v>69</v>
      </c>
      <c r="D413" s="109">
        <v>5</v>
      </c>
      <c r="E413" s="109">
        <v>4.97</v>
      </c>
      <c r="F413" s="104">
        <v>0.5</v>
      </c>
      <c r="G413" s="105">
        <v>23</v>
      </c>
      <c r="H413" s="104">
        <v>1.03</v>
      </c>
      <c r="I413" s="104">
        <v>10.77</v>
      </c>
      <c r="J413" s="104">
        <v>9.65</v>
      </c>
      <c r="K413" s="104">
        <f t="shared" si="7"/>
        <v>0.12993039443155441</v>
      </c>
    </row>
    <row r="414" spans="1:11" x14ac:dyDescent="0.25">
      <c r="A414" s="101">
        <v>593</v>
      </c>
      <c r="B414" s="102">
        <v>39976</v>
      </c>
      <c r="C414" s="103" t="s">
        <v>68</v>
      </c>
      <c r="D414" s="104">
        <v>4.92</v>
      </c>
      <c r="E414" s="104">
        <v>4.91</v>
      </c>
      <c r="F414" s="104">
        <v>0.35</v>
      </c>
      <c r="G414" s="105">
        <v>40</v>
      </c>
      <c r="H414" s="106">
        <v>1.01</v>
      </c>
      <c r="I414" s="104">
        <v>10.210000000000001</v>
      </c>
      <c r="J414" s="104">
        <v>9.1300000000000008</v>
      </c>
      <c r="K414" s="104">
        <f t="shared" si="7"/>
        <v>0.13300492610837439</v>
      </c>
    </row>
    <row r="415" spans="1:11" x14ac:dyDescent="0.25">
      <c r="A415" s="101">
        <v>593</v>
      </c>
      <c r="B415" s="102">
        <v>39976</v>
      </c>
      <c r="C415" s="103" t="s">
        <v>69</v>
      </c>
      <c r="D415" s="104">
        <v>5.05</v>
      </c>
      <c r="E415" s="104">
        <v>5.1100000000000003</v>
      </c>
      <c r="F415" s="104">
        <v>0.5</v>
      </c>
      <c r="G415" s="105">
        <v>14</v>
      </c>
      <c r="H415" s="104">
        <v>0.98</v>
      </c>
      <c r="I415" s="104">
        <v>11.82</v>
      </c>
      <c r="J415" s="104">
        <v>10.74</v>
      </c>
      <c r="K415" s="104">
        <f t="shared" si="7"/>
        <v>0.11065573770491804</v>
      </c>
    </row>
    <row r="416" spans="1:11" x14ac:dyDescent="0.25">
      <c r="A416" s="101">
        <v>594</v>
      </c>
      <c r="B416" s="102">
        <v>39976</v>
      </c>
      <c r="C416" s="103" t="s">
        <v>68</v>
      </c>
      <c r="D416" s="104">
        <v>5</v>
      </c>
      <c r="E416" s="104">
        <v>5</v>
      </c>
      <c r="F416" s="104">
        <v>0.35</v>
      </c>
      <c r="G416" s="105">
        <v>115</v>
      </c>
      <c r="H416" s="104">
        <v>0.99</v>
      </c>
      <c r="I416" s="104">
        <v>10.61</v>
      </c>
      <c r="J416" s="104">
        <v>9.6199999999999992</v>
      </c>
      <c r="K416" s="104">
        <f t="shared" si="7"/>
        <v>0.11471610660486678</v>
      </c>
    </row>
    <row r="417" spans="1:11" x14ac:dyDescent="0.25">
      <c r="A417" s="101">
        <v>594</v>
      </c>
      <c r="B417" s="102">
        <v>39976</v>
      </c>
      <c r="C417" s="103" t="s">
        <v>69</v>
      </c>
      <c r="D417" s="104">
        <v>4.92</v>
      </c>
      <c r="E417" s="104">
        <v>5.0999999999999996</v>
      </c>
      <c r="F417" s="104">
        <v>0.5</v>
      </c>
      <c r="G417" s="105">
        <v>104</v>
      </c>
      <c r="H417" s="104">
        <v>1.01</v>
      </c>
      <c r="I417" s="104">
        <v>10.31</v>
      </c>
      <c r="J417" s="104">
        <v>9.35</v>
      </c>
      <c r="K417" s="104">
        <f t="shared" si="7"/>
        <v>0.11510791366906485</v>
      </c>
    </row>
    <row r="418" spans="1:11" x14ac:dyDescent="0.25">
      <c r="A418" s="47">
        <v>595</v>
      </c>
      <c r="B418" s="88">
        <v>39986</v>
      </c>
      <c r="C418" s="52" t="s">
        <v>68</v>
      </c>
      <c r="D418" s="53">
        <v>4.97</v>
      </c>
      <c r="E418" s="53">
        <v>4.96</v>
      </c>
      <c r="F418" s="81">
        <v>0.5</v>
      </c>
      <c r="G418" s="49">
        <v>25</v>
      </c>
      <c r="H418" s="54">
        <v>1.01</v>
      </c>
      <c r="I418" s="55">
        <v>10.119999999999999</v>
      </c>
      <c r="J418" s="55">
        <v>9.11</v>
      </c>
      <c r="K418" s="55">
        <f t="shared" si="7"/>
        <v>0.12469135802469133</v>
      </c>
    </row>
    <row r="419" spans="1:11" x14ac:dyDescent="0.25">
      <c r="A419" s="47">
        <v>595</v>
      </c>
      <c r="B419" s="88">
        <v>39986</v>
      </c>
      <c r="C419" s="52" t="s">
        <v>69</v>
      </c>
      <c r="D419" s="53">
        <v>5.16</v>
      </c>
      <c r="E419" s="53">
        <v>5.13</v>
      </c>
      <c r="F419" s="81">
        <v>0.5</v>
      </c>
      <c r="G419" s="49">
        <v>7</v>
      </c>
      <c r="H419" s="54">
        <v>0.99</v>
      </c>
      <c r="I419" s="55">
        <v>11.26</v>
      </c>
      <c r="J419" s="55">
        <v>9.9499999999999993</v>
      </c>
      <c r="K419" s="55">
        <f t="shared" si="7"/>
        <v>0.14620535714285721</v>
      </c>
    </row>
    <row r="420" spans="1:11" x14ac:dyDescent="0.25">
      <c r="A420" s="47">
        <v>631</v>
      </c>
      <c r="B420" s="88">
        <v>39967</v>
      </c>
      <c r="C420" s="57" t="s">
        <v>68</v>
      </c>
      <c r="D420" s="12">
        <v>5.1100000000000003</v>
      </c>
      <c r="E420" s="12">
        <v>5</v>
      </c>
      <c r="F420" s="12">
        <v>0.5</v>
      </c>
      <c r="G420" s="49">
        <v>98</v>
      </c>
      <c r="H420" s="12">
        <v>1.04</v>
      </c>
      <c r="I420" s="12">
        <v>13.36</v>
      </c>
      <c r="J420" s="12">
        <v>12.23</v>
      </c>
      <c r="K420" s="12">
        <f t="shared" si="7"/>
        <v>0.10098302055406604</v>
      </c>
    </row>
    <row r="421" spans="1:11" x14ac:dyDescent="0.25">
      <c r="A421" s="47">
        <v>631</v>
      </c>
      <c r="B421" s="88">
        <v>39967</v>
      </c>
      <c r="C421" s="57" t="s">
        <v>69</v>
      </c>
      <c r="D421" s="12">
        <v>5.05</v>
      </c>
      <c r="E421" s="12">
        <v>5.0599999999999996</v>
      </c>
      <c r="F421" s="12">
        <v>0.5</v>
      </c>
      <c r="G421" s="49">
        <v>67</v>
      </c>
      <c r="H421" s="12">
        <v>0.97</v>
      </c>
      <c r="I421" s="12">
        <v>10.14</v>
      </c>
      <c r="J421" s="12">
        <v>9.17</v>
      </c>
      <c r="K421" s="12">
        <f t="shared" si="7"/>
        <v>0.11829268292682936</v>
      </c>
    </row>
    <row r="422" spans="1:11" x14ac:dyDescent="0.25">
      <c r="A422" s="101">
        <v>632</v>
      </c>
      <c r="B422" s="102">
        <v>39976</v>
      </c>
      <c r="C422" s="103" t="s">
        <v>68</v>
      </c>
      <c r="D422" s="104">
        <v>5.07</v>
      </c>
      <c r="E422" s="104">
        <v>4.9400000000000004</v>
      </c>
      <c r="F422" s="104">
        <v>0.35</v>
      </c>
      <c r="G422" s="105">
        <v>38</v>
      </c>
      <c r="H422" s="106">
        <v>1.03</v>
      </c>
      <c r="I422" s="104">
        <v>11</v>
      </c>
      <c r="J422" s="104">
        <v>10.08</v>
      </c>
      <c r="K422" s="104">
        <f t="shared" si="7"/>
        <v>0.10165745856353589</v>
      </c>
    </row>
    <row r="423" spans="1:11" x14ac:dyDescent="0.25">
      <c r="A423" s="101">
        <v>632</v>
      </c>
      <c r="B423" s="102">
        <v>39976</v>
      </c>
      <c r="C423" s="103" t="s">
        <v>69</v>
      </c>
      <c r="D423" s="104">
        <v>5.05</v>
      </c>
      <c r="E423" s="104">
        <v>4.96</v>
      </c>
      <c r="F423" s="104">
        <v>0.5</v>
      </c>
      <c r="G423" s="105">
        <v>53</v>
      </c>
      <c r="H423" s="106">
        <v>0.99</v>
      </c>
      <c r="I423" s="104">
        <v>10.09</v>
      </c>
      <c r="J423" s="104">
        <v>9.08</v>
      </c>
      <c r="K423" s="104">
        <f t="shared" si="7"/>
        <v>0.12484548825710752</v>
      </c>
    </row>
    <row r="424" spans="1:11" x14ac:dyDescent="0.25">
      <c r="A424" s="47">
        <v>633</v>
      </c>
      <c r="B424" s="88">
        <v>39986</v>
      </c>
      <c r="C424" s="57" t="s">
        <v>68</v>
      </c>
      <c r="D424" s="10">
        <v>4.99</v>
      </c>
      <c r="E424" s="10">
        <v>5.0999999999999996</v>
      </c>
      <c r="F424" s="81">
        <v>0.5</v>
      </c>
      <c r="G424" s="49">
        <v>109</v>
      </c>
      <c r="H424" s="54">
        <v>1.02</v>
      </c>
      <c r="I424" s="55">
        <v>11.52</v>
      </c>
      <c r="J424" s="55">
        <v>10.5</v>
      </c>
      <c r="K424" s="55">
        <f t="shared" si="7"/>
        <v>0.10759493670886071</v>
      </c>
    </row>
    <row r="425" spans="1:11" x14ac:dyDescent="0.25">
      <c r="A425" s="47">
        <v>633</v>
      </c>
      <c r="B425" s="88">
        <v>39986</v>
      </c>
      <c r="C425" s="52" t="s">
        <v>69</v>
      </c>
      <c r="D425" s="53">
        <v>5</v>
      </c>
      <c r="E425" s="53">
        <v>4.95</v>
      </c>
      <c r="F425" s="81">
        <v>0.5</v>
      </c>
      <c r="G425" s="49">
        <v>105</v>
      </c>
      <c r="H425" s="54">
        <v>1.05</v>
      </c>
      <c r="I425" s="55">
        <v>10.79</v>
      </c>
      <c r="J425" s="55">
        <v>9.66</v>
      </c>
      <c r="K425" s="55">
        <f t="shared" si="7"/>
        <v>0.13124274099883845</v>
      </c>
    </row>
    <row r="426" spans="1:11" x14ac:dyDescent="0.25">
      <c r="A426" s="47">
        <v>634</v>
      </c>
      <c r="B426" s="88">
        <v>39967</v>
      </c>
      <c r="C426" s="57" t="s">
        <v>68</v>
      </c>
      <c r="D426" s="12">
        <v>5.09</v>
      </c>
      <c r="E426" s="12">
        <v>5</v>
      </c>
      <c r="F426" s="12">
        <v>0.5</v>
      </c>
      <c r="G426" s="49">
        <v>73</v>
      </c>
      <c r="H426" s="12">
        <v>1</v>
      </c>
      <c r="I426" s="12">
        <v>11.28</v>
      </c>
      <c r="J426" s="12">
        <v>10.26</v>
      </c>
      <c r="K426" s="12">
        <f t="shared" si="7"/>
        <v>0.11015118790496756</v>
      </c>
    </row>
    <row r="427" spans="1:11" x14ac:dyDescent="0.25">
      <c r="A427" s="47">
        <v>634</v>
      </c>
      <c r="B427" s="88">
        <v>39967</v>
      </c>
      <c r="C427" s="57" t="s">
        <v>69</v>
      </c>
      <c r="D427" s="12">
        <v>5.1100000000000003</v>
      </c>
      <c r="E427" s="12">
        <v>5.09</v>
      </c>
      <c r="F427" s="12">
        <v>0.5</v>
      </c>
      <c r="G427" s="49">
        <v>76</v>
      </c>
      <c r="H427" s="12">
        <v>0.99</v>
      </c>
      <c r="I427" s="12">
        <v>13.01</v>
      </c>
      <c r="J427" s="12">
        <v>11.69</v>
      </c>
      <c r="K427" s="12">
        <f t="shared" si="7"/>
        <v>0.12336448598130845</v>
      </c>
    </row>
    <row r="428" spans="1:11" x14ac:dyDescent="0.25">
      <c r="A428" s="47">
        <v>635</v>
      </c>
      <c r="B428" s="88">
        <v>39986</v>
      </c>
      <c r="C428" s="52" t="s">
        <v>68</v>
      </c>
      <c r="D428" s="10">
        <v>5.17</v>
      </c>
      <c r="E428" s="10">
        <v>5.2</v>
      </c>
      <c r="F428" s="81">
        <v>0.5</v>
      </c>
      <c r="G428" s="49">
        <v>45</v>
      </c>
      <c r="H428" s="54">
        <v>1.05</v>
      </c>
      <c r="I428" s="55">
        <v>10.06</v>
      </c>
      <c r="J428" s="55">
        <v>9.2899999999999991</v>
      </c>
      <c r="K428" s="55">
        <f t="shared" si="7"/>
        <v>9.3446601941747753E-2</v>
      </c>
    </row>
    <row r="429" spans="1:11" x14ac:dyDescent="0.25">
      <c r="A429" s="47">
        <v>635</v>
      </c>
      <c r="B429" s="88">
        <v>39986</v>
      </c>
      <c r="C429" s="52" t="s">
        <v>69</v>
      </c>
      <c r="D429" s="53">
        <v>4.96</v>
      </c>
      <c r="E429" s="53">
        <v>4.91</v>
      </c>
      <c r="F429" s="81">
        <v>0.5</v>
      </c>
      <c r="G429" s="49">
        <v>13</v>
      </c>
      <c r="H429" s="54">
        <v>1.01</v>
      </c>
      <c r="I429" s="55">
        <v>11.3</v>
      </c>
      <c r="J429" s="55">
        <v>10.28</v>
      </c>
      <c r="K429" s="55">
        <f t="shared" si="7"/>
        <v>0.11003236245954708</v>
      </c>
    </row>
    <row r="430" spans="1:11" x14ac:dyDescent="0.25">
      <c r="A430" s="47">
        <v>636</v>
      </c>
      <c r="B430" s="88">
        <v>39986</v>
      </c>
      <c r="C430" s="52" t="s">
        <v>68</v>
      </c>
      <c r="D430" s="10">
        <v>5.0999999999999996</v>
      </c>
      <c r="E430" s="10">
        <v>4.93</v>
      </c>
      <c r="F430" s="81">
        <v>0.5</v>
      </c>
      <c r="G430" s="49">
        <v>62</v>
      </c>
      <c r="H430" s="54">
        <v>1.01</v>
      </c>
      <c r="I430" s="55">
        <v>10.58</v>
      </c>
      <c r="J430" s="55">
        <v>9.77</v>
      </c>
      <c r="K430" s="55">
        <f t="shared" si="7"/>
        <v>9.2465753424657599E-2</v>
      </c>
    </row>
    <row r="431" spans="1:11" x14ac:dyDescent="0.25">
      <c r="A431" s="47">
        <v>636</v>
      </c>
      <c r="B431" s="88">
        <v>39986</v>
      </c>
      <c r="C431" s="52" t="s">
        <v>69</v>
      </c>
      <c r="D431" s="10">
        <v>4.97</v>
      </c>
      <c r="E431" s="10">
        <v>4.9800000000000004</v>
      </c>
      <c r="F431" s="81">
        <v>0.5</v>
      </c>
      <c r="G431" s="49">
        <v>9</v>
      </c>
      <c r="H431" s="54">
        <v>0.99</v>
      </c>
      <c r="I431" s="55">
        <v>10.14</v>
      </c>
      <c r="J431" s="55">
        <v>9.17</v>
      </c>
      <c r="K431" s="55">
        <f t="shared" si="7"/>
        <v>0.11858190709046464</v>
      </c>
    </row>
    <row r="432" spans="1:11" x14ac:dyDescent="0.25">
      <c r="A432" s="47">
        <v>637</v>
      </c>
      <c r="B432" s="88">
        <v>39986</v>
      </c>
      <c r="C432" s="52" t="s">
        <v>68</v>
      </c>
      <c r="D432" s="10">
        <v>5.12</v>
      </c>
      <c r="E432" s="10">
        <v>5</v>
      </c>
      <c r="F432" s="81">
        <v>0.5</v>
      </c>
      <c r="G432" s="49">
        <v>128</v>
      </c>
      <c r="H432" s="54">
        <v>0.98</v>
      </c>
      <c r="I432" s="55">
        <v>10.27</v>
      </c>
      <c r="J432" s="55">
        <v>9.42</v>
      </c>
      <c r="K432" s="55">
        <f t="shared" si="7"/>
        <v>0.10071090047393361</v>
      </c>
    </row>
    <row r="433" spans="1:11" x14ac:dyDescent="0.25">
      <c r="A433" s="47">
        <v>637</v>
      </c>
      <c r="B433" s="88">
        <v>39986</v>
      </c>
      <c r="C433" s="52" t="s">
        <v>69</v>
      </c>
      <c r="D433" s="53">
        <v>4.9400000000000004</v>
      </c>
      <c r="E433" s="53">
        <v>4.9400000000000004</v>
      </c>
      <c r="F433" s="81">
        <v>0.5</v>
      </c>
      <c r="G433" s="49">
        <v>96</v>
      </c>
      <c r="H433" s="54">
        <v>1.06</v>
      </c>
      <c r="I433" s="55">
        <v>11.04</v>
      </c>
      <c r="J433" s="55">
        <v>9.9499999999999993</v>
      </c>
      <c r="K433" s="55">
        <f t="shared" si="7"/>
        <v>0.12260967379077616</v>
      </c>
    </row>
    <row r="434" spans="1:11" x14ac:dyDescent="0.25">
      <c r="A434" s="101">
        <v>638</v>
      </c>
      <c r="B434" s="102">
        <v>39976</v>
      </c>
      <c r="C434" s="103" t="s">
        <v>68</v>
      </c>
      <c r="D434" s="104">
        <v>4.92</v>
      </c>
      <c r="E434" s="104">
        <v>4.9000000000000004</v>
      </c>
      <c r="F434" s="104">
        <v>0.35</v>
      </c>
      <c r="G434" s="105">
        <v>110</v>
      </c>
      <c r="H434" s="104">
        <v>1.02</v>
      </c>
      <c r="I434" s="104">
        <v>10.73</v>
      </c>
      <c r="J434" s="104">
        <v>9.6300000000000008</v>
      </c>
      <c r="K434" s="104">
        <f t="shared" si="7"/>
        <v>0.12775842044134722</v>
      </c>
    </row>
    <row r="435" spans="1:11" x14ac:dyDescent="0.25">
      <c r="A435" s="108">
        <v>638</v>
      </c>
      <c r="B435" s="102">
        <v>39976</v>
      </c>
      <c r="C435" s="103" t="s">
        <v>69</v>
      </c>
      <c r="D435" s="104">
        <v>5.04</v>
      </c>
      <c r="E435" s="104">
        <v>5.09</v>
      </c>
      <c r="F435" s="104">
        <v>0.5</v>
      </c>
      <c r="G435" s="105">
        <v>18</v>
      </c>
      <c r="H435" s="104">
        <v>1.03</v>
      </c>
      <c r="I435" s="104">
        <v>10.06</v>
      </c>
      <c r="J435" s="104">
        <v>9.08</v>
      </c>
      <c r="K435" s="104">
        <f t="shared" si="7"/>
        <v>0.12173913043478266</v>
      </c>
    </row>
    <row r="436" spans="1:11" x14ac:dyDescent="0.25">
      <c r="A436" s="47">
        <v>639</v>
      </c>
      <c r="B436" s="88">
        <v>39986</v>
      </c>
      <c r="C436" s="52" t="s">
        <v>68</v>
      </c>
      <c r="D436" s="53">
        <v>5.08</v>
      </c>
      <c r="E436" s="53">
        <v>5.05</v>
      </c>
      <c r="F436" s="81">
        <v>0.5</v>
      </c>
      <c r="G436" s="49">
        <v>82</v>
      </c>
      <c r="H436" s="54">
        <v>0.99</v>
      </c>
      <c r="I436" s="55">
        <v>10.33</v>
      </c>
      <c r="J436" s="55">
        <v>9.39</v>
      </c>
      <c r="K436" s="55">
        <f t="shared" si="7"/>
        <v>0.11190476190476184</v>
      </c>
    </row>
    <row r="437" spans="1:11" x14ac:dyDescent="0.25">
      <c r="A437" s="47">
        <v>639</v>
      </c>
      <c r="B437" s="88">
        <v>39986</v>
      </c>
      <c r="C437" s="52" t="s">
        <v>69</v>
      </c>
      <c r="D437" s="10">
        <v>5.03</v>
      </c>
      <c r="E437" s="10">
        <v>5.07</v>
      </c>
      <c r="F437" s="81">
        <v>0.5</v>
      </c>
      <c r="G437" s="49">
        <v>67</v>
      </c>
      <c r="H437" s="54">
        <v>1.02</v>
      </c>
      <c r="I437" s="55">
        <v>10.44</v>
      </c>
      <c r="J437" s="55">
        <v>9.3699999999999992</v>
      </c>
      <c r="K437" s="55">
        <f t="shared" si="7"/>
        <v>0.12814371257485033</v>
      </c>
    </row>
    <row r="438" spans="1:11" x14ac:dyDescent="0.25">
      <c r="A438" s="108">
        <v>640</v>
      </c>
      <c r="B438" s="102">
        <v>39976</v>
      </c>
      <c r="C438" s="103" t="s">
        <v>68</v>
      </c>
      <c r="D438" s="104">
        <v>4.9400000000000004</v>
      </c>
      <c r="E438" s="104">
        <v>5.18</v>
      </c>
      <c r="F438" s="104">
        <v>0.35</v>
      </c>
      <c r="G438" s="105" t="s">
        <v>77</v>
      </c>
      <c r="H438" s="104">
        <v>0.99</v>
      </c>
      <c r="I438" s="104">
        <v>11.25</v>
      </c>
      <c r="J438" s="104">
        <v>10.24</v>
      </c>
      <c r="K438" s="104">
        <f t="shared" si="7"/>
        <v>0.10918918918918917</v>
      </c>
    </row>
    <row r="439" spans="1:11" x14ac:dyDescent="0.25">
      <c r="A439" s="101">
        <v>640</v>
      </c>
      <c r="B439" s="102">
        <v>39976</v>
      </c>
      <c r="C439" s="103" t="s">
        <v>69</v>
      </c>
      <c r="D439" s="104">
        <v>4.97</v>
      </c>
      <c r="E439" s="104">
        <v>5.01</v>
      </c>
      <c r="F439" s="104">
        <v>0.5</v>
      </c>
      <c r="G439" s="105">
        <v>49</v>
      </c>
      <c r="H439" s="104">
        <v>1.02</v>
      </c>
      <c r="I439" s="104">
        <v>10.17</v>
      </c>
      <c r="J439" s="104">
        <v>9.2799999999999994</v>
      </c>
      <c r="K439" s="104">
        <f t="shared" si="7"/>
        <v>0.10774818401937053</v>
      </c>
    </row>
    <row r="440" spans="1:11" x14ac:dyDescent="0.25">
      <c r="A440" s="47">
        <v>641</v>
      </c>
      <c r="B440" s="88">
        <v>39967</v>
      </c>
      <c r="C440" s="57" t="s">
        <v>68</v>
      </c>
      <c r="D440" s="12">
        <v>4.8600000000000003</v>
      </c>
      <c r="E440" s="12">
        <v>5.27</v>
      </c>
      <c r="F440" s="12">
        <v>0.5</v>
      </c>
      <c r="G440" s="70">
        <v>6</v>
      </c>
      <c r="H440" s="12">
        <v>1.01</v>
      </c>
      <c r="I440" s="12">
        <v>10.06</v>
      </c>
      <c r="J440" s="12">
        <v>9.2799999999999994</v>
      </c>
      <c r="K440" s="12">
        <f t="shared" si="7"/>
        <v>9.4316807738815137E-2</v>
      </c>
    </row>
    <row r="441" spans="1:11" x14ac:dyDescent="0.25">
      <c r="A441" s="47">
        <v>641</v>
      </c>
      <c r="B441" s="88">
        <v>39967</v>
      </c>
      <c r="C441" s="57" t="s">
        <v>69</v>
      </c>
      <c r="D441" s="12">
        <v>5.0599999999999996</v>
      </c>
      <c r="E441" s="12">
        <v>4.9800000000000004</v>
      </c>
      <c r="F441" s="12">
        <v>0.5</v>
      </c>
      <c r="G441" s="49">
        <v>64</v>
      </c>
      <c r="H441" s="12">
        <v>0.99</v>
      </c>
      <c r="I441" s="12">
        <v>10.220000000000001</v>
      </c>
      <c r="J441" s="12">
        <v>9.3000000000000007</v>
      </c>
      <c r="K441" s="12">
        <f t="shared" si="7"/>
        <v>0.11070998796630564</v>
      </c>
    </row>
    <row r="442" spans="1:11" x14ac:dyDescent="0.25">
      <c r="A442" s="47">
        <v>642</v>
      </c>
      <c r="B442" s="88">
        <v>39986</v>
      </c>
      <c r="C442" s="52" t="s">
        <v>68</v>
      </c>
      <c r="D442" s="10">
        <v>5.13</v>
      </c>
      <c r="E442" s="10">
        <v>4.97</v>
      </c>
      <c r="F442" s="81">
        <v>0.5</v>
      </c>
      <c r="G442" s="49">
        <v>205</v>
      </c>
      <c r="H442" s="54">
        <v>1.02</v>
      </c>
      <c r="I442" s="55">
        <v>10.55</v>
      </c>
      <c r="J442" s="55">
        <v>9.7799999999999994</v>
      </c>
      <c r="K442" s="55">
        <f t="shared" si="7"/>
        <v>8.7899543378995595E-2</v>
      </c>
    </row>
    <row r="443" spans="1:11" x14ac:dyDescent="0.25">
      <c r="A443" s="47">
        <v>642</v>
      </c>
      <c r="B443" s="88">
        <v>39986</v>
      </c>
      <c r="C443" s="52" t="s">
        <v>69</v>
      </c>
      <c r="D443" s="53">
        <v>4.9800000000000004</v>
      </c>
      <c r="E443" s="53">
        <v>4.92</v>
      </c>
      <c r="F443" s="81">
        <v>0.5</v>
      </c>
      <c r="G443" s="49">
        <v>12</v>
      </c>
      <c r="H443" s="54">
        <v>1.02</v>
      </c>
      <c r="I443" s="55">
        <v>11.06</v>
      </c>
      <c r="J443" s="55">
        <v>10.130000000000001</v>
      </c>
      <c r="K443" s="55">
        <f t="shared" si="7"/>
        <v>0.10208562019758502</v>
      </c>
    </row>
    <row r="444" spans="1:11" x14ac:dyDescent="0.25">
      <c r="A444" s="47">
        <v>643</v>
      </c>
      <c r="B444" s="88">
        <v>39986</v>
      </c>
      <c r="C444" s="52" t="s">
        <v>68</v>
      </c>
      <c r="D444" s="53">
        <v>5.0599999999999996</v>
      </c>
      <c r="E444" s="53">
        <v>5.04</v>
      </c>
      <c r="F444" s="81">
        <v>0.5</v>
      </c>
      <c r="G444" s="49">
        <v>68</v>
      </c>
      <c r="H444" s="54">
        <v>1.01</v>
      </c>
      <c r="I444" s="55">
        <v>10.94</v>
      </c>
      <c r="J444" s="55">
        <v>10.06</v>
      </c>
      <c r="K444" s="55">
        <f t="shared" ref="K444:K507" si="8">((I444-H444)-(J444-H444))/((J444-H444))</f>
        <v>9.7237569060773368E-2</v>
      </c>
    </row>
    <row r="445" spans="1:11" x14ac:dyDescent="0.25">
      <c r="A445" s="47">
        <v>643</v>
      </c>
      <c r="B445" s="88">
        <v>39986</v>
      </c>
      <c r="C445" s="52" t="s">
        <v>69</v>
      </c>
      <c r="D445" s="53">
        <v>4.9400000000000004</v>
      </c>
      <c r="E445" s="53">
        <v>5.0999999999999996</v>
      </c>
      <c r="F445" s="81">
        <v>0.5</v>
      </c>
      <c r="G445" s="49">
        <v>30</v>
      </c>
      <c r="H445" s="54">
        <v>1.01</v>
      </c>
      <c r="I445" s="55">
        <v>10.34</v>
      </c>
      <c r="J445" s="55">
        <v>9.41</v>
      </c>
      <c r="K445" s="55">
        <f t="shared" si="8"/>
        <v>0.11071428571428568</v>
      </c>
    </row>
    <row r="446" spans="1:11" x14ac:dyDescent="0.25">
      <c r="A446" s="108">
        <v>644</v>
      </c>
      <c r="B446" s="102">
        <v>39976</v>
      </c>
      <c r="C446" s="103" t="s">
        <v>68</v>
      </c>
      <c r="D446" s="104">
        <v>5.09</v>
      </c>
      <c r="E446" s="104">
        <v>4.95</v>
      </c>
      <c r="F446" s="104">
        <v>0.35</v>
      </c>
      <c r="G446" s="105">
        <v>47</v>
      </c>
      <c r="H446" s="104">
        <v>1.03</v>
      </c>
      <c r="I446" s="104">
        <v>9.73</v>
      </c>
      <c r="J446" s="104">
        <v>8.7799999999999994</v>
      </c>
      <c r="K446" s="104">
        <f t="shared" si="8"/>
        <v>0.12258064516129059</v>
      </c>
    </row>
    <row r="447" spans="1:11" x14ac:dyDescent="0.25">
      <c r="A447" s="101">
        <v>644</v>
      </c>
      <c r="B447" s="102">
        <v>39976</v>
      </c>
      <c r="C447" s="103" t="s">
        <v>69</v>
      </c>
      <c r="D447" s="104">
        <v>4.9400000000000004</v>
      </c>
      <c r="E447" s="104">
        <v>4.99</v>
      </c>
      <c r="F447" s="104">
        <v>0.5</v>
      </c>
      <c r="G447" s="105">
        <v>35</v>
      </c>
      <c r="H447" s="104">
        <v>1.03</v>
      </c>
      <c r="I447" s="104">
        <v>11.06</v>
      </c>
      <c r="J447" s="104">
        <v>9.9700000000000006</v>
      </c>
      <c r="K447" s="104">
        <f t="shared" si="8"/>
        <v>0.12192393736017894</v>
      </c>
    </row>
    <row r="448" spans="1:11" x14ac:dyDescent="0.25">
      <c r="A448" s="101">
        <v>645</v>
      </c>
      <c r="B448" s="102">
        <v>39976</v>
      </c>
      <c r="C448" s="103" t="s">
        <v>68</v>
      </c>
      <c r="D448" s="104">
        <v>4.9800000000000004</v>
      </c>
      <c r="E448" s="104">
        <v>5.04</v>
      </c>
      <c r="F448" s="104">
        <v>0.35</v>
      </c>
      <c r="G448" s="105">
        <v>107</v>
      </c>
      <c r="H448" s="104">
        <v>1.03</v>
      </c>
      <c r="I448" s="104">
        <v>10.41</v>
      </c>
      <c r="J448" s="104">
        <v>9.3699999999999992</v>
      </c>
      <c r="K448" s="104">
        <f t="shared" si="8"/>
        <v>0.12470023980815359</v>
      </c>
    </row>
    <row r="449" spans="1:11" x14ac:dyDescent="0.25">
      <c r="A449" s="101">
        <v>645</v>
      </c>
      <c r="B449" s="102">
        <v>39976</v>
      </c>
      <c r="C449" s="103" t="s">
        <v>69</v>
      </c>
      <c r="D449" s="104">
        <v>5.09</v>
      </c>
      <c r="E449" s="104">
        <v>4.95</v>
      </c>
      <c r="F449" s="104">
        <v>0.5</v>
      </c>
      <c r="G449" s="105">
        <v>59</v>
      </c>
      <c r="H449" s="104">
        <v>1</v>
      </c>
      <c r="I449" s="104">
        <v>10.18</v>
      </c>
      <c r="J449" s="104">
        <v>9.1199999999999992</v>
      </c>
      <c r="K449" s="104">
        <f t="shared" si="8"/>
        <v>0.13054187192118233</v>
      </c>
    </row>
    <row r="450" spans="1:11" x14ac:dyDescent="0.25">
      <c r="A450" s="47">
        <v>646</v>
      </c>
      <c r="B450" s="88">
        <v>39986</v>
      </c>
      <c r="C450" s="52" t="s">
        <v>68</v>
      </c>
      <c r="D450" s="53">
        <v>4.93</v>
      </c>
      <c r="E450" s="53">
        <v>4.93</v>
      </c>
      <c r="F450" s="81">
        <v>0.5</v>
      </c>
      <c r="G450" s="49">
        <v>126</v>
      </c>
      <c r="H450" s="54">
        <v>1</v>
      </c>
      <c r="I450" s="55">
        <v>11.67</v>
      </c>
      <c r="J450" s="55">
        <v>10.76</v>
      </c>
      <c r="K450" s="55">
        <f t="shared" si="8"/>
        <v>9.3237704918032807E-2</v>
      </c>
    </row>
    <row r="451" spans="1:11" x14ac:dyDescent="0.25">
      <c r="A451" s="47">
        <v>646</v>
      </c>
      <c r="B451" s="88">
        <v>39986</v>
      </c>
      <c r="C451" s="52" t="s">
        <v>69</v>
      </c>
      <c r="D451" s="10">
        <v>5.13</v>
      </c>
      <c r="E451" s="10">
        <v>5.04</v>
      </c>
      <c r="F451" s="81">
        <v>0.5</v>
      </c>
      <c r="G451" s="49">
        <v>99</v>
      </c>
      <c r="H451" s="54">
        <v>1.04</v>
      </c>
      <c r="I451" s="55">
        <v>10.44</v>
      </c>
      <c r="J451" s="55">
        <v>9.4600000000000009</v>
      </c>
      <c r="K451" s="55">
        <f t="shared" si="8"/>
        <v>0.11638954869358631</v>
      </c>
    </row>
    <row r="452" spans="1:11" x14ac:dyDescent="0.25">
      <c r="A452" s="101">
        <v>647</v>
      </c>
      <c r="B452" s="102">
        <v>39976</v>
      </c>
      <c r="C452" s="103" t="s">
        <v>68</v>
      </c>
      <c r="D452" s="104">
        <v>5.09</v>
      </c>
      <c r="E452" s="104">
        <v>5.08</v>
      </c>
      <c r="F452" s="104">
        <v>0.35</v>
      </c>
      <c r="G452" s="105">
        <v>57</v>
      </c>
      <c r="H452" s="106">
        <v>1.02</v>
      </c>
      <c r="I452" s="104">
        <v>10.33</v>
      </c>
      <c r="J452" s="104">
        <v>9.25</v>
      </c>
      <c r="K452" s="104">
        <f t="shared" si="8"/>
        <v>0.13122721749696234</v>
      </c>
    </row>
    <row r="453" spans="1:11" x14ac:dyDescent="0.25">
      <c r="A453" s="101">
        <v>647</v>
      </c>
      <c r="B453" s="102">
        <v>39976</v>
      </c>
      <c r="C453" s="103" t="s">
        <v>69</v>
      </c>
      <c r="D453" s="104">
        <v>4.97</v>
      </c>
      <c r="E453" s="104">
        <v>5.05</v>
      </c>
      <c r="F453" s="104">
        <v>0.5</v>
      </c>
      <c r="G453" s="105">
        <v>125</v>
      </c>
      <c r="H453" s="104">
        <v>1</v>
      </c>
      <c r="I453" s="104">
        <v>11.49</v>
      </c>
      <c r="J453" s="104">
        <v>10.3</v>
      </c>
      <c r="K453" s="104">
        <f t="shared" si="8"/>
        <v>0.12795698924731178</v>
      </c>
    </row>
    <row r="454" spans="1:11" x14ac:dyDescent="0.25">
      <c r="A454" s="47">
        <v>648</v>
      </c>
      <c r="B454" s="88">
        <v>39967</v>
      </c>
      <c r="C454" s="57" t="s">
        <v>68</v>
      </c>
      <c r="D454" s="12">
        <v>5.05</v>
      </c>
      <c r="E454" s="12">
        <v>4.95</v>
      </c>
      <c r="F454" s="12">
        <v>0.5</v>
      </c>
      <c r="G454" s="49">
        <v>21</v>
      </c>
      <c r="H454" s="12">
        <v>1.03</v>
      </c>
      <c r="I454" s="12">
        <v>10.92</v>
      </c>
      <c r="J454" s="12">
        <v>10</v>
      </c>
      <c r="K454" s="12">
        <f t="shared" si="8"/>
        <v>0.10256410256410255</v>
      </c>
    </row>
    <row r="455" spans="1:11" x14ac:dyDescent="0.25">
      <c r="A455" s="47">
        <v>648</v>
      </c>
      <c r="B455" s="88">
        <v>39967</v>
      </c>
      <c r="C455" s="57" t="s">
        <v>69</v>
      </c>
      <c r="D455" s="12">
        <v>5.18</v>
      </c>
      <c r="E455" s="12">
        <v>5.01</v>
      </c>
      <c r="F455" s="12">
        <v>0.5</v>
      </c>
      <c r="G455" s="49">
        <v>71</v>
      </c>
      <c r="H455" s="12">
        <v>1.04</v>
      </c>
      <c r="I455" s="12">
        <v>11.94</v>
      </c>
      <c r="J455" s="12">
        <v>10.54</v>
      </c>
      <c r="K455" s="12">
        <f t="shared" si="8"/>
        <v>0.14736842105263143</v>
      </c>
    </row>
    <row r="456" spans="1:11" x14ac:dyDescent="0.25">
      <c r="A456" s="58">
        <v>650</v>
      </c>
      <c r="B456" s="102">
        <v>39976</v>
      </c>
      <c r="C456" s="103" t="s">
        <v>68</v>
      </c>
      <c r="D456" s="104">
        <v>5.04</v>
      </c>
      <c r="E456" s="104">
        <v>4.9400000000000004</v>
      </c>
      <c r="F456" s="104">
        <v>0.35</v>
      </c>
      <c r="G456" s="105">
        <v>79</v>
      </c>
      <c r="H456" s="104">
        <v>0.99</v>
      </c>
      <c r="I456" s="104">
        <v>10.23</v>
      </c>
      <c r="J456" s="104">
        <v>9.14</v>
      </c>
      <c r="K456" s="104">
        <f t="shared" si="8"/>
        <v>0.13374233128834354</v>
      </c>
    </row>
    <row r="457" spans="1:11" x14ac:dyDescent="0.25">
      <c r="A457" s="58">
        <v>650</v>
      </c>
      <c r="B457" s="102">
        <v>39976</v>
      </c>
      <c r="C457" s="103" t="s">
        <v>69</v>
      </c>
      <c r="D457" s="104">
        <v>4.97</v>
      </c>
      <c r="E457" s="104">
        <v>5.03</v>
      </c>
      <c r="F457" s="104">
        <v>0.5</v>
      </c>
      <c r="G457" s="105">
        <v>32</v>
      </c>
      <c r="H457" s="104">
        <v>1</v>
      </c>
      <c r="I457" s="104">
        <v>10.97</v>
      </c>
      <c r="J457" s="104">
        <v>9.99</v>
      </c>
      <c r="K457" s="104">
        <f t="shared" si="8"/>
        <v>0.10901001112347057</v>
      </c>
    </row>
    <row r="458" spans="1:11" x14ac:dyDescent="0.25">
      <c r="A458" s="58">
        <v>650</v>
      </c>
      <c r="B458" s="102">
        <v>39976</v>
      </c>
      <c r="C458" s="103" t="s">
        <v>69</v>
      </c>
      <c r="D458" s="104">
        <v>4.9800000000000004</v>
      </c>
      <c r="E458" s="104">
        <v>5.0999999999999996</v>
      </c>
      <c r="F458" s="104">
        <v>0.5</v>
      </c>
      <c r="G458" s="105">
        <v>90</v>
      </c>
      <c r="H458" s="104">
        <v>1</v>
      </c>
      <c r="I458" s="104">
        <v>10.92</v>
      </c>
      <c r="J458" s="104">
        <v>9.94</v>
      </c>
      <c r="K458" s="104">
        <f t="shared" si="8"/>
        <v>0.10961968680089491</v>
      </c>
    </row>
    <row r="459" spans="1:11" x14ac:dyDescent="0.25">
      <c r="A459" s="110">
        <v>651</v>
      </c>
      <c r="B459" s="111">
        <v>39976</v>
      </c>
      <c r="C459" s="60" t="s">
        <v>68</v>
      </c>
      <c r="D459" s="61">
        <v>4.9800000000000004</v>
      </c>
      <c r="E459" s="61">
        <v>5.0999999999999996</v>
      </c>
      <c r="F459" s="61">
        <v>0.35</v>
      </c>
      <c r="G459" s="63">
        <v>88</v>
      </c>
      <c r="H459" s="61">
        <v>1</v>
      </c>
      <c r="I459" s="61">
        <v>11.19</v>
      </c>
      <c r="J459" s="61">
        <v>9.82</v>
      </c>
      <c r="K459" s="104">
        <f t="shared" si="8"/>
        <v>0.15532879818594095</v>
      </c>
    </row>
    <row r="460" spans="1:11" x14ac:dyDescent="0.25">
      <c r="A460" s="101">
        <v>652</v>
      </c>
      <c r="B460" s="102">
        <v>39976</v>
      </c>
      <c r="C460" s="103" t="s">
        <v>68</v>
      </c>
      <c r="D460" s="104">
        <v>4.97</v>
      </c>
      <c r="E460" s="104">
        <v>5.08</v>
      </c>
      <c r="F460" s="104">
        <v>0.35</v>
      </c>
      <c r="G460" s="105">
        <v>26</v>
      </c>
      <c r="H460" s="104">
        <v>1.01</v>
      </c>
      <c r="I460" s="104">
        <v>10.91</v>
      </c>
      <c r="J460" s="104">
        <v>9.7200000000000006</v>
      </c>
      <c r="K460" s="104">
        <f t="shared" si="8"/>
        <v>0.13662456946039028</v>
      </c>
    </row>
    <row r="461" spans="1:11" x14ac:dyDescent="0.25">
      <c r="A461" s="101">
        <v>652</v>
      </c>
      <c r="B461" s="102">
        <v>39976</v>
      </c>
      <c r="C461" s="103" t="s">
        <v>69</v>
      </c>
      <c r="D461" s="104">
        <v>4.92</v>
      </c>
      <c r="E461" s="104">
        <v>5.08</v>
      </c>
      <c r="F461" s="104">
        <v>0.5</v>
      </c>
      <c r="G461" s="105">
        <v>27</v>
      </c>
      <c r="H461" s="104">
        <v>1</v>
      </c>
      <c r="I461" s="104">
        <v>11.83</v>
      </c>
      <c r="J461" s="104">
        <v>10.75</v>
      </c>
      <c r="K461" s="104">
        <f t="shared" si="8"/>
        <v>0.11076923076923077</v>
      </c>
    </row>
    <row r="462" spans="1:11" x14ac:dyDescent="0.25">
      <c r="A462" s="47">
        <v>653</v>
      </c>
      <c r="B462" s="88">
        <v>39967</v>
      </c>
      <c r="C462" s="57" t="s">
        <v>68</v>
      </c>
      <c r="D462" s="12">
        <v>5.01</v>
      </c>
      <c r="E462" s="12">
        <v>5.04</v>
      </c>
      <c r="F462" s="12">
        <v>0.5</v>
      </c>
      <c r="G462" s="49">
        <v>112</v>
      </c>
      <c r="H462" s="12">
        <v>0.98</v>
      </c>
      <c r="I462" s="12">
        <v>11.93</v>
      </c>
      <c r="J462" s="12">
        <v>10.94</v>
      </c>
      <c r="K462" s="12">
        <f t="shared" si="8"/>
        <v>9.9397590361445812E-2</v>
      </c>
    </row>
    <row r="463" spans="1:11" x14ac:dyDescent="0.25">
      <c r="A463" s="47">
        <v>653</v>
      </c>
      <c r="B463" s="88">
        <v>39967</v>
      </c>
      <c r="C463" s="57" t="s">
        <v>69</v>
      </c>
      <c r="D463" s="12">
        <v>5.08</v>
      </c>
      <c r="E463" s="12">
        <v>4.91</v>
      </c>
      <c r="F463" s="12">
        <v>0.5</v>
      </c>
      <c r="G463" s="49">
        <v>44</v>
      </c>
      <c r="H463" s="12">
        <v>1.02</v>
      </c>
      <c r="I463" s="12">
        <v>11.29</v>
      </c>
      <c r="J463" s="12">
        <v>10.1</v>
      </c>
      <c r="K463" s="12">
        <f t="shared" si="8"/>
        <v>0.1310572687224669</v>
      </c>
    </row>
    <row r="464" spans="1:11" x14ac:dyDescent="0.25">
      <c r="A464" s="108">
        <v>654</v>
      </c>
      <c r="B464" s="102">
        <v>39976</v>
      </c>
      <c r="C464" s="103" t="s">
        <v>68</v>
      </c>
      <c r="D464" s="104">
        <v>4.9400000000000004</v>
      </c>
      <c r="E464" s="104">
        <v>4.9800000000000004</v>
      </c>
      <c r="F464" s="104">
        <v>0.35</v>
      </c>
      <c r="G464" s="105">
        <v>74</v>
      </c>
      <c r="H464" s="104">
        <v>1.02</v>
      </c>
      <c r="I464" s="104">
        <v>10.77</v>
      </c>
      <c r="J464" s="104">
        <v>9.85</v>
      </c>
      <c r="K464" s="104">
        <f t="shared" si="8"/>
        <v>0.10419026047565118</v>
      </c>
    </row>
    <row r="465" spans="1:11" x14ac:dyDescent="0.25">
      <c r="A465" s="101">
        <v>654</v>
      </c>
      <c r="B465" s="102">
        <v>39976</v>
      </c>
      <c r="C465" s="103" t="s">
        <v>69</v>
      </c>
      <c r="D465" s="104">
        <v>4.9400000000000004</v>
      </c>
      <c r="E465" s="104">
        <v>4.8600000000000003</v>
      </c>
      <c r="F465" s="104">
        <v>0.5</v>
      </c>
      <c r="G465" s="105">
        <v>55</v>
      </c>
      <c r="H465" s="104">
        <v>1.04</v>
      </c>
      <c r="I465" s="104">
        <v>10.69</v>
      </c>
      <c r="J465" s="104">
        <v>9.61</v>
      </c>
      <c r="K465" s="104">
        <f t="shared" si="8"/>
        <v>0.12602100350058323</v>
      </c>
    </row>
    <row r="466" spans="1:11" x14ac:dyDescent="0.25">
      <c r="A466" s="47">
        <v>655</v>
      </c>
      <c r="B466" s="88">
        <v>39967</v>
      </c>
      <c r="C466" s="57" t="s">
        <v>68</v>
      </c>
      <c r="D466" s="12">
        <v>4.9400000000000004</v>
      </c>
      <c r="E466" s="12">
        <v>5</v>
      </c>
      <c r="F466" s="12">
        <v>0.5</v>
      </c>
      <c r="G466" s="49">
        <v>33</v>
      </c>
      <c r="H466" s="12">
        <v>1.03</v>
      </c>
      <c r="I466" s="12">
        <v>11.07</v>
      </c>
      <c r="J466" s="12">
        <v>10.08</v>
      </c>
      <c r="K466" s="12">
        <f t="shared" si="8"/>
        <v>0.10939226519337018</v>
      </c>
    </row>
    <row r="467" spans="1:11" x14ac:dyDescent="0.25">
      <c r="A467" s="47">
        <v>655</v>
      </c>
      <c r="B467" s="88">
        <v>39967</v>
      </c>
      <c r="C467" s="57" t="s">
        <v>69</v>
      </c>
      <c r="D467" s="12">
        <v>4.99</v>
      </c>
      <c r="E467" s="12">
        <v>5.01</v>
      </c>
      <c r="F467" s="12">
        <v>0.5</v>
      </c>
      <c r="G467" s="49">
        <v>15</v>
      </c>
      <c r="H467" s="12">
        <v>1.01</v>
      </c>
      <c r="I467" s="12">
        <v>12.11</v>
      </c>
      <c r="J467" s="12">
        <v>10.76</v>
      </c>
      <c r="K467" s="12">
        <f t="shared" si="8"/>
        <v>0.13846153846153841</v>
      </c>
    </row>
    <row r="468" spans="1:11" x14ac:dyDescent="0.25">
      <c r="A468" s="47">
        <v>656</v>
      </c>
      <c r="B468" s="88">
        <v>39986</v>
      </c>
      <c r="C468" s="52" t="s">
        <v>68</v>
      </c>
      <c r="D468" s="10">
        <v>5</v>
      </c>
      <c r="E468" s="10">
        <v>5.04</v>
      </c>
      <c r="F468" s="81">
        <v>0.5</v>
      </c>
      <c r="G468" s="49">
        <v>129</v>
      </c>
      <c r="H468" s="54">
        <v>1.02</v>
      </c>
      <c r="I468" s="10">
        <v>10.29</v>
      </c>
      <c r="J468" s="55">
        <v>9.4499999999999993</v>
      </c>
      <c r="K468" s="55">
        <f t="shared" si="8"/>
        <v>9.9644128113878988E-2</v>
      </c>
    </row>
    <row r="469" spans="1:11" x14ac:dyDescent="0.25">
      <c r="A469" s="47">
        <v>656</v>
      </c>
      <c r="B469" s="88">
        <v>39986</v>
      </c>
      <c r="C469" s="52" t="s">
        <v>69</v>
      </c>
      <c r="D469" s="10">
        <v>5.17</v>
      </c>
      <c r="E469" s="10">
        <v>4.96</v>
      </c>
      <c r="F469" s="81">
        <v>0.5</v>
      </c>
      <c r="G469" s="49">
        <v>53</v>
      </c>
      <c r="H469" s="54">
        <v>0.99</v>
      </c>
      <c r="I469" s="55">
        <v>10.09</v>
      </c>
      <c r="J469" s="55">
        <v>9.17</v>
      </c>
      <c r="K469" s="55">
        <f t="shared" si="8"/>
        <v>0.11246943765281173</v>
      </c>
    </row>
    <row r="470" spans="1:11" x14ac:dyDescent="0.25">
      <c r="A470" s="47">
        <v>657</v>
      </c>
      <c r="B470" s="88">
        <v>39986</v>
      </c>
      <c r="C470" s="52" t="s">
        <v>68</v>
      </c>
      <c r="D470" s="10">
        <v>5.0599999999999996</v>
      </c>
      <c r="E470" s="10">
        <v>5.07</v>
      </c>
      <c r="F470" s="81">
        <v>0.5</v>
      </c>
      <c r="G470" s="49">
        <v>86</v>
      </c>
      <c r="H470" s="54">
        <v>1.03</v>
      </c>
      <c r="I470" s="55">
        <v>10.63</v>
      </c>
      <c r="J470" s="10">
        <v>9.8699999999999992</v>
      </c>
      <c r="K470" s="55">
        <f t="shared" si="8"/>
        <v>8.5972850678733212E-2</v>
      </c>
    </row>
    <row r="471" spans="1:11" x14ac:dyDescent="0.25">
      <c r="A471" s="47">
        <v>657</v>
      </c>
      <c r="B471" s="88">
        <v>39986</v>
      </c>
      <c r="C471" s="52" t="s">
        <v>69</v>
      </c>
      <c r="D471" s="10">
        <v>5.13</v>
      </c>
      <c r="E471" s="10">
        <v>4.96</v>
      </c>
      <c r="F471" s="81">
        <v>0.5</v>
      </c>
      <c r="G471" s="49">
        <v>104</v>
      </c>
      <c r="H471" s="54">
        <v>1.01</v>
      </c>
      <c r="I471" s="55">
        <v>10.75</v>
      </c>
      <c r="J471" s="55">
        <v>9.81</v>
      </c>
      <c r="K471" s="55">
        <f t="shared" si="8"/>
        <v>0.10681818181818176</v>
      </c>
    </row>
    <row r="472" spans="1:11" x14ac:dyDescent="0.25">
      <c r="A472" s="47">
        <v>658</v>
      </c>
      <c r="B472" s="88">
        <v>39986</v>
      </c>
      <c r="C472" s="52" t="s">
        <v>68</v>
      </c>
      <c r="D472" s="53">
        <v>4.9400000000000004</v>
      </c>
      <c r="E472" s="53">
        <v>5.05</v>
      </c>
      <c r="F472" s="81">
        <v>0.5</v>
      </c>
      <c r="G472" s="49">
        <v>123</v>
      </c>
      <c r="H472" s="54">
        <v>0.99</v>
      </c>
      <c r="I472" s="55">
        <v>11.89</v>
      </c>
      <c r="J472" s="55">
        <v>11.11</v>
      </c>
      <c r="K472" s="55">
        <f t="shared" si="8"/>
        <v>7.7075098814229373E-2</v>
      </c>
    </row>
    <row r="473" spans="1:11" x14ac:dyDescent="0.25">
      <c r="A473" s="47">
        <v>658</v>
      </c>
      <c r="B473" s="88">
        <v>39986</v>
      </c>
      <c r="C473" s="52" t="s">
        <v>69</v>
      </c>
      <c r="D473" s="53">
        <v>4.92</v>
      </c>
      <c r="E473" s="53">
        <v>5.0999999999999996</v>
      </c>
      <c r="F473" s="81">
        <v>0.5</v>
      </c>
      <c r="G473" s="49">
        <v>11</v>
      </c>
      <c r="H473" s="54">
        <v>1.03</v>
      </c>
      <c r="I473" s="55">
        <v>10.11</v>
      </c>
      <c r="J473" s="55">
        <v>9.1999999999999993</v>
      </c>
      <c r="K473" s="55">
        <f t="shared" si="8"/>
        <v>0.11138310893512854</v>
      </c>
    </row>
    <row r="474" spans="1:11" x14ac:dyDescent="0.25">
      <c r="A474" s="47">
        <v>659</v>
      </c>
      <c r="B474" s="88">
        <v>39986</v>
      </c>
      <c r="C474" s="52" t="s">
        <v>68</v>
      </c>
      <c r="D474" s="53">
        <v>5.15</v>
      </c>
      <c r="E474" s="53">
        <v>5.01</v>
      </c>
      <c r="F474" s="81">
        <v>0.5</v>
      </c>
      <c r="G474" s="49">
        <v>202</v>
      </c>
      <c r="H474" s="54">
        <v>1.02</v>
      </c>
      <c r="I474" s="55">
        <v>11.56</v>
      </c>
      <c r="J474" s="55">
        <v>10.63</v>
      </c>
      <c r="K474" s="55">
        <f t="shared" si="8"/>
        <v>9.6774193548387052E-2</v>
      </c>
    </row>
    <row r="475" spans="1:11" x14ac:dyDescent="0.25">
      <c r="A475" s="47">
        <v>659</v>
      </c>
      <c r="B475" s="88">
        <v>39986</v>
      </c>
      <c r="C475" s="52" t="s">
        <v>69</v>
      </c>
      <c r="D475" s="10">
        <v>5.1100000000000003</v>
      </c>
      <c r="E475" s="10">
        <v>5.13</v>
      </c>
      <c r="F475" s="81">
        <v>0.5</v>
      </c>
      <c r="G475" s="49">
        <v>6</v>
      </c>
      <c r="H475" s="54">
        <v>0.99</v>
      </c>
      <c r="I475" s="55">
        <v>10.97</v>
      </c>
      <c r="J475" s="55">
        <v>9.98</v>
      </c>
      <c r="K475" s="55">
        <f t="shared" si="8"/>
        <v>0.11012235817575086</v>
      </c>
    </row>
    <row r="476" spans="1:11" x14ac:dyDescent="0.25">
      <c r="A476" s="47">
        <v>660</v>
      </c>
      <c r="B476" s="88">
        <v>39986</v>
      </c>
      <c r="C476" s="52" t="s">
        <v>68</v>
      </c>
      <c r="D476" s="10">
        <v>4.9820000000000002</v>
      </c>
      <c r="E476" s="10">
        <v>5.0880000000000001</v>
      </c>
      <c r="F476" s="81">
        <v>0.5</v>
      </c>
      <c r="G476" s="49">
        <v>63</v>
      </c>
      <c r="H476" s="54">
        <v>1.006</v>
      </c>
      <c r="I476" s="55">
        <v>9.9030000000000005</v>
      </c>
      <c r="J476" s="55">
        <v>8.92</v>
      </c>
      <c r="K476" s="55">
        <f t="shared" si="8"/>
        <v>0.12421026029820578</v>
      </c>
    </row>
    <row r="477" spans="1:11" x14ac:dyDescent="0.25">
      <c r="A477" s="47">
        <v>660</v>
      </c>
      <c r="B477" s="88">
        <v>39993</v>
      </c>
      <c r="C477" s="52" t="s">
        <v>69</v>
      </c>
      <c r="D477" s="53">
        <v>4.9800000000000004</v>
      </c>
      <c r="E477" s="53">
        <v>5.24</v>
      </c>
      <c r="F477" s="81">
        <v>0.5</v>
      </c>
      <c r="G477" s="49">
        <v>101</v>
      </c>
      <c r="H477" s="54">
        <v>1.05</v>
      </c>
      <c r="I477" s="55">
        <v>11.54</v>
      </c>
      <c r="J477" s="55">
        <v>10.26</v>
      </c>
      <c r="K477" s="55">
        <f t="shared" si="8"/>
        <v>0.13897937024972851</v>
      </c>
    </row>
    <row r="478" spans="1:11" x14ac:dyDescent="0.25">
      <c r="A478" s="101">
        <v>661</v>
      </c>
      <c r="B478" s="102">
        <v>39976</v>
      </c>
      <c r="C478" s="103" t="s">
        <v>68</v>
      </c>
      <c r="D478" s="104">
        <v>5.93</v>
      </c>
      <c r="E478" s="104">
        <v>5.01</v>
      </c>
      <c r="F478" s="104">
        <v>0.35</v>
      </c>
      <c r="G478" s="105">
        <v>70</v>
      </c>
      <c r="H478" s="104">
        <v>1.01</v>
      </c>
      <c r="I478" s="104">
        <v>10.63</v>
      </c>
      <c r="J478" s="104">
        <v>9.43</v>
      </c>
      <c r="K478" s="104">
        <f t="shared" si="8"/>
        <v>0.142517814726841</v>
      </c>
    </row>
    <row r="479" spans="1:11" x14ac:dyDescent="0.25">
      <c r="A479" s="101">
        <v>661</v>
      </c>
      <c r="B479" s="102">
        <v>39976</v>
      </c>
      <c r="C479" s="103" t="s">
        <v>69</v>
      </c>
      <c r="D479" s="104">
        <v>5.05</v>
      </c>
      <c r="E479" s="104">
        <v>5.05</v>
      </c>
      <c r="F479" s="104">
        <v>0.5</v>
      </c>
      <c r="G479" s="105">
        <v>75</v>
      </c>
      <c r="H479" s="104">
        <v>1.02</v>
      </c>
      <c r="I479" s="104">
        <v>10.9</v>
      </c>
      <c r="J479" s="104">
        <v>9.7899999999999991</v>
      </c>
      <c r="K479" s="104">
        <f t="shared" si="8"/>
        <v>0.12656784492588383</v>
      </c>
    </row>
    <row r="480" spans="1:11" x14ac:dyDescent="0.25">
      <c r="A480" s="101">
        <v>662</v>
      </c>
      <c r="B480" s="102">
        <v>39976</v>
      </c>
      <c r="C480" s="103" t="s">
        <v>68</v>
      </c>
      <c r="D480" s="104">
        <v>5.0599999999999996</v>
      </c>
      <c r="E480" s="104">
        <v>4.95</v>
      </c>
      <c r="F480" s="104">
        <v>0.35</v>
      </c>
      <c r="G480" s="105">
        <v>43</v>
      </c>
      <c r="H480" s="104">
        <v>1.03</v>
      </c>
      <c r="I480" s="104">
        <v>10.29</v>
      </c>
      <c r="J480" s="104">
        <v>9.4</v>
      </c>
      <c r="K480" s="104">
        <f t="shared" si="8"/>
        <v>0.10633213859020295</v>
      </c>
    </row>
    <row r="481" spans="1:11" x14ac:dyDescent="0.25">
      <c r="A481" s="101">
        <v>662</v>
      </c>
      <c r="B481" s="102">
        <v>39976</v>
      </c>
      <c r="C481" s="103" t="s">
        <v>69</v>
      </c>
      <c r="D481" s="104">
        <v>5.04</v>
      </c>
      <c r="E481" s="104">
        <v>5.09</v>
      </c>
      <c r="F481" s="104">
        <v>0.5</v>
      </c>
      <c r="G481" s="105">
        <v>9</v>
      </c>
      <c r="H481" s="104">
        <v>0.99</v>
      </c>
      <c r="I481" s="104">
        <v>10.62</v>
      </c>
      <c r="J481" s="104">
        <v>9.65</v>
      </c>
      <c r="K481" s="104">
        <f t="shared" si="8"/>
        <v>0.11200923787528855</v>
      </c>
    </row>
    <row r="482" spans="1:11" x14ac:dyDescent="0.25">
      <c r="A482" s="101">
        <v>663</v>
      </c>
      <c r="B482" s="102">
        <v>39976</v>
      </c>
      <c r="C482" s="103" t="s">
        <v>68</v>
      </c>
      <c r="D482" s="104">
        <v>5.04</v>
      </c>
      <c r="E482" s="104">
        <v>4.9800000000000004</v>
      </c>
      <c r="F482" s="104">
        <v>0.35</v>
      </c>
      <c r="G482" s="105">
        <v>94</v>
      </c>
      <c r="H482" s="104">
        <v>1.02</v>
      </c>
      <c r="I482" s="104">
        <v>10.06</v>
      </c>
      <c r="J482" s="104">
        <v>8.85</v>
      </c>
      <c r="K482" s="104">
        <f t="shared" si="8"/>
        <v>0.15453384418901672</v>
      </c>
    </row>
    <row r="483" spans="1:11" x14ac:dyDescent="0.25">
      <c r="A483" s="108">
        <v>663</v>
      </c>
      <c r="B483" s="102">
        <v>39976</v>
      </c>
      <c r="C483" s="103" t="s">
        <v>69</v>
      </c>
      <c r="D483" s="104">
        <v>4.92</v>
      </c>
      <c r="E483" s="104">
        <v>5.04</v>
      </c>
      <c r="F483" s="104">
        <v>0.5</v>
      </c>
      <c r="G483" s="105">
        <v>108</v>
      </c>
      <c r="H483" s="104">
        <v>1.01</v>
      </c>
      <c r="I483" s="104">
        <v>10.41</v>
      </c>
      <c r="J483" s="104">
        <v>9.39</v>
      </c>
      <c r="K483" s="104">
        <f t="shared" si="8"/>
        <v>0.12171837708830542</v>
      </c>
    </row>
    <row r="484" spans="1:11" x14ac:dyDescent="0.25">
      <c r="A484" s="101">
        <v>664</v>
      </c>
      <c r="B484" s="102">
        <v>39976</v>
      </c>
      <c r="C484" s="103" t="s">
        <v>68</v>
      </c>
      <c r="D484" s="104">
        <v>4.93</v>
      </c>
      <c r="E484" s="104">
        <v>5.01</v>
      </c>
      <c r="F484" s="104">
        <v>0.35</v>
      </c>
      <c r="G484" s="105">
        <v>102</v>
      </c>
      <c r="H484" s="104">
        <v>1.05</v>
      </c>
      <c r="I484" s="104">
        <v>9.93</v>
      </c>
      <c r="J484" s="104">
        <v>8.7899999999999991</v>
      </c>
      <c r="K484" s="104">
        <f t="shared" si="8"/>
        <v>0.14728682170542634</v>
      </c>
    </row>
    <row r="485" spans="1:11" x14ac:dyDescent="0.25">
      <c r="A485" s="108">
        <v>664</v>
      </c>
      <c r="B485" s="102">
        <v>39976</v>
      </c>
      <c r="C485" s="103" t="s">
        <v>69</v>
      </c>
      <c r="D485" s="104">
        <v>4.99</v>
      </c>
      <c r="E485" s="104">
        <v>4.9400000000000004</v>
      </c>
      <c r="F485" s="104">
        <v>0.5</v>
      </c>
      <c r="G485" s="105">
        <v>69</v>
      </c>
      <c r="H485" s="104">
        <v>1</v>
      </c>
      <c r="I485" s="104">
        <v>10.84</v>
      </c>
      <c r="J485" s="104">
        <v>9.84</v>
      </c>
      <c r="K485" s="104">
        <f t="shared" si="8"/>
        <v>0.11312217194570136</v>
      </c>
    </row>
    <row r="486" spans="1:11" x14ac:dyDescent="0.25">
      <c r="A486" s="47">
        <v>665</v>
      </c>
      <c r="B486" s="88">
        <v>39967</v>
      </c>
      <c r="C486" s="57" t="s">
        <v>68</v>
      </c>
      <c r="D486" s="12">
        <v>5.03</v>
      </c>
      <c r="E486" s="12">
        <v>5.0199999999999996</v>
      </c>
      <c r="F486" s="12">
        <v>0.5</v>
      </c>
      <c r="G486" s="49">
        <v>128</v>
      </c>
      <c r="H486" s="12">
        <v>0.94</v>
      </c>
      <c r="I486" s="12">
        <v>10.83</v>
      </c>
      <c r="J486" s="12">
        <v>9.9600000000000009</v>
      </c>
      <c r="K486" s="12">
        <f t="shared" si="8"/>
        <v>9.6452328159645134E-2</v>
      </c>
    </row>
    <row r="487" spans="1:11" x14ac:dyDescent="0.25">
      <c r="A487" s="47">
        <v>665</v>
      </c>
      <c r="B487" s="88">
        <v>39967</v>
      </c>
      <c r="C487" s="57" t="s">
        <v>69</v>
      </c>
      <c r="D487" s="12">
        <v>5.01</v>
      </c>
      <c r="E487" s="12">
        <v>5.07</v>
      </c>
      <c r="F487" s="12">
        <v>0.5</v>
      </c>
      <c r="G487" s="49">
        <v>3</v>
      </c>
      <c r="H487" s="12">
        <v>0.99</v>
      </c>
      <c r="I487" s="12">
        <v>11.89</v>
      </c>
      <c r="J487" s="12">
        <v>10.71</v>
      </c>
      <c r="K487" s="12">
        <f t="shared" si="8"/>
        <v>0.12139917695473247</v>
      </c>
    </row>
    <row r="488" spans="1:11" x14ac:dyDescent="0.25">
      <c r="A488" s="101">
        <v>736</v>
      </c>
      <c r="B488" s="102">
        <v>39976</v>
      </c>
      <c r="C488" s="103" t="s">
        <v>68</v>
      </c>
      <c r="D488" s="104">
        <v>4.9800000000000004</v>
      </c>
      <c r="E488" s="104">
        <v>5.01</v>
      </c>
      <c r="F488" s="104">
        <v>0.35</v>
      </c>
      <c r="G488" s="105">
        <v>4</v>
      </c>
      <c r="H488" s="104">
        <v>1.03</v>
      </c>
      <c r="I488" s="104">
        <v>12.12</v>
      </c>
      <c r="J488" s="104">
        <v>10.82</v>
      </c>
      <c r="K488" s="104">
        <f t="shared" si="8"/>
        <v>0.13278855975485176</v>
      </c>
    </row>
    <row r="489" spans="1:11" x14ac:dyDescent="0.25">
      <c r="A489" s="108">
        <v>736</v>
      </c>
      <c r="B489" s="102">
        <v>39976</v>
      </c>
      <c r="C489" s="103" t="s">
        <v>69</v>
      </c>
      <c r="D489" s="104">
        <v>5</v>
      </c>
      <c r="E489" s="104">
        <v>5.01</v>
      </c>
      <c r="F489" s="104">
        <v>0.5</v>
      </c>
      <c r="G489" s="105">
        <v>1</v>
      </c>
      <c r="H489" s="104">
        <v>1.03</v>
      </c>
      <c r="I489" s="104">
        <v>10.66</v>
      </c>
      <c r="J489" s="104">
        <v>9.7899999999999991</v>
      </c>
      <c r="K489" s="104">
        <f t="shared" si="8"/>
        <v>9.9315068493150804E-2</v>
      </c>
    </row>
    <row r="490" spans="1:11" x14ac:dyDescent="0.25">
      <c r="A490" s="108">
        <v>737</v>
      </c>
      <c r="B490" s="102">
        <v>39976</v>
      </c>
      <c r="C490" s="103" t="s">
        <v>68</v>
      </c>
      <c r="D490" s="104">
        <v>4.97</v>
      </c>
      <c r="E490" s="104">
        <v>4.99</v>
      </c>
      <c r="F490" s="104">
        <v>0.35</v>
      </c>
      <c r="G490" s="105">
        <v>19</v>
      </c>
      <c r="H490" s="104">
        <v>1.02</v>
      </c>
      <c r="I490" s="104">
        <v>11.16</v>
      </c>
      <c r="J490" s="104">
        <v>9.7799999999999994</v>
      </c>
      <c r="K490" s="104">
        <f t="shared" si="8"/>
        <v>0.15753424657534257</v>
      </c>
    </row>
    <row r="491" spans="1:11" x14ac:dyDescent="0.25">
      <c r="A491" s="108">
        <v>737</v>
      </c>
      <c r="B491" s="102">
        <v>39976</v>
      </c>
      <c r="C491" s="103" t="s">
        <v>69</v>
      </c>
      <c r="D491" s="104">
        <v>4.9800000000000004</v>
      </c>
      <c r="E491" s="104">
        <v>5.07</v>
      </c>
      <c r="F491" s="104">
        <v>0.5</v>
      </c>
      <c r="G491" s="105">
        <v>111</v>
      </c>
      <c r="H491" s="104">
        <v>1.01</v>
      </c>
      <c r="I491" s="104">
        <v>10.34</v>
      </c>
      <c r="J491" s="104">
        <v>9.26</v>
      </c>
      <c r="K491" s="104">
        <f t="shared" si="8"/>
        <v>0.13090909090909092</v>
      </c>
    </row>
    <row r="492" spans="1:11" x14ac:dyDescent="0.25">
      <c r="A492" s="47">
        <v>738</v>
      </c>
      <c r="B492" s="88">
        <v>39986</v>
      </c>
      <c r="C492" s="52" t="s">
        <v>68</v>
      </c>
      <c r="D492" s="10">
        <v>4.9400000000000004</v>
      </c>
      <c r="E492" s="10">
        <v>5.08</v>
      </c>
      <c r="F492" s="81">
        <v>0.5</v>
      </c>
      <c r="G492" s="49">
        <v>44</v>
      </c>
      <c r="H492" s="54">
        <v>1.03</v>
      </c>
      <c r="I492" s="55">
        <v>11</v>
      </c>
      <c r="J492" s="55">
        <v>9.4499999999999993</v>
      </c>
      <c r="K492" s="55">
        <f t="shared" si="8"/>
        <v>0.18408551068883619</v>
      </c>
    </row>
    <row r="493" spans="1:11" x14ac:dyDescent="0.25">
      <c r="A493" s="47">
        <v>738</v>
      </c>
      <c r="B493" s="88">
        <v>39986</v>
      </c>
      <c r="C493" s="52" t="s">
        <v>69</v>
      </c>
      <c r="D493" s="10">
        <v>5.04</v>
      </c>
      <c r="E493" s="10">
        <v>5.08</v>
      </c>
      <c r="F493" s="81">
        <v>0.5</v>
      </c>
      <c r="G493" s="49">
        <v>5</v>
      </c>
      <c r="H493" s="54">
        <v>0.99</v>
      </c>
      <c r="I493" s="55">
        <v>10.47</v>
      </c>
      <c r="J493" s="55">
        <v>9.5</v>
      </c>
      <c r="K493" s="55">
        <f t="shared" si="8"/>
        <v>0.11398354876615754</v>
      </c>
    </row>
    <row r="494" spans="1:11" x14ac:dyDescent="0.25">
      <c r="A494" s="71">
        <v>739</v>
      </c>
      <c r="B494" s="90">
        <v>39986</v>
      </c>
      <c r="C494" s="73" t="s">
        <v>69</v>
      </c>
      <c r="D494" s="74">
        <v>4.96</v>
      </c>
      <c r="E494" s="74">
        <v>5.05</v>
      </c>
      <c r="F494" s="98">
        <v>0.5</v>
      </c>
      <c r="G494" s="76">
        <v>58</v>
      </c>
      <c r="H494" s="86">
        <v>1.02</v>
      </c>
      <c r="I494" s="77">
        <v>10.9</v>
      </c>
      <c r="J494" s="77">
        <v>9.92</v>
      </c>
      <c r="K494" s="55">
        <f t="shared" si="8"/>
        <v>0.11011235955056184</v>
      </c>
    </row>
    <row r="495" spans="1:11" x14ac:dyDescent="0.25">
      <c r="A495" s="101">
        <v>740</v>
      </c>
      <c r="B495" s="102">
        <v>39976</v>
      </c>
      <c r="C495" s="103" t="s">
        <v>68</v>
      </c>
      <c r="D495" s="104">
        <v>5.03</v>
      </c>
      <c r="E495" s="104">
        <v>4.9000000000000004</v>
      </c>
      <c r="F495" s="104">
        <v>0.35</v>
      </c>
      <c r="G495" s="105">
        <v>56</v>
      </c>
      <c r="H495" s="104">
        <v>1.03</v>
      </c>
      <c r="I495" s="104">
        <v>10.62</v>
      </c>
      <c r="J495" s="104">
        <v>9.24</v>
      </c>
      <c r="K495" s="104">
        <f t="shared" si="8"/>
        <v>0.1680876979293543</v>
      </c>
    </row>
    <row r="496" spans="1:11" x14ac:dyDescent="0.25">
      <c r="A496" s="108">
        <v>740</v>
      </c>
      <c r="B496" s="102">
        <v>39976</v>
      </c>
      <c r="C496" s="103" t="s">
        <v>69</v>
      </c>
      <c r="D496" s="104">
        <v>5.17</v>
      </c>
      <c r="E496" s="104">
        <v>4.93</v>
      </c>
      <c r="F496" s="104">
        <v>0.5</v>
      </c>
      <c r="G496" s="105">
        <v>117</v>
      </c>
      <c r="H496" s="104">
        <v>1.01</v>
      </c>
      <c r="I496" s="104">
        <v>10.41</v>
      </c>
      <c r="J496" s="104">
        <v>9.5</v>
      </c>
      <c r="K496" s="104">
        <f t="shared" si="8"/>
        <v>0.10718492343934041</v>
      </c>
    </row>
    <row r="497" spans="1:11" x14ac:dyDescent="0.25">
      <c r="A497" s="47">
        <v>741</v>
      </c>
      <c r="B497" s="88">
        <v>39986</v>
      </c>
      <c r="C497" s="52" t="s">
        <v>68</v>
      </c>
      <c r="D497" s="10">
        <v>4.9400000000000004</v>
      </c>
      <c r="E497" s="10">
        <v>5</v>
      </c>
      <c r="F497" s="81">
        <v>0.5</v>
      </c>
      <c r="G497" s="49">
        <v>76</v>
      </c>
      <c r="H497" s="54">
        <v>0.99</v>
      </c>
      <c r="I497" s="55">
        <v>10.93</v>
      </c>
      <c r="J497" s="55">
        <v>9.57</v>
      </c>
      <c r="K497" s="55">
        <f t="shared" si="8"/>
        <v>0.15850815850815844</v>
      </c>
    </row>
    <row r="498" spans="1:11" x14ac:dyDescent="0.25">
      <c r="A498" s="47">
        <v>741</v>
      </c>
      <c r="B498" s="88">
        <v>39986</v>
      </c>
      <c r="C498" s="52" t="s">
        <v>69</v>
      </c>
      <c r="D498" s="10">
        <v>5.0199999999999996</v>
      </c>
      <c r="E498" s="10">
        <v>5</v>
      </c>
      <c r="F498" s="81">
        <v>0.5</v>
      </c>
      <c r="G498" s="49">
        <v>207</v>
      </c>
      <c r="H498" s="54">
        <v>1.02</v>
      </c>
      <c r="I498" s="55">
        <v>10.02</v>
      </c>
      <c r="J498" s="55">
        <v>8.73</v>
      </c>
      <c r="K498" s="55">
        <f t="shared" si="8"/>
        <v>0.16731517509727614</v>
      </c>
    </row>
    <row r="499" spans="1:11" x14ac:dyDescent="0.25">
      <c r="A499" s="47">
        <v>742</v>
      </c>
      <c r="B499" s="88">
        <v>39986</v>
      </c>
      <c r="C499" s="52" t="s">
        <v>68</v>
      </c>
      <c r="D499" s="10">
        <v>4.99</v>
      </c>
      <c r="E499" s="10">
        <v>4.9400000000000004</v>
      </c>
      <c r="F499" s="81">
        <v>0.5</v>
      </c>
      <c r="G499" s="49">
        <v>32</v>
      </c>
      <c r="H499" s="54">
        <v>1</v>
      </c>
      <c r="I499" s="55">
        <v>10.9</v>
      </c>
      <c r="J499" s="55">
        <v>10.23</v>
      </c>
      <c r="K499" s="55">
        <f t="shared" si="8"/>
        <v>7.2589382448537368E-2</v>
      </c>
    </row>
    <row r="500" spans="1:11" x14ac:dyDescent="0.25">
      <c r="A500" s="47">
        <v>742</v>
      </c>
      <c r="B500" s="88">
        <v>39986</v>
      </c>
      <c r="C500" s="52" t="s">
        <v>69</v>
      </c>
      <c r="D500" s="10">
        <v>5</v>
      </c>
      <c r="E500" s="10">
        <v>5</v>
      </c>
      <c r="F500" s="81">
        <v>0.5</v>
      </c>
      <c r="G500" s="49">
        <v>21</v>
      </c>
      <c r="H500" s="54">
        <v>1.02</v>
      </c>
      <c r="I500" s="55">
        <v>10.09</v>
      </c>
      <c r="J500" s="55">
        <v>9.34</v>
      </c>
      <c r="K500" s="55">
        <f t="shared" si="8"/>
        <v>9.0144230769230768E-2</v>
      </c>
    </row>
    <row r="501" spans="1:11" x14ac:dyDescent="0.25">
      <c r="A501" s="47">
        <v>743</v>
      </c>
      <c r="B501" s="88">
        <v>39967</v>
      </c>
      <c r="C501" s="57" t="s">
        <v>68</v>
      </c>
      <c r="D501" s="12">
        <v>5</v>
      </c>
      <c r="E501" s="12">
        <v>4.99</v>
      </c>
      <c r="F501" s="12">
        <v>0.5</v>
      </c>
      <c r="G501" s="49" t="s">
        <v>78</v>
      </c>
      <c r="H501" s="12">
        <v>1.05</v>
      </c>
      <c r="I501" s="12">
        <v>11.47</v>
      </c>
      <c r="J501" s="12">
        <v>10.51</v>
      </c>
      <c r="K501" s="12">
        <f t="shared" si="8"/>
        <v>0.1014799154334039</v>
      </c>
    </row>
    <row r="502" spans="1:11" x14ac:dyDescent="0.25">
      <c r="A502" s="47">
        <v>743</v>
      </c>
      <c r="B502" s="88">
        <v>39967</v>
      </c>
      <c r="C502" s="57" t="s">
        <v>69</v>
      </c>
      <c r="D502" s="12">
        <v>4.97</v>
      </c>
      <c r="E502" s="12">
        <v>5.0599999999999996</v>
      </c>
      <c r="F502" s="12">
        <v>0.5</v>
      </c>
      <c r="G502" s="49">
        <v>20</v>
      </c>
      <c r="H502" s="12">
        <v>0.96</v>
      </c>
      <c r="I502" s="12">
        <v>11.7</v>
      </c>
      <c r="J502" s="12">
        <v>10.5</v>
      </c>
      <c r="K502" s="12">
        <f t="shared" si="8"/>
        <v>0.12578616352201252</v>
      </c>
    </row>
    <row r="503" spans="1:11" x14ac:dyDescent="0.25">
      <c r="A503" s="108">
        <v>744</v>
      </c>
      <c r="B503" s="102">
        <v>39976</v>
      </c>
      <c r="C503" s="103" t="s">
        <v>68</v>
      </c>
      <c r="D503" s="104">
        <v>5.0999999999999996</v>
      </c>
      <c r="E503" s="104">
        <v>4.92</v>
      </c>
      <c r="F503" s="104">
        <v>0.35</v>
      </c>
      <c r="G503" s="105">
        <v>3</v>
      </c>
      <c r="H503" s="104">
        <v>1</v>
      </c>
      <c r="I503" s="104">
        <v>10.78</v>
      </c>
      <c r="J503" s="104">
        <v>9.76</v>
      </c>
      <c r="K503" s="104">
        <f t="shared" si="8"/>
        <v>0.11643835616438351</v>
      </c>
    </row>
    <row r="504" spans="1:11" x14ac:dyDescent="0.25">
      <c r="A504" s="108">
        <v>744</v>
      </c>
      <c r="B504" s="102">
        <v>39976</v>
      </c>
      <c r="C504" s="103" t="s">
        <v>69</v>
      </c>
      <c r="D504" s="104">
        <v>4.95</v>
      </c>
      <c r="E504" s="104">
        <v>5.07</v>
      </c>
      <c r="F504" s="104">
        <v>0.5</v>
      </c>
      <c r="G504" s="105">
        <v>52</v>
      </c>
      <c r="H504" s="104">
        <v>0.99</v>
      </c>
      <c r="I504" s="104">
        <v>10.44</v>
      </c>
      <c r="J504" s="104">
        <v>9.42</v>
      </c>
      <c r="K504" s="104">
        <f t="shared" si="8"/>
        <v>0.12099644128113875</v>
      </c>
    </row>
    <row r="505" spans="1:11" x14ac:dyDescent="0.25">
      <c r="A505" s="108">
        <v>745</v>
      </c>
      <c r="B505" s="102">
        <v>39976</v>
      </c>
      <c r="C505" s="103" t="s">
        <v>68</v>
      </c>
      <c r="D505" s="104">
        <v>4.99</v>
      </c>
      <c r="E505" s="104">
        <v>5.01</v>
      </c>
      <c r="F505" s="104">
        <v>0.35</v>
      </c>
      <c r="G505" s="105">
        <v>100</v>
      </c>
      <c r="H505" s="104">
        <v>1.01</v>
      </c>
      <c r="I505" s="104">
        <v>10.78</v>
      </c>
      <c r="J505" s="104">
        <v>9.9</v>
      </c>
      <c r="K505" s="104">
        <f t="shared" si="8"/>
        <v>9.8987626546681542E-2</v>
      </c>
    </row>
    <row r="506" spans="1:11" x14ac:dyDescent="0.25">
      <c r="A506" s="108">
        <v>745</v>
      </c>
      <c r="B506" s="102">
        <v>39976</v>
      </c>
      <c r="C506" s="103" t="s">
        <v>69</v>
      </c>
      <c r="D506" s="104">
        <v>5.09</v>
      </c>
      <c r="E506" s="104">
        <v>5.04</v>
      </c>
      <c r="F506" s="104">
        <v>0.5</v>
      </c>
      <c r="G506" s="105">
        <v>6</v>
      </c>
      <c r="H506" s="104">
        <v>0.99</v>
      </c>
      <c r="I506" s="104">
        <v>10.039999999999999</v>
      </c>
      <c r="J506" s="104">
        <v>9.07</v>
      </c>
      <c r="K506" s="104">
        <f t="shared" si="8"/>
        <v>0.12004950495049491</v>
      </c>
    </row>
    <row r="507" spans="1:11" x14ac:dyDescent="0.25">
      <c r="A507" s="47">
        <v>746</v>
      </c>
      <c r="B507" s="88">
        <v>39967</v>
      </c>
      <c r="C507" s="57" t="s">
        <v>68</v>
      </c>
      <c r="D507" s="12">
        <v>5.12</v>
      </c>
      <c r="E507" s="12">
        <v>5.21</v>
      </c>
      <c r="F507" s="12">
        <v>0.5</v>
      </c>
      <c r="G507" s="49">
        <v>61</v>
      </c>
      <c r="H507" s="12">
        <v>0.97</v>
      </c>
      <c r="I507" s="12">
        <v>10.83</v>
      </c>
      <c r="J507" s="12">
        <v>9.8000000000000007</v>
      </c>
      <c r="K507" s="12">
        <f t="shared" si="8"/>
        <v>0.11664779161947897</v>
      </c>
    </row>
    <row r="508" spans="1:11" x14ac:dyDescent="0.25">
      <c r="A508" s="47">
        <v>746</v>
      </c>
      <c r="B508" s="88">
        <v>39967</v>
      </c>
      <c r="C508" s="57" t="s">
        <v>69</v>
      </c>
      <c r="D508" s="12">
        <v>4.91</v>
      </c>
      <c r="E508" s="12">
        <v>5.08</v>
      </c>
      <c r="F508" s="12">
        <v>0.5</v>
      </c>
      <c r="G508" s="49">
        <v>200</v>
      </c>
      <c r="H508" s="12">
        <v>1.01</v>
      </c>
      <c r="I508" s="12">
        <v>10.47</v>
      </c>
      <c r="J508" s="12">
        <v>9.31</v>
      </c>
      <c r="K508" s="12">
        <f t="shared" ref="K508:K552" si="9">((I508-H508)-(J508-H508))/((J508-H508))</f>
        <v>0.13975903614457832</v>
      </c>
    </row>
    <row r="509" spans="1:11" x14ac:dyDescent="0.25">
      <c r="A509" s="47">
        <v>747</v>
      </c>
      <c r="B509" s="88">
        <v>39986</v>
      </c>
      <c r="C509" s="52" t="s">
        <v>68</v>
      </c>
      <c r="D509" s="53">
        <v>5.03</v>
      </c>
      <c r="E509" s="53">
        <v>4.97</v>
      </c>
      <c r="F509" s="81">
        <v>0.5</v>
      </c>
      <c r="G509" s="49">
        <v>206</v>
      </c>
      <c r="H509" s="54">
        <v>1.01</v>
      </c>
      <c r="I509" s="55">
        <v>12.17</v>
      </c>
      <c r="J509" s="55">
        <v>11.2</v>
      </c>
      <c r="K509" s="55">
        <f t="shared" si="9"/>
        <v>9.5191364082433824E-2</v>
      </c>
    </row>
    <row r="510" spans="1:11" x14ac:dyDescent="0.25">
      <c r="A510" s="47">
        <v>747</v>
      </c>
      <c r="B510" s="88">
        <v>39986</v>
      </c>
      <c r="C510" s="52" t="s">
        <v>69</v>
      </c>
      <c r="D510" s="10">
        <v>5.01</v>
      </c>
      <c r="E510" s="10">
        <v>4.95</v>
      </c>
      <c r="F510" s="81">
        <v>0.5</v>
      </c>
      <c r="G510" s="49">
        <v>103</v>
      </c>
      <c r="H510" s="54">
        <v>1.01</v>
      </c>
      <c r="I510" s="55">
        <v>10.87</v>
      </c>
      <c r="J510" s="55">
        <v>9.83</v>
      </c>
      <c r="K510" s="55">
        <f t="shared" si="9"/>
        <v>0.11791383219954639</v>
      </c>
    </row>
    <row r="511" spans="1:11" x14ac:dyDescent="0.25">
      <c r="A511" s="47">
        <v>749</v>
      </c>
      <c r="B511" s="88">
        <v>39967</v>
      </c>
      <c r="C511" s="57" t="s">
        <v>68</v>
      </c>
      <c r="D511" s="12">
        <v>5.0599999999999996</v>
      </c>
      <c r="E511" s="12">
        <v>5.1100000000000003</v>
      </c>
      <c r="F511" s="12">
        <v>0.5</v>
      </c>
      <c r="G511" s="49">
        <v>97</v>
      </c>
      <c r="H511" s="12">
        <v>1.01</v>
      </c>
      <c r="I511" s="12">
        <v>10.46</v>
      </c>
      <c r="J511" s="12">
        <v>9.52</v>
      </c>
      <c r="K511" s="12">
        <f t="shared" si="9"/>
        <v>0.110458284371328</v>
      </c>
    </row>
    <row r="512" spans="1:11" x14ac:dyDescent="0.25">
      <c r="A512" s="47">
        <v>749</v>
      </c>
      <c r="B512" s="88">
        <v>39967</v>
      </c>
      <c r="C512" s="57" t="s">
        <v>69</v>
      </c>
      <c r="D512" s="12">
        <v>5.08</v>
      </c>
      <c r="E512" s="12">
        <v>4.9800000000000004</v>
      </c>
      <c r="F512" s="12">
        <v>0.5</v>
      </c>
      <c r="G512" s="49">
        <v>62</v>
      </c>
      <c r="H512" s="12">
        <v>0.97</v>
      </c>
      <c r="I512" s="12">
        <v>11.83</v>
      </c>
      <c r="J512" s="12">
        <v>10.7</v>
      </c>
      <c r="K512" s="12">
        <f t="shared" si="9"/>
        <v>0.11613566289825292</v>
      </c>
    </row>
    <row r="513" spans="1:11" x14ac:dyDescent="0.25">
      <c r="A513" s="47">
        <v>750</v>
      </c>
      <c r="B513" s="88">
        <v>39967</v>
      </c>
      <c r="C513" s="57" t="s">
        <v>68</v>
      </c>
      <c r="D513" s="12">
        <v>5.0199999999999996</v>
      </c>
      <c r="E513" s="12">
        <v>5</v>
      </c>
      <c r="F513" s="12">
        <v>0.5</v>
      </c>
      <c r="G513" s="49">
        <v>119</v>
      </c>
      <c r="H513" s="12">
        <v>0.99</v>
      </c>
      <c r="I513" s="12">
        <v>10.85</v>
      </c>
      <c r="J513" s="12">
        <v>9.89</v>
      </c>
      <c r="K513" s="12">
        <f t="shared" si="9"/>
        <v>0.10786516853932573</v>
      </c>
    </row>
    <row r="514" spans="1:11" x14ac:dyDescent="0.25">
      <c r="A514" s="47">
        <v>750</v>
      </c>
      <c r="B514" s="88">
        <v>39967</v>
      </c>
      <c r="C514" s="57" t="s">
        <v>69</v>
      </c>
      <c r="D514" s="12">
        <v>4.97</v>
      </c>
      <c r="E514" s="12">
        <v>5.13</v>
      </c>
      <c r="F514" s="12">
        <v>0.5</v>
      </c>
      <c r="G514" s="49">
        <v>70</v>
      </c>
      <c r="H514" s="12">
        <v>0.98</v>
      </c>
      <c r="I514" s="12">
        <v>10.26</v>
      </c>
      <c r="J514" s="12">
        <v>9.1999999999999993</v>
      </c>
      <c r="K514" s="12">
        <f t="shared" si="9"/>
        <v>0.12895377128953778</v>
      </c>
    </row>
    <row r="515" spans="1:11" x14ac:dyDescent="0.25">
      <c r="A515" s="108">
        <v>751</v>
      </c>
      <c r="B515" s="102">
        <v>39976</v>
      </c>
      <c r="C515" s="103" t="s">
        <v>68</v>
      </c>
      <c r="D515" s="104">
        <v>4.99</v>
      </c>
      <c r="E515" s="104">
        <v>5.01</v>
      </c>
      <c r="F515" s="104">
        <v>0.35</v>
      </c>
      <c r="G515" s="105">
        <v>81</v>
      </c>
      <c r="H515" s="104">
        <v>1.01</v>
      </c>
      <c r="I515" s="104">
        <v>11.25</v>
      </c>
      <c r="J515" s="104">
        <v>9.99</v>
      </c>
      <c r="K515" s="104">
        <f t="shared" si="9"/>
        <v>0.14031180400890866</v>
      </c>
    </row>
    <row r="516" spans="1:11" x14ac:dyDescent="0.25">
      <c r="A516" s="101">
        <v>751</v>
      </c>
      <c r="B516" s="102">
        <v>39976</v>
      </c>
      <c r="C516" s="103" t="s">
        <v>69</v>
      </c>
      <c r="D516" s="104">
        <v>5.05</v>
      </c>
      <c r="E516" s="104">
        <v>4.9800000000000004</v>
      </c>
      <c r="F516" s="104">
        <v>0.5</v>
      </c>
      <c r="G516" s="105">
        <v>78</v>
      </c>
      <c r="H516" s="104">
        <v>1.02</v>
      </c>
      <c r="I516" s="104">
        <v>10.88</v>
      </c>
      <c r="J516" s="104">
        <v>9.74</v>
      </c>
      <c r="K516" s="104">
        <f t="shared" si="9"/>
        <v>0.13073394495412849</v>
      </c>
    </row>
    <row r="517" spans="1:11" x14ac:dyDescent="0.25">
      <c r="A517" s="108">
        <v>752</v>
      </c>
      <c r="B517" s="102">
        <v>39976</v>
      </c>
      <c r="C517" s="103" t="s">
        <v>68</v>
      </c>
      <c r="D517" s="104">
        <v>5.0599999999999996</v>
      </c>
      <c r="E517" s="104">
        <v>5.0999999999999996</v>
      </c>
      <c r="F517" s="104">
        <v>0.35</v>
      </c>
      <c r="G517" s="105">
        <v>65</v>
      </c>
      <c r="H517" s="104">
        <v>1.01</v>
      </c>
      <c r="I517" s="104">
        <v>11.03</v>
      </c>
      <c r="J517" s="104">
        <v>10.08</v>
      </c>
      <c r="K517" s="104">
        <f t="shared" si="9"/>
        <v>0.1047409040793825</v>
      </c>
    </row>
    <row r="518" spans="1:11" x14ac:dyDescent="0.25">
      <c r="A518" s="108">
        <v>752</v>
      </c>
      <c r="B518" s="102">
        <v>39976</v>
      </c>
      <c r="C518" s="103" t="s">
        <v>69</v>
      </c>
      <c r="D518" s="104">
        <v>4.9000000000000004</v>
      </c>
      <c r="E518" s="104">
        <v>4.93</v>
      </c>
      <c r="F518" s="104">
        <v>0.5</v>
      </c>
      <c r="G518" s="105">
        <v>73</v>
      </c>
      <c r="H518" s="104">
        <v>1.01</v>
      </c>
      <c r="I518" s="104">
        <v>10.56</v>
      </c>
      <c r="J518" s="104">
        <v>9.64</v>
      </c>
      <c r="K518" s="104">
        <f t="shared" si="9"/>
        <v>0.10660486674391655</v>
      </c>
    </row>
    <row r="519" spans="1:11" x14ac:dyDescent="0.25">
      <c r="A519" s="108">
        <v>753</v>
      </c>
      <c r="B519" s="102">
        <v>39976</v>
      </c>
      <c r="C519" s="103" t="s">
        <v>68</v>
      </c>
      <c r="D519" s="104">
        <v>4.9400000000000004</v>
      </c>
      <c r="E519" s="104">
        <v>4.97</v>
      </c>
      <c r="F519" s="104">
        <v>0.35</v>
      </c>
      <c r="G519" s="105">
        <v>98</v>
      </c>
      <c r="H519" s="104">
        <v>1.04</v>
      </c>
      <c r="I519" s="104">
        <v>10.23</v>
      </c>
      <c r="J519" s="104">
        <v>9.17</v>
      </c>
      <c r="K519" s="104">
        <f t="shared" si="9"/>
        <v>0.13038130381303842</v>
      </c>
    </row>
    <row r="520" spans="1:11" x14ac:dyDescent="0.25">
      <c r="A520" s="101">
        <v>753</v>
      </c>
      <c r="B520" s="102">
        <v>39976</v>
      </c>
      <c r="C520" s="103" t="s">
        <v>69</v>
      </c>
      <c r="D520" s="104">
        <v>5.01</v>
      </c>
      <c r="E520" s="104">
        <v>4.96</v>
      </c>
      <c r="F520" s="104">
        <v>0.5</v>
      </c>
      <c r="G520" s="105">
        <v>45</v>
      </c>
      <c r="H520" s="104">
        <v>1</v>
      </c>
      <c r="I520" s="104">
        <v>10.85</v>
      </c>
      <c r="J520" s="104">
        <v>9.74</v>
      </c>
      <c r="K520" s="104">
        <f t="shared" si="9"/>
        <v>0.12700228832951937</v>
      </c>
    </row>
    <row r="521" spans="1:11" x14ac:dyDescent="0.25">
      <c r="A521" s="108">
        <v>754</v>
      </c>
      <c r="B521" s="102">
        <v>39976</v>
      </c>
      <c r="C521" s="103" t="s">
        <v>68</v>
      </c>
      <c r="D521" s="104">
        <v>5</v>
      </c>
      <c r="E521" s="104">
        <v>4.97</v>
      </c>
      <c r="F521" s="104">
        <v>0.35</v>
      </c>
      <c r="G521" s="105">
        <v>80</v>
      </c>
      <c r="H521" s="104">
        <v>1.02</v>
      </c>
      <c r="I521" s="104">
        <v>12.44</v>
      </c>
      <c r="J521" s="104">
        <v>11.22</v>
      </c>
      <c r="K521" s="104">
        <f t="shared" si="9"/>
        <v>0.11960784313725478</v>
      </c>
    </row>
    <row r="522" spans="1:11" x14ac:dyDescent="0.25">
      <c r="A522" s="108">
        <v>754</v>
      </c>
      <c r="B522" s="102">
        <v>39976</v>
      </c>
      <c r="C522" s="103" t="s">
        <v>69</v>
      </c>
      <c r="D522" s="104">
        <v>4.95</v>
      </c>
      <c r="E522" s="104">
        <v>4.95</v>
      </c>
      <c r="F522" s="104">
        <v>0.5</v>
      </c>
      <c r="G522" s="105">
        <v>10</v>
      </c>
      <c r="H522" s="104">
        <v>0.97</v>
      </c>
      <c r="I522" s="104">
        <v>11.05</v>
      </c>
      <c r="J522" s="104">
        <v>9.84</v>
      </c>
      <c r="K522" s="104">
        <f t="shared" si="9"/>
        <v>0.13641488162344995</v>
      </c>
    </row>
    <row r="523" spans="1:11" x14ac:dyDescent="0.25">
      <c r="A523" s="47">
        <v>755</v>
      </c>
      <c r="B523" s="88">
        <v>39967</v>
      </c>
      <c r="C523" s="57" t="s">
        <v>68</v>
      </c>
      <c r="D523" s="12">
        <v>4.99</v>
      </c>
      <c r="E523" s="12">
        <v>4.97</v>
      </c>
      <c r="F523" s="12">
        <v>0.5</v>
      </c>
      <c r="G523" s="49">
        <v>23</v>
      </c>
      <c r="H523" s="12">
        <v>0.99</v>
      </c>
      <c r="I523" s="12">
        <v>11.29</v>
      </c>
      <c r="J523" s="12">
        <v>10.3</v>
      </c>
      <c r="K523" s="12">
        <f t="shared" si="9"/>
        <v>0.10633727175080541</v>
      </c>
    </row>
    <row r="524" spans="1:11" x14ac:dyDescent="0.25">
      <c r="A524" s="47">
        <v>755</v>
      </c>
      <c r="B524" s="88">
        <v>39967</v>
      </c>
      <c r="C524" s="57" t="s">
        <v>69</v>
      </c>
      <c r="D524" s="12">
        <v>5</v>
      </c>
      <c r="E524" s="12">
        <v>4.9800000000000004</v>
      </c>
      <c r="F524" s="12">
        <v>0.5</v>
      </c>
      <c r="G524" s="49">
        <v>109</v>
      </c>
      <c r="H524" s="12">
        <v>0.97</v>
      </c>
      <c r="I524" s="12">
        <v>10.3</v>
      </c>
      <c r="J524" s="12">
        <v>9.36</v>
      </c>
      <c r="K524" s="12">
        <f t="shared" si="9"/>
        <v>0.11203814064362352</v>
      </c>
    </row>
    <row r="525" spans="1:11" x14ac:dyDescent="0.25">
      <c r="A525" s="108">
        <v>756</v>
      </c>
      <c r="B525" s="102">
        <v>39976</v>
      </c>
      <c r="C525" s="103" t="s">
        <v>68</v>
      </c>
      <c r="D525" s="104">
        <v>5.0599999999999996</v>
      </c>
      <c r="E525" s="104">
        <v>4.93</v>
      </c>
      <c r="F525" s="104">
        <v>0.35</v>
      </c>
      <c r="G525" s="105">
        <v>85</v>
      </c>
      <c r="H525" s="104">
        <v>1.01</v>
      </c>
      <c r="I525" s="104">
        <v>10.47</v>
      </c>
      <c r="J525" s="104">
        <v>9.56</v>
      </c>
      <c r="K525" s="104">
        <f t="shared" si="9"/>
        <v>0.1064327485380117</v>
      </c>
    </row>
    <row r="526" spans="1:11" x14ac:dyDescent="0.25">
      <c r="A526" s="101">
        <v>756</v>
      </c>
      <c r="B526" s="102">
        <v>39976</v>
      </c>
      <c r="C526" s="103" t="s">
        <v>69</v>
      </c>
      <c r="D526" s="104">
        <v>5.08</v>
      </c>
      <c r="E526" s="104">
        <v>4.95</v>
      </c>
      <c r="F526" s="104">
        <v>0.5</v>
      </c>
      <c r="G526" s="105">
        <v>112</v>
      </c>
      <c r="H526" s="104">
        <v>1.02</v>
      </c>
      <c r="I526" s="104">
        <v>11.32</v>
      </c>
      <c r="J526" s="104">
        <v>10.11</v>
      </c>
      <c r="K526" s="104">
        <f t="shared" si="9"/>
        <v>0.13311331133113322</v>
      </c>
    </row>
    <row r="527" spans="1:11" x14ac:dyDescent="0.25">
      <c r="A527" s="47">
        <v>757</v>
      </c>
      <c r="B527" s="88">
        <v>39986</v>
      </c>
      <c r="C527" s="52" t="s">
        <v>68</v>
      </c>
      <c r="D527" s="53">
        <v>4.91</v>
      </c>
      <c r="E527" s="53">
        <v>5.04</v>
      </c>
      <c r="F527" s="81">
        <v>0.5</v>
      </c>
      <c r="G527" s="49">
        <v>92</v>
      </c>
      <c r="H527" s="54">
        <v>1.01</v>
      </c>
      <c r="I527" s="55">
        <v>11.91</v>
      </c>
      <c r="J527" s="55">
        <v>11.03</v>
      </c>
      <c r="K527" s="55">
        <f t="shared" si="9"/>
        <v>8.7824351297405276E-2</v>
      </c>
    </row>
    <row r="528" spans="1:11" x14ac:dyDescent="0.25">
      <c r="A528" s="47">
        <v>757</v>
      </c>
      <c r="B528" s="88">
        <v>39986</v>
      </c>
      <c r="C528" s="52" t="s">
        <v>69</v>
      </c>
      <c r="D528" s="53">
        <v>4.97</v>
      </c>
      <c r="E528" s="53">
        <v>4.9400000000000004</v>
      </c>
      <c r="F528" s="81">
        <v>0.5</v>
      </c>
      <c r="G528" s="49">
        <v>110</v>
      </c>
      <c r="H528" s="54">
        <v>1.02</v>
      </c>
      <c r="I528" s="55">
        <v>11.8</v>
      </c>
      <c r="J528" s="55">
        <v>10.67</v>
      </c>
      <c r="K528" s="55">
        <f t="shared" si="9"/>
        <v>0.117098445595855</v>
      </c>
    </row>
    <row r="529" spans="1:11" x14ac:dyDescent="0.25">
      <c r="A529" s="108">
        <v>758</v>
      </c>
      <c r="B529" s="102">
        <v>39976</v>
      </c>
      <c r="C529" s="103" t="s">
        <v>68</v>
      </c>
      <c r="D529" s="104">
        <v>5.05</v>
      </c>
      <c r="E529" s="104">
        <v>4.93</v>
      </c>
      <c r="F529" s="104">
        <v>0.35</v>
      </c>
      <c r="G529" s="105">
        <v>122</v>
      </c>
      <c r="H529" s="104">
        <v>1.01</v>
      </c>
      <c r="I529" s="104">
        <v>10.01</v>
      </c>
      <c r="J529" s="104">
        <v>8.92</v>
      </c>
      <c r="K529" s="104">
        <f t="shared" si="9"/>
        <v>0.13780025284450062</v>
      </c>
    </row>
    <row r="530" spans="1:11" x14ac:dyDescent="0.25">
      <c r="A530" s="101">
        <v>758</v>
      </c>
      <c r="B530" s="102">
        <v>39976</v>
      </c>
      <c r="C530" s="103" t="s">
        <v>69</v>
      </c>
      <c r="D530" s="104">
        <v>4.99</v>
      </c>
      <c r="E530" s="104">
        <v>4.97</v>
      </c>
      <c r="F530" s="104">
        <v>0.5</v>
      </c>
      <c r="G530" s="105">
        <v>67</v>
      </c>
      <c r="H530" s="104">
        <v>1.01</v>
      </c>
      <c r="I530" s="104">
        <v>10.59</v>
      </c>
      <c r="J530" s="104">
        <v>9.5299999999999994</v>
      </c>
      <c r="K530" s="104">
        <f t="shared" si="9"/>
        <v>0.12441314553990616</v>
      </c>
    </row>
    <row r="531" spans="1:11" x14ac:dyDescent="0.25">
      <c r="A531" s="47">
        <v>759</v>
      </c>
      <c r="B531" s="88">
        <v>39986</v>
      </c>
      <c r="C531" s="52" t="s">
        <v>68</v>
      </c>
      <c r="D531" s="10">
        <v>4.9800000000000004</v>
      </c>
      <c r="E531" s="10">
        <v>4.9400000000000004</v>
      </c>
      <c r="F531" s="81">
        <v>0.5</v>
      </c>
      <c r="G531" s="49">
        <v>26</v>
      </c>
      <c r="H531" s="54">
        <v>1.01</v>
      </c>
      <c r="I531" s="55">
        <v>10.63</v>
      </c>
      <c r="J531" s="55">
        <v>9.76</v>
      </c>
      <c r="K531" s="55">
        <f t="shared" si="9"/>
        <v>9.9428571428571547E-2</v>
      </c>
    </row>
    <row r="532" spans="1:11" x14ac:dyDescent="0.25">
      <c r="A532" s="47">
        <v>759</v>
      </c>
      <c r="B532" s="88">
        <v>39986</v>
      </c>
      <c r="C532" s="52" t="s">
        <v>69</v>
      </c>
      <c r="D532" s="10">
        <v>5.09</v>
      </c>
      <c r="E532" s="10">
        <v>4.99</v>
      </c>
      <c r="F532" s="81">
        <v>0.5</v>
      </c>
      <c r="G532" s="49">
        <v>204</v>
      </c>
      <c r="H532" s="54">
        <v>1.02</v>
      </c>
      <c r="I532" s="55">
        <v>10.78</v>
      </c>
      <c r="J532" s="55">
        <v>10.01</v>
      </c>
      <c r="K532" s="55">
        <f t="shared" si="9"/>
        <v>8.5650723025583936E-2</v>
      </c>
    </row>
    <row r="533" spans="1:11" x14ac:dyDescent="0.25">
      <c r="A533" s="108">
        <v>760</v>
      </c>
      <c r="B533" s="102">
        <v>39976</v>
      </c>
      <c r="C533" s="103" t="s">
        <v>68</v>
      </c>
      <c r="D533" s="104">
        <v>5.0599999999999996</v>
      </c>
      <c r="E533" s="104">
        <v>5.08</v>
      </c>
      <c r="F533" s="104">
        <v>0.35</v>
      </c>
      <c r="G533" s="105">
        <v>44</v>
      </c>
      <c r="H533" s="104">
        <v>1.03</v>
      </c>
      <c r="I533" s="104">
        <v>10.51</v>
      </c>
      <c r="J533" s="104">
        <v>9.5</v>
      </c>
      <c r="K533" s="104">
        <f t="shared" si="9"/>
        <v>0.11924439197166467</v>
      </c>
    </row>
    <row r="534" spans="1:11" x14ac:dyDescent="0.25">
      <c r="A534" s="108">
        <v>760</v>
      </c>
      <c r="B534" s="102">
        <v>39976</v>
      </c>
      <c r="C534" s="103" t="s">
        <v>69</v>
      </c>
      <c r="D534" s="104">
        <v>5.04</v>
      </c>
      <c r="E534" s="104">
        <v>5.01</v>
      </c>
      <c r="F534" s="104">
        <v>0.5</v>
      </c>
      <c r="G534" s="105">
        <v>12</v>
      </c>
      <c r="H534" s="104">
        <v>1.03</v>
      </c>
      <c r="I534" s="104">
        <v>10.85</v>
      </c>
      <c r="J534" s="104">
        <v>9.7899999999999991</v>
      </c>
      <c r="K534" s="104">
        <f t="shared" si="9"/>
        <v>0.12100456621004572</v>
      </c>
    </row>
    <row r="535" spans="1:11" x14ac:dyDescent="0.25">
      <c r="A535" s="47">
        <v>761</v>
      </c>
      <c r="B535" s="88">
        <v>39986</v>
      </c>
      <c r="C535" s="52" t="s">
        <v>68</v>
      </c>
      <c r="D535" s="10">
        <v>4.9939999999999998</v>
      </c>
      <c r="E535" s="10">
        <v>4.9340000000000002</v>
      </c>
      <c r="F535" s="81">
        <v>0.5</v>
      </c>
      <c r="G535" s="49">
        <v>12</v>
      </c>
      <c r="H535" s="54">
        <v>1.0269999999999999</v>
      </c>
      <c r="I535" s="55">
        <v>10.602</v>
      </c>
      <c r="J535" s="55">
        <v>9.65</v>
      </c>
      <c r="K535" s="55">
        <f t="shared" si="9"/>
        <v>0.11040241215354284</v>
      </c>
    </row>
    <row r="536" spans="1:11" x14ac:dyDescent="0.25">
      <c r="A536" s="47">
        <v>761</v>
      </c>
      <c r="B536" s="88">
        <v>39986</v>
      </c>
      <c r="C536" s="52" t="s">
        <v>69</v>
      </c>
      <c r="D536" s="53">
        <v>5.01</v>
      </c>
      <c r="E536" s="53">
        <v>4.58</v>
      </c>
      <c r="F536" s="81">
        <v>0.5</v>
      </c>
      <c r="G536" s="49">
        <v>70</v>
      </c>
      <c r="H536" s="54">
        <v>1.01</v>
      </c>
      <c r="I536" s="55">
        <v>10.83</v>
      </c>
      <c r="J536" s="55">
        <v>9.7799999999999994</v>
      </c>
      <c r="K536" s="55">
        <f t="shared" si="9"/>
        <v>0.11972633979475493</v>
      </c>
    </row>
    <row r="537" spans="1:11" x14ac:dyDescent="0.25">
      <c r="A537" s="67">
        <v>762</v>
      </c>
      <c r="B537" s="88">
        <v>39967</v>
      </c>
      <c r="C537" s="57" t="s">
        <v>68</v>
      </c>
      <c r="D537" s="55">
        <v>9.94</v>
      </c>
      <c r="E537" s="12">
        <v>5.0599999999999996</v>
      </c>
      <c r="F537" s="12">
        <v>0.5</v>
      </c>
      <c r="G537" s="49">
        <v>108</v>
      </c>
      <c r="H537" s="12">
        <v>1.01</v>
      </c>
      <c r="I537" s="12">
        <v>13.54</v>
      </c>
      <c r="J537" s="12">
        <v>12.36</v>
      </c>
      <c r="K537" s="12">
        <f t="shared" si="9"/>
        <v>0.10396475770925108</v>
      </c>
    </row>
    <row r="538" spans="1:11" x14ac:dyDescent="0.25">
      <c r="A538" s="47">
        <v>762</v>
      </c>
      <c r="B538" s="88">
        <v>39967</v>
      </c>
      <c r="C538" s="57" t="s">
        <v>69</v>
      </c>
      <c r="D538" s="12">
        <v>4.93</v>
      </c>
      <c r="E538" s="12">
        <v>5.04</v>
      </c>
      <c r="F538" s="12">
        <v>0.5</v>
      </c>
      <c r="G538" s="49">
        <v>52</v>
      </c>
      <c r="H538" s="12">
        <v>0.99</v>
      </c>
      <c r="I538" s="12">
        <v>11.09</v>
      </c>
      <c r="J538" s="12">
        <v>10</v>
      </c>
      <c r="K538" s="12">
        <f t="shared" si="9"/>
        <v>0.12097669256381796</v>
      </c>
    </row>
    <row r="539" spans="1:11" x14ac:dyDescent="0.25">
      <c r="A539" s="47">
        <v>763</v>
      </c>
      <c r="B539" s="88">
        <v>39986</v>
      </c>
      <c r="C539" s="52" t="s">
        <v>68</v>
      </c>
      <c r="D539" s="10">
        <v>5.0999999999999996</v>
      </c>
      <c r="E539" s="10">
        <v>5.01</v>
      </c>
      <c r="F539" s="81">
        <v>0.5</v>
      </c>
      <c r="G539" s="49">
        <v>94</v>
      </c>
      <c r="H539" s="54">
        <v>1.02</v>
      </c>
      <c r="I539" s="55">
        <v>10.15</v>
      </c>
      <c r="J539" s="55">
        <v>9.9499999999999993</v>
      </c>
      <c r="K539" s="55">
        <f t="shared" si="9"/>
        <v>2.2396416573348385E-2</v>
      </c>
    </row>
    <row r="540" spans="1:11" x14ac:dyDescent="0.25">
      <c r="A540" s="47">
        <v>763</v>
      </c>
      <c r="B540" s="88">
        <v>39986</v>
      </c>
      <c r="C540" s="52" t="s">
        <v>69</v>
      </c>
      <c r="D540" s="53">
        <v>4.97</v>
      </c>
      <c r="E540" s="53">
        <v>4.95</v>
      </c>
      <c r="F540" s="81">
        <v>0.5</v>
      </c>
      <c r="G540" s="49">
        <v>41</v>
      </c>
      <c r="H540" s="54">
        <v>1</v>
      </c>
      <c r="I540" s="55">
        <v>12.06</v>
      </c>
      <c r="J540" s="55">
        <v>10.41</v>
      </c>
      <c r="K540" s="55">
        <f t="shared" si="9"/>
        <v>0.17534537725823596</v>
      </c>
    </row>
    <row r="541" spans="1:11" x14ac:dyDescent="0.25">
      <c r="A541" s="47">
        <v>764</v>
      </c>
      <c r="B541" s="88">
        <v>39986</v>
      </c>
      <c r="C541" s="52" t="s">
        <v>68</v>
      </c>
      <c r="D541" s="10">
        <v>5.15</v>
      </c>
      <c r="E541" s="10">
        <v>5.14</v>
      </c>
      <c r="F541" s="81">
        <v>0.5</v>
      </c>
      <c r="G541" s="49">
        <v>15</v>
      </c>
      <c r="H541" s="54">
        <v>1.03</v>
      </c>
      <c r="I541" s="55">
        <v>10.33</v>
      </c>
      <c r="J541" s="55">
        <v>9.3800000000000008</v>
      </c>
      <c r="K541" s="55">
        <f t="shared" si="9"/>
        <v>0.11377245508982026</v>
      </c>
    </row>
    <row r="542" spans="1:11" x14ac:dyDescent="0.25">
      <c r="A542" s="47">
        <v>764</v>
      </c>
      <c r="B542" s="88">
        <v>39986</v>
      </c>
      <c r="C542" s="52" t="s">
        <v>69</v>
      </c>
      <c r="D542" s="10">
        <v>5.04</v>
      </c>
      <c r="E542" s="10">
        <v>5.04</v>
      </c>
      <c r="F542" s="81">
        <v>0.5</v>
      </c>
      <c r="G542" s="49">
        <v>29</v>
      </c>
      <c r="H542" s="54">
        <v>1.01</v>
      </c>
      <c r="I542" s="55">
        <v>10.18</v>
      </c>
      <c r="J542" s="55">
        <v>9.0500000000000007</v>
      </c>
      <c r="K542" s="55">
        <f t="shared" si="9"/>
        <v>0.1405472636815919</v>
      </c>
    </row>
    <row r="543" spans="1:11" x14ac:dyDescent="0.25">
      <c r="A543" s="47">
        <v>765</v>
      </c>
      <c r="B543" s="88">
        <v>39967</v>
      </c>
      <c r="C543" s="57" t="s">
        <v>68</v>
      </c>
      <c r="D543" s="12">
        <v>5.0999999999999996</v>
      </c>
      <c r="E543" s="12">
        <v>5.08</v>
      </c>
      <c r="F543" s="12">
        <v>0.5</v>
      </c>
      <c r="G543" s="70">
        <v>74</v>
      </c>
      <c r="H543" s="12">
        <v>0.94</v>
      </c>
      <c r="I543" s="12">
        <v>10.69</v>
      </c>
      <c r="J543" s="12">
        <v>9.85</v>
      </c>
      <c r="K543" s="12">
        <f t="shared" si="9"/>
        <v>9.4276094276094263E-2</v>
      </c>
    </row>
    <row r="544" spans="1:11" x14ac:dyDescent="0.25">
      <c r="A544" s="47">
        <v>765</v>
      </c>
      <c r="B544" s="88">
        <v>39967</v>
      </c>
      <c r="C544" s="57" t="s">
        <v>69</v>
      </c>
      <c r="D544" s="12">
        <v>5.0199999999999996</v>
      </c>
      <c r="E544" s="12">
        <v>5.19</v>
      </c>
      <c r="F544" s="12">
        <v>0.5</v>
      </c>
      <c r="G544" s="49">
        <v>22</v>
      </c>
      <c r="H544" s="12">
        <v>0.99</v>
      </c>
      <c r="I544" s="12">
        <v>11.77</v>
      </c>
      <c r="J544" s="12">
        <v>10.66</v>
      </c>
      <c r="K544" s="12">
        <f t="shared" si="9"/>
        <v>0.1147880041365046</v>
      </c>
    </row>
    <row r="545" spans="1:11" x14ac:dyDescent="0.25">
      <c r="A545" s="47">
        <v>766</v>
      </c>
      <c r="B545" s="88">
        <v>39986</v>
      </c>
      <c r="C545" s="52" t="s">
        <v>68</v>
      </c>
      <c r="D545" s="10">
        <v>4.9859999999999998</v>
      </c>
      <c r="E545" s="10">
        <v>4.9370000000000003</v>
      </c>
      <c r="F545" s="81">
        <v>0.5</v>
      </c>
      <c r="G545" s="49">
        <v>58</v>
      </c>
      <c r="H545" s="54">
        <v>1.0329999999999999</v>
      </c>
      <c r="I545" s="55">
        <v>11.994999999999999</v>
      </c>
      <c r="J545" s="55">
        <v>11.01</v>
      </c>
      <c r="K545" s="55">
        <f t="shared" si="9"/>
        <v>9.8727072266212232E-2</v>
      </c>
    </row>
    <row r="546" spans="1:11" x14ac:dyDescent="0.25">
      <c r="A546" s="47">
        <v>766</v>
      </c>
      <c r="B546" s="88">
        <v>39986</v>
      </c>
      <c r="C546" s="52" t="s">
        <v>69</v>
      </c>
      <c r="D546" s="10">
        <v>4.97</v>
      </c>
      <c r="E546" s="10">
        <v>5.03</v>
      </c>
      <c r="F546" s="81">
        <v>0.5</v>
      </c>
      <c r="G546" s="49">
        <v>68</v>
      </c>
      <c r="H546" s="54">
        <v>1.01</v>
      </c>
      <c r="I546" s="55">
        <v>10.89</v>
      </c>
      <c r="J546" s="55">
        <v>9.82</v>
      </c>
      <c r="K546" s="55">
        <f t="shared" si="9"/>
        <v>0.1214528944381385</v>
      </c>
    </row>
    <row r="547" spans="1:11" x14ac:dyDescent="0.25">
      <c r="A547" s="47">
        <v>767</v>
      </c>
      <c r="B547" s="88">
        <v>39986</v>
      </c>
      <c r="C547" s="52" t="s">
        <v>68</v>
      </c>
      <c r="D547" s="10">
        <v>4.97</v>
      </c>
      <c r="E547" s="10">
        <v>5.0999999999999996</v>
      </c>
      <c r="F547" s="81">
        <v>0.5</v>
      </c>
      <c r="G547" s="49">
        <v>101</v>
      </c>
      <c r="H547" s="54">
        <v>1.05</v>
      </c>
      <c r="I547" s="55">
        <v>10.14</v>
      </c>
      <c r="J547" s="55">
        <v>9.36</v>
      </c>
      <c r="K547" s="55">
        <f t="shared" si="9"/>
        <v>9.3862815884476689E-2</v>
      </c>
    </row>
    <row r="548" spans="1:11" x14ac:dyDescent="0.25">
      <c r="A548" s="47">
        <v>767</v>
      </c>
      <c r="B548" s="88">
        <v>39986</v>
      </c>
      <c r="C548" s="52" t="s">
        <v>69</v>
      </c>
      <c r="D548" s="53">
        <v>5.07</v>
      </c>
      <c r="E548" s="53">
        <v>4.96</v>
      </c>
      <c r="F548" s="81">
        <v>0.5</v>
      </c>
      <c r="G548" s="49">
        <v>97</v>
      </c>
      <c r="H548" s="54">
        <v>1.01</v>
      </c>
      <c r="I548" s="55">
        <v>10.32</v>
      </c>
      <c r="J548" s="55">
        <v>9.41</v>
      </c>
      <c r="K548" s="55">
        <f t="shared" si="9"/>
        <v>0.10833333333333335</v>
      </c>
    </row>
    <row r="549" spans="1:11" x14ac:dyDescent="0.25">
      <c r="A549" s="47">
        <v>768</v>
      </c>
      <c r="B549" s="88">
        <v>39986</v>
      </c>
      <c r="C549" s="52" t="s">
        <v>68</v>
      </c>
      <c r="D549" s="10">
        <v>4.95</v>
      </c>
      <c r="E549" s="10">
        <v>5.0599999999999996</v>
      </c>
      <c r="F549" s="81">
        <v>0.5</v>
      </c>
      <c r="G549" s="49">
        <v>95</v>
      </c>
      <c r="H549" s="54">
        <v>1.01</v>
      </c>
      <c r="I549" s="55">
        <v>10.01</v>
      </c>
      <c r="J549" s="55">
        <v>9.23</v>
      </c>
      <c r="K549" s="55">
        <f t="shared" si="9"/>
        <v>9.4890510948905021E-2</v>
      </c>
    </row>
    <row r="550" spans="1:11" x14ac:dyDescent="0.25">
      <c r="A550" s="47">
        <v>768</v>
      </c>
      <c r="B550" s="88">
        <v>39986</v>
      </c>
      <c r="C550" s="52" t="s">
        <v>69</v>
      </c>
      <c r="D550" s="53">
        <v>5.2</v>
      </c>
      <c r="E550" s="53">
        <v>4.93</v>
      </c>
      <c r="F550" s="81">
        <v>0.5</v>
      </c>
      <c r="G550" s="49">
        <v>5</v>
      </c>
      <c r="H550" s="54">
        <v>0.99</v>
      </c>
      <c r="I550" s="55">
        <v>11.27</v>
      </c>
      <c r="J550" s="55">
        <v>10.25</v>
      </c>
      <c r="K550" s="55">
        <f t="shared" si="9"/>
        <v>0.11015118790496756</v>
      </c>
    </row>
    <row r="551" spans="1:11" x14ac:dyDescent="0.25">
      <c r="A551" s="108">
        <v>769</v>
      </c>
      <c r="B551" s="102">
        <v>39976</v>
      </c>
      <c r="C551" s="103" t="s">
        <v>68</v>
      </c>
      <c r="D551" s="104">
        <v>5.09</v>
      </c>
      <c r="E551" s="104">
        <v>5.12</v>
      </c>
      <c r="F551" s="104">
        <v>0.35</v>
      </c>
      <c r="G551" s="105">
        <v>118</v>
      </c>
      <c r="H551" s="104">
        <v>1.01</v>
      </c>
      <c r="I551" s="104">
        <v>10.86</v>
      </c>
      <c r="J551" s="104">
        <v>9.81</v>
      </c>
      <c r="K551" s="104">
        <f t="shared" si="9"/>
        <v>0.11931818181818168</v>
      </c>
    </row>
    <row r="552" spans="1:11" x14ac:dyDescent="0.25">
      <c r="A552" s="108">
        <v>769</v>
      </c>
      <c r="B552" s="102">
        <v>39976</v>
      </c>
      <c r="C552" s="103" t="s">
        <v>69</v>
      </c>
      <c r="D552" s="104">
        <v>5.04</v>
      </c>
      <c r="E552" s="104">
        <v>4.99</v>
      </c>
      <c r="F552" s="104">
        <v>0.5</v>
      </c>
      <c r="G552" s="105">
        <v>8</v>
      </c>
      <c r="H552" s="104">
        <v>1.03</v>
      </c>
      <c r="I552" s="104">
        <v>10.48</v>
      </c>
      <c r="J552" s="104">
        <v>9.56</v>
      </c>
      <c r="K552" s="104">
        <f t="shared" si="9"/>
        <v>0.10785463071512308</v>
      </c>
    </row>
    <row r="553" spans="1:11" x14ac:dyDescent="0.25">
      <c r="A553" s="110">
        <v>770</v>
      </c>
      <c r="B553" s="111">
        <v>39976</v>
      </c>
      <c r="C553" s="60" t="s">
        <v>68</v>
      </c>
      <c r="D553" s="61">
        <v>4.9400000000000004</v>
      </c>
      <c r="E553" s="61">
        <v>5.0199999999999996</v>
      </c>
      <c r="F553" s="61"/>
      <c r="G553" s="63"/>
      <c r="H553" s="61"/>
      <c r="I553" s="61"/>
      <c r="J553" s="61"/>
      <c r="K553" s="104"/>
    </row>
    <row r="554" spans="1:11" x14ac:dyDescent="0.25">
      <c r="A554" s="108">
        <v>770</v>
      </c>
      <c r="B554" s="102">
        <v>39976</v>
      </c>
      <c r="C554" s="103" t="s">
        <v>69</v>
      </c>
      <c r="D554" s="104">
        <v>4.95</v>
      </c>
      <c r="E554" s="104">
        <v>4.9800000000000004</v>
      </c>
      <c r="F554" s="104">
        <v>0.5</v>
      </c>
      <c r="G554" s="105">
        <v>77</v>
      </c>
      <c r="H554" s="104">
        <v>1</v>
      </c>
      <c r="I554" s="104">
        <v>10.199999999999999</v>
      </c>
      <c r="J554" s="104">
        <v>9.31</v>
      </c>
      <c r="K554" s="104">
        <f>((I554-H554)-(J554-H554))/((J554-H554))</f>
        <v>0.10709987966305641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AGB ALL DATA</vt:lpstr>
      <vt:lpstr>AGB sample dates</vt:lpstr>
      <vt:lpstr>ROOTS ALL DATA</vt:lpstr>
      <vt:lpstr>SM 12-3-07</vt:lpstr>
      <vt:lpstr>SM 6-08</vt:lpstr>
      <vt:lpstr>Soil Harvest 6-08</vt:lpstr>
      <vt:lpstr>ROOTS 6-08</vt:lpstr>
      <vt:lpstr>2009 SOM</vt:lpstr>
      <vt:lpstr>Soil Inc. 6-09</vt:lpstr>
      <vt:lpstr>ROOTS 6-4-09</vt:lpstr>
      <vt:lpstr>Microbial Biomass 1-7-2010</vt:lpstr>
      <vt:lpstr>Microbial Biomass 2-17-10</vt:lpstr>
      <vt:lpstr>Microbial Biomass 3-30-10</vt:lpstr>
      <vt:lpstr>Roots 7-2010</vt:lpstr>
      <vt:lpstr>Bulk Density Summer 2010</vt:lpstr>
      <vt:lpstr>ROOTS 1-4-2011</vt:lpstr>
      <vt:lpstr>ROOTS 4-7-11</vt:lpstr>
      <vt:lpstr>ROOTS 7-3-2012</vt:lpstr>
      <vt:lpstr>Roots 7-8-2013</vt:lpstr>
      <vt:lpstr>Roots 7-11-14</vt:lpstr>
      <vt:lpstr>Add to workbook</vt:lpstr>
      <vt:lpstr>Roots 6-24-2011</vt:lpstr>
      <vt:lpstr>Roots 4-13-2015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jmheraty</dc:creator>
  <cp:lastModifiedBy>David Mitchell</cp:lastModifiedBy>
  <cp:lastPrinted>2014-10-15T16:51:25Z</cp:lastPrinted>
  <dcterms:created xsi:type="dcterms:W3CDTF">2012-08-09T23:00:12Z</dcterms:created>
  <dcterms:modified xsi:type="dcterms:W3CDTF">2018-05-29T21:32:43Z</dcterms:modified>
</cp:coreProperties>
</file>